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2BCE143C-5FF4-4679-B830-3961F5883EF8}" xr6:coauthVersionLast="47" xr6:coauthVersionMax="47" xr10:uidLastSave="{00000000-0000-0000-0000-000000000000}"/>
  <bookViews>
    <workbookView xWindow="-110" yWindow="-110" windowWidth="19420" windowHeight="11500" tabRatio="591" xr2:uid="{00000000-000D-0000-FFFF-FFFF00000000}"/>
  </bookViews>
  <sheets>
    <sheet name="September 2025" sheetId="2" r:id="rId1"/>
    <sheet name="TEC_Rates" sheetId="3" r:id="rId2"/>
    <sheet name="DEOK Adjs." sheetId="5" r:id="rId3"/>
  </sheets>
  <definedNames>
    <definedName name="_AMO_UniqueIdentifier" hidden="1">"'dc2b4d5e-3c9b-4e5f-aab8-4aaef35c2e8f'"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/>
  <c r="C6" i="3"/>
  <c r="B6" i="3"/>
  <c r="B5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E1456" i="2"/>
  <c r="F1456" i="2"/>
  <c r="G1456" i="2"/>
  <c r="H1456" i="2"/>
  <c r="I1456" i="2"/>
  <c r="J1456" i="2"/>
  <c r="K1456" i="2"/>
  <c r="L1456" i="2"/>
  <c r="M1456" i="2"/>
  <c r="N1456" i="2"/>
  <c r="O1456" i="2"/>
  <c r="P1456" i="2"/>
  <c r="Q1456" i="2"/>
  <c r="R1456" i="2"/>
  <c r="S1456" i="2"/>
  <c r="T1456" i="2"/>
  <c r="U1456" i="2"/>
  <c r="V1456" i="2"/>
  <c r="W1456" i="2"/>
  <c r="X1456" i="2"/>
  <c r="Y1456" i="2"/>
  <c r="Z1456" i="2"/>
  <c r="AA1456" i="2"/>
  <c r="AB1456" i="2"/>
  <c r="D1456" i="2"/>
  <c r="E1455" i="2"/>
  <c r="F1455" i="2"/>
  <c r="G1455" i="2"/>
  <c r="H1455" i="2"/>
  <c r="I1455" i="2"/>
  <c r="J1455" i="2"/>
  <c r="K1455" i="2"/>
  <c r="L1455" i="2"/>
  <c r="M1455" i="2"/>
  <c r="N1455" i="2"/>
  <c r="O1455" i="2"/>
  <c r="P1455" i="2"/>
  <c r="Q1455" i="2"/>
  <c r="R1455" i="2"/>
  <c r="S1455" i="2"/>
  <c r="T1455" i="2"/>
  <c r="U1455" i="2"/>
  <c r="V1455" i="2"/>
  <c r="W1455" i="2"/>
  <c r="X1455" i="2"/>
  <c r="Y1455" i="2"/>
  <c r="Z1455" i="2"/>
  <c r="AA1455" i="2"/>
  <c r="AB1455" i="2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D42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AB32" i="5"/>
  <c r="D32" i="5"/>
  <c r="L31" i="5"/>
  <c r="K31" i="5"/>
  <c r="E31" i="5"/>
  <c r="F31" i="5"/>
  <c r="G31" i="5"/>
  <c r="H31" i="5"/>
  <c r="I31" i="5"/>
  <c r="J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AB31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Y22" i="5"/>
  <c r="Z22" i="5"/>
  <c r="AA22" i="5"/>
  <c r="AB22" i="5"/>
  <c r="D22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D11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AB10" i="5"/>
  <c r="D10" i="5"/>
  <c r="I9" i="3"/>
  <c r="B52" i="5"/>
  <c r="C50" i="5"/>
  <c r="P51" i="5" s="1"/>
  <c r="P52" i="5" s="1"/>
  <c r="C9" i="5"/>
  <c r="O51" i="5" l="1"/>
  <c r="O52" i="5" s="1"/>
  <c r="Z51" i="5"/>
  <c r="Z52" i="5" s="1"/>
  <c r="N51" i="5"/>
  <c r="N52" i="5" s="1"/>
  <c r="AA51" i="5"/>
  <c r="AA52" i="5" s="1"/>
  <c r="J51" i="5"/>
  <c r="J52" i="5" s="1"/>
  <c r="T51" i="5"/>
  <c r="T52" i="5" s="1"/>
  <c r="H51" i="5"/>
  <c r="H52" i="5" s="1"/>
  <c r="S51" i="5"/>
  <c r="S52" i="5" s="1"/>
  <c r="G51" i="5"/>
  <c r="G52" i="5" s="1"/>
  <c r="L51" i="5"/>
  <c r="L52" i="5" s="1"/>
  <c r="W51" i="5"/>
  <c r="W52" i="5" s="1"/>
  <c r="U51" i="5"/>
  <c r="U52" i="5" s="1"/>
  <c r="R51" i="5"/>
  <c r="R52" i="5" s="1"/>
  <c r="Q51" i="5"/>
  <c r="Q52" i="5" s="1"/>
  <c r="E51" i="5"/>
  <c r="E52" i="5" s="1"/>
  <c r="Y51" i="5"/>
  <c r="Y52" i="5" s="1"/>
  <c r="M51" i="5"/>
  <c r="M52" i="5" s="1"/>
  <c r="X51" i="5"/>
  <c r="X52" i="5" s="1"/>
  <c r="K51" i="5"/>
  <c r="K52" i="5" s="1"/>
  <c r="V51" i="5"/>
  <c r="V52" i="5" s="1"/>
  <c r="I51" i="5"/>
  <c r="I52" i="5" s="1"/>
  <c r="F51" i="5"/>
  <c r="F52" i="5" s="1"/>
  <c r="AB51" i="5"/>
  <c r="AB52" i="5" s="1"/>
  <c r="D51" i="5"/>
  <c r="D52" i="5" s="1"/>
  <c r="C52" i="5"/>
  <c r="B42" i="5"/>
  <c r="C40" i="5"/>
  <c r="B32" i="5"/>
  <c r="C30" i="5"/>
  <c r="B22" i="5"/>
  <c r="C20" i="5"/>
  <c r="B11" i="5"/>
  <c r="C11" i="5"/>
  <c r="C1454" i="2"/>
  <c r="B446" i="2"/>
  <c r="B444" i="2"/>
  <c r="B440" i="2"/>
  <c r="B438" i="2"/>
  <c r="B436" i="2"/>
  <c r="B434" i="2"/>
  <c r="B432" i="2"/>
  <c r="B430" i="2"/>
  <c r="B426" i="2"/>
  <c r="B424" i="2"/>
  <c r="B422" i="2"/>
  <c r="B420" i="2"/>
  <c r="B418" i="2"/>
  <c r="B416" i="2"/>
  <c r="B414" i="2"/>
  <c r="B412" i="2"/>
  <c r="B410" i="2"/>
  <c r="B408" i="2"/>
  <c r="B404" i="2"/>
  <c r="B402" i="2"/>
  <c r="B400" i="2"/>
  <c r="B398" i="2"/>
  <c r="B394" i="2"/>
  <c r="B392" i="2"/>
  <c r="B384" i="2"/>
  <c r="B382" i="2"/>
  <c r="B376" i="2"/>
  <c r="B374" i="2"/>
  <c r="B368" i="2"/>
  <c r="B366" i="2"/>
  <c r="B364" i="2"/>
  <c r="B362" i="2"/>
  <c r="B358" i="2"/>
  <c r="B356" i="2"/>
  <c r="B340" i="2"/>
  <c r="B338" i="2"/>
  <c r="B336" i="2"/>
  <c r="B334" i="2"/>
  <c r="B332" i="2"/>
  <c r="B330" i="2"/>
  <c r="B322" i="2"/>
  <c r="B320" i="2"/>
  <c r="B318" i="2"/>
  <c r="B316" i="2"/>
  <c r="B314" i="2"/>
  <c r="B312" i="2"/>
  <c r="B310" i="2"/>
  <c r="B308" i="2"/>
  <c r="B306" i="2"/>
  <c r="B304" i="2"/>
  <c r="B300" i="2"/>
  <c r="B298" i="2"/>
  <c r="B294" i="2"/>
  <c r="B292" i="2"/>
  <c r="B290" i="2"/>
  <c r="B288" i="2"/>
  <c r="B286" i="2"/>
  <c r="B284" i="2"/>
  <c r="B282" i="2"/>
  <c r="B280" i="2"/>
  <c r="B274" i="2"/>
  <c r="B272" i="2"/>
  <c r="B270" i="2"/>
  <c r="B268" i="2"/>
  <c r="B266" i="2"/>
  <c r="B264" i="2"/>
  <c r="B260" i="2"/>
  <c r="B258" i="2"/>
  <c r="B252" i="2"/>
  <c r="B250" i="2"/>
  <c r="B236" i="2"/>
  <c r="B234" i="2"/>
  <c r="B226" i="2"/>
  <c r="B224" i="2"/>
  <c r="B222" i="2"/>
  <c r="B220" i="2"/>
  <c r="B218" i="2"/>
  <c r="B216" i="2"/>
  <c r="B210" i="2"/>
  <c r="B208" i="2"/>
  <c r="B206" i="2"/>
  <c r="B204" i="2"/>
  <c r="C42" i="5" l="1"/>
  <c r="D41" i="5"/>
  <c r="D31" i="5"/>
  <c r="C32" i="5"/>
  <c r="D21" i="5"/>
  <c r="C22" i="5"/>
  <c r="B1456" i="2"/>
  <c r="C1456" i="2"/>
  <c r="D1455" i="2"/>
  <c r="B1444" i="2"/>
  <c r="B1442" i="2"/>
  <c r="C1442" i="2" s="1"/>
  <c r="B1424" i="2"/>
  <c r="B1440" i="2"/>
  <c r="C1440" i="2" s="1"/>
  <c r="B1438" i="2"/>
  <c r="C1438" i="2" s="1"/>
  <c r="B1436" i="2"/>
  <c r="C1436" i="2" s="1"/>
  <c r="B1434" i="2"/>
  <c r="C1432" i="2"/>
  <c r="C1434" i="2" l="1"/>
  <c r="AB1435" i="2" s="1"/>
  <c r="B1446" i="2"/>
  <c r="C1444" i="2"/>
  <c r="P1445" i="2" s="1"/>
  <c r="S1443" i="2"/>
  <c r="G1443" i="2"/>
  <c r="R1443" i="2"/>
  <c r="Q1443" i="2"/>
  <c r="E1443" i="2"/>
  <c r="P1443" i="2"/>
  <c r="AA1443" i="2"/>
  <c r="O1443" i="2"/>
  <c r="Z1443" i="2"/>
  <c r="X1443" i="2"/>
  <c r="F1443" i="2"/>
  <c r="AB1443" i="2"/>
  <c r="D1443" i="2"/>
  <c r="N1443" i="2"/>
  <c r="M1443" i="2"/>
  <c r="L1443" i="2"/>
  <c r="K1443" i="2"/>
  <c r="V1443" i="2"/>
  <c r="I1443" i="2"/>
  <c r="T1443" i="2"/>
  <c r="Y1443" i="2"/>
  <c r="W1443" i="2"/>
  <c r="J1443" i="2"/>
  <c r="U1443" i="2"/>
  <c r="H1443" i="2"/>
  <c r="X1437" i="2"/>
  <c r="L1437" i="2"/>
  <c r="W1437" i="2"/>
  <c r="K1437" i="2"/>
  <c r="U1437" i="2"/>
  <c r="I1437" i="2"/>
  <c r="S1437" i="2"/>
  <c r="G1437" i="2"/>
  <c r="E1437" i="2"/>
  <c r="P1437" i="2"/>
  <c r="O1437" i="2"/>
  <c r="N1437" i="2"/>
  <c r="Y1437" i="2"/>
  <c r="M1437" i="2"/>
  <c r="J1437" i="2"/>
  <c r="H1437" i="2"/>
  <c r="R1437" i="2"/>
  <c r="F1437" i="2"/>
  <c r="Q1437" i="2"/>
  <c r="AB1437" i="2"/>
  <c r="D1437" i="2"/>
  <c r="AA1437" i="2"/>
  <c r="Z1437" i="2"/>
  <c r="V1437" i="2"/>
  <c r="T1437" i="2"/>
  <c r="U1439" i="2"/>
  <c r="I1439" i="2"/>
  <c r="T1439" i="2"/>
  <c r="H1439" i="2"/>
  <c r="R1439" i="2"/>
  <c r="F1439" i="2"/>
  <c r="AB1439" i="2"/>
  <c r="P1439" i="2"/>
  <c r="D1439" i="2"/>
  <c r="M1439" i="2"/>
  <c r="L1439" i="2"/>
  <c r="K1439" i="2"/>
  <c r="V1439" i="2"/>
  <c r="J1439" i="2"/>
  <c r="G1439" i="2"/>
  <c r="E1439" i="2"/>
  <c r="AA1439" i="2"/>
  <c r="O1439" i="2"/>
  <c r="Y1439" i="2"/>
  <c r="X1439" i="2"/>
  <c r="W1439" i="2"/>
  <c r="Z1439" i="2"/>
  <c r="N1439" i="2"/>
  <c r="S1439" i="2"/>
  <c r="Q1439" i="2"/>
  <c r="O1435" i="2"/>
  <c r="E1435" i="2"/>
  <c r="R1441" i="2"/>
  <c r="F1441" i="2"/>
  <c r="Q1441" i="2"/>
  <c r="E1441" i="2"/>
  <c r="AA1441" i="2"/>
  <c r="O1441" i="2"/>
  <c r="Y1441" i="2"/>
  <c r="M1441" i="2"/>
  <c r="J1441" i="2"/>
  <c r="U1441" i="2"/>
  <c r="I1441" i="2"/>
  <c r="H1441" i="2"/>
  <c r="S1441" i="2"/>
  <c r="P1441" i="2"/>
  <c r="D1441" i="2"/>
  <c r="X1441" i="2"/>
  <c r="L1441" i="2"/>
  <c r="V1441" i="2"/>
  <c r="T1441" i="2"/>
  <c r="W1441" i="2"/>
  <c r="K1441" i="2"/>
  <c r="G1441" i="2"/>
  <c r="AB1441" i="2"/>
  <c r="N1441" i="2"/>
  <c r="Z1441" i="2"/>
  <c r="Z1433" i="2"/>
  <c r="P1433" i="2"/>
  <c r="D1433" i="2"/>
  <c r="I1433" i="2"/>
  <c r="J1433" i="2"/>
  <c r="W1433" i="2"/>
  <c r="L1433" i="2"/>
  <c r="X1433" i="2"/>
  <c r="N1433" i="2"/>
  <c r="AB1433" i="2"/>
  <c r="E1433" i="2"/>
  <c r="Q1433" i="2"/>
  <c r="G1433" i="2"/>
  <c r="S1433" i="2"/>
  <c r="H1433" i="2"/>
  <c r="T1433" i="2"/>
  <c r="U1433" i="2"/>
  <c r="V1433" i="2"/>
  <c r="K1433" i="2"/>
  <c r="M1433" i="2"/>
  <c r="Y1433" i="2"/>
  <c r="O1433" i="2"/>
  <c r="AA1433" i="2"/>
  <c r="F1433" i="2"/>
  <c r="R1433" i="2"/>
  <c r="Q1445" i="2" l="1"/>
  <c r="S1445" i="2"/>
  <c r="I1445" i="2"/>
  <c r="AA1445" i="2"/>
  <c r="E1445" i="2"/>
  <c r="E1446" i="2" s="1"/>
  <c r="W1435" i="2"/>
  <c r="F1445" i="2"/>
  <c r="C1446" i="2"/>
  <c r="S1435" i="2"/>
  <c r="S1446" i="2" s="1"/>
  <c r="F1435" i="2"/>
  <c r="H1435" i="2"/>
  <c r="Q1435" i="2"/>
  <c r="G1435" i="2"/>
  <c r="J1435" i="2"/>
  <c r="R1435" i="2"/>
  <c r="M1435" i="2"/>
  <c r="T1435" i="2"/>
  <c r="V1435" i="2"/>
  <c r="D1435" i="2"/>
  <c r="I1435" i="2"/>
  <c r="U1435" i="2"/>
  <c r="K1435" i="2"/>
  <c r="N1435" i="2"/>
  <c r="AA1435" i="2"/>
  <c r="Y1435" i="2"/>
  <c r="L1435" i="2"/>
  <c r="X1435" i="2"/>
  <c r="P1435" i="2"/>
  <c r="P1446" i="2" s="1"/>
  <c r="Z1435" i="2"/>
  <c r="AB1445" i="2"/>
  <c r="AB1446" i="2" s="1"/>
  <c r="Z1445" i="2"/>
  <c r="G1445" i="2"/>
  <c r="R1445" i="2"/>
  <c r="H1445" i="2"/>
  <c r="T1445" i="2"/>
  <c r="W1445" i="2"/>
  <c r="U1445" i="2"/>
  <c r="X1445" i="2"/>
  <c r="X1446" i="2" s="1"/>
  <c r="J1445" i="2"/>
  <c r="M1445" i="2"/>
  <c r="V1445" i="2"/>
  <c r="Y1445" i="2"/>
  <c r="K1445" i="2"/>
  <c r="N1445" i="2"/>
  <c r="L1445" i="2"/>
  <c r="D1445" i="2"/>
  <c r="Q1446" i="2"/>
  <c r="O1445" i="2"/>
  <c r="O1446" i="2" s="1"/>
  <c r="B1355" i="2"/>
  <c r="B1098" i="2"/>
  <c r="B1084" i="2"/>
  <c r="L1446" i="2" l="1"/>
  <c r="W1446" i="2"/>
  <c r="I1446" i="2"/>
  <c r="T1446" i="2"/>
  <c r="J1446" i="2"/>
  <c r="U1446" i="2"/>
  <c r="AA1446" i="2"/>
  <c r="F1446" i="2"/>
  <c r="H1446" i="2"/>
  <c r="K1446" i="2"/>
  <c r="Z1446" i="2"/>
  <c r="Y1446" i="2"/>
  <c r="N1446" i="2"/>
  <c r="D1446" i="2"/>
  <c r="G1446" i="2"/>
  <c r="R1446" i="2"/>
  <c r="V1446" i="2"/>
  <c r="M1446" i="2"/>
  <c r="B26" i="2"/>
  <c r="B14" i="2"/>
  <c r="B30" i="2" l="1"/>
  <c r="B28" i="2"/>
  <c r="B22" i="2"/>
  <c r="B24" i="2"/>
  <c r="B20" i="2"/>
  <c r="B82" i="2" l="1"/>
  <c r="B126" i="2" l="1"/>
  <c r="B124" i="2"/>
  <c r="B122" i="2"/>
  <c r="B64" i="2" l="1"/>
  <c r="B60" i="2"/>
  <c r="B1250" i="2" l="1"/>
  <c r="B1248" i="2"/>
  <c r="B1242" i="2"/>
  <c r="B1240" i="2"/>
  <c r="B1204" i="2"/>
  <c r="B1202" i="2"/>
  <c r="B1200" i="2"/>
  <c r="B1198" i="2"/>
  <c r="B1192" i="2"/>
  <c r="B1190" i="2"/>
  <c r="B1252" i="2" l="1"/>
  <c r="B62" i="2"/>
  <c r="B90" i="2"/>
  <c r="B88" i="2"/>
  <c r="B94" i="2"/>
  <c r="B92" i="2"/>
  <c r="B86" i="2" l="1"/>
  <c r="B84" i="2"/>
  <c r="B44" i="2" l="1"/>
  <c r="B42" i="2"/>
  <c r="B10" i="2"/>
  <c r="B8" i="2"/>
  <c r="B38" i="2"/>
  <c r="B36" i="2"/>
  <c r="B162" i="2" l="1"/>
  <c r="B1040" i="2"/>
  <c r="B1038" i="2"/>
  <c r="B1036" i="2"/>
  <c r="B1034" i="2"/>
  <c r="B1032" i="2"/>
  <c r="B1030" i="2"/>
  <c r="B1028" i="2"/>
  <c r="B1026" i="2"/>
  <c r="B1008" i="2"/>
  <c r="B1006" i="2"/>
  <c r="B1004" i="2"/>
  <c r="B1002" i="2"/>
  <c r="B1064" i="2" l="1"/>
  <c r="B1016" i="2"/>
  <c r="B978" i="2"/>
  <c r="B976" i="2"/>
  <c r="B992" i="2" s="1"/>
  <c r="B186" i="2" l="1"/>
  <c r="B184" i="2"/>
  <c r="C176" i="2"/>
  <c r="B196" i="2" l="1"/>
  <c r="B1278" i="2"/>
  <c r="B1114" i="2"/>
  <c r="B1315" i="2" l="1"/>
  <c r="C1315" i="2" l="1"/>
  <c r="B1313" i="2"/>
  <c r="C1313" i="2" s="1"/>
  <c r="AB1314" i="2" s="1"/>
  <c r="B1311" i="2"/>
  <c r="B1317" i="2" l="1"/>
  <c r="C1311" i="2"/>
  <c r="AB1316" i="2"/>
  <c r="P1316" i="2"/>
  <c r="D1316" i="2"/>
  <c r="AA1316" i="2"/>
  <c r="O1316" i="2"/>
  <c r="Z1316" i="2"/>
  <c r="N1316" i="2"/>
  <c r="H1316" i="2"/>
  <c r="R1316" i="2"/>
  <c r="Y1316" i="2"/>
  <c r="M1316" i="2"/>
  <c r="X1316" i="2"/>
  <c r="L1316" i="2"/>
  <c r="V1316" i="2"/>
  <c r="W1316" i="2"/>
  <c r="K1316" i="2"/>
  <c r="J1316" i="2"/>
  <c r="T1316" i="2"/>
  <c r="F1316" i="2"/>
  <c r="U1316" i="2"/>
  <c r="I1316" i="2"/>
  <c r="Q1316" i="2"/>
  <c r="S1316" i="2"/>
  <c r="G1316" i="2"/>
  <c r="E1316" i="2"/>
  <c r="Q1314" i="2"/>
  <c r="U1314" i="2"/>
  <c r="V1314" i="2"/>
  <c r="X1314" i="2"/>
  <c r="E1314" i="2"/>
  <c r="G1314" i="2"/>
  <c r="H1314" i="2"/>
  <c r="I1314" i="2"/>
  <c r="J1314" i="2"/>
  <c r="K1314" i="2"/>
  <c r="W1314" i="2"/>
  <c r="S1314" i="2"/>
  <c r="T1314" i="2"/>
  <c r="L1314" i="2"/>
  <c r="M1314" i="2"/>
  <c r="Y1314" i="2"/>
  <c r="R1314" i="2"/>
  <c r="N1314" i="2"/>
  <c r="Z1314" i="2"/>
  <c r="O1314" i="2"/>
  <c r="AA1314" i="2"/>
  <c r="F1314" i="2"/>
  <c r="D1314" i="2"/>
  <c r="P1314" i="2"/>
  <c r="C831" i="2" l="1"/>
  <c r="C799" i="2"/>
  <c r="B959" i="2" l="1"/>
  <c r="C959" i="2" s="1"/>
  <c r="AB960" i="2" s="1"/>
  <c r="B957" i="2"/>
  <c r="B961" i="2" s="1"/>
  <c r="C957" i="2" l="1"/>
  <c r="AB958" i="2" s="1"/>
  <c r="T960" i="2"/>
  <c r="Q960" i="2"/>
  <c r="R960" i="2"/>
  <c r="G960" i="2"/>
  <c r="H960" i="2"/>
  <c r="U960" i="2"/>
  <c r="V960" i="2"/>
  <c r="W960" i="2"/>
  <c r="X960" i="2"/>
  <c r="Y960" i="2"/>
  <c r="N960" i="2"/>
  <c r="Z960" i="2"/>
  <c r="O960" i="2"/>
  <c r="AA960" i="2"/>
  <c r="E960" i="2"/>
  <c r="F960" i="2"/>
  <c r="S960" i="2"/>
  <c r="I960" i="2"/>
  <c r="J960" i="2"/>
  <c r="K960" i="2"/>
  <c r="L960" i="2"/>
  <c r="M960" i="2"/>
  <c r="D960" i="2"/>
  <c r="P960" i="2"/>
  <c r="U958" i="2"/>
  <c r="V958" i="2"/>
  <c r="Q958" i="2"/>
  <c r="G958" i="2"/>
  <c r="H958" i="2"/>
  <c r="T958" i="2"/>
  <c r="I958" i="2"/>
  <c r="J958" i="2"/>
  <c r="K958" i="2"/>
  <c r="W958" i="2"/>
  <c r="E958" i="2"/>
  <c r="X958" i="2"/>
  <c r="R958" i="2"/>
  <c r="L958" i="2"/>
  <c r="M958" i="2"/>
  <c r="Y958" i="2"/>
  <c r="F958" i="2"/>
  <c r="S958" i="2"/>
  <c r="N958" i="2"/>
  <c r="Z958" i="2"/>
  <c r="O958" i="2"/>
  <c r="AA958" i="2"/>
  <c r="D958" i="2"/>
  <c r="P958" i="2"/>
  <c r="C1422" i="2" l="1"/>
  <c r="AA1423" i="2" s="1"/>
  <c r="C1420" i="2"/>
  <c r="C1418" i="2"/>
  <c r="Z1419" i="2" s="1"/>
  <c r="C1416" i="2"/>
  <c r="AB1417" i="2" s="1"/>
  <c r="C1414" i="2"/>
  <c r="R1415" i="2" s="1"/>
  <c r="C1412" i="2"/>
  <c r="T1413" i="2" s="1"/>
  <c r="C1410" i="2"/>
  <c r="V1411" i="2" s="1"/>
  <c r="C1408" i="2"/>
  <c r="AB1421" i="2" l="1"/>
  <c r="X1409" i="2"/>
  <c r="C1424" i="2"/>
  <c r="R1423" i="2"/>
  <c r="P1423" i="2"/>
  <c r="Q1423" i="2"/>
  <c r="G1423" i="2"/>
  <c r="V1423" i="2"/>
  <c r="W1423" i="2"/>
  <c r="X1423" i="2"/>
  <c r="Y1423" i="2"/>
  <c r="M1423" i="2"/>
  <c r="Z1423" i="2"/>
  <c r="D1423" i="2"/>
  <c r="E1423" i="2"/>
  <c r="F1423" i="2"/>
  <c r="S1423" i="2"/>
  <c r="T1423" i="2"/>
  <c r="H1423" i="2"/>
  <c r="U1423" i="2"/>
  <c r="I1423" i="2"/>
  <c r="J1423" i="2"/>
  <c r="K1423" i="2"/>
  <c r="L1423" i="2"/>
  <c r="N1423" i="2"/>
  <c r="AB1423" i="2"/>
  <c r="K1421" i="2"/>
  <c r="Q1421" i="2"/>
  <c r="U1421" i="2"/>
  <c r="L1421" i="2"/>
  <c r="V1421" i="2"/>
  <c r="E1421" i="2"/>
  <c r="W1421" i="2"/>
  <c r="I1421" i="2"/>
  <c r="X1421" i="2"/>
  <c r="M1421" i="2"/>
  <c r="R1421" i="2"/>
  <c r="S1421" i="2"/>
  <c r="T1421" i="2"/>
  <c r="F1421" i="2"/>
  <c r="G1421" i="2"/>
  <c r="H1421" i="2"/>
  <c r="J1421" i="2"/>
  <c r="Y1421" i="2"/>
  <c r="O1423" i="2"/>
  <c r="N1421" i="2"/>
  <c r="Z1421" i="2"/>
  <c r="O1421" i="2"/>
  <c r="AA1421" i="2"/>
  <c r="D1421" i="2"/>
  <c r="P1421" i="2"/>
  <c r="Z1415" i="2"/>
  <c r="Z1409" i="2"/>
  <c r="Y1409" i="2"/>
  <c r="L1417" i="2"/>
  <c r="X1411" i="2"/>
  <c r="M1417" i="2"/>
  <c r="P1413" i="2"/>
  <c r="I1415" i="2"/>
  <c r="N1415" i="2"/>
  <c r="S1415" i="2"/>
  <c r="T1415" i="2"/>
  <c r="U1415" i="2"/>
  <c r="U1417" i="2"/>
  <c r="M1411" i="2"/>
  <c r="I1413" i="2"/>
  <c r="Y1413" i="2"/>
  <c r="E1417" i="2"/>
  <c r="H1409" i="2"/>
  <c r="N1411" i="2"/>
  <c r="J1413" i="2"/>
  <c r="AB1413" i="2"/>
  <c r="F1417" i="2"/>
  <c r="X1417" i="2"/>
  <c r="Y1411" i="2"/>
  <c r="Q1413" i="2"/>
  <c r="Z1411" i="2"/>
  <c r="F1411" i="2"/>
  <c r="U1413" i="2"/>
  <c r="G1417" i="2"/>
  <c r="Y1417" i="2"/>
  <c r="S1417" i="2"/>
  <c r="L1411" i="2"/>
  <c r="F1413" i="2"/>
  <c r="X1413" i="2"/>
  <c r="T1417" i="2"/>
  <c r="M1409" i="2"/>
  <c r="R1411" i="2"/>
  <c r="K1413" i="2"/>
  <c r="N1409" i="2"/>
  <c r="S1411" i="2"/>
  <c r="L1413" i="2"/>
  <c r="G1415" i="2"/>
  <c r="H1417" i="2"/>
  <c r="Z1417" i="2"/>
  <c r="R1413" i="2"/>
  <c r="N1417" i="2"/>
  <c r="Q1417" i="2"/>
  <c r="G1411" i="2"/>
  <c r="D1413" i="2"/>
  <c r="V1413" i="2"/>
  <c r="R1417" i="2"/>
  <c r="K1411" i="2"/>
  <c r="E1413" i="2"/>
  <c r="W1413" i="2"/>
  <c r="T1409" i="2"/>
  <c r="T1424" i="2" s="1"/>
  <c r="W1411" i="2"/>
  <c r="M1413" i="2"/>
  <c r="H1415" i="2"/>
  <c r="I1417" i="2"/>
  <c r="AA1419" i="2"/>
  <c r="P1419" i="2"/>
  <c r="O1409" i="2"/>
  <c r="Q1419" i="2"/>
  <c r="P1409" i="2"/>
  <c r="J1415" i="2"/>
  <c r="O1411" i="2"/>
  <c r="AA1411" i="2"/>
  <c r="K1415" i="2"/>
  <c r="W1415" i="2"/>
  <c r="G1419" i="2"/>
  <c r="S1419" i="2"/>
  <c r="F1409" i="2"/>
  <c r="R1409" i="2"/>
  <c r="D1411" i="2"/>
  <c r="P1411" i="2"/>
  <c r="AB1411" i="2"/>
  <c r="N1413" i="2"/>
  <c r="Z1413" i="2"/>
  <c r="L1415" i="2"/>
  <c r="X1415" i="2"/>
  <c r="J1417" i="2"/>
  <c r="V1417" i="2"/>
  <c r="H1419" i="2"/>
  <c r="T1419" i="2"/>
  <c r="O1419" i="2"/>
  <c r="D1419" i="2"/>
  <c r="AB1419" i="2"/>
  <c r="AA1409" i="2"/>
  <c r="E1419" i="2"/>
  <c r="D1409" i="2"/>
  <c r="D1424" i="2" s="1"/>
  <c r="AB1409" i="2"/>
  <c r="V1415" i="2"/>
  <c r="F1419" i="2"/>
  <c r="R1419" i="2"/>
  <c r="E1409" i="2"/>
  <c r="Q1409" i="2"/>
  <c r="G1409" i="2"/>
  <c r="S1409" i="2"/>
  <c r="E1411" i="2"/>
  <c r="Q1411" i="2"/>
  <c r="O1413" i="2"/>
  <c r="AA1413" i="2"/>
  <c r="M1415" i="2"/>
  <c r="Y1415" i="2"/>
  <c r="K1417" i="2"/>
  <c r="W1417" i="2"/>
  <c r="I1419" i="2"/>
  <c r="U1419" i="2"/>
  <c r="J1419" i="2"/>
  <c r="V1419" i="2"/>
  <c r="I1409" i="2"/>
  <c r="U1409" i="2"/>
  <c r="O1415" i="2"/>
  <c r="AA1415" i="2"/>
  <c r="K1419" i="2"/>
  <c r="W1419" i="2"/>
  <c r="J1409" i="2"/>
  <c r="V1409" i="2"/>
  <c r="H1411" i="2"/>
  <c r="T1411" i="2"/>
  <c r="D1415" i="2"/>
  <c r="P1415" i="2"/>
  <c r="AB1415" i="2"/>
  <c r="L1419" i="2"/>
  <c r="X1419" i="2"/>
  <c r="K1409" i="2"/>
  <c r="W1409" i="2"/>
  <c r="I1411" i="2"/>
  <c r="U1411" i="2"/>
  <c r="G1413" i="2"/>
  <c r="S1413" i="2"/>
  <c r="E1415" i="2"/>
  <c r="Q1415" i="2"/>
  <c r="O1417" i="2"/>
  <c r="AA1417" i="2"/>
  <c r="M1419" i="2"/>
  <c r="Y1419" i="2"/>
  <c r="L1409" i="2"/>
  <c r="J1411" i="2"/>
  <c r="H1413" i="2"/>
  <c r="F1415" i="2"/>
  <c r="D1417" i="2"/>
  <c r="P1417" i="2"/>
  <c r="N1419" i="2"/>
  <c r="F1424" i="2" l="1"/>
  <c r="V1424" i="2"/>
  <c r="J1424" i="2"/>
  <c r="K1424" i="2"/>
  <c r="AA1424" i="2"/>
  <c r="W1424" i="2"/>
  <c r="AB1424" i="2"/>
  <c r="L1424" i="2"/>
  <c r="U1424" i="2"/>
  <c r="Y1424" i="2"/>
  <c r="R1424" i="2"/>
  <c r="P1424" i="2"/>
  <c r="N1424" i="2"/>
  <c r="S1424" i="2"/>
  <c r="H1424" i="2"/>
  <c r="I1424" i="2"/>
  <c r="O1424" i="2"/>
  <c r="Z1424" i="2"/>
  <c r="G1424" i="2"/>
  <c r="Q1424" i="2"/>
  <c r="M1424" i="2"/>
  <c r="E1424" i="2"/>
  <c r="X1424" i="2"/>
  <c r="B1396" i="2"/>
  <c r="B1394" i="2"/>
  <c r="B1390" i="2"/>
  <c r="B1388" i="2"/>
  <c r="B1386" i="2"/>
  <c r="B1384" i="2"/>
  <c r="B1400" i="2" l="1"/>
  <c r="B1365" i="2"/>
  <c r="B1170" i="2"/>
  <c r="B1168" i="2"/>
  <c r="B1166" i="2"/>
  <c r="B1164" i="2"/>
  <c r="B1126" i="2"/>
  <c r="B1124" i="2"/>
  <c r="B1182" i="2" s="1"/>
  <c r="C730" i="2" l="1"/>
  <c r="T731" i="2" s="1"/>
  <c r="B584" i="2"/>
  <c r="B586" i="2"/>
  <c r="B590" i="2"/>
  <c r="B588" i="2"/>
  <c r="B548" i="2"/>
  <c r="B550" i="2"/>
  <c r="B572" i="2"/>
  <c r="B574" i="2"/>
  <c r="B568" i="2"/>
  <c r="B570" i="2"/>
  <c r="B544" i="2"/>
  <c r="B546" i="2"/>
  <c r="B540" i="2"/>
  <c r="B542" i="2"/>
  <c r="B536" i="2"/>
  <c r="B538" i="2"/>
  <c r="B532" i="2"/>
  <c r="B534" i="2"/>
  <c r="B564" i="2"/>
  <c r="B566" i="2"/>
  <c r="B498" i="2"/>
  <c r="B496" i="2"/>
  <c r="C490" i="2"/>
  <c r="C488" i="2"/>
  <c r="B478" i="2"/>
  <c r="B476" i="2"/>
  <c r="B494" i="2"/>
  <c r="B492" i="2"/>
  <c r="B468" i="2"/>
  <c r="B466" i="2"/>
  <c r="B578" i="2"/>
  <c r="B576" i="2"/>
  <c r="B502" i="2"/>
  <c r="B500" i="2"/>
  <c r="B484" i="2"/>
  <c r="B482" i="2"/>
  <c r="B732" i="2" l="1"/>
  <c r="I731" i="2"/>
  <c r="J731" i="2"/>
  <c r="K731" i="2"/>
  <c r="L731" i="2"/>
  <c r="V731" i="2"/>
  <c r="N731" i="2"/>
  <c r="W731" i="2"/>
  <c r="X731" i="2"/>
  <c r="M731" i="2"/>
  <c r="U731" i="2"/>
  <c r="Y731" i="2"/>
  <c r="Z731" i="2"/>
  <c r="O731" i="2"/>
  <c r="AA731" i="2"/>
  <c r="D731" i="2"/>
  <c r="P731" i="2"/>
  <c r="AB731" i="2"/>
  <c r="E731" i="2"/>
  <c r="Q731" i="2"/>
  <c r="F731" i="2"/>
  <c r="R731" i="2"/>
  <c r="G731" i="2"/>
  <c r="S731" i="2"/>
  <c r="H731" i="2"/>
  <c r="C1260" i="2"/>
  <c r="C1106" i="2" l="1"/>
  <c r="B1345" i="2" l="1"/>
  <c r="C782" i="2" l="1"/>
  <c r="AB783" i="2" s="1"/>
  <c r="B770" i="2"/>
  <c r="B768" i="2"/>
  <c r="B778" i="2"/>
  <c r="B776" i="2"/>
  <c r="B774" i="2"/>
  <c r="B772" i="2"/>
  <c r="B766" i="2"/>
  <c r="B764" i="2"/>
  <c r="B742" i="2"/>
  <c r="B740" i="2"/>
  <c r="B754" i="2"/>
  <c r="B752" i="2"/>
  <c r="B748" i="2"/>
  <c r="B750" i="2"/>
  <c r="B744" i="2"/>
  <c r="D783" i="2" l="1"/>
  <c r="E783" i="2"/>
  <c r="R783" i="2"/>
  <c r="G783" i="2"/>
  <c r="T783" i="2"/>
  <c r="I783" i="2"/>
  <c r="V783" i="2"/>
  <c r="K783" i="2"/>
  <c r="X783" i="2"/>
  <c r="Y783" i="2"/>
  <c r="N783" i="2"/>
  <c r="Z783" i="2"/>
  <c r="O783" i="2"/>
  <c r="AA783" i="2"/>
  <c r="Q783" i="2"/>
  <c r="F783" i="2"/>
  <c r="S783" i="2"/>
  <c r="H783" i="2"/>
  <c r="U783" i="2"/>
  <c r="J783" i="2"/>
  <c r="W783" i="2"/>
  <c r="L783" i="2"/>
  <c r="M783" i="2"/>
  <c r="P783" i="2"/>
  <c r="B746" i="2" l="1"/>
  <c r="B784" i="2" s="1"/>
  <c r="C82" i="2" l="1"/>
  <c r="C1000" i="2" l="1"/>
  <c r="C984" i="2"/>
  <c r="C1072" i="2" l="1"/>
  <c r="C1343" i="2" l="1"/>
  <c r="C302" i="2" l="1"/>
  <c r="C244" i="2"/>
  <c r="C214" i="2"/>
  <c r="C256" i="2"/>
  <c r="C232" i="2"/>
  <c r="C240" i="2"/>
  <c r="C212" i="2"/>
  <c r="AA1344" i="2" l="1"/>
  <c r="Z1344" i="2" l="1"/>
  <c r="M1344" i="2"/>
  <c r="N1344" i="2"/>
  <c r="P1344" i="2"/>
  <c r="Q1344" i="2"/>
  <c r="R1344" i="2"/>
  <c r="S1344" i="2"/>
  <c r="I1344" i="2"/>
  <c r="V1344" i="2"/>
  <c r="K1344" i="2"/>
  <c r="W1344" i="2"/>
  <c r="Y1344" i="2"/>
  <c r="D1344" i="2"/>
  <c r="AB1344" i="2"/>
  <c r="E1344" i="2"/>
  <c r="F1344" i="2"/>
  <c r="G1344" i="2"/>
  <c r="H1344" i="2"/>
  <c r="T1344" i="2"/>
  <c r="U1344" i="2"/>
  <c r="J1344" i="2"/>
  <c r="L1344" i="2"/>
  <c r="X1344" i="2"/>
  <c r="O1344" i="2"/>
  <c r="C813" i="2" l="1"/>
  <c r="C793" i="2"/>
  <c r="C1353" i="2" l="1"/>
  <c r="U1354" i="2" l="1"/>
  <c r="U1355" i="2" s="1"/>
  <c r="E1354" i="2"/>
  <c r="C1355" i="2"/>
  <c r="V1354" i="2"/>
  <c r="V1355" i="2" s="1"/>
  <c r="W1354" i="2"/>
  <c r="W1355" i="2" s="1"/>
  <c r="X1354" i="2"/>
  <c r="X1355" i="2" s="1"/>
  <c r="AA1354" i="2"/>
  <c r="AA1355" i="2" s="1"/>
  <c r="J1354" i="2"/>
  <c r="J1355" i="2" s="1"/>
  <c r="Y1354" i="2"/>
  <c r="Y1355" i="2" s="1"/>
  <c r="N1354" i="2"/>
  <c r="N1355" i="2" s="1"/>
  <c r="O1354" i="2"/>
  <c r="O1355" i="2" s="1"/>
  <c r="D1354" i="2"/>
  <c r="D1355" i="2" s="1"/>
  <c r="P1354" i="2"/>
  <c r="P1355" i="2" s="1"/>
  <c r="AB1354" i="2"/>
  <c r="AB1355" i="2" s="1"/>
  <c r="E1355" i="2"/>
  <c r="Q1354" i="2"/>
  <c r="Q1355" i="2" s="1"/>
  <c r="F1354" i="2"/>
  <c r="F1355" i="2" s="1"/>
  <c r="R1354" i="2"/>
  <c r="R1355" i="2" s="1"/>
  <c r="H1354" i="2"/>
  <c r="H1355" i="2" s="1"/>
  <c r="T1354" i="2"/>
  <c r="T1355" i="2" s="1"/>
  <c r="K1354" i="2"/>
  <c r="K1355" i="2" s="1"/>
  <c r="L1354" i="2"/>
  <c r="L1355" i="2" s="1"/>
  <c r="M1354" i="2"/>
  <c r="M1355" i="2" s="1"/>
  <c r="Z1354" i="2"/>
  <c r="Z1355" i="2" s="1"/>
  <c r="G1354" i="2"/>
  <c r="G1355" i="2" s="1"/>
  <c r="S1354" i="2"/>
  <c r="S1355" i="2" s="1"/>
  <c r="I1354" i="2"/>
  <c r="I1355" i="2" s="1"/>
  <c r="C446" i="2" l="1"/>
  <c r="Z447" i="2" s="1"/>
  <c r="C444" i="2"/>
  <c r="U445" i="2" s="1"/>
  <c r="B448" i="2"/>
  <c r="B449" i="2" s="1"/>
  <c r="C208" i="2"/>
  <c r="V445" i="2" l="1"/>
  <c r="J445" i="2"/>
  <c r="K445" i="2"/>
  <c r="L445" i="2"/>
  <c r="M445" i="2"/>
  <c r="N445" i="2"/>
  <c r="T445" i="2"/>
  <c r="I445" i="2"/>
  <c r="G447" i="2"/>
  <c r="S447" i="2"/>
  <c r="AA447" i="2"/>
  <c r="D447" i="2"/>
  <c r="Q447" i="2"/>
  <c r="H447" i="2"/>
  <c r="T447" i="2"/>
  <c r="I447" i="2"/>
  <c r="U447" i="2"/>
  <c r="O447" i="2"/>
  <c r="E447" i="2"/>
  <c r="F447" i="2"/>
  <c r="J447" i="2"/>
  <c r="V447" i="2"/>
  <c r="R447" i="2"/>
  <c r="K447" i="2"/>
  <c r="W447" i="2"/>
  <c r="AB447" i="2"/>
  <c r="L447" i="2"/>
  <c r="X447" i="2"/>
  <c r="P447" i="2"/>
  <c r="M447" i="2"/>
  <c r="Y447" i="2"/>
  <c r="N447" i="2"/>
  <c r="W445" i="2"/>
  <c r="X445" i="2"/>
  <c r="Y445" i="2"/>
  <c r="Z445" i="2"/>
  <c r="O445" i="2"/>
  <c r="AA445" i="2"/>
  <c r="D445" i="2"/>
  <c r="P445" i="2"/>
  <c r="AB445" i="2"/>
  <c r="E445" i="2"/>
  <c r="Q445" i="2"/>
  <c r="F445" i="2"/>
  <c r="R445" i="2"/>
  <c r="G445" i="2"/>
  <c r="S445" i="2"/>
  <c r="H445" i="2"/>
  <c r="C951" i="2"/>
  <c r="V952" i="2" s="1"/>
  <c r="C947" i="2"/>
  <c r="AB948" i="2" l="1"/>
  <c r="Z948" i="2"/>
  <c r="AA948" i="2"/>
  <c r="K952" i="2"/>
  <c r="W952" i="2"/>
  <c r="L952" i="2"/>
  <c r="X952" i="2"/>
  <c r="M952" i="2"/>
  <c r="Z952" i="2"/>
  <c r="O952" i="2"/>
  <c r="S952" i="2"/>
  <c r="P952" i="2"/>
  <c r="T952" i="2"/>
  <c r="Y952" i="2"/>
  <c r="N952" i="2"/>
  <c r="AA952" i="2"/>
  <c r="D952" i="2"/>
  <c r="AB952" i="2"/>
  <c r="E952" i="2"/>
  <c r="Q952" i="2"/>
  <c r="F952" i="2"/>
  <c r="R952" i="2"/>
  <c r="G952" i="2"/>
  <c r="H952" i="2"/>
  <c r="I952" i="2"/>
  <c r="U952" i="2"/>
  <c r="J952" i="2"/>
  <c r="E948" i="2"/>
  <c r="F948" i="2"/>
  <c r="G948" i="2"/>
  <c r="H948" i="2"/>
  <c r="T948" i="2"/>
  <c r="O948" i="2"/>
  <c r="Q948" i="2"/>
  <c r="R948" i="2"/>
  <c r="S948" i="2"/>
  <c r="I948" i="2"/>
  <c r="U948" i="2"/>
  <c r="J948" i="2"/>
  <c r="V948" i="2"/>
  <c r="K948" i="2"/>
  <c r="W948" i="2"/>
  <c r="L948" i="2"/>
  <c r="X948" i="2"/>
  <c r="M948" i="2"/>
  <c r="Y948" i="2"/>
  <c r="N948" i="2"/>
  <c r="D948" i="2"/>
  <c r="P948" i="2"/>
  <c r="C943" i="2" l="1"/>
  <c r="Z944" i="2" l="1"/>
  <c r="O944" i="2"/>
  <c r="J944" i="2"/>
  <c r="E944" i="2"/>
  <c r="D944" i="2"/>
  <c r="F944" i="2"/>
  <c r="AA944" i="2"/>
  <c r="P944" i="2"/>
  <c r="AB944" i="2"/>
  <c r="Q944" i="2"/>
  <c r="R944" i="2"/>
  <c r="G944" i="2"/>
  <c r="S944" i="2"/>
  <c r="H944" i="2"/>
  <c r="T944" i="2"/>
  <c r="I944" i="2"/>
  <c r="U944" i="2"/>
  <c r="V944" i="2"/>
  <c r="K944" i="2"/>
  <c r="W944" i="2"/>
  <c r="L944" i="2"/>
  <c r="X944" i="2"/>
  <c r="M944" i="2"/>
  <c r="Y944" i="2"/>
  <c r="N944" i="2"/>
  <c r="C955" i="2" l="1"/>
  <c r="AA956" i="2" s="1"/>
  <c r="C953" i="2"/>
  <c r="Q954" i="2" s="1"/>
  <c r="C949" i="2"/>
  <c r="S950" i="2" s="1"/>
  <c r="C945" i="2"/>
  <c r="U946" i="2" s="1"/>
  <c r="C941" i="2"/>
  <c r="C939" i="2"/>
  <c r="C937" i="2"/>
  <c r="G938" i="2" l="1"/>
  <c r="S938" i="2"/>
  <c r="H938" i="2"/>
  <c r="T938" i="2"/>
  <c r="I938" i="2"/>
  <c r="U938" i="2"/>
  <c r="J938" i="2"/>
  <c r="V938" i="2"/>
  <c r="K938" i="2"/>
  <c r="W938" i="2"/>
  <c r="L938" i="2"/>
  <c r="X938" i="2"/>
  <c r="M938" i="2"/>
  <c r="Y938" i="2"/>
  <c r="N938" i="2"/>
  <c r="Z938" i="2"/>
  <c r="O938" i="2"/>
  <c r="AA938" i="2"/>
  <c r="P938" i="2"/>
  <c r="AB938" i="2"/>
  <c r="E938" i="2"/>
  <c r="Q938" i="2"/>
  <c r="D938" i="2"/>
  <c r="F938" i="2"/>
  <c r="R938" i="2"/>
  <c r="Y940" i="2"/>
  <c r="AA940" i="2"/>
  <c r="E940" i="2"/>
  <c r="W942" i="2"/>
  <c r="E942" i="2"/>
  <c r="I950" i="2"/>
  <c r="J950" i="2"/>
  <c r="M950" i="2"/>
  <c r="N950" i="2"/>
  <c r="T950" i="2"/>
  <c r="U950" i="2"/>
  <c r="V950" i="2"/>
  <c r="Y950" i="2"/>
  <c r="Z950" i="2"/>
  <c r="F942" i="2"/>
  <c r="L942" i="2"/>
  <c r="M942" i="2"/>
  <c r="J956" i="2"/>
  <c r="S956" i="2"/>
  <c r="E956" i="2"/>
  <c r="T956" i="2"/>
  <c r="F956" i="2"/>
  <c r="U956" i="2"/>
  <c r="H956" i="2"/>
  <c r="W956" i="2"/>
  <c r="I956" i="2"/>
  <c r="X956" i="2"/>
  <c r="AB956" i="2"/>
  <c r="K956" i="2"/>
  <c r="L956" i="2"/>
  <c r="P956" i="2"/>
  <c r="Q956" i="2"/>
  <c r="R956" i="2"/>
  <c r="D956" i="2"/>
  <c r="G956" i="2"/>
  <c r="V956" i="2"/>
  <c r="X954" i="2"/>
  <c r="H954" i="2"/>
  <c r="K954" i="2"/>
  <c r="L954" i="2"/>
  <c r="S954" i="2"/>
  <c r="T954" i="2"/>
  <c r="I954" i="2"/>
  <c r="J954" i="2"/>
  <c r="Z954" i="2"/>
  <c r="M954" i="2"/>
  <c r="U954" i="2"/>
  <c r="W954" i="2"/>
  <c r="Y954" i="2"/>
  <c r="N954" i="2"/>
  <c r="R954" i="2"/>
  <c r="F954" i="2"/>
  <c r="G954" i="2"/>
  <c r="V954" i="2"/>
  <c r="H950" i="2"/>
  <c r="J946" i="2"/>
  <c r="V946" i="2"/>
  <c r="R942" i="2"/>
  <c r="X942" i="2"/>
  <c r="Q942" i="2"/>
  <c r="Y942" i="2"/>
  <c r="N940" i="2"/>
  <c r="S940" i="2"/>
  <c r="G940" i="2"/>
  <c r="Z940" i="2"/>
  <c r="O940" i="2"/>
  <c r="K946" i="2"/>
  <c r="W946" i="2"/>
  <c r="AA942" i="2"/>
  <c r="Y946" i="2"/>
  <c r="K950" i="2"/>
  <c r="D940" i="2"/>
  <c r="P940" i="2"/>
  <c r="AB940" i="2"/>
  <c r="N942" i="2"/>
  <c r="Z942" i="2"/>
  <c r="L946" i="2"/>
  <c r="X946" i="2"/>
  <c r="Q940" i="2"/>
  <c r="O942" i="2"/>
  <c r="M946" i="2"/>
  <c r="W950" i="2"/>
  <c r="F940" i="2"/>
  <c r="R940" i="2"/>
  <c r="D942" i="2"/>
  <c r="P942" i="2"/>
  <c r="AB942" i="2"/>
  <c r="N946" i="2"/>
  <c r="Z946" i="2"/>
  <c r="L950" i="2"/>
  <c r="X950" i="2"/>
  <c r="O946" i="2"/>
  <c r="AA946" i="2"/>
  <c r="T940" i="2"/>
  <c r="P946" i="2"/>
  <c r="AA950" i="2"/>
  <c r="V940" i="2"/>
  <c r="H942" i="2"/>
  <c r="F946" i="2"/>
  <c r="R946" i="2"/>
  <c r="P950" i="2"/>
  <c r="AB950" i="2"/>
  <c r="K940" i="2"/>
  <c r="W940" i="2"/>
  <c r="I942" i="2"/>
  <c r="U942" i="2"/>
  <c r="G946" i="2"/>
  <c r="S946" i="2"/>
  <c r="E950" i="2"/>
  <c r="Q950" i="2"/>
  <c r="O954" i="2"/>
  <c r="AA954" i="2"/>
  <c r="M956" i="2"/>
  <c r="Y956" i="2"/>
  <c r="L940" i="2"/>
  <c r="X940" i="2"/>
  <c r="J942" i="2"/>
  <c r="V942" i="2"/>
  <c r="H946" i="2"/>
  <c r="T946" i="2"/>
  <c r="F950" i="2"/>
  <c r="R950" i="2"/>
  <c r="D954" i="2"/>
  <c r="P954" i="2"/>
  <c r="AB954" i="2"/>
  <c r="N956" i="2"/>
  <c r="Z956" i="2"/>
  <c r="H940" i="2"/>
  <c r="D946" i="2"/>
  <c r="AB946" i="2"/>
  <c r="I940" i="2"/>
  <c r="U940" i="2"/>
  <c r="G942" i="2"/>
  <c r="S942" i="2"/>
  <c r="E946" i="2"/>
  <c r="Q946" i="2"/>
  <c r="O950" i="2"/>
  <c r="J940" i="2"/>
  <c r="T942" i="2"/>
  <c r="D950" i="2"/>
  <c r="M940" i="2"/>
  <c r="K942" i="2"/>
  <c r="I946" i="2"/>
  <c r="G950" i="2"/>
  <c r="E954" i="2"/>
  <c r="O956" i="2"/>
  <c r="C728" i="2"/>
  <c r="R729" i="2" s="1"/>
  <c r="C726" i="2"/>
  <c r="R727" i="2" s="1"/>
  <c r="C724" i="2"/>
  <c r="V725" i="2" s="1"/>
  <c r="C722" i="2"/>
  <c r="V723" i="2" s="1"/>
  <c r="C720" i="2"/>
  <c r="X721" i="2" s="1"/>
  <c r="C718" i="2"/>
  <c r="U719" i="2" s="1"/>
  <c r="C716" i="2"/>
  <c r="R717" i="2" s="1"/>
  <c r="C714" i="2"/>
  <c r="R715" i="2" s="1"/>
  <c r="C712" i="2"/>
  <c r="V713" i="2" s="1"/>
  <c r="C710" i="2"/>
  <c r="U711" i="2" s="1"/>
  <c r="C708" i="2"/>
  <c r="Y709" i="2" s="1"/>
  <c r="C706" i="2"/>
  <c r="Y707" i="2" s="1"/>
  <c r="C704" i="2"/>
  <c r="X705" i="2" s="1"/>
  <c r="C702" i="2"/>
  <c r="Q703" i="2" s="1"/>
  <c r="C700" i="2"/>
  <c r="W701" i="2" s="1"/>
  <c r="C698" i="2"/>
  <c r="U699" i="2" s="1"/>
  <c r="C696" i="2"/>
  <c r="Q697" i="2" s="1"/>
  <c r="C694" i="2"/>
  <c r="P695" i="2" s="1"/>
  <c r="C692" i="2"/>
  <c r="V693" i="2" s="1"/>
  <c r="C690" i="2"/>
  <c r="W691" i="2" s="1"/>
  <c r="C688" i="2"/>
  <c r="R689" i="2" s="1"/>
  <c r="C686" i="2"/>
  <c r="Y687" i="2" s="1"/>
  <c r="C684" i="2"/>
  <c r="S685" i="2" s="1"/>
  <c r="C682" i="2"/>
  <c r="T683" i="2" s="1"/>
  <c r="C680" i="2"/>
  <c r="Q681" i="2" s="1"/>
  <c r="C678" i="2"/>
  <c r="W679" i="2" s="1"/>
  <c r="C676" i="2"/>
  <c r="Y677" i="2" s="1"/>
  <c r="C674" i="2"/>
  <c r="W675" i="2" s="1"/>
  <c r="C672" i="2"/>
  <c r="X673" i="2" s="1"/>
  <c r="C670" i="2"/>
  <c r="W671" i="2" s="1"/>
  <c r="C668" i="2"/>
  <c r="Q669" i="2" s="1"/>
  <c r="C666" i="2"/>
  <c r="W667" i="2" s="1"/>
  <c r="C664" i="2"/>
  <c r="Y665" i="2" s="1"/>
  <c r="C662" i="2"/>
  <c r="U663" i="2" s="1"/>
  <c r="C660" i="2"/>
  <c r="U661" i="2" s="1"/>
  <c r="C658" i="2"/>
  <c r="Z659" i="2" s="1"/>
  <c r="C656" i="2"/>
  <c r="R657" i="2" s="1"/>
  <c r="C654" i="2"/>
  <c r="R655" i="2" s="1"/>
  <c r="C652" i="2"/>
  <c r="I653" i="2" s="1"/>
  <c r="C650" i="2"/>
  <c r="AB651" i="2" s="1"/>
  <c r="R699" i="2"/>
  <c r="S699" i="2"/>
  <c r="AA673" i="2"/>
  <c r="R719" i="2" l="1"/>
  <c r="V673" i="2"/>
  <c r="AA653" i="2"/>
  <c r="AB653" i="2"/>
  <c r="Z673" i="2"/>
  <c r="D695" i="2"/>
  <c r="T673" i="2"/>
  <c r="AB673" i="2"/>
  <c r="M699" i="2"/>
  <c r="N699" i="2"/>
  <c r="H653" i="2"/>
  <c r="O699" i="2"/>
  <c r="J653" i="2"/>
  <c r="P699" i="2"/>
  <c r="D699" i="2"/>
  <c r="K653" i="2"/>
  <c r="Z699" i="2"/>
  <c r="D671" i="2"/>
  <c r="AA699" i="2"/>
  <c r="AB699" i="2"/>
  <c r="F673" i="2"/>
  <c r="E699" i="2"/>
  <c r="E673" i="2"/>
  <c r="K699" i="2"/>
  <c r="F699" i="2"/>
  <c r="G699" i="2"/>
  <c r="I719" i="2"/>
  <c r="G673" i="2"/>
  <c r="I699" i="2"/>
  <c r="AA719" i="2"/>
  <c r="N673" i="2"/>
  <c r="J699" i="2"/>
  <c r="AB719" i="2"/>
  <c r="F653" i="2"/>
  <c r="O673" i="2"/>
  <c r="O723" i="2"/>
  <c r="G653" i="2"/>
  <c r="P673" i="2"/>
  <c r="L699" i="2"/>
  <c r="S719" i="2"/>
  <c r="V729" i="2"/>
  <c r="T729" i="2"/>
  <c r="U729" i="2"/>
  <c r="F729" i="2"/>
  <c r="Q729" i="2"/>
  <c r="S729" i="2"/>
  <c r="P729" i="2"/>
  <c r="L729" i="2"/>
  <c r="J729" i="2"/>
  <c r="M729" i="2"/>
  <c r="AB729" i="2"/>
  <c r="G729" i="2"/>
  <c r="K729" i="2"/>
  <c r="N729" i="2"/>
  <c r="Z729" i="2"/>
  <c r="AA729" i="2"/>
  <c r="D729" i="2"/>
  <c r="E729" i="2"/>
  <c r="W729" i="2"/>
  <c r="Z727" i="2"/>
  <c r="Y727" i="2"/>
  <c r="L727" i="2"/>
  <c r="W727" i="2"/>
  <c r="AB727" i="2"/>
  <c r="F727" i="2"/>
  <c r="V727" i="2"/>
  <c r="AA727" i="2"/>
  <c r="H727" i="2"/>
  <c r="I727" i="2"/>
  <c r="K727" i="2"/>
  <c r="X727" i="2"/>
  <c r="Q727" i="2"/>
  <c r="E727" i="2"/>
  <c r="G727" i="2"/>
  <c r="J727" i="2"/>
  <c r="N725" i="2"/>
  <c r="P725" i="2"/>
  <c r="K725" i="2"/>
  <c r="U725" i="2"/>
  <c r="M725" i="2"/>
  <c r="R725" i="2"/>
  <c r="O725" i="2"/>
  <c r="Q725" i="2"/>
  <c r="D725" i="2"/>
  <c r="AA725" i="2"/>
  <c r="G725" i="2"/>
  <c r="AB725" i="2"/>
  <c r="H725" i="2"/>
  <c r="X725" i="2"/>
  <c r="L725" i="2"/>
  <c r="T725" i="2"/>
  <c r="S725" i="2"/>
  <c r="Z725" i="2"/>
  <c r="W725" i="2"/>
  <c r="E725" i="2"/>
  <c r="F725" i="2"/>
  <c r="Y725" i="2"/>
  <c r="I725" i="2"/>
  <c r="J725" i="2"/>
  <c r="Q719" i="2"/>
  <c r="F719" i="2"/>
  <c r="G719" i="2"/>
  <c r="H719" i="2"/>
  <c r="L715" i="2"/>
  <c r="V705" i="2"/>
  <c r="L705" i="2"/>
  <c r="S705" i="2"/>
  <c r="K705" i="2"/>
  <c r="N705" i="2"/>
  <c r="R705" i="2"/>
  <c r="O705" i="2"/>
  <c r="Q705" i="2"/>
  <c r="I705" i="2"/>
  <c r="W705" i="2"/>
  <c r="J705" i="2"/>
  <c r="M705" i="2"/>
  <c r="D705" i="2"/>
  <c r="P705" i="2"/>
  <c r="E705" i="2"/>
  <c r="Z705" i="2"/>
  <c r="F705" i="2"/>
  <c r="AA705" i="2"/>
  <c r="U705" i="2"/>
  <c r="T705" i="2"/>
  <c r="AB705" i="2"/>
  <c r="Y705" i="2"/>
  <c r="G705" i="2"/>
  <c r="H705" i="2"/>
  <c r="F703" i="2"/>
  <c r="G703" i="2"/>
  <c r="H703" i="2"/>
  <c r="AA703" i="2"/>
  <c r="Y703" i="2"/>
  <c r="AB703" i="2"/>
  <c r="I703" i="2"/>
  <c r="D701" i="2"/>
  <c r="V701" i="2"/>
  <c r="U701" i="2"/>
  <c r="E701" i="2"/>
  <c r="N701" i="2"/>
  <c r="T701" i="2"/>
  <c r="S701" i="2"/>
  <c r="M701" i="2"/>
  <c r="O701" i="2"/>
  <c r="R701" i="2"/>
  <c r="P701" i="2"/>
  <c r="Z701" i="2"/>
  <c r="Y695" i="2"/>
  <c r="X695" i="2"/>
  <c r="U695" i="2"/>
  <c r="F695" i="2"/>
  <c r="AA695" i="2"/>
  <c r="L681" i="2"/>
  <c r="V681" i="2"/>
  <c r="K681" i="2"/>
  <c r="N681" i="2"/>
  <c r="O681" i="2"/>
  <c r="X681" i="2"/>
  <c r="P681" i="2"/>
  <c r="U681" i="2"/>
  <c r="F681" i="2"/>
  <c r="J681" i="2"/>
  <c r="M681" i="2"/>
  <c r="D681" i="2"/>
  <c r="E681" i="2"/>
  <c r="Y681" i="2"/>
  <c r="Z681" i="2"/>
  <c r="S681" i="2"/>
  <c r="AA681" i="2"/>
  <c r="G681" i="2"/>
  <c r="AB681" i="2"/>
  <c r="H681" i="2"/>
  <c r="I681" i="2"/>
  <c r="M679" i="2"/>
  <c r="N679" i="2"/>
  <c r="L679" i="2"/>
  <c r="Y679" i="2"/>
  <c r="V679" i="2"/>
  <c r="H679" i="2"/>
  <c r="I679" i="2"/>
  <c r="U679" i="2"/>
  <c r="J679" i="2"/>
  <c r="K677" i="2"/>
  <c r="L677" i="2"/>
  <c r="E671" i="2"/>
  <c r="L665" i="2"/>
  <c r="F659" i="2"/>
  <c r="AA659" i="2"/>
  <c r="E657" i="2"/>
  <c r="Z657" i="2"/>
  <c r="P657" i="2"/>
  <c r="D657" i="2"/>
  <c r="Q657" i="2"/>
  <c r="G655" i="2"/>
  <c r="H655" i="2"/>
  <c r="I655" i="2"/>
  <c r="J655" i="2"/>
  <c r="F655" i="2"/>
  <c r="E655" i="2"/>
  <c r="L655" i="2"/>
  <c r="Z655" i="2"/>
  <c r="K655" i="2"/>
  <c r="AA655" i="2"/>
  <c r="AB655" i="2"/>
  <c r="Y653" i="2"/>
  <c r="X653" i="2"/>
  <c r="I713" i="2"/>
  <c r="M665" i="2"/>
  <c r="S669" i="2"/>
  <c r="Q689" i="2"/>
  <c r="N665" i="2"/>
  <c r="E689" i="2"/>
  <c r="F689" i="2"/>
  <c r="P689" i="2"/>
  <c r="D689" i="2"/>
  <c r="Z689" i="2"/>
  <c r="AA689" i="2"/>
  <c r="U671" i="2"/>
  <c r="X687" i="2"/>
  <c r="M663" i="2"/>
  <c r="P715" i="2"/>
  <c r="N661" i="2"/>
  <c r="Z715" i="2"/>
  <c r="L663" i="2"/>
  <c r="J669" i="2"/>
  <c r="O669" i="2"/>
  <c r="G687" i="2"/>
  <c r="H687" i="2"/>
  <c r="R661" i="2"/>
  <c r="Z661" i="2"/>
  <c r="O663" i="2"/>
  <c r="O665" i="2"/>
  <c r="J687" i="2"/>
  <c r="G689" i="2"/>
  <c r="AB689" i="2"/>
  <c r="T711" i="2"/>
  <c r="V687" i="2"/>
  <c r="S665" i="2"/>
  <c r="Q661" i="2"/>
  <c r="S661" i="2"/>
  <c r="P661" i="2"/>
  <c r="X709" i="2"/>
  <c r="Y689" i="2"/>
  <c r="U687" i="2"/>
  <c r="R665" i="2"/>
  <c r="N663" i="2"/>
  <c r="L687" i="2"/>
  <c r="E709" i="2"/>
  <c r="W709" i="2"/>
  <c r="X689" i="2"/>
  <c r="T687" i="2"/>
  <c r="Q665" i="2"/>
  <c r="D663" i="2"/>
  <c r="AA663" i="2"/>
  <c r="J689" i="2"/>
  <c r="G709" i="2"/>
  <c r="X707" i="2"/>
  <c r="W689" i="2"/>
  <c r="S687" i="2"/>
  <c r="Y663" i="2"/>
  <c r="O661" i="2"/>
  <c r="D661" i="2"/>
  <c r="G663" i="2"/>
  <c r="AB663" i="2"/>
  <c r="N687" i="2"/>
  <c r="K689" i="2"/>
  <c r="H709" i="2"/>
  <c r="V689" i="2"/>
  <c r="R687" i="2"/>
  <c r="U673" i="2"/>
  <c r="X663" i="2"/>
  <c r="K687" i="2"/>
  <c r="E663" i="2"/>
  <c r="E661" i="2"/>
  <c r="I709" i="2"/>
  <c r="U689" i="2"/>
  <c r="Q687" i="2"/>
  <c r="T663" i="2"/>
  <c r="I687" i="2"/>
  <c r="W687" i="2"/>
  <c r="Z663" i="2"/>
  <c r="I689" i="2"/>
  <c r="H663" i="2"/>
  <c r="O687" i="2"/>
  <c r="I663" i="2"/>
  <c r="P687" i="2"/>
  <c r="M689" i="2"/>
  <c r="Z709" i="2"/>
  <c r="T689" i="2"/>
  <c r="S673" i="2"/>
  <c r="S663" i="2"/>
  <c r="T661" i="2"/>
  <c r="P663" i="2"/>
  <c r="H689" i="2"/>
  <c r="D665" i="2"/>
  <c r="D687" i="2"/>
  <c r="AA687" i="2"/>
  <c r="AB709" i="2"/>
  <c r="Y699" i="2"/>
  <c r="S689" i="2"/>
  <c r="R673" i="2"/>
  <c r="R663" i="2"/>
  <c r="T665" i="2"/>
  <c r="P665" i="2"/>
  <c r="H707" i="2"/>
  <c r="F663" i="2"/>
  <c r="M687" i="2"/>
  <c r="L689" i="2"/>
  <c r="K661" i="2"/>
  <c r="I665" i="2"/>
  <c r="P671" i="2"/>
  <c r="L661" i="2"/>
  <c r="J663" i="2"/>
  <c r="J665" i="2"/>
  <c r="Z671" i="2"/>
  <c r="N689" i="2"/>
  <c r="L653" i="2"/>
  <c r="M661" i="2"/>
  <c r="K663" i="2"/>
  <c r="K665" i="2"/>
  <c r="D673" i="2"/>
  <c r="M677" i="2"/>
  <c r="F687" i="2"/>
  <c r="AB687" i="2"/>
  <c r="O689" i="2"/>
  <c r="H699" i="2"/>
  <c r="J711" i="2"/>
  <c r="T719" i="2"/>
  <c r="T699" i="2"/>
  <c r="W681" i="2"/>
  <c r="V671" i="2"/>
  <c r="Q663" i="2"/>
  <c r="G667" i="2"/>
  <c r="P669" i="2"/>
  <c r="K713" i="2"/>
  <c r="AA715" i="2"/>
  <c r="Y715" i="2"/>
  <c r="V667" i="2"/>
  <c r="Q653" i="2"/>
  <c r="F667" i="2"/>
  <c r="J713" i="2"/>
  <c r="H667" i="2"/>
  <c r="Z669" i="2"/>
  <c r="L713" i="2"/>
  <c r="X715" i="2"/>
  <c r="Q699" i="2"/>
  <c r="U667" i="2"/>
  <c r="AA667" i="2"/>
  <c r="AA669" i="2"/>
  <c r="D715" i="2"/>
  <c r="W715" i="2"/>
  <c r="E715" i="2"/>
  <c r="V715" i="2"/>
  <c r="R669" i="2"/>
  <c r="AB669" i="2"/>
  <c r="D669" i="2"/>
  <c r="F715" i="2"/>
  <c r="Q715" i="2"/>
  <c r="AB667" i="2"/>
  <c r="E669" i="2"/>
  <c r="K715" i="2"/>
  <c r="U713" i="2"/>
  <c r="X669" i="2"/>
  <c r="Y655" i="2"/>
  <c r="T713" i="2"/>
  <c r="X699" i="2"/>
  <c r="T679" i="2"/>
  <c r="W669" i="2"/>
  <c r="X655" i="2"/>
  <c r="F669" i="2"/>
  <c r="G669" i="2"/>
  <c r="M715" i="2"/>
  <c r="S713" i="2"/>
  <c r="W699" i="2"/>
  <c r="X677" i="2"/>
  <c r="V669" i="2"/>
  <c r="W655" i="2"/>
  <c r="N715" i="2"/>
  <c r="R713" i="2"/>
  <c r="V699" i="2"/>
  <c r="W677" i="2"/>
  <c r="U669" i="2"/>
  <c r="V655" i="2"/>
  <c r="H669" i="2"/>
  <c r="I669" i="2"/>
  <c r="H713" i="2"/>
  <c r="O715" i="2"/>
  <c r="Q713" i="2"/>
  <c r="W673" i="2"/>
  <c r="T669" i="2"/>
  <c r="Q655" i="2"/>
  <c r="H729" i="2"/>
  <c r="Y729" i="2"/>
  <c r="I729" i="2"/>
  <c r="X729" i="2"/>
  <c r="O729" i="2"/>
  <c r="M727" i="2"/>
  <c r="U727" i="2"/>
  <c r="N727" i="2"/>
  <c r="T727" i="2"/>
  <c r="O727" i="2"/>
  <c r="S727" i="2"/>
  <c r="D727" i="2"/>
  <c r="P727" i="2"/>
  <c r="D723" i="2"/>
  <c r="P723" i="2"/>
  <c r="T723" i="2"/>
  <c r="U723" i="2"/>
  <c r="H723" i="2"/>
  <c r="I723" i="2"/>
  <c r="Z723" i="2"/>
  <c r="F723" i="2"/>
  <c r="G723" i="2"/>
  <c r="J723" i="2"/>
  <c r="S723" i="2"/>
  <c r="Q723" i="2"/>
  <c r="K723" i="2"/>
  <c r="Y723" i="2"/>
  <c r="E723" i="2"/>
  <c r="R723" i="2"/>
  <c r="L723" i="2"/>
  <c r="X723" i="2"/>
  <c r="M723" i="2"/>
  <c r="W723" i="2"/>
  <c r="AA723" i="2"/>
  <c r="AB723" i="2"/>
  <c r="N723" i="2"/>
  <c r="W721" i="2"/>
  <c r="V721" i="2"/>
  <c r="U721" i="2"/>
  <c r="T721" i="2"/>
  <c r="F721" i="2"/>
  <c r="I721" i="2"/>
  <c r="N721" i="2"/>
  <c r="O721" i="2"/>
  <c r="D721" i="2"/>
  <c r="E721" i="2"/>
  <c r="AA721" i="2"/>
  <c r="S721" i="2"/>
  <c r="G721" i="2"/>
  <c r="H721" i="2"/>
  <c r="Q721" i="2"/>
  <c r="J721" i="2"/>
  <c r="P721" i="2"/>
  <c r="Z721" i="2"/>
  <c r="AB721" i="2"/>
  <c r="R721" i="2"/>
  <c r="K721" i="2"/>
  <c r="L721" i="2"/>
  <c r="Y721" i="2"/>
  <c r="M721" i="2"/>
  <c r="L719" i="2"/>
  <c r="Y719" i="2"/>
  <c r="X719" i="2"/>
  <c r="O719" i="2"/>
  <c r="W719" i="2"/>
  <c r="J719" i="2"/>
  <c r="K719" i="2"/>
  <c r="M719" i="2"/>
  <c r="D719" i="2"/>
  <c r="P719" i="2"/>
  <c r="V719" i="2"/>
  <c r="N719" i="2"/>
  <c r="E719" i="2"/>
  <c r="Z719" i="2"/>
  <c r="M717" i="2"/>
  <c r="D717" i="2"/>
  <c r="P717" i="2"/>
  <c r="W717" i="2"/>
  <c r="E717" i="2"/>
  <c r="Z717" i="2"/>
  <c r="V717" i="2"/>
  <c r="F717" i="2"/>
  <c r="AA717" i="2"/>
  <c r="U717" i="2"/>
  <c r="J717" i="2"/>
  <c r="Q717" i="2"/>
  <c r="K717" i="2"/>
  <c r="Y717" i="2"/>
  <c r="G717" i="2"/>
  <c r="AB717" i="2"/>
  <c r="T717" i="2"/>
  <c r="L717" i="2"/>
  <c r="N717" i="2"/>
  <c r="O717" i="2"/>
  <c r="X717" i="2"/>
  <c r="H717" i="2"/>
  <c r="S717" i="2"/>
  <c r="I717" i="2"/>
  <c r="G715" i="2"/>
  <c r="AB715" i="2"/>
  <c r="U715" i="2"/>
  <c r="H715" i="2"/>
  <c r="T715" i="2"/>
  <c r="I715" i="2"/>
  <c r="S715" i="2"/>
  <c r="J715" i="2"/>
  <c r="N713" i="2"/>
  <c r="O713" i="2"/>
  <c r="D713" i="2"/>
  <c r="P713" i="2"/>
  <c r="Y713" i="2"/>
  <c r="E713" i="2"/>
  <c r="Z713" i="2"/>
  <c r="X713" i="2"/>
  <c r="M713" i="2"/>
  <c r="F713" i="2"/>
  <c r="AA713" i="2"/>
  <c r="W713" i="2"/>
  <c r="G713" i="2"/>
  <c r="AB713" i="2"/>
  <c r="M711" i="2"/>
  <c r="N711" i="2"/>
  <c r="O711" i="2"/>
  <c r="Q711" i="2"/>
  <c r="D711" i="2"/>
  <c r="P711" i="2"/>
  <c r="K711" i="2"/>
  <c r="S711" i="2"/>
  <c r="L711" i="2"/>
  <c r="R711" i="2"/>
  <c r="E711" i="2"/>
  <c r="Z711" i="2"/>
  <c r="Y711" i="2"/>
  <c r="F711" i="2"/>
  <c r="AA711" i="2"/>
  <c r="X711" i="2"/>
  <c r="G711" i="2"/>
  <c r="AB711" i="2"/>
  <c r="W711" i="2"/>
  <c r="H711" i="2"/>
  <c r="V711" i="2"/>
  <c r="I711" i="2"/>
  <c r="K709" i="2"/>
  <c r="T709" i="2"/>
  <c r="L709" i="2"/>
  <c r="S709" i="2"/>
  <c r="M709" i="2"/>
  <c r="R709" i="2"/>
  <c r="N709" i="2"/>
  <c r="Q709" i="2"/>
  <c r="V709" i="2"/>
  <c r="J709" i="2"/>
  <c r="U709" i="2"/>
  <c r="O709" i="2"/>
  <c r="D709" i="2"/>
  <c r="P709" i="2"/>
  <c r="F709" i="2"/>
  <c r="AA709" i="2"/>
  <c r="J707" i="2"/>
  <c r="V707" i="2"/>
  <c r="K707" i="2"/>
  <c r="U707" i="2"/>
  <c r="L707" i="2"/>
  <c r="T707" i="2"/>
  <c r="M707" i="2"/>
  <c r="S707" i="2"/>
  <c r="W707" i="2"/>
  <c r="N707" i="2"/>
  <c r="R707" i="2"/>
  <c r="Q707" i="2"/>
  <c r="D707" i="2"/>
  <c r="P707" i="2"/>
  <c r="E707" i="2"/>
  <c r="Z707" i="2"/>
  <c r="I707" i="2"/>
  <c r="O707" i="2"/>
  <c r="F707" i="2"/>
  <c r="AA707" i="2"/>
  <c r="G707" i="2"/>
  <c r="AB707" i="2"/>
  <c r="J703" i="2"/>
  <c r="K703" i="2"/>
  <c r="W703" i="2"/>
  <c r="L703" i="2"/>
  <c r="V703" i="2"/>
  <c r="N703" i="2"/>
  <c r="T703" i="2"/>
  <c r="O703" i="2"/>
  <c r="S703" i="2"/>
  <c r="U703" i="2"/>
  <c r="D703" i="2"/>
  <c r="P703" i="2"/>
  <c r="R703" i="2"/>
  <c r="X703" i="2"/>
  <c r="M703" i="2"/>
  <c r="E703" i="2"/>
  <c r="Z703" i="2"/>
  <c r="AB701" i="2"/>
  <c r="I701" i="2"/>
  <c r="AA701" i="2"/>
  <c r="Q701" i="2"/>
  <c r="H701" i="2"/>
  <c r="J701" i="2"/>
  <c r="Y701" i="2"/>
  <c r="F701" i="2"/>
  <c r="G701" i="2"/>
  <c r="K701" i="2"/>
  <c r="X701" i="2"/>
  <c r="L701" i="2"/>
  <c r="K697" i="2"/>
  <c r="L697" i="2"/>
  <c r="Y697" i="2"/>
  <c r="X697" i="2"/>
  <c r="N697" i="2"/>
  <c r="W697" i="2"/>
  <c r="J697" i="2"/>
  <c r="M697" i="2"/>
  <c r="O697" i="2"/>
  <c r="V697" i="2"/>
  <c r="D697" i="2"/>
  <c r="P697" i="2"/>
  <c r="U697" i="2"/>
  <c r="E697" i="2"/>
  <c r="Z697" i="2"/>
  <c r="T697" i="2"/>
  <c r="I697" i="2"/>
  <c r="F697" i="2"/>
  <c r="AA697" i="2"/>
  <c r="S697" i="2"/>
  <c r="G697" i="2"/>
  <c r="AB697" i="2"/>
  <c r="R697" i="2"/>
  <c r="H697" i="2"/>
  <c r="L695" i="2"/>
  <c r="V695" i="2"/>
  <c r="M695" i="2"/>
  <c r="T695" i="2"/>
  <c r="N695" i="2"/>
  <c r="G695" i="2"/>
  <c r="AB695" i="2"/>
  <c r="S695" i="2"/>
  <c r="H695" i="2"/>
  <c r="R695" i="2"/>
  <c r="I695" i="2"/>
  <c r="Q695" i="2"/>
  <c r="J695" i="2"/>
  <c r="K695" i="2"/>
  <c r="O695" i="2"/>
  <c r="W695" i="2"/>
  <c r="E695" i="2"/>
  <c r="Z695" i="2"/>
  <c r="AB693" i="2"/>
  <c r="T693" i="2"/>
  <c r="H693" i="2"/>
  <c r="S693" i="2"/>
  <c r="I693" i="2"/>
  <c r="R693" i="2"/>
  <c r="J693" i="2"/>
  <c r="Q693" i="2"/>
  <c r="K693" i="2"/>
  <c r="L693" i="2"/>
  <c r="AA693" i="2"/>
  <c r="M693" i="2"/>
  <c r="N693" i="2"/>
  <c r="Y693" i="2"/>
  <c r="F693" i="2"/>
  <c r="U693" i="2"/>
  <c r="G693" i="2"/>
  <c r="O693" i="2"/>
  <c r="X693" i="2"/>
  <c r="D693" i="2"/>
  <c r="P693" i="2"/>
  <c r="W693" i="2"/>
  <c r="E693" i="2"/>
  <c r="Z693" i="2"/>
  <c r="F691" i="2"/>
  <c r="V691" i="2"/>
  <c r="AB691" i="2"/>
  <c r="T691" i="2"/>
  <c r="I691" i="2"/>
  <c r="S691" i="2"/>
  <c r="U691" i="2"/>
  <c r="H691" i="2"/>
  <c r="L691" i="2"/>
  <c r="G691" i="2"/>
  <c r="J691" i="2"/>
  <c r="R691" i="2"/>
  <c r="Q691" i="2"/>
  <c r="M691" i="2"/>
  <c r="AA691" i="2"/>
  <c r="K691" i="2"/>
  <c r="N691" i="2"/>
  <c r="O691" i="2"/>
  <c r="Y691" i="2"/>
  <c r="D691" i="2"/>
  <c r="P691" i="2"/>
  <c r="X691" i="2"/>
  <c r="E691" i="2"/>
  <c r="Z691" i="2"/>
  <c r="E687" i="2"/>
  <c r="Z687" i="2"/>
  <c r="N685" i="2"/>
  <c r="Q685" i="2"/>
  <c r="O685" i="2"/>
  <c r="P685" i="2"/>
  <c r="Z685" i="2"/>
  <c r="AA685" i="2"/>
  <c r="Y685" i="2"/>
  <c r="M685" i="2"/>
  <c r="E685" i="2"/>
  <c r="F685" i="2"/>
  <c r="G685" i="2"/>
  <c r="AB685" i="2"/>
  <c r="X685" i="2"/>
  <c r="D685" i="2"/>
  <c r="H685" i="2"/>
  <c r="W685" i="2"/>
  <c r="I685" i="2"/>
  <c r="V685" i="2"/>
  <c r="R685" i="2"/>
  <c r="J685" i="2"/>
  <c r="U685" i="2"/>
  <c r="K685" i="2"/>
  <c r="T685" i="2"/>
  <c r="L685" i="2"/>
  <c r="R683" i="2"/>
  <c r="O683" i="2"/>
  <c r="Q683" i="2"/>
  <c r="Z683" i="2"/>
  <c r="AA683" i="2"/>
  <c r="D683" i="2"/>
  <c r="E683" i="2"/>
  <c r="F683" i="2"/>
  <c r="G683" i="2"/>
  <c r="AB683" i="2"/>
  <c r="Y683" i="2"/>
  <c r="P683" i="2"/>
  <c r="I683" i="2"/>
  <c r="W683" i="2"/>
  <c r="M683" i="2"/>
  <c r="S683" i="2"/>
  <c r="H683" i="2"/>
  <c r="X683" i="2"/>
  <c r="J683" i="2"/>
  <c r="V683" i="2"/>
  <c r="N683" i="2"/>
  <c r="K683" i="2"/>
  <c r="U683" i="2"/>
  <c r="L683" i="2"/>
  <c r="T681" i="2"/>
  <c r="R681" i="2"/>
  <c r="O679" i="2"/>
  <c r="S679" i="2"/>
  <c r="D679" i="2"/>
  <c r="P679" i="2"/>
  <c r="R679" i="2"/>
  <c r="E679" i="2"/>
  <c r="Z679" i="2"/>
  <c r="Q679" i="2"/>
  <c r="F679" i="2"/>
  <c r="AA679" i="2"/>
  <c r="G679" i="2"/>
  <c r="AB679" i="2"/>
  <c r="X679" i="2"/>
  <c r="K679" i="2"/>
  <c r="U677" i="2"/>
  <c r="T677" i="2"/>
  <c r="D677" i="2"/>
  <c r="S677" i="2"/>
  <c r="R677" i="2"/>
  <c r="Z677" i="2"/>
  <c r="F677" i="2"/>
  <c r="AA677" i="2"/>
  <c r="Q677" i="2"/>
  <c r="V677" i="2"/>
  <c r="O677" i="2"/>
  <c r="P677" i="2"/>
  <c r="E677" i="2"/>
  <c r="G677" i="2"/>
  <c r="AB677" i="2"/>
  <c r="N677" i="2"/>
  <c r="H677" i="2"/>
  <c r="I677" i="2"/>
  <c r="J677" i="2"/>
  <c r="M675" i="2"/>
  <c r="N675" i="2"/>
  <c r="O675" i="2"/>
  <c r="U675" i="2"/>
  <c r="P675" i="2"/>
  <c r="T675" i="2"/>
  <c r="Z675" i="2"/>
  <c r="R675" i="2"/>
  <c r="V675" i="2"/>
  <c r="D675" i="2"/>
  <c r="E675" i="2"/>
  <c r="S675" i="2"/>
  <c r="F675" i="2"/>
  <c r="AA675" i="2"/>
  <c r="G675" i="2"/>
  <c r="AB675" i="2"/>
  <c r="Q675" i="2"/>
  <c r="H675" i="2"/>
  <c r="I675" i="2"/>
  <c r="J675" i="2"/>
  <c r="K675" i="2"/>
  <c r="Y675" i="2"/>
  <c r="L675" i="2"/>
  <c r="X675" i="2"/>
  <c r="J673" i="2"/>
  <c r="K673" i="2"/>
  <c r="H673" i="2"/>
  <c r="Q673" i="2"/>
  <c r="I673" i="2"/>
  <c r="L673" i="2"/>
  <c r="Y673" i="2"/>
  <c r="M673" i="2"/>
  <c r="S671" i="2"/>
  <c r="H671" i="2"/>
  <c r="R671" i="2"/>
  <c r="K671" i="2"/>
  <c r="AB671" i="2"/>
  <c r="I671" i="2"/>
  <c r="Q671" i="2"/>
  <c r="J671" i="2"/>
  <c r="L671" i="2"/>
  <c r="F671" i="2"/>
  <c r="M671" i="2"/>
  <c r="N671" i="2"/>
  <c r="X671" i="2"/>
  <c r="AA671" i="2"/>
  <c r="T671" i="2"/>
  <c r="G671" i="2"/>
  <c r="Y671" i="2"/>
  <c r="O671" i="2"/>
  <c r="K669" i="2"/>
  <c r="L669" i="2"/>
  <c r="M669" i="2"/>
  <c r="N669" i="2"/>
  <c r="Y669" i="2"/>
  <c r="I667" i="2"/>
  <c r="J667" i="2"/>
  <c r="K667" i="2"/>
  <c r="L667" i="2"/>
  <c r="S667" i="2"/>
  <c r="M667" i="2"/>
  <c r="R667" i="2"/>
  <c r="N667" i="2"/>
  <c r="T667" i="2"/>
  <c r="O667" i="2"/>
  <c r="Y667" i="2"/>
  <c r="Q667" i="2"/>
  <c r="D667" i="2"/>
  <c r="P667" i="2"/>
  <c r="X667" i="2"/>
  <c r="E667" i="2"/>
  <c r="Z667" i="2"/>
  <c r="E665" i="2"/>
  <c r="Z665" i="2"/>
  <c r="X665" i="2"/>
  <c r="F665" i="2"/>
  <c r="AA665" i="2"/>
  <c r="W665" i="2"/>
  <c r="G665" i="2"/>
  <c r="AB665" i="2"/>
  <c r="V665" i="2"/>
  <c r="H665" i="2"/>
  <c r="U665" i="2"/>
  <c r="W663" i="2"/>
  <c r="V663" i="2"/>
  <c r="F661" i="2"/>
  <c r="AA661" i="2"/>
  <c r="Y661" i="2"/>
  <c r="G661" i="2"/>
  <c r="AB661" i="2"/>
  <c r="X661" i="2"/>
  <c r="H661" i="2"/>
  <c r="W661" i="2"/>
  <c r="I661" i="2"/>
  <c r="V661" i="2"/>
  <c r="J661" i="2"/>
  <c r="G659" i="2"/>
  <c r="AB659" i="2"/>
  <c r="Y659" i="2"/>
  <c r="H659" i="2"/>
  <c r="I659" i="2"/>
  <c r="J659" i="2"/>
  <c r="V659" i="2"/>
  <c r="K659" i="2"/>
  <c r="U659" i="2"/>
  <c r="W659" i="2"/>
  <c r="L659" i="2"/>
  <c r="M659" i="2"/>
  <c r="S659" i="2"/>
  <c r="N659" i="2"/>
  <c r="R659" i="2"/>
  <c r="X659" i="2"/>
  <c r="T659" i="2"/>
  <c r="O659" i="2"/>
  <c r="Q659" i="2"/>
  <c r="D659" i="2"/>
  <c r="P659" i="2"/>
  <c r="E659" i="2"/>
  <c r="F657" i="2"/>
  <c r="AA657" i="2"/>
  <c r="G657" i="2"/>
  <c r="AB657" i="2"/>
  <c r="H657" i="2"/>
  <c r="Y657" i="2"/>
  <c r="I657" i="2"/>
  <c r="X657" i="2"/>
  <c r="J657" i="2"/>
  <c r="W657" i="2"/>
  <c r="K657" i="2"/>
  <c r="V657" i="2"/>
  <c r="L657" i="2"/>
  <c r="U657" i="2"/>
  <c r="M657" i="2"/>
  <c r="T657" i="2"/>
  <c r="N657" i="2"/>
  <c r="S657" i="2"/>
  <c r="O657" i="2"/>
  <c r="M655" i="2"/>
  <c r="U655" i="2"/>
  <c r="N655" i="2"/>
  <c r="T655" i="2"/>
  <c r="O655" i="2"/>
  <c r="S655" i="2"/>
  <c r="D655" i="2"/>
  <c r="P655" i="2"/>
  <c r="W653" i="2"/>
  <c r="V653" i="2"/>
  <c r="N653" i="2"/>
  <c r="U653" i="2"/>
  <c r="O653" i="2"/>
  <c r="T653" i="2"/>
  <c r="M653" i="2"/>
  <c r="D653" i="2"/>
  <c r="P653" i="2"/>
  <c r="S653" i="2"/>
  <c r="E653" i="2"/>
  <c r="Z653" i="2"/>
  <c r="R653" i="2"/>
  <c r="S651" i="2"/>
  <c r="I651" i="2"/>
  <c r="U651" i="2"/>
  <c r="J651" i="2"/>
  <c r="V651" i="2"/>
  <c r="K651" i="2"/>
  <c r="W651" i="2"/>
  <c r="L651" i="2"/>
  <c r="X651" i="2"/>
  <c r="M651" i="2"/>
  <c r="Y651" i="2"/>
  <c r="N651" i="2"/>
  <c r="Z651" i="2"/>
  <c r="E651" i="2"/>
  <c r="Q651" i="2"/>
  <c r="F651" i="2"/>
  <c r="R651" i="2"/>
  <c r="G651" i="2"/>
  <c r="H651" i="2"/>
  <c r="T651" i="2"/>
  <c r="O651" i="2"/>
  <c r="AA651" i="2"/>
  <c r="D651" i="2"/>
  <c r="P651" i="2"/>
  <c r="C630" i="2" l="1"/>
  <c r="C460" i="2"/>
  <c r="C1276" i="2" l="1"/>
  <c r="AB1277" i="2" s="1"/>
  <c r="E1277" i="2" l="1"/>
  <c r="Q1277" i="2"/>
  <c r="F1277" i="2"/>
  <c r="R1277" i="2"/>
  <c r="G1277" i="2"/>
  <c r="S1277" i="2"/>
  <c r="H1277" i="2"/>
  <c r="T1277" i="2"/>
  <c r="I1277" i="2"/>
  <c r="U1277" i="2"/>
  <c r="J1277" i="2"/>
  <c r="V1277" i="2"/>
  <c r="K1277" i="2"/>
  <c r="W1277" i="2"/>
  <c r="L1277" i="2"/>
  <c r="X1277" i="2"/>
  <c r="M1277" i="2"/>
  <c r="Y1277" i="2"/>
  <c r="N1277" i="2"/>
  <c r="Z1277" i="2"/>
  <c r="O1277" i="2"/>
  <c r="AA1277" i="2"/>
  <c r="D1277" i="2"/>
  <c r="P1277" i="2"/>
  <c r="C1296" i="2" l="1"/>
  <c r="AB1312" i="2"/>
  <c r="C1306" i="2"/>
  <c r="C1317" i="2" s="1"/>
  <c r="E1312" i="2" l="1"/>
  <c r="D1312" i="2"/>
  <c r="T1312" i="2"/>
  <c r="S1312" i="2"/>
  <c r="G1312" i="2"/>
  <c r="H1312" i="2"/>
  <c r="I1312" i="2"/>
  <c r="J1312" i="2"/>
  <c r="K1312" i="2"/>
  <c r="L1312" i="2"/>
  <c r="Z1312" i="2"/>
  <c r="N1312" i="2"/>
  <c r="Q1312" i="2"/>
  <c r="R1312" i="2"/>
  <c r="F1312" i="2"/>
  <c r="U1312" i="2"/>
  <c r="V1312" i="2"/>
  <c r="W1312" i="2"/>
  <c r="X1312" i="2"/>
  <c r="Y1312" i="2"/>
  <c r="M1312" i="2"/>
  <c r="O1312" i="2"/>
  <c r="AA1312" i="2"/>
  <c r="P1312" i="2"/>
  <c r="C1286" i="2"/>
  <c r="C1325" i="2"/>
  <c r="C1327" i="2" s="1"/>
  <c r="C1216" i="2" l="1"/>
  <c r="C1096" i="2" l="1"/>
  <c r="C1080" i="2" l="1"/>
  <c r="C980" i="2"/>
  <c r="C1194" i="2" l="1"/>
  <c r="C1196" i="2"/>
  <c r="C1206" i="2"/>
  <c r="C1208" i="2"/>
  <c r="C1210" i="2"/>
  <c r="C1212" i="2"/>
  <c r="C1214" i="2"/>
  <c r="C1218" i="2"/>
  <c r="C1220" i="2"/>
  <c r="C1222" i="2"/>
  <c r="C1224" i="2"/>
  <c r="C1226" i="2"/>
  <c r="C1228" i="2"/>
  <c r="C1230" i="2"/>
  <c r="C1232" i="2"/>
  <c r="C1234" i="2"/>
  <c r="C1236" i="2"/>
  <c r="C1238" i="2"/>
  <c r="C1244" i="2"/>
  <c r="C1246" i="2"/>
  <c r="C1094" i="2"/>
  <c r="C1092" i="2"/>
  <c r="C1074" i="2"/>
  <c r="C1076" i="2"/>
  <c r="C1078" i="2"/>
  <c r="C1082" i="2"/>
  <c r="C1042" i="2"/>
  <c r="C1044" i="2"/>
  <c r="C1046" i="2"/>
  <c r="C1048" i="2"/>
  <c r="C1050" i="2"/>
  <c r="C1052" i="2"/>
  <c r="C1054" i="2"/>
  <c r="C1056" i="2"/>
  <c r="C1058" i="2"/>
  <c r="C1060" i="2"/>
  <c r="C1062" i="2"/>
  <c r="C1024" i="2"/>
  <c r="C1002" i="2"/>
  <c r="C1004" i="2"/>
  <c r="C1010" i="2"/>
  <c r="C1012" i="2"/>
  <c r="C1014" i="2"/>
  <c r="C972" i="2"/>
  <c r="C974" i="2"/>
  <c r="C976" i="2"/>
  <c r="D977" i="2" s="1"/>
  <c r="C978" i="2"/>
  <c r="C982" i="2"/>
  <c r="C986" i="2"/>
  <c r="C988" i="2"/>
  <c r="C990" i="2"/>
  <c r="C970" i="2"/>
  <c r="C742" i="2"/>
  <c r="C744" i="2"/>
  <c r="C746" i="2"/>
  <c r="C748" i="2"/>
  <c r="C750" i="2"/>
  <c r="D751" i="2" s="1"/>
  <c r="C752" i="2"/>
  <c r="C754" i="2"/>
  <c r="C756" i="2"/>
  <c r="C758" i="2"/>
  <c r="C760" i="2"/>
  <c r="C762" i="2"/>
  <c r="C764" i="2"/>
  <c r="C766" i="2"/>
  <c r="C768" i="2"/>
  <c r="C770" i="2"/>
  <c r="C772" i="2"/>
  <c r="C774" i="2"/>
  <c r="C776" i="2"/>
  <c r="C778" i="2"/>
  <c r="C780" i="2"/>
  <c r="C740" i="2"/>
  <c r="C172" i="2"/>
  <c r="C174" i="2"/>
  <c r="C178" i="2"/>
  <c r="C180" i="2"/>
  <c r="C182" i="2"/>
  <c r="C188" i="2"/>
  <c r="C190" i="2"/>
  <c r="C192" i="2"/>
  <c r="C194" i="2"/>
  <c r="C170" i="2"/>
  <c r="H171" i="2" s="1"/>
  <c r="C992" i="2" l="1"/>
  <c r="C1098" i="2"/>
  <c r="C784" i="2"/>
  <c r="B10" i="3"/>
  <c r="C1084" i="2"/>
  <c r="C204" i="2" l="1"/>
  <c r="C228" i="2" l="1"/>
  <c r="C230" i="2"/>
  <c r="C238" i="2"/>
  <c r="C242" i="2"/>
  <c r="C246" i="2"/>
  <c r="C248" i="2"/>
  <c r="C254" i="2"/>
  <c r="C262" i="2"/>
  <c r="C276" i="2"/>
  <c r="C278" i="2"/>
  <c r="C296" i="2"/>
  <c r="C324" i="2"/>
  <c r="C326" i="2"/>
  <c r="C328" i="2"/>
  <c r="C342" i="2"/>
  <c r="C344" i="2"/>
  <c r="C346" i="2"/>
  <c r="C348" i="2"/>
  <c r="C350" i="2"/>
  <c r="C352" i="2"/>
  <c r="C354" i="2"/>
  <c r="C360" i="2"/>
  <c r="C370" i="2"/>
  <c r="C372" i="2"/>
  <c r="C378" i="2"/>
  <c r="C380" i="2"/>
  <c r="C386" i="2"/>
  <c r="C388" i="2"/>
  <c r="C390" i="2"/>
  <c r="C396" i="2"/>
  <c r="C406" i="2"/>
  <c r="C428" i="2"/>
  <c r="C442" i="2"/>
  <c r="C260" i="2"/>
  <c r="C258" i="2"/>
  <c r="C436" i="2" l="1"/>
  <c r="U437" i="2" s="1"/>
  <c r="C434" i="2"/>
  <c r="C440" i="2"/>
  <c r="Q441" i="2" s="1"/>
  <c r="C438" i="2"/>
  <c r="Z439" i="2" s="1"/>
  <c r="C432" i="2"/>
  <c r="C430" i="2"/>
  <c r="C414" i="2"/>
  <c r="C412" i="2"/>
  <c r="C422" i="2"/>
  <c r="C420" i="2"/>
  <c r="C418" i="2"/>
  <c r="C416" i="2"/>
  <c r="C410" i="2"/>
  <c r="C408" i="2"/>
  <c r="C426" i="2"/>
  <c r="C424" i="2"/>
  <c r="C404" i="2"/>
  <c r="C402" i="2"/>
  <c r="C382" i="2"/>
  <c r="C384" i="2"/>
  <c r="C400" i="2"/>
  <c r="C398" i="2"/>
  <c r="C394" i="2"/>
  <c r="C392" i="2"/>
  <c r="C362" i="2"/>
  <c r="C364" i="2"/>
  <c r="C376" i="2"/>
  <c r="C374" i="2"/>
  <c r="C336" i="2"/>
  <c r="C334" i="2"/>
  <c r="C332" i="2"/>
  <c r="C330" i="2"/>
  <c r="C340" i="2"/>
  <c r="C338" i="2"/>
  <c r="C368" i="2"/>
  <c r="C366" i="2"/>
  <c r="C322" i="2"/>
  <c r="C320" i="2"/>
  <c r="C314" i="2"/>
  <c r="C312" i="2"/>
  <c r="C318" i="2"/>
  <c r="C316" i="2"/>
  <c r="C310" i="2"/>
  <c r="C308" i="2"/>
  <c r="C358" i="2"/>
  <c r="C356" i="2"/>
  <c r="C294" i="2"/>
  <c r="C292" i="2"/>
  <c r="C290" i="2"/>
  <c r="C288" i="2"/>
  <c r="C286" i="2"/>
  <c r="C284" i="2"/>
  <c r="C282" i="2"/>
  <c r="C280" i="2"/>
  <c r="C266" i="2"/>
  <c r="C264" i="2"/>
  <c r="C300" i="2"/>
  <c r="C298" i="2"/>
  <c r="C252" i="2"/>
  <c r="C250" i="2"/>
  <c r="C274" i="2"/>
  <c r="C272" i="2"/>
  <c r="C306" i="2"/>
  <c r="C304" i="2"/>
  <c r="C270" i="2"/>
  <c r="C268" i="2"/>
  <c r="F247" i="2"/>
  <c r="E437" i="2" l="1"/>
  <c r="I437" i="2"/>
  <c r="Y437" i="2"/>
  <c r="AB441" i="2"/>
  <c r="I441" i="2"/>
  <c r="Y441" i="2"/>
  <c r="M437" i="2"/>
  <c r="AB437" i="2"/>
  <c r="Q437" i="2"/>
  <c r="F437" i="2"/>
  <c r="J437" i="2"/>
  <c r="N437" i="2"/>
  <c r="R437" i="2"/>
  <c r="V437" i="2"/>
  <c r="Z437" i="2"/>
  <c r="G437" i="2"/>
  <c r="K437" i="2"/>
  <c r="O437" i="2"/>
  <c r="S437" i="2"/>
  <c r="W437" i="2"/>
  <c r="AA437" i="2"/>
  <c r="D437" i="2"/>
  <c r="H437" i="2"/>
  <c r="L437" i="2"/>
  <c r="P437" i="2"/>
  <c r="T437" i="2"/>
  <c r="X437" i="2"/>
  <c r="J441" i="2"/>
  <c r="R441" i="2"/>
  <c r="Z441" i="2"/>
  <c r="E441" i="2"/>
  <c r="M441" i="2"/>
  <c r="U441" i="2"/>
  <c r="F441" i="2"/>
  <c r="N441" i="2"/>
  <c r="V441" i="2"/>
  <c r="G441" i="2"/>
  <c r="K441" i="2"/>
  <c r="O441" i="2"/>
  <c r="S441" i="2"/>
  <c r="W441" i="2"/>
  <c r="AA441" i="2"/>
  <c r="D441" i="2"/>
  <c r="H441" i="2"/>
  <c r="L441" i="2"/>
  <c r="P441" i="2"/>
  <c r="T441" i="2"/>
  <c r="X441" i="2"/>
  <c r="AB443" i="2"/>
  <c r="X443" i="2"/>
  <c r="T443" i="2"/>
  <c r="P443" i="2"/>
  <c r="L443" i="2"/>
  <c r="H443" i="2"/>
  <c r="D443" i="2"/>
  <c r="U443" i="2"/>
  <c r="I443" i="2"/>
  <c r="AA443" i="2"/>
  <c r="W443" i="2"/>
  <c r="S443" i="2"/>
  <c r="O443" i="2"/>
  <c r="K443" i="2"/>
  <c r="G443" i="2"/>
  <c r="Q443" i="2"/>
  <c r="Z443" i="2"/>
  <c r="V443" i="2"/>
  <c r="R443" i="2"/>
  <c r="N443" i="2"/>
  <c r="J443" i="2"/>
  <c r="F443" i="2"/>
  <c r="Y443" i="2"/>
  <c r="M443" i="2"/>
  <c r="E443" i="2"/>
  <c r="Y435" i="2"/>
  <c r="U435" i="2"/>
  <c r="Q435" i="2"/>
  <c r="M435" i="2"/>
  <c r="I435" i="2"/>
  <c r="E435" i="2"/>
  <c r="AB435" i="2"/>
  <c r="X435" i="2"/>
  <c r="T435" i="2"/>
  <c r="P435" i="2"/>
  <c r="L435" i="2"/>
  <c r="H435" i="2"/>
  <c r="D435" i="2"/>
  <c r="AA435" i="2"/>
  <c r="W435" i="2"/>
  <c r="S435" i="2"/>
  <c r="O435" i="2"/>
  <c r="K435" i="2"/>
  <c r="G435" i="2"/>
  <c r="Z435" i="2"/>
  <c r="V435" i="2"/>
  <c r="R435" i="2"/>
  <c r="N435" i="2"/>
  <c r="J435" i="2"/>
  <c r="F435" i="2"/>
  <c r="G439" i="2"/>
  <c r="K439" i="2"/>
  <c r="O439" i="2"/>
  <c r="S439" i="2"/>
  <c r="W439" i="2"/>
  <c r="AA439" i="2"/>
  <c r="D439" i="2"/>
  <c r="H439" i="2"/>
  <c r="L439" i="2"/>
  <c r="P439" i="2"/>
  <c r="T439" i="2"/>
  <c r="X439" i="2"/>
  <c r="AB439" i="2"/>
  <c r="E439" i="2"/>
  <c r="I439" i="2"/>
  <c r="M439" i="2"/>
  <c r="Q439" i="2"/>
  <c r="U439" i="2"/>
  <c r="Y439" i="2"/>
  <c r="F439" i="2"/>
  <c r="J439" i="2"/>
  <c r="N439" i="2"/>
  <c r="R439" i="2"/>
  <c r="V439" i="2"/>
  <c r="C226" i="2"/>
  <c r="C224" i="2"/>
  <c r="C222" i="2"/>
  <c r="C220" i="2"/>
  <c r="C218" i="2"/>
  <c r="C216" i="2"/>
  <c r="C236" i="2"/>
  <c r="C234" i="2"/>
  <c r="C210" i="2"/>
  <c r="C206" i="2" l="1"/>
  <c r="C448" i="2" s="1"/>
  <c r="C449" i="2" s="1"/>
  <c r="C10" i="2"/>
  <c r="C12" i="2"/>
  <c r="C32" i="2"/>
  <c r="C34" i="2"/>
  <c r="C40" i="2"/>
  <c r="C46" i="2"/>
  <c r="C48" i="2"/>
  <c r="C50" i="2"/>
  <c r="C52" i="2"/>
  <c r="C54" i="2"/>
  <c r="C56" i="2"/>
  <c r="C58" i="2"/>
  <c r="C66" i="2"/>
  <c r="C68" i="2"/>
  <c r="C70" i="2"/>
  <c r="C72" i="2"/>
  <c r="C74" i="2"/>
  <c r="C76" i="2"/>
  <c r="C78" i="2"/>
  <c r="C80" i="2"/>
  <c r="C96" i="2"/>
  <c r="C98" i="2"/>
  <c r="C100" i="2"/>
  <c r="C102" i="2"/>
  <c r="C104" i="2"/>
  <c r="C106" i="2"/>
  <c r="C108" i="2"/>
  <c r="C110" i="2"/>
  <c r="C112" i="2"/>
  <c r="C114" i="2"/>
  <c r="C116" i="2"/>
  <c r="C118" i="2"/>
  <c r="C120" i="2"/>
  <c r="C128" i="2"/>
  <c r="C130" i="2"/>
  <c r="C132" i="2"/>
  <c r="C134" i="2"/>
  <c r="C136" i="2"/>
  <c r="C138" i="2"/>
  <c r="C140" i="2"/>
  <c r="C142" i="2"/>
  <c r="C144" i="2"/>
  <c r="C146" i="2"/>
  <c r="C148" i="2"/>
  <c r="C150" i="2"/>
  <c r="C152" i="2"/>
  <c r="C154" i="2"/>
  <c r="C156" i="2"/>
  <c r="C158" i="2"/>
  <c r="C160" i="2"/>
  <c r="C935" i="2" l="1"/>
  <c r="C795" i="2" l="1"/>
  <c r="C797" i="2"/>
  <c r="C801" i="2"/>
  <c r="C803" i="2"/>
  <c r="C805" i="2"/>
  <c r="C807" i="2"/>
  <c r="C809" i="2"/>
  <c r="C811" i="2"/>
  <c r="C815" i="2"/>
  <c r="C817" i="2"/>
  <c r="C819" i="2"/>
  <c r="C821" i="2"/>
  <c r="C823" i="2"/>
  <c r="C825" i="2"/>
  <c r="C827" i="2"/>
  <c r="C829" i="2"/>
  <c r="C833" i="2"/>
  <c r="C835" i="2"/>
  <c r="C837" i="2"/>
  <c r="C839" i="2"/>
  <c r="C841" i="2"/>
  <c r="C843" i="2"/>
  <c r="C845" i="2"/>
  <c r="C847" i="2"/>
  <c r="C849" i="2"/>
  <c r="C851" i="2"/>
  <c r="C853" i="2"/>
  <c r="C855" i="2"/>
  <c r="C857" i="2"/>
  <c r="C859" i="2"/>
  <c r="C861" i="2"/>
  <c r="C863" i="2"/>
  <c r="C865" i="2"/>
  <c r="C867" i="2"/>
  <c r="C869" i="2"/>
  <c r="C871" i="2"/>
  <c r="C873" i="2"/>
  <c r="C875" i="2"/>
  <c r="C877" i="2"/>
  <c r="C879" i="2"/>
  <c r="C881" i="2"/>
  <c r="C883" i="2"/>
  <c r="C885" i="2"/>
  <c r="C887" i="2"/>
  <c r="C889" i="2"/>
  <c r="C891" i="2"/>
  <c r="C893" i="2"/>
  <c r="C895" i="2"/>
  <c r="C897" i="2"/>
  <c r="C899" i="2"/>
  <c r="C901" i="2"/>
  <c r="C903" i="2"/>
  <c r="C905" i="2"/>
  <c r="C907" i="2"/>
  <c r="C909" i="2"/>
  <c r="C911" i="2"/>
  <c r="C913" i="2"/>
  <c r="C915" i="2"/>
  <c r="C917" i="2"/>
  <c r="C919" i="2"/>
  <c r="C921" i="2"/>
  <c r="C923" i="2"/>
  <c r="C925" i="2"/>
  <c r="C927" i="2"/>
  <c r="C929" i="2"/>
  <c r="C931" i="2"/>
  <c r="C933" i="2"/>
  <c r="C1337" i="2"/>
  <c r="C1339" i="2"/>
  <c r="C1341" i="2"/>
  <c r="C1335" i="2"/>
  <c r="C1345" i="2" l="1"/>
  <c r="C961" i="2"/>
  <c r="AB936" i="2"/>
  <c r="E936" i="2" l="1"/>
  <c r="M936" i="2"/>
  <c r="U936" i="2"/>
  <c r="J936" i="2"/>
  <c r="N936" i="2"/>
  <c r="R936" i="2"/>
  <c r="V936" i="2"/>
  <c r="Z936" i="2"/>
  <c r="O936" i="2"/>
  <c r="W936" i="2"/>
  <c r="AA936" i="2"/>
  <c r="I936" i="2"/>
  <c r="Q936" i="2"/>
  <c r="Y936" i="2"/>
  <c r="F936" i="2"/>
  <c r="G936" i="2"/>
  <c r="K936" i="2"/>
  <c r="S936" i="2"/>
  <c r="D936" i="2"/>
  <c r="H936" i="2"/>
  <c r="L936" i="2"/>
  <c r="P936" i="2"/>
  <c r="T936" i="2"/>
  <c r="X936" i="2"/>
  <c r="C646" i="2" l="1"/>
  <c r="AB647" i="2" s="1"/>
  <c r="C648" i="2"/>
  <c r="F649" i="2" s="1"/>
  <c r="Y649" i="2" l="1"/>
  <c r="U649" i="2"/>
  <c r="Q649" i="2"/>
  <c r="M649" i="2"/>
  <c r="I649" i="2"/>
  <c r="E649" i="2"/>
  <c r="AB649" i="2"/>
  <c r="X649" i="2"/>
  <c r="T649" i="2"/>
  <c r="P649" i="2"/>
  <c r="L649" i="2"/>
  <c r="H649" i="2"/>
  <c r="D649" i="2"/>
  <c r="AA649" i="2"/>
  <c r="W649" i="2"/>
  <c r="S649" i="2"/>
  <c r="O649" i="2"/>
  <c r="K649" i="2"/>
  <c r="G649" i="2"/>
  <c r="Z649" i="2"/>
  <c r="V649" i="2"/>
  <c r="R649" i="2"/>
  <c r="N649" i="2"/>
  <c r="J649" i="2"/>
  <c r="E647" i="2"/>
  <c r="M647" i="2"/>
  <c r="Y647" i="2"/>
  <c r="F647" i="2"/>
  <c r="J647" i="2"/>
  <c r="N647" i="2"/>
  <c r="R647" i="2"/>
  <c r="V647" i="2"/>
  <c r="Z647" i="2"/>
  <c r="G647" i="2"/>
  <c r="K647" i="2"/>
  <c r="O647" i="2"/>
  <c r="S647" i="2"/>
  <c r="W647" i="2"/>
  <c r="AA647" i="2"/>
  <c r="I647" i="2"/>
  <c r="Q647" i="2"/>
  <c r="U647" i="2"/>
  <c r="D647" i="2"/>
  <c r="H647" i="2"/>
  <c r="L647" i="2"/>
  <c r="P647" i="2"/>
  <c r="T647" i="2"/>
  <c r="X647" i="2"/>
  <c r="C462" i="2"/>
  <c r="C464" i="2"/>
  <c r="C470" i="2"/>
  <c r="C472" i="2"/>
  <c r="C474" i="2"/>
  <c r="C480" i="2"/>
  <c r="C486" i="2"/>
  <c r="C504" i="2"/>
  <c r="C506" i="2"/>
  <c r="C508" i="2"/>
  <c r="C510" i="2"/>
  <c r="C512" i="2"/>
  <c r="C514" i="2"/>
  <c r="C516" i="2"/>
  <c r="C518" i="2"/>
  <c r="C520" i="2"/>
  <c r="C522" i="2"/>
  <c r="C524" i="2"/>
  <c r="C526" i="2"/>
  <c r="C528" i="2"/>
  <c r="C530" i="2"/>
  <c r="C552" i="2"/>
  <c r="C554" i="2"/>
  <c r="C556" i="2"/>
  <c r="C558" i="2"/>
  <c r="C560" i="2"/>
  <c r="C562" i="2"/>
  <c r="C580" i="2"/>
  <c r="C582" i="2"/>
  <c r="C592" i="2"/>
  <c r="C594" i="2"/>
  <c r="C596" i="2"/>
  <c r="C598" i="2"/>
  <c r="C600" i="2"/>
  <c r="C602" i="2"/>
  <c r="C604" i="2"/>
  <c r="C606" i="2"/>
  <c r="C608" i="2"/>
  <c r="C610" i="2"/>
  <c r="C612" i="2"/>
  <c r="C614" i="2"/>
  <c r="C616" i="2"/>
  <c r="C618" i="2"/>
  <c r="C620" i="2"/>
  <c r="C622" i="2"/>
  <c r="C624" i="2"/>
  <c r="C626" i="2"/>
  <c r="C628" i="2"/>
  <c r="C632" i="2"/>
  <c r="C634" i="2"/>
  <c r="C636" i="2"/>
  <c r="C638" i="2"/>
  <c r="C640" i="2"/>
  <c r="C642" i="2"/>
  <c r="C644" i="2"/>
  <c r="C458" i="2"/>
  <c r="C584" i="2" l="1"/>
  <c r="C586" i="2"/>
  <c r="C590" i="2"/>
  <c r="C588" i="2"/>
  <c r="C548" i="2"/>
  <c r="C550" i="2"/>
  <c r="C572" i="2"/>
  <c r="C574" i="2"/>
  <c r="C568" i="2"/>
  <c r="C570" i="2"/>
  <c r="C544" i="2"/>
  <c r="C546" i="2"/>
  <c r="C540" i="2"/>
  <c r="W541" i="2" s="1"/>
  <c r="C542" i="2"/>
  <c r="C536" i="2"/>
  <c r="C538" i="2"/>
  <c r="C532" i="2"/>
  <c r="C534" i="2"/>
  <c r="C564" i="2"/>
  <c r="C566" i="2"/>
  <c r="C498" i="2"/>
  <c r="C496" i="2"/>
  <c r="C476" i="2"/>
  <c r="C478" i="2"/>
  <c r="C494" i="2"/>
  <c r="C492" i="2"/>
  <c r="C468" i="2"/>
  <c r="C578" i="2"/>
  <c r="C576" i="2"/>
  <c r="C502" i="2"/>
  <c r="C500" i="2"/>
  <c r="C484" i="2"/>
  <c r="C482" i="2"/>
  <c r="C466" i="2" l="1"/>
  <c r="C732" i="2" s="1"/>
  <c r="C1176" i="2"/>
  <c r="AB1177" i="2" s="1"/>
  <c r="M1177" i="2" l="1"/>
  <c r="Z1177" i="2"/>
  <c r="G1177" i="2"/>
  <c r="K1177" i="2"/>
  <c r="O1177" i="2"/>
  <c r="S1177" i="2"/>
  <c r="W1177" i="2"/>
  <c r="AA1177" i="2"/>
  <c r="E1177" i="2"/>
  <c r="I1177" i="2"/>
  <c r="Q1177" i="2"/>
  <c r="U1177" i="2"/>
  <c r="Y1177" i="2"/>
  <c r="F1177" i="2"/>
  <c r="J1177" i="2"/>
  <c r="N1177" i="2"/>
  <c r="R1177" i="2"/>
  <c r="V1177" i="2"/>
  <c r="D1177" i="2"/>
  <c r="H1177" i="2"/>
  <c r="L1177" i="2"/>
  <c r="P1177" i="2"/>
  <c r="T1177" i="2"/>
  <c r="X1177" i="2"/>
  <c r="C1128" i="2" l="1"/>
  <c r="C1130" i="2"/>
  <c r="C1132" i="2"/>
  <c r="C1134" i="2"/>
  <c r="C1136" i="2"/>
  <c r="C1138" i="2"/>
  <c r="C1140" i="2"/>
  <c r="C1142" i="2"/>
  <c r="C1144" i="2"/>
  <c r="C1146" i="2"/>
  <c r="C1148" i="2"/>
  <c r="C1150" i="2"/>
  <c r="C1152" i="2"/>
  <c r="C1154" i="2"/>
  <c r="C1156" i="2"/>
  <c r="C1158" i="2"/>
  <c r="C1160" i="2"/>
  <c r="C1162" i="2"/>
  <c r="C1172" i="2"/>
  <c r="C1174" i="2"/>
  <c r="C1178" i="2"/>
  <c r="C1180" i="2"/>
  <c r="Z1179" i="2" l="1"/>
  <c r="AB1181" i="2"/>
  <c r="C1170" i="2"/>
  <c r="C1168" i="2"/>
  <c r="C1166" i="2"/>
  <c r="C1164" i="2"/>
  <c r="C1126" i="2"/>
  <c r="C1122" i="2"/>
  <c r="C1124" i="2" l="1"/>
  <c r="C1182" i="2" s="1"/>
  <c r="G1179" i="2"/>
  <c r="K1179" i="2"/>
  <c r="O1179" i="2"/>
  <c r="S1179" i="2"/>
  <c r="W1179" i="2"/>
  <c r="AA1179" i="2"/>
  <c r="D1179" i="2"/>
  <c r="H1179" i="2"/>
  <c r="L1179" i="2"/>
  <c r="P1179" i="2"/>
  <c r="T1179" i="2"/>
  <c r="X1179" i="2"/>
  <c r="AB1179" i="2"/>
  <c r="E1179" i="2"/>
  <c r="I1179" i="2"/>
  <c r="M1179" i="2"/>
  <c r="Q1179" i="2"/>
  <c r="U1179" i="2"/>
  <c r="Y1179" i="2"/>
  <c r="F1179" i="2"/>
  <c r="J1179" i="2"/>
  <c r="N1179" i="2"/>
  <c r="R1179" i="2"/>
  <c r="V1179" i="2"/>
  <c r="E1181" i="2"/>
  <c r="I1181" i="2"/>
  <c r="M1181" i="2"/>
  <c r="Q1181" i="2"/>
  <c r="U1181" i="2"/>
  <c r="Y1181" i="2"/>
  <c r="F1181" i="2"/>
  <c r="J1181" i="2"/>
  <c r="N1181" i="2"/>
  <c r="R1181" i="2"/>
  <c r="V1181" i="2"/>
  <c r="Z1181" i="2"/>
  <c r="G1181" i="2"/>
  <c r="K1181" i="2"/>
  <c r="O1181" i="2"/>
  <c r="S1181" i="2"/>
  <c r="W1181" i="2"/>
  <c r="AA1181" i="2"/>
  <c r="D1181" i="2"/>
  <c r="H1181" i="2"/>
  <c r="L1181" i="2"/>
  <c r="P1181" i="2"/>
  <c r="T1181" i="2"/>
  <c r="X1181" i="2"/>
  <c r="C1398" i="2" l="1"/>
  <c r="C1396" i="2"/>
  <c r="C1394" i="2"/>
  <c r="C1392" i="2"/>
  <c r="C1390" i="2"/>
  <c r="C1388" i="2"/>
  <c r="C1386" i="2"/>
  <c r="C1384" i="2"/>
  <c r="C1382" i="2"/>
  <c r="C1380" i="2"/>
  <c r="C1378" i="2"/>
  <c r="C1376" i="2" l="1"/>
  <c r="C1374" i="2"/>
  <c r="C1400" i="2" l="1"/>
  <c r="C1363" i="2"/>
  <c r="C1365" i="2" s="1"/>
  <c r="G1364" i="2" l="1"/>
  <c r="G1365" i="2" s="1"/>
  <c r="J1364" i="2"/>
  <c r="J1365" i="2" s="1"/>
  <c r="C1262" i="2"/>
  <c r="C1264" i="2"/>
  <c r="C1266" i="2"/>
  <c r="C1268" i="2"/>
  <c r="C1270" i="2"/>
  <c r="C1272" i="2"/>
  <c r="C1274" i="2"/>
  <c r="C1108" i="2"/>
  <c r="C1110" i="2"/>
  <c r="C1112" i="2"/>
  <c r="C1278" i="2" l="1"/>
  <c r="C1114" i="2"/>
  <c r="C8" i="2" l="1"/>
  <c r="C28" i="2" l="1"/>
  <c r="C22" i="2"/>
  <c r="C24" i="2"/>
  <c r="C14" i="2"/>
  <c r="C64" i="2"/>
  <c r="C60" i="2"/>
  <c r="C126" i="2"/>
  <c r="C124" i="2"/>
  <c r="C26" i="2" l="1"/>
  <c r="C30" i="2"/>
  <c r="C1250" i="2"/>
  <c r="C1248" i="2"/>
  <c r="C1242" i="2"/>
  <c r="C1240" i="2"/>
  <c r="C1204" i="2"/>
  <c r="C1202" i="2"/>
  <c r="C1200" i="2"/>
  <c r="C1198" i="2"/>
  <c r="C1192" i="2"/>
  <c r="C1190" i="2"/>
  <c r="C1252" i="2" l="1"/>
  <c r="D1083" i="2"/>
  <c r="AB1083" i="2"/>
  <c r="Z1081" i="2"/>
  <c r="Z1077" i="2"/>
  <c r="C1040" i="2"/>
  <c r="C1038" i="2"/>
  <c r="C1036" i="2"/>
  <c r="C1034" i="2"/>
  <c r="C1032" i="2"/>
  <c r="C1030" i="2"/>
  <c r="C1026" i="2"/>
  <c r="C1028" i="2"/>
  <c r="C1008" i="2"/>
  <c r="AB195" i="2"/>
  <c r="AB193" i="2"/>
  <c r="C186" i="2"/>
  <c r="C184" i="2"/>
  <c r="C122" i="2"/>
  <c r="C94" i="2"/>
  <c r="C92" i="2"/>
  <c r="C90" i="2"/>
  <c r="C88" i="2"/>
  <c r="C196" i="2" l="1"/>
  <c r="C1064" i="2"/>
  <c r="C1006" i="2"/>
  <c r="C1016" i="2" s="1"/>
  <c r="Z1079" i="2"/>
  <c r="J1083" i="2"/>
  <c r="R1083" i="2"/>
  <c r="E1083" i="2"/>
  <c r="M1083" i="2"/>
  <c r="U1083" i="2"/>
  <c r="F1083" i="2"/>
  <c r="N1083" i="2"/>
  <c r="V1083" i="2"/>
  <c r="I1083" i="2"/>
  <c r="Q1083" i="2"/>
  <c r="Y1083" i="2"/>
  <c r="K1081" i="2"/>
  <c r="W1081" i="2"/>
  <c r="AA1081" i="2"/>
  <c r="L1081" i="2"/>
  <c r="T1081" i="2"/>
  <c r="AB1081" i="2"/>
  <c r="Z1083" i="2"/>
  <c r="O1081" i="2"/>
  <c r="H1081" i="2"/>
  <c r="E1081" i="2"/>
  <c r="I1081" i="2"/>
  <c r="M1081" i="2"/>
  <c r="Q1081" i="2"/>
  <c r="U1081" i="2"/>
  <c r="Y1081" i="2"/>
  <c r="G1083" i="2"/>
  <c r="K1083" i="2"/>
  <c r="O1083" i="2"/>
  <c r="S1083" i="2"/>
  <c r="W1083" i="2"/>
  <c r="AA1083" i="2"/>
  <c r="G1081" i="2"/>
  <c r="S1081" i="2"/>
  <c r="D1081" i="2"/>
  <c r="P1081" i="2"/>
  <c r="X1081" i="2"/>
  <c r="F1081" i="2"/>
  <c r="J1081" i="2"/>
  <c r="N1081" i="2"/>
  <c r="R1081" i="2"/>
  <c r="V1081" i="2"/>
  <c r="H1083" i="2"/>
  <c r="L1083" i="2"/>
  <c r="P1083" i="2"/>
  <c r="T1083" i="2"/>
  <c r="X1083" i="2"/>
  <c r="G1079" i="2"/>
  <c r="K1079" i="2"/>
  <c r="O1079" i="2"/>
  <c r="S1079" i="2"/>
  <c r="W1079" i="2"/>
  <c r="AA1079" i="2"/>
  <c r="D1079" i="2"/>
  <c r="H1079" i="2"/>
  <c r="L1079" i="2"/>
  <c r="P1079" i="2"/>
  <c r="T1079" i="2"/>
  <c r="X1079" i="2"/>
  <c r="AB1079" i="2"/>
  <c r="E1079" i="2"/>
  <c r="I1079" i="2"/>
  <c r="M1079" i="2"/>
  <c r="Q1079" i="2"/>
  <c r="U1079" i="2"/>
  <c r="Y1079" i="2"/>
  <c r="F1079" i="2"/>
  <c r="J1079" i="2"/>
  <c r="N1079" i="2"/>
  <c r="R1079" i="2"/>
  <c r="V1079" i="2"/>
  <c r="G1077" i="2"/>
  <c r="K1077" i="2"/>
  <c r="O1077" i="2"/>
  <c r="S1077" i="2"/>
  <c r="W1077" i="2"/>
  <c r="AA1077" i="2"/>
  <c r="D1077" i="2"/>
  <c r="H1077" i="2"/>
  <c r="L1077" i="2"/>
  <c r="P1077" i="2"/>
  <c r="T1077" i="2"/>
  <c r="X1077" i="2"/>
  <c r="AB1077" i="2"/>
  <c r="E1077" i="2"/>
  <c r="I1077" i="2"/>
  <c r="M1077" i="2"/>
  <c r="Q1077" i="2"/>
  <c r="U1077" i="2"/>
  <c r="Y1077" i="2"/>
  <c r="F1077" i="2"/>
  <c r="J1077" i="2"/>
  <c r="N1077" i="2"/>
  <c r="R1077" i="2"/>
  <c r="V1077" i="2"/>
  <c r="E195" i="2"/>
  <c r="I195" i="2"/>
  <c r="F195" i="2"/>
  <c r="J195" i="2"/>
  <c r="N195" i="2"/>
  <c r="R195" i="2"/>
  <c r="V195" i="2"/>
  <c r="Z195" i="2"/>
  <c r="G195" i="2"/>
  <c r="K195" i="2"/>
  <c r="O195" i="2"/>
  <c r="S195" i="2"/>
  <c r="W195" i="2"/>
  <c r="AA195" i="2"/>
  <c r="M195" i="2"/>
  <c r="Q195" i="2"/>
  <c r="U195" i="2"/>
  <c r="Y195" i="2"/>
  <c r="D195" i="2"/>
  <c r="H195" i="2"/>
  <c r="L195" i="2"/>
  <c r="P195" i="2"/>
  <c r="T195" i="2"/>
  <c r="X195" i="2"/>
  <c r="E193" i="2"/>
  <c r="M193" i="2"/>
  <c r="U193" i="2"/>
  <c r="F193" i="2"/>
  <c r="J193" i="2"/>
  <c r="N193" i="2"/>
  <c r="R193" i="2"/>
  <c r="V193" i="2"/>
  <c r="Z193" i="2"/>
  <c r="G193" i="2"/>
  <c r="K193" i="2"/>
  <c r="O193" i="2"/>
  <c r="S193" i="2"/>
  <c r="W193" i="2"/>
  <c r="AA193" i="2"/>
  <c r="I193" i="2"/>
  <c r="Q193" i="2"/>
  <c r="Y193" i="2"/>
  <c r="D193" i="2"/>
  <c r="H193" i="2"/>
  <c r="L193" i="2"/>
  <c r="P193" i="2"/>
  <c r="T193" i="2"/>
  <c r="X193" i="2"/>
  <c r="C86" i="2"/>
  <c r="C84" i="2"/>
  <c r="C44" i="2"/>
  <c r="C42" i="2"/>
  <c r="C38" i="2"/>
  <c r="C36" i="2"/>
  <c r="AB1399" i="2" l="1"/>
  <c r="AA1399" i="2"/>
  <c r="Y1397" i="2"/>
  <c r="M1397" i="2"/>
  <c r="X1395" i="2"/>
  <c r="AA1393" i="2"/>
  <c r="T1389" i="2"/>
  <c r="S1387" i="2"/>
  <c r="R1385" i="2"/>
  <c r="AB1383" i="2"/>
  <c r="H1381" i="2"/>
  <c r="V1379" i="2"/>
  <c r="N1379" i="2"/>
  <c r="F1379" i="2"/>
  <c r="AB1379" i="2"/>
  <c r="P1377" i="2"/>
  <c r="I1377" i="2"/>
  <c r="AB1364" i="2"/>
  <c r="AB1365" i="2" s="1"/>
  <c r="S1342" i="2"/>
  <c r="Z1340" i="2"/>
  <c r="T1340" i="2"/>
  <c r="P1340" i="2"/>
  <c r="I1340" i="2"/>
  <c r="E1340" i="2"/>
  <c r="AA1340" i="2"/>
  <c r="R1338" i="2"/>
  <c r="B1327" i="2"/>
  <c r="S1326" i="2"/>
  <c r="S1327" i="2" s="1"/>
  <c r="N1307" i="2"/>
  <c r="N1317" i="2" s="1"/>
  <c r="B1298" i="2"/>
  <c r="B1288" i="2"/>
  <c r="AA1287" i="2"/>
  <c r="AA1288" i="2" s="1"/>
  <c r="I1275" i="2"/>
  <c r="O1273" i="2"/>
  <c r="W1271" i="2"/>
  <c r="W1269" i="2"/>
  <c r="Q1267" i="2"/>
  <c r="F1267" i="2"/>
  <c r="R1267" i="2"/>
  <c r="AA1265" i="2"/>
  <c r="M1263" i="2"/>
  <c r="V1263" i="2"/>
  <c r="T1251" i="2"/>
  <c r="Y1249" i="2"/>
  <c r="I1249" i="2"/>
  <c r="T1249" i="2"/>
  <c r="AB1247" i="2"/>
  <c r="AA1245" i="2"/>
  <c r="Z1243" i="2"/>
  <c r="T1243" i="2"/>
  <c r="P1243" i="2"/>
  <c r="J1243" i="2"/>
  <c r="F1243" i="2"/>
  <c r="D1243" i="2"/>
  <c r="AA1243" i="2"/>
  <c r="V1241" i="2"/>
  <c r="AA1239" i="2"/>
  <c r="V1237" i="2"/>
  <c r="AA1235" i="2"/>
  <c r="K1233" i="2"/>
  <c r="AA1231" i="2"/>
  <c r="V1229" i="2"/>
  <c r="AA1227" i="2"/>
  <c r="Z1225" i="2"/>
  <c r="AA1223" i="2"/>
  <c r="Z1221" i="2"/>
  <c r="R1221" i="2"/>
  <c r="AA1219" i="2"/>
  <c r="S1217" i="2"/>
  <c r="AA1215" i="2"/>
  <c r="Z1213" i="2"/>
  <c r="R1213" i="2"/>
  <c r="O1213" i="2"/>
  <c r="G1213" i="2"/>
  <c r="F1213" i="2"/>
  <c r="W1213" i="2"/>
  <c r="Z1211" i="2"/>
  <c r="Y1211" i="2"/>
  <c r="U1211" i="2"/>
  <c r="T1211" i="2"/>
  <c r="P1211" i="2"/>
  <c r="N1211" i="2"/>
  <c r="J1211" i="2"/>
  <c r="I1211" i="2"/>
  <c r="E1211" i="2"/>
  <c r="D1211" i="2"/>
  <c r="AA1211" i="2"/>
  <c r="O1209" i="2"/>
  <c r="AA1207" i="2"/>
  <c r="Z1205" i="2"/>
  <c r="Y1203" i="2"/>
  <c r="N1203" i="2"/>
  <c r="E1203" i="2"/>
  <c r="V1203" i="2"/>
  <c r="X1201" i="2"/>
  <c r="P1201" i="2"/>
  <c r="H1201" i="2"/>
  <c r="T1199" i="2"/>
  <c r="Z1197" i="2"/>
  <c r="AA1195" i="2"/>
  <c r="K1193" i="2"/>
  <c r="Y1191" i="2"/>
  <c r="I1191" i="2"/>
  <c r="V1191" i="2"/>
  <c r="AB1175" i="2"/>
  <c r="G1175" i="2"/>
  <c r="W1175" i="2"/>
  <c r="AB1173" i="2"/>
  <c r="AA1171" i="2"/>
  <c r="AB1169" i="2"/>
  <c r="P1167" i="2"/>
  <c r="H1167" i="2"/>
  <c r="X1167" i="2"/>
  <c r="Y1165" i="2"/>
  <c r="E1165" i="2"/>
  <c r="AB1165" i="2"/>
  <c r="W1163" i="2"/>
  <c r="P1163" i="2"/>
  <c r="Y1161" i="2"/>
  <c r="N1161" i="2"/>
  <c r="E1161" i="2"/>
  <c r="AB1161" i="2"/>
  <c r="W1159" i="2"/>
  <c r="U1157" i="2"/>
  <c r="I1157" i="2"/>
  <c r="AB1157" i="2"/>
  <c r="AA1155" i="2"/>
  <c r="K1155" i="2"/>
  <c r="AB1153" i="2"/>
  <c r="AB1151" i="2"/>
  <c r="X1147" i="2"/>
  <c r="G1145" i="2"/>
  <c r="W1145" i="2"/>
  <c r="G1143" i="2"/>
  <c r="AB1143" i="2"/>
  <c r="AA1141" i="2"/>
  <c r="W1141" i="2"/>
  <c r="U1139" i="2"/>
  <c r="Q1137" i="2"/>
  <c r="J1137" i="2"/>
  <c r="Z1137" i="2"/>
  <c r="K1135" i="2"/>
  <c r="AA1135" i="2"/>
  <c r="AB1133" i="2"/>
  <c r="H1131" i="2"/>
  <c r="P1131" i="2"/>
  <c r="V1129" i="2"/>
  <c r="F1129" i="2"/>
  <c r="AB1129" i="2"/>
  <c r="AB1127" i="2"/>
  <c r="X1127" i="2"/>
  <c r="T1127" i="2"/>
  <c r="P1127" i="2"/>
  <c r="O1127" i="2"/>
  <c r="H1127" i="2"/>
  <c r="G1127" i="2"/>
  <c r="D1127" i="2"/>
  <c r="W1127" i="2"/>
  <c r="R1125" i="2"/>
  <c r="M1123" i="2"/>
  <c r="Z1123" i="2"/>
  <c r="V1113" i="2"/>
  <c r="AA1111" i="2"/>
  <c r="K1109" i="2"/>
  <c r="AB1109" i="2"/>
  <c r="L1107" i="2"/>
  <c r="AA1107" i="2"/>
  <c r="V1097" i="2"/>
  <c r="V1098" i="2" s="1"/>
  <c r="K1097" i="2"/>
  <c r="K1098" i="2" s="1"/>
  <c r="R1097" i="2"/>
  <c r="R1098" i="2" s="1"/>
  <c r="N1093" i="2"/>
  <c r="E1093" i="2"/>
  <c r="I1093" i="2"/>
  <c r="AB1075" i="2"/>
  <c r="V1075" i="2"/>
  <c r="R1075" i="2"/>
  <c r="K1075" i="2"/>
  <c r="G1075" i="2"/>
  <c r="AA1075" i="2"/>
  <c r="AB1073" i="2"/>
  <c r="V1073" i="2"/>
  <c r="Q1073" i="2"/>
  <c r="L1073" i="2"/>
  <c r="F1073" i="2"/>
  <c r="AA1073" i="2"/>
  <c r="V1063" i="2"/>
  <c r="U1061" i="2"/>
  <c r="K1061" i="2"/>
  <c r="AB1061" i="2"/>
  <c r="Z1059" i="2"/>
  <c r="AB1057" i="2"/>
  <c r="AA1057" i="2"/>
  <c r="U1057" i="2"/>
  <c r="T1057" i="2"/>
  <c r="O1057" i="2"/>
  <c r="L1057" i="2"/>
  <c r="G1057" i="2"/>
  <c r="E1057" i="2"/>
  <c r="Y1057" i="2"/>
  <c r="Y1053" i="2"/>
  <c r="I1053" i="2"/>
  <c r="T1053" i="2"/>
  <c r="W1051" i="2"/>
  <c r="M1051" i="2"/>
  <c r="N1051" i="2"/>
  <c r="Q1049" i="2"/>
  <c r="W1049" i="2"/>
  <c r="AA1047" i="2"/>
  <c r="R1047" i="2"/>
  <c r="Q1047" i="2"/>
  <c r="G1047" i="2"/>
  <c r="F1047" i="2"/>
  <c r="W1047" i="2"/>
  <c r="AB1045" i="2"/>
  <c r="AA1045" i="2"/>
  <c r="U1045" i="2"/>
  <c r="Q1045" i="2"/>
  <c r="P1045" i="2"/>
  <c r="K1045" i="2"/>
  <c r="G1045" i="2"/>
  <c r="E1045" i="2"/>
  <c r="W1045" i="2"/>
  <c r="V1043" i="2"/>
  <c r="O1043" i="2"/>
  <c r="G1043" i="2"/>
  <c r="AA1043" i="2"/>
  <c r="AA1041" i="2"/>
  <c r="V1039" i="2"/>
  <c r="W1037" i="2"/>
  <c r="Q1035" i="2"/>
  <c r="V1035" i="2"/>
  <c r="W1033" i="2"/>
  <c r="M1033" i="2"/>
  <c r="Z1031" i="2"/>
  <c r="S1029" i="2"/>
  <c r="O1029" i="2"/>
  <c r="U1029" i="2"/>
  <c r="AB1027" i="2"/>
  <c r="AA1025" i="2"/>
  <c r="Y1025" i="2"/>
  <c r="T1025" i="2"/>
  <c r="Q1025" i="2"/>
  <c r="L1025" i="2"/>
  <c r="K1025" i="2"/>
  <c r="E1025" i="2"/>
  <c r="D1025" i="2"/>
  <c r="W1025" i="2"/>
  <c r="Z1015" i="2"/>
  <c r="Y1015" i="2"/>
  <c r="U1015" i="2"/>
  <c r="T1015" i="2"/>
  <c r="P1015" i="2"/>
  <c r="N1015" i="2"/>
  <c r="J1015" i="2"/>
  <c r="I1015" i="2"/>
  <c r="E1015" i="2"/>
  <c r="D1015" i="2"/>
  <c r="AA1015" i="2"/>
  <c r="AA1013" i="2"/>
  <c r="Z1013" i="2"/>
  <c r="T1013" i="2"/>
  <c r="R1013" i="2"/>
  <c r="L1013" i="2"/>
  <c r="K1013" i="2"/>
  <c r="F1013" i="2"/>
  <c r="D1013" i="2"/>
  <c r="W1013" i="2"/>
  <c r="Z1011" i="2"/>
  <c r="Y1011" i="2"/>
  <c r="U1011" i="2"/>
  <c r="T1011" i="2"/>
  <c r="P1011" i="2"/>
  <c r="N1011" i="2"/>
  <c r="J1011" i="2"/>
  <c r="I1011" i="2"/>
  <c r="E1011" i="2"/>
  <c r="D1011" i="2"/>
  <c r="AA1011" i="2"/>
  <c r="J1009" i="2"/>
  <c r="T1009" i="2"/>
  <c r="Z1007" i="2"/>
  <c r="U1007" i="2"/>
  <c r="J1007" i="2"/>
  <c r="F1007" i="2"/>
  <c r="Q1007" i="2"/>
  <c r="Z1005" i="2"/>
  <c r="P1005" i="2"/>
  <c r="V1005" i="2"/>
  <c r="U1003" i="2"/>
  <c r="X1001" i="2"/>
  <c r="W991" i="2"/>
  <c r="M991" i="2"/>
  <c r="L991" i="2"/>
  <c r="V989" i="2"/>
  <c r="R989" i="2"/>
  <c r="K989" i="2"/>
  <c r="G989" i="2"/>
  <c r="AA989" i="2"/>
  <c r="AB987" i="2"/>
  <c r="AA987" i="2"/>
  <c r="Q987" i="2"/>
  <c r="P987" i="2"/>
  <c r="G987" i="2"/>
  <c r="E987" i="2"/>
  <c r="W987" i="2"/>
  <c r="V985" i="2"/>
  <c r="AB983" i="2"/>
  <c r="AA983" i="2"/>
  <c r="Y983" i="2"/>
  <c r="U983" i="2"/>
  <c r="T983" i="2"/>
  <c r="Q983" i="2"/>
  <c r="O983" i="2"/>
  <c r="L983" i="2"/>
  <c r="K983" i="2"/>
  <c r="G983" i="2"/>
  <c r="E983" i="2"/>
  <c r="D983" i="2"/>
  <c r="W983" i="2"/>
  <c r="O981" i="2"/>
  <c r="I981" i="2"/>
  <c r="U981" i="2"/>
  <c r="M979" i="2"/>
  <c r="T979" i="2"/>
  <c r="AA975" i="2"/>
  <c r="Z975" i="2"/>
  <c r="U975" i="2"/>
  <c r="R975" i="2"/>
  <c r="M975" i="2"/>
  <c r="K975" i="2"/>
  <c r="F975" i="2"/>
  <c r="E975" i="2"/>
  <c r="W975" i="2"/>
  <c r="Y973" i="2"/>
  <c r="Q973" i="2"/>
  <c r="K973" i="2"/>
  <c r="D973" i="2"/>
  <c r="W973" i="2"/>
  <c r="Z971" i="2"/>
  <c r="O971" i="2"/>
  <c r="E971" i="2"/>
  <c r="N971" i="2"/>
  <c r="H932" i="2"/>
  <c r="R932" i="2"/>
  <c r="J930" i="2"/>
  <c r="W930" i="2"/>
  <c r="R928" i="2"/>
  <c r="W926" i="2"/>
  <c r="M924" i="2"/>
  <c r="W922" i="2"/>
  <c r="R916" i="2"/>
  <c r="W914" i="2"/>
  <c r="R912" i="2"/>
  <c r="P910" i="2"/>
  <c r="W910" i="2"/>
  <c r="M908" i="2"/>
  <c r="R908" i="2"/>
  <c r="W906" i="2"/>
  <c r="M898" i="2"/>
  <c r="R898" i="2"/>
  <c r="Z896" i="2"/>
  <c r="T894" i="2"/>
  <c r="P894" i="2"/>
  <c r="I894" i="2"/>
  <c r="E894" i="2"/>
  <c r="V894" i="2"/>
  <c r="N892" i="2"/>
  <c r="R886" i="2"/>
  <c r="Y882" i="2"/>
  <c r="N882" i="2"/>
  <c r="I882" i="2"/>
  <c r="D882" i="2"/>
  <c r="AA882" i="2"/>
  <c r="O880" i="2"/>
  <c r="X878" i="2"/>
  <c r="O876" i="2"/>
  <c r="W876" i="2"/>
  <c r="AA874" i="2"/>
  <c r="S872" i="2"/>
  <c r="R870" i="2"/>
  <c r="AA868" i="2"/>
  <c r="V868" i="2"/>
  <c r="T866" i="2"/>
  <c r="I866" i="2"/>
  <c r="AA866" i="2"/>
  <c r="F864" i="2"/>
  <c r="Z864" i="2"/>
  <c r="Y862" i="2"/>
  <c r="N862" i="2"/>
  <c r="I862" i="2"/>
  <c r="D862" i="2"/>
  <c r="AA862" i="2"/>
  <c r="R860" i="2"/>
  <c r="J860" i="2"/>
  <c r="Z860" i="2"/>
  <c r="U858" i="2"/>
  <c r="J858" i="2"/>
  <c r="AA858" i="2"/>
  <c r="AA856" i="2"/>
  <c r="X854" i="2"/>
  <c r="J850" i="2"/>
  <c r="AA850" i="2"/>
  <c r="Z848" i="2"/>
  <c r="AA846" i="2"/>
  <c r="O844" i="2"/>
  <c r="Y842" i="2"/>
  <c r="N842" i="2"/>
  <c r="D842" i="2"/>
  <c r="AA842" i="2"/>
  <c r="O840" i="2"/>
  <c r="J840" i="2"/>
  <c r="D840" i="2"/>
  <c r="S840" i="2"/>
  <c r="AB838" i="2"/>
  <c r="F838" i="2"/>
  <c r="AA838" i="2"/>
  <c r="T836" i="2"/>
  <c r="Q834" i="2"/>
  <c r="L834" i="2"/>
  <c r="AA834" i="2"/>
  <c r="Z832" i="2"/>
  <c r="D832" i="2"/>
  <c r="S832" i="2"/>
  <c r="N830" i="2"/>
  <c r="AA830" i="2"/>
  <c r="S828" i="2"/>
  <c r="O828" i="2"/>
  <c r="AA826" i="2"/>
  <c r="S824" i="2"/>
  <c r="AB822" i="2"/>
  <c r="V822" i="2"/>
  <c r="L822" i="2"/>
  <c r="F822" i="2"/>
  <c r="E822" i="2"/>
  <c r="AA822" i="2"/>
  <c r="Z820" i="2"/>
  <c r="J820" i="2"/>
  <c r="T820" i="2"/>
  <c r="Q818" i="2"/>
  <c r="AA818" i="2"/>
  <c r="Z816" i="2"/>
  <c r="S816" i="2"/>
  <c r="AA814" i="2"/>
  <c r="O812" i="2"/>
  <c r="N810" i="2"/>
  <c r="I810" i="2"/>
  <c r="AA810" i="2"/>
  <c r="S808" i="2"/>
  <c r="Q806" i="2"/>
  <c r="AA806" i="2"/>
  <c r="Z804" i="2"/>
  <c r="J804" i="2"/>
  <c r="T804" i="2"/>
  <c r="S800" i="2"/>
  <c r="Z798" i="2"/>
  <c r="U798" i="2"/>
  <c r="J798" i="2"/>
  <c r="E798" i="2"/>
  <c r="D798" i="2"/>
  <c r="AA798" i="2"/>
  <c r="T796" i="2"/>
  <c r="S796" i="2"/>
  <c r="Z794" i="2"/>
  <c r="P794" i="2"/>
  <c r="J794" i="2"/>
  <c r="E794" i="2"/>
  <c r="AA794" i="2"/>
  <c r="S781" i="2"/>
  <c r="O781" i="2"/>
  <c r="G781" i="2"/>
  <c r="E781" i="2"/>
  <c r="U781" i="2"/>
  <c r="Q779" i="2"/>
  <c r="X777" i="2"/>
  <c r="J775" i="2"/>
  <c r="Z773" i="2"/>
  <c r="Y773" i="2"/>
  <c r="T773" i="2"/>
  <c r="Q773" i="2"/>
  <c r="L773" i="2"/>
  <c r="J773" i="2"/>
  <c r="E773" i="2"/>
  <c r="D773" i="2"/>
  <c r="V773" i="2"/>
  <c r="Y771" i="2"/>
  <c r="Q771" i="2"/>
  <c r="K771" i="2"/>
  <c r="D771" i="2"/>
  <c r="W771" i="2"/>
  <c r="W769" i="2"/>
  <c r="F769" i="2"/>
  <c r="S769" i="2"/>
  <c r="N767" i="2"/>
  <c r="M765" i="2"/>
  <c r="Q763" i="2"/>
  <c r="G763" i="2"/>
  <c r="Y763" i="2"/>
  <c r="N761" i="2"/>
  <c r="U759" i="2"/>
  <c r="Z757" i="2"/>
  <c r="O757" i="2"/>
  <c r="E757" i="2"/>
  <c r="AA757" i="2"/>
  <c r="AA755" i="2"/>
  <c r="S753" i="2"/>
  <c r="Y751" i="2"/>
  <c r="AB747" i="2"/>
  <c r="Q747" i="2"/>
  <c r="K747" i="2"/>
  <c r="D747" i="2"/>
  <c r="Y747" i="2"/>
  <c r="S745" i="2"/>
  <c r="H745" i="2"/>
  <c r="V745" i="2"/>
  <c r="S743" i="2"/>
  <c r="Z741" i="2"/>
  <c r="R645" i="2"/>
  <c r="AA645" i="2"/>
  <c r="AB643" i="2"/>
  <c r="U643" i="2"/>
  <c r="Q643" i="2"/>
  <c r="J643" i="2"/>
  <c r="F643" i="2"/>
  <c r="AA643" i="2"/>
  <c r="Z641" i="2"/>
  <c r="J641" i="2"/>
  <c r="AA641" i="2"/>
  <c r="AB639" i="2"/>
  <c r="U639" i="2"/>
  <c r="N639" i="2"/>
  <c r="F639" i="2"/>
  <c r="AA639" i="2"/>
  <c r="O637" i="2"/>
  <c r="Z637" i="2"/>
  <c r="S633" i="2"/>
  <c r="U631" i="2"/>
  <c r="Q631" i="2"/>
  <c r="Y627" i="2"/>
  <c r="AB627" i="2"/>
  <c r="E623" i="2"/>
  <c r="AB623" i="2"/>
  <c r="O621" i="2"/>
  <c r="U619" i="2"/>
  <c r="S617" i="2"/>
  <c r="AB615" i="2"/>
  <c r="Q611" i="2"/>
  <c r="Q607" i="2"/>
  <c r="AA605" i="2"/>
  <c r="O605" i="2"/>
  <c r="I603" i="2"/>
  <c r="E603" i="2"/>
  <c r="AB603" i="2"/>
  <c r="S601" i="2"/>
  <c r="M599" i="2"/>
  <c r="AB599" i="2"/>
  <c r="AA597" i="2"/>
  <c r="O597" i="2"/>
  <c r="U595" i="2"/>
  <c r="Q595" i="2"/>
  <c r="U591" i="2"/>
  <c r="W587" i="2"/>
  <c r="V585" i="2"/>
  <c r="N585" i="2"/>
  <c r="F585" i="2"/>
  <c r="U583" i="2"/>
  <c r="G581" i="2"/>
  <c r="G575" i="2"/>
  <c r="T573" i="2"/>
  <c r="P573" i="2"/>
  <c r="D573" i="2"/>
  <c r="T569" i="2"/>
  <c r="G567" i="2"/>
  <c r="T565" i="2"/>
  <c r="P565" i="2"/>
  <c r="D565" i="2"/>
  <c r="Q561" i="2"/>
  <c r="K559" i="2"/>
  <c r="Y557" i="2"/>
  <c r="U557" i="2"/>
  <c r="M557" i="2"/>
  <c r="I557" i="2"/>
  <c r="E557" i="2"/>
  <c r="W557" i="2"/>
  <c r="W555" i="2"/>
  <c r="O555" i="2"/>
  <c r="G555" i="2"/>
  <c r="Y555" i="2"/>
  <c r="AA551" i="2"/>
  <c r="X549" i="2"/>
  <c r="P549" i="2"/>
  <c r="H549" i="2"/>
  <c r="D549" i="2"/>
  <c r="AA543" i="2"/>
  <c r="X541" i="2"/>
  <c r="Y533" i="2"/>
  <c r="U533" i="2"/>
  <c r="M533" i="2"/>
  <c r="I533" i="2"/>
  <c r="E533" i="2"/>
  <c r="AB533" i="2"/>
  <c r="Z531" i="2"/>
  <c r="Y529" i="2"/>
  <c r="T527" i="2"/>
  <c r="T525" i="2"/>
  <c r="H525" i="2"/>
  <c r="Y525" i="2"/>
  <c r="Z523" i="2"/>
  <c r="T523" i="2"/>
  <c r="J523" i="2"/>
  <c r="H523" i="2"/>
  <c r="R523" i="2"/>
  <c r="V521" i="2"/>
  <c r="T519" i="2"/>
  <c r="L519" i="2"/>
  <c r="Y517" i="2"/>
  <c r="Z515" i="2"/>
  <c r="X513" i="2"/>
  <c r="V513" i="2"/>
  <c r="H513" i="2"/>
  <c r="F513" i="2"/>
  <c r="Y513" i="2"/>
  <c r="J511" i="2"/>
  <c r="AB511" i="2"/>
  <c r="N509" i="2"/>
  <c r="Y509" i="2"/>
  <c r="L507" i="2"/>
  <c r="AB507" i="2"/>
  <c r="V505" i="2"/>
  <c r="N505" i="2"/>
  <c r="F505" i="2"/>
  <c r="Y505" i="2"/>
  <c r="W501" i="2"/>
  <c r="Q497" i="2"/>
  <c r="AB495" i="2"/>
  <c r="L495" i="2"/>
  <c r="H495" i="2"/>
  <c r="D495" i="2"/>
  <c r="T495" i="2"/>
  <c r="X491" i="2"/>
  <c r="V491" i="2"/>
  <c r="H491" i="2"/>
  <c r="F491" i="2"/>
  <c r="Y491" i="2"/>
  <c r="AB489" i="2"/>
  <c r="X487" i="2"/>
  <c r="V487" i="2"/>
  <c r="H487" i="2"/>
  <c r="F487" i="2"/>
  <c r="Y487" i="2"/>
  <c r="AB485" i="2"/>
  <c r="T485" i="2"/>
  <c r="S483" i="2"/>
  <c r="J481" i="2"/>
  <c r="P479" i="2"/>
  <c r="T475" i="2"/>
  <c r="H475" i="2"/>
  <c r="Y475" i="2"/>
  <c r="P473" i="2"/>
  <c r="Y471" i="2"/>
  <c r="AB469" i="2"/>
  <c r="O467" i="2"/>
  <c r="Z465" i="2"/>
  <c r="L465" i="2"/>
  <c r="AB463" i="2"/>
  <c r="T463" i="2"/>
  <c r="P463" i="2"/>
  <c r="H463" i="2"/>
  <c r="F463" i="2"/>
  <c r="AA463" i="2"/>
  <c r="J461" i="2"/>
  <c r="AB459" i="2"/>
  <c r="T459" i="2"/>
  <c r="P459" i="2"/>
  <c r="H459" i="2"/>
  <c r="F459" i="2"/>
  <c r="Y459" i="2"/>
  <c r="R431" i="2"/>
  <c r="M429" i="2"/>
  <c r="AB429" i="2"/>
  <c r="O427" i="2"/>
  <c r="N425" i="2"/>
  <c r="AB423" i="2"/>
  <c r="J421" i="2"/>
  <c r="W419" i="2"/>
  <c r="Z417" i="2"/>
  <c r="Y415" i="2"/>
  <c r="W415" i="2"/>
  <c r="J413" i="2"/>
  <c r="M411" i="2"/>
  <c r="W411" i="2"/>
  <c r="R409" i="2"/>
  <c r="W407" i="2"/>
  <c r="Y405" i="2"/>
  <c r="X403" i="2"/>
  <c r="Y401" i="2"/>
  <c r="X399" i="2"/>
  <c r="AB397" i="2"/>
  <c r="AA397" i="2"/>
  <c r="Z397" i="2"/>
  <c r="Y397" i="2"/>
  <c r="X397" i="2"/>
  <c r="W397" i="2"/>
  <c r="V397" i="2"/>
  <c r="U397" i="2"/>
  <c r="T397" i="2"/>
  <c r="S397" i="2"/>
  <c r="R397" i="2"/>
  <c r="Q397" i="2"/>
  <c r="P397" i="2"/>
  <c r="O397" i="2"/>
  <c r="N397" i="2"/>
  <c r="M397" i="2"/>
  <c r="L397" i="2"/>
  <c r="K397" i="2"/>
  <c r="J397" i="2"/>
  <c r="I397" i="2"/>
  <c r="H397" i="2"/>
  <c r="G397" i="2"/>
  <c r="F397" i="2"/>
  <c r="E397" i="2"/>
  <c r="D397" i="2"/>
  <c r="R395" i="2"/>
  <c r="Y393" i="2"/>
  <c r="Y391" i="2"/>
  <c r="AA389" i="2"/>
  <c r="N387" i="2"/>
  <c r="Y387" i="2"/>
  <c r="X385" i="2"/>
  <c r="Q383" i="2"/>
  <c r="E383" i="2"/>
  <c r="W383" i="2"/>
  <c r="H381" i="2"/>
  <c r="Y381" i="2"/>
  <c r="AA379" i="2"/>
  <c r="X377" i="2"/>
  <c r="Q375" i="2"/>
  <c r="X373" i="2"/>
  <c r="N373" i="2"/>
  <c r="AA373" i="2"/>
  <c r="Y371" i="2"/>
  <c r="X369" i="2"/>
  <c r="Q367" i="2"/>
  <c r="X365" i="2"/>
  <c r="Q363" i="2"/>
  <c r="Y363" i="2"/>
  <c r="AA361" i="2"/>
  <c r="Y357" i="2"/>
  <c r="AA355" i="2"/>
  <c r="Y353" i="2"/>
  <c r="AA351" i="2"/>
  <c r="N349" i="2"/>
  <c r="Y349" i="2"/>
  <c r="AA347" i="2"/>
  <c r="Y345" i="2"/>
  <c r="D343" i="2"/>
  <c r="AA343" i="2"/>
  <c r="T341" i="2"/>
  <c r="AA339" i="2"/>
  <c r="T337" i="2"/>
  <c r="AB337" i="2"/>
  <c r="K335" i="2"/>
  <c r="X333" i="2"/>
  <c r="AA331" i="2"/>
  <c r="AA329" i="2"/>
  <c r="Y327" i="2"/>
  <c r="O325" i="2"/>
  <c r="AA323" i="2"/>
  <c r="AA321" i="2"/>
  <c r="W319" i="2"/>
  <c r="V317" i="2"/>
  <c r="AA315" i="2"/>
  <c r="AA313" i="2"/>
  <c r="AA311" i="2"/>
  <c r="V309" i="2"/>
  <c r="AA307" i="2"/>
  <c r="AA305" i="2"/>
  <c r="W303" i="2"/>
  <c r="AA301" i="2"/>
  <c r="AA299" i="2"/>
  <c r="O297" i="2"/>
  <c r="T295" i="2"/>
  <c r="D295" i="2"/>
  <c r="AA295" i="2"/>
  <c r="AA293" i="2"/>
  <c r="O291" i="2"/>
  <c r="W291" i="2"/>
  <c r="N289" i="2"/>
  <c r="M287" i="2"/>
  <c r="AA287" i="2"/>
  <c r="AA285" i="2"/>
  <c r="Z281" i="2"/>
  <c r="E279" i="2"/>
  <c r="AA279" i="2"/>
  <c r="K277" i="2"/>
  <c r="AA275" i="2"/>
  <c r="AA273" i="2"/>
  <c r="AA271" i="2"/>
  <c r="Z269" i="2"/>
  <c r="AA267" i="2"/>
  <c r="AA265" i="2"/>
  <c r="G263" i="2"/>
  <c r="AA261" i="2"/>
  <c r="AA259" i="2"/>
  <c r="O257" i="2"/>
  <c r="AA255" i="2"/>
  <c r="O253" i="2"/>
  <c r="V251" i="2"/>
  <c r="U249" i="2"/>
  <c r="AA249" i="2"/>
  <c r="W247" i="2"/>
  <c r="X245" i="2"/>
  <c r="AA245" i="2"/>
  <c r="K243" i="2"/>
  <c r="AA241" i="2"/>
  <c r="O239" i="2"/>
  <c r="AA237" i="2"/>
  <c r="AA235" i="2"/>
  <c r="AA233" i="2"/>
  <c r="AA231" i="2"/>
  <c r="O229" i="2"/>
  <c r="P227" i="2"/>
  <c r="AA227" i="2"/>
  <c r="AA225" i="2"/>
  <c r="W223" i="2"/>
  <c r="N221" i="2"/>
  <c r="M219" i="2"/>
  <c r="AA219" i="2"/>
  <c r="H217" i="2"/>
  <c r="AA217" i="2"/>
  <c r="S215" i="2"/>
  <c r="AA213" i="2"/>
  <c r="AA211" i="2"/>
  <c r="V209" i="2"/>
  <c r="X207" i="2"/>
  <c r="P207" i="2"/>
  <c r="AA207" i="2"/>
  <c r="Z205" i="2"/>
  <c r="AB191" i="2"/>
  <c r="Z191" i="2"/>
  <c r="V191" i="2"/>
  <c r="U191" i="2"/>
  <c r="Q191" i="2"/>
  <c r="P191" i="2"/>
  <c r="L191" i="2"/>
  <c r="J191" i="2"/>
  <c r="F191" i="2"/>
  <c r="E191" i="2"/>
  <c r="AA191" i="2"/>
  <c r="AB189" i="2"/>
  <c r="X189" i="2"/>
  <c r="L189" i="2"/>
  <c r="H189" i="2"/>
  <c r="AA189" i="2"/>
  <c r="AB185" i="2"/>
  <c r="U185" i="2"/>
  <c r="T185" i="2"/>
  <c r="M185" i="2"/>
  <c r="L185" i="2"/>
  <c r="E185" i="2"/>
  <c r="D185" i="2"/>
  <c r="AA185" i="2"/>
  <c r="AB183" i="2"/>
  <c r="L183" i="2"/>
  <c r="AA183" i="2"/>
  <c r="Z181" i="2"/>
  <c r="Y181" i="2"/>
  <c r="U181" i="2"/>
  <c r="T181" i="2"/>
  <c r="P181" i="2"/>
  <c r="N181" i="2"/>
  <c r="J181" i="2"/>
  <c r="I181" i="2"/>
  <c r="E181" i="2"/>
  <c r="D181" i="2"/>
  <c r="AA181" i="2"/>
  <c r="AB179" i="2"/>
  <c r="X179" i="2"/>
  <c r="L179" i="2"/>
  <c r="H179" i="2"/>
  <c r="AA179" i="2"/>
  <c r="AB177" i="2"/>
  <c r="Z177" i="2"/>
  <c r="V177" i="2"/>
  <c r="U177" i="2"/>
  <c r="Q177" i="2"/>
  <c r="P177" i="2"/>
  <c r="L177" i="2"/>
  <c r="J177" i="2"/>
  <c r="F177" i="2"/>
  <c r="E177" i="2"/>
  <c r="AA177" i="2"/>
  <c r="AB175" i="2"/>
  <c r="X175" i="2"/>
  <c r="L175" i="2"/>
  <c r="H175" i="2"/>
  <c r="AA175" i="2"/>
  <c r="Z173" i="2"/>
  <c r="U173" i="2"/>
  <c r="P173" i="2"/>
  <c r="J173" i="2"/>
  <c r="E173" i="2"/>
  <c r="AA173" i="2"/>
  <c r="AA171" i="2"/>
  <c r="AA161" i="2"/>
  <c r="AB159" i="2"/>
  <c r="Z159" i="2"/>
  <c r="V159" i="2"/>
  <c r="U159" i="2"/>
  <c r="Q159" i="2"/>
  <c r="P159" i="2"/>
  <c r="L159" i="2"/>
  <c r="J159" i="2"/>
  <c r="F159" i="2"/>
  <c r="E159" i="2"/>
  <c r="AA159" i="2"/>
  <c r="AB157" i="2"/>
  <c r="X157" i="2"/>
  <c r="L157" i="2"/>
  <c r="H157" i="2"/>
  <c r="AA157" i="2"/>
  <c r="AB155" i="2"/>
  <c r="Z155" i="2"/>
  <c r="Y155" i="2"/>
  <c r="X155" i="2"/>
  <c r="V155" i="2"/>
  <c r="U155" i="2"/>
  <c r="T155" i="2"/>
  <c r="R155" i="2"/>
  <c r="Q155" i="2"/>
  <c r="P155" i="2"/>
  <c r="N155" i="2"/>
  <c r="M155" i="2"/>
  <c r="L155" i="2"/>
  <c r="J155" i="2"/>
  <c r="I155" i="2"/>
  <c r="H155" i="2"/>
  <c r="F155" i="2"/>
  <c r="E155" i="2"/>
  <c r="D155" i="2"/>
  <c r="AA155" i="2"/>
  <c r="T153" i="2"/>
  <c r="H153" i="2"/>
  <c r="AA153" i="2"/>
  <c r="AA151" i="2"/>
  <c r="AB149" i="2"/>
  <c r="V149" i="2"/>
  <c r="T149" i="2"/>
  <c r="N149" i="2"/>
  <c r="L149" i="2"/>
  <c r="F149" i="2"/>
  <c r="D149" i="2"/>
  <c r="AA149" i="2"/>
  <c r="AB147" i="2"/>
  <c r="V147" i="2"/>
  <c r="Q147" i="2"/>
  <c r="L147" i="2"/>
  <c r="F147" i="2"/>
  <c r="AA147" i="2"/>
  <c r="AB145" i="2"/>
  <c r="X145" i="2"/>
  <c r="V145" i="2"/>
  <c r="T145" i="2"/>
  <c r="P145" i="2"/>
  <c r="N145" i="2"/>
  <c r="L145" i="2"/>
  <c r="H145" i="2"/>
  <c r="F145" i="2"/>
  <c r="D145" i="2"/>
  <c r="AA145" i="2"/>
  <c r="AA143" i="2"/>
  <c r="AB141" i="2"/>
  <c r="V141" i="2"/>
  <c r="T141" i="2"/>
  <c r="N141" i="2"/>
  <c r="L141" i="2"/>
  <c r="F141" i="2"/>
  <c r="D141" i="2"/>
  <c r="AA141" i="2"/>
  <c r="Z139" i="2"/>
  <c r="Y139" i="2"/>
  <c r="U139" i="2"/>
  <c r="T139" i="2"/>
  <c r="P139" i="2"/>
  <c r="N139" i="2"/>
  <c r="J139" i="2"/>
  <c r="I139" i="2"/>
  <c r="E139" i="2"/>
  <c r="D139" i="2"/>
  <c r="AA139" i="2"/>
  <c r="AA137" i="2"/>
  <c r="AB135" i="2"/>
  <c r="V135" i="2"/>
  <c r="Q135" i="2"/>
  <c r="L135" i="2"/>
  <c r="F135" i="2"/>
  <c r="AA135" i="2"/>
  <c r="AB133" i="2"/>
  <c r="V133" i="2"/>
  <c r="T133" i="2"/>
  <c r="N133" i="2"/>
  <c r="L133" i="2"/>
  <c r="F133" i="2"/>
  <c r="D133" i="2"/>
  <c r="AA133" i="2"/>
  <c r="Z131" i="2"/>
  <c r="Y131" i="2"/>
  <c r="U131" i="2"/>
  <c r="T131" i="2"/>
  <c r="P131" i="2"/>
  <c r="N131" i="2"/>
  <c r="J131" i="2"/>
  <c r="I131" i="2"/>
  <c r="E131" i="2"/>
  <c r="D131" i="2"/>
  <c r="AA131" i="2"/>
  <c r="X129" i="2"/>
  <c r="P129" i="2"/>
  <c r="H129" i="2"/>
  <c r="AA129" i="2"/>
  <c r="N127" i="2"/>
  <c r="F127" i="2"/>
  <c r="AB125" i="2"/>
  <c r="AB123" i="2"/>
  <c r="L123" i="2"/>
  <c r="H123" i="2"/>
  <c r="X123" i="2"/>
  <c r="AA121" i="2"/>
  <c r="K121" i="2"/>
  <c r="O121" i="2"/>
  <c r="AB119" i="2"/>
  <c r="AB115" i="2"/>
  <c r="O113" i="2"/>
  <c r="AB111" i="2"/>
  <c r="AA109" i="2"/>
  <c r="M107" i="2"/>
  <c r="AB107" i="2"/>
  <c r="AA105" i="2"/>
  <c r="O105" i="2"/>
  <c r="Y103" i="2"/>
  <c r="U103" i="2"/>
  <c r="I103" i="2"/>
  <c r="E103" i="2"/>
  <c r="AB103" i="2"/>
  <c r="AA101" i="2"/>
  <c r="Y99" i="2"/>
  <c r="U99" i="2"/>
  <c r="I99" i="2"/>
  <c r="E99" i="2"/>
  <c r="AB99" i="2"/>
  <c r="O97" i="2"/>
  <c r="U95" i="2"/>
  <c r="M95" i="2"/>
  <c r="E95" i="2"/>
  <c r="AB95" i="2"/>
  <c r="AB93" i="2"/>
  <c r="W91" i="2"/>
  <c r="AA91" i="2"/>
  <c r="Z89" i="2"/>
  <c r="M87" i="2"/>
  <c r="W87" i="2"/>
  <c r="AB85" i="2"/>
  <c r="W83" i="2"/>
  <c r="AB81" i="2"/>
  <c r="V81" i="2"/>
  <c r="Q81" i="2"/>
  <c r="L81" i="2"/>
  <c r="F81" i="2"/>
  <c r="AA81" i="2"/>
  <c r="AA79" i="2"/>
  <c r="Z77" i="2"/>
  <c r="Y77" i="2"/>
  <c r="U77" i="2"/>
  <c r="T77" i="2"/>
  <c r="P77" i="2"/>
  <c r="N77" i="2"/>
  <c r="J77" i="2"/>
  <c r="I77" i="2"/>
  <c r="E77" i="2"/>
  <c r="D77" i="2"/>
  <c r="AA77" i="2"/>
  <c r="AA75" i="2"/>
  <c r="AB73" i="2"/>
  <c r="V73" i="2"/>
  <c r="Q73" i="2"/>
  <c r="L73" i="2"/>
  <c r="F73" i="2"/>
  <c r="AA73" i="2"/>
  <c r="AB71" i="2"/>
  <c r="T71" i="2"/>
  <c r="L71" i="2"/>
  <c r="D71" i="2"/>
  <c r="AA71" i="2"/>
  <c r="AB69" i="2"/>
  <c r="Z69" i="2"/>
  <c r="V69" i="2"/>
  <c r="U69" i="2"/>
  <c r="Q69" i="2"/>
  <c r="P69" i="2"/>
  <c r="L69" i="2"/>
  <c r="J69" i="2"/>
  <c r="F69" i="2"/>
  <c r="E69" i="2"/>
  <c r="AA69" i="2"/>
  <c r="AB67" i="2"/>
  <c r="V67" i="2"/>
  <c r="T67" i="2"/>
  <c r="N67" i="2"/>
  <c r="L67" i="2"/>
  <c r="F67" i="2"/>
  <c r="D67" i="2"/>
  <c r="AA67" i="2"/>
  <c r="N65" i="2"/>
  <c r="C62" i="2"/>
  <c r="M63" i="2" s="1"/>
  <c r="V61" i="2"/>
  <c r="M59" i="2"/>
  <c r="W59" i="2"/>
  <c r="W57" i="2"/>
  <c r="K57" i="2"/>
  <c r="Y55" i="2"/>
  <c r="U55" i="2"/>
  <c r="I55" i="2"/>
  <c r="E55" i="2"/>
  <c r="Q55" i="2"/>
  <c r="K53" i="2"/>
  <c r="M51" i="2"/>
  <c r="W51" i="2"/>
  <c r="W49" i="2"/>
  <c r="G49" i="2"/>
  <c r="S49" i="2"/>
  <c r="AA47" i="2"/>
  <c r="K47" i="2"/>
  <c r="F47" i="2"/>
  <c r="N47" i="2"/>
  <c r="K45" i="2"/>
  <c r="X45" i="2"/>
  <c r="AA41" i="2"/>
  <c r="W41" i="2"/>
  <c r="O41" i="2"/>
  <c r="K41" i="2"/>
  <c r="G41" i="2"/>
  <c r="Z41" i="2"/>
  <c r="Z39" i="2"/>
  <c r="Y35" i="2"/>
  <c r="U35" i="2"/>
  <c r="I35" i="2"/>
  <c r="E35" i="2"/>
  <c r="AB35" i="2"/>
  <c r="Z33" i="2"/>
  <c r="Z15" i="2"/>
  <c r="AB13" i="2"/>
  <c r="Z13" i="2"/>
  <c r="X13" i="2"/>
  <c r="V13" i="2"/>
  <c r="T13" i="2"/>
  <c r="R13" i="2"/>
  <c r="P13" i="2"/>
  <c r="N13" i="2"/>
  <c r="L13" i="2"/>
  <c r="J13" i="2"/>
  <c r="H13" i="2"/>
  <c r="F13" i="2"/>
  <c r="E13" i="2"/>
  <c r="D13" i="2"/>
  <c r="Y13" i="2"/>
  <c r="Q9" i="2"/>
  <c r="W63" i="2" l="1"/>
  <c r="Q63" i="2"/>
  <c r="AB1084" i="2"/>
  <c r="E63" i="2"/>
  <c r="U63" i="2"/>
  <c r="I63" i="2"/>
  <c r="Y63" i="2"/>
  <c r="AA1084" i="2"/>
  <c r="V1084" i="2"/>
  <c r="C20" i="2"/>
  <c r="C162" i="2" s="1"/>
  <c r="H259" i="2"/>
  <c r="R413" i="2"/>
  <c r="F385" i="2"/>
  <c r="AB365" i="2"/>
  <c r="D379" i="2"/>
  <c r="T379" i="2"/>
  <c r="L313" i="2"/>
  <c r="N353" i="2"/>
  <c r="H373" i="2"/>
  <c r="L293" i="2"/>
  <c r="U279" i="2"/>
  <c r="D265" i="2"/>
  <c r="E343" i="2"/>
  <c r="R343" i="2"/>
  <c r="T343" i="2"/>
  <c r="H273" i="2"/>
  <c r="E249" i="2"/>
  <c r="D245" i="2"/>
  <c r="M245" i="2"/>
  <c r="AB217" i="2"/>
  <c r="X241" i="2"/>
  <c r="J209" i="2"/>
  <c r="N1342" i="2"/>
  <c r="J1340" i="2"/>
  <c r="U1340" i="2"/>
  <c r="D1340" i="2"/>
  <c r="N1340" i="2"/>
  <c r="Y1340" i="2"/>
  <c r="J1338" i="2"/>
  <c r="V1338" i="2"/>
  <c r="H928" i="2"/>
  <c r="M928" i="2"/>
  <c r="J926" i="2"/>
  <c r="P926" i="2"/>
  <c r="H924" i="2"/>
  <c r="R924" i="2"/>
  <c r="P922" i="2"/>
  <c r="H916" i="2"/>
  <c r="J914" i="2"/>
  <c r="H912" i="2"/>
  <c r="M912" i="2"/>
  <c r="J910" i="2"/>
  <c r="P906" i="2"/>
  <c r="H898" i="2"/>
  <c r="N896" i="2"/>
  <c r="J894" i="2"/>
  <c r="U894" i="2"/>
  <c r="D894" i="2"/>
  <c r="N894" i="2"/>
  <c r="AB894" i="2"/>
  <c r="M886" i="2"/>
  <c r="T882" i="2"/>
  <c r="R876" i="2"/>
  <c r="F876" i="2"/>
  <c r="Z876" i="2"/>
  <c r="G876" i="2"/>
  <c r="I874" i="2"/>
  <c r="T874" i="2"/>
  <c r="U874" i="2"/>
  <c r="D874" i="2"/>
  <c r="N874" i="2"/>
  <c r="Y874" i="2"/>
  <c r="J874" i="2"/>
  <c r="E874" i="2"/>
  <c r="P874" i="2"/>
  <c r="Z874" i="2"/>
  <c r="H870" i="2"/>
  <c r="F868" i="2"/>
  <c r="K868" i="2"/>
  <c r="J866" i="2"/>
  <c r="U866" i="2"/>
  <c r="D866" i="2"/>
  <c r="N866" i="2"/>
  <c r="Y866" i="2"/>
  <c r="E866" i="2"/>
  <c r="P866" i="2"/>
  <c r="Z866" i="2"/>
  <c r="V864" i="2"/>
  <c r="T862" i="2"/>
  <c r="V860" i="2"/>
  <c r="G860" i="2"/>
  <c r="L858" i="2"/>
  <c r="V858" i="2"/>
  <c r="E858" i="2"/>
  <c r="P858" i="2"/>
  <c r="Z858" i="2"/>
  <c r="F858" i="2"/>
  <c r="Q858" i="2"/>
  <c r="AB858" i="2"/>
  <c r="P850" i="2"/>
  <c r="D850" i="2"/>
  <c r="U850" i="2"/>
  <c r="E850" i="2"/>
  <c r="Z850" i="2"/>
  <c r="F848" i="2"/>
  <c r="V848" i="2"/>
  <c r="D846" i="2"/>
  <c r="Y846" i="2"/>
  <c r="T846" i="2"/>
  <c r="I846" i="2"/>
  <c r="N846" i="2"/>
  <c r="S844" i="2"/>
  <c r="D844" i="2"/>
  <c r="I842" i="2"/>
  <c r="T842" i="2"/>
  <c r="L838" i="2"/>
  <c r="D838" i="2"/>
  <c r="Q838" i="2"/>
  <c r="E838" i="2"/>
  <c r="V838" i="2"/>
  <c r="J836" i="2"/>
  <c r="Z836" i="2"/>
  <c r="V834" i="2"/>
  <c r="F834" i="2"/>
  <c r="AB834" i="2"/>
  <c r="T830" i="2"/>
  <c r="D830" i="2"/>
  <c r="Y830" i="2"/>
  <c r="I830" i="2"/>
  <c r="D828" i="2"/>
  <c r="T826" i="2"/>
  <c r="D826" i="2"/>
  <c r="I826" i="2"/>
  <c r="Y826" i="2"/>
  <c r="N826" i="2"/>
  <c r="J824" i="2"/>
  <c r="O824" i="2"/>
  <c r="Q822" i="2"/>
  <c r="F818" i="2"/>
  <c r="AB818" i="2"/>
  <c r="V818" i="2"/>
  <c r="L818" i="2"/>
  <c r="D816" i="2"/>
  <c r="D814" i="2"/>
  <c r="Y814" i="2"/>
  <c r="T814" i="2"/>
  <c r="I814" i="2"/>
  <c r="N814" i="2"/>
  <c r="D812" i="2"/>
  <c r="S812" i="2"/>
  <c r="D810" i="2"/>
  <c r="Y810" i="2"/>
  <c r="T810" i="2"/>
  <c r="O808" i="2"/>
  <c r="D808" i="2"/>
  <c r="V806" i="2"/>
  <c r="F806" i="2"/>
  <c r="AB806" i="2"/>
  <c r="L806" i="2"/>
  <c r="J800" i="2"/>
  <c r="P798" i="2"/>
  <c r="D796" i="2"/>
  <c r="H796" i="2"/>
  <c r="U794" i="2"/>
  <c r="L643" i="2"/>
  <c r="V643" i="2"/>
  <c r="E643" i="2"/>
  <c r="P643" i="2"/>
  <c r="Z643" i="2"/>
  <c r="O641" i="2"/>
  <c r="D641" i="2"/>
  <c r="R641" i="2"/>
  <c r="AB641" i="2"/>
  <c r="G641" i="2"/>
  <c r="T641" i="2"/>
  <c r="I639" i="2"/>
  <c r="P639" i="2"/>
  <c r="V639" i="2"/>
  <c r="D639" i="2"/>
  <c r="J639" i="2"/>
  <c r="Q639" i="2"/>
  <c r="Y639" i="2"/>
  <c r="E639" i="2"/>
  <c r="L639" i="2"/>
  <c r="T639" i="2"/>
  <c r="Z639" i="2"/>
  <c r="I627" i="2"/>
  <c r="M627" i="2"/>
  <c r="I623" i="2"/>
  <c r="M623" i="2"/>
  <c r="Y623" i="2"/>
  <c r="K621" i="2"/>
  <c r="AA621" i="2"/>
  <c r="E615" i="2"/>
  <c r="I615" i="2"/>
  <c r="Y615" i="2"/>
  <c r="U615" i="2"/>
  <c r="U603" i="2"/>
  <c r="Y603" i="2"/>
  <c r="G645" i="2"/>
  <c r="AB645" i="2"/>
  <c r="T645" i="2"/>
  <c r="J645" i="2"/>
  <c r="Y599" i="2"/>
  <c r="E599" i="2"/>
  <c r="I599" i="2"/>
  <c r="K597" i="2"/>
  <c r="G587" i="2"/>
  <c r="O587" i="2"/>
  <c r="AA559" i="2"/>
  <c r="K543" i="2"/>
  <c r="G637" i="2"/>
  <c r="P523" i="2"/>
  <c r="AB523" i="2"/>
  <c r="D523" i="2"/>
  <c r="D531" i="2"/>
  <c r="H531" i="2"/>
  <c r="T531" i="2"/>
  <c r="P531" i="2"/>
  <c r="AB531" i="2"/>
  <c r="R531" i="2"/>
  <c r="J531" i="2"/>
  <c r="J527" i="2"/>
  <c r="L525" i="2"/>
  <c r="V525" i="2"/>
  <c r="D525" i="2"/>
  <c r="N525" i="2"/>
  <c r="X525" i="2"/>
  <c r="F525" i="2"/>
  <c r="P525" i="2"/>
  <c r="AB525" i="2"/>
  <c r="J519" i="2"/>
  <c r="N513" i="2"/>
  <c r="P513" i="2"/>
  <c r="F529" i="2"/>
  <c r="P529" i="2"/>
  <c r="H529" i="2"/>
  <c r="T529" i="2"/>
  <c r="L529" i="2"/>
  <c r="V529" i="2"/>
  <c r="D529" i="2"/>
  <c r="N529" i="2"/>
  <c r="X529" i="2"/>
  <c r="AB529" i="2"/>
  <c r="M497" i="2"/>
  <c r="P491" i="2"/>
  <c r="N491" i="2"/>
  <c r="L489" i="2"/>
  <c r="L511" i="2"/>
  <c r="Z511" i="2"/>
  <c r="N487" i="2"/>
  <c r="P487" i="2"/>
  <c r="P509" i="2"/>
  <c r="F509" i="2"/>
  <c r="V509" i="2"/>
  <c r="H509" i="2"/>
  <c r="X509" i="2"/>
  <c r="T507" i="2"/>
  <c r="D507" i="2"/>
  <c r="Z507" i="2"/>
  <c r="J507" i="2"/>
  <c r="Z481" i="2"/>
  <c r="H505" i="2"/>
  <c r="X505" i="2"/>
  <c r="P505" i="2"/>
  <c r="AA467" i="2"/>
  <c r="E631" i="2"/>
  <c r="L475" i="2"/>
  <c r="D475" i="2"/>
  <c r="N475" i="2"/>
  <c r="X475" i="2"/>
  <c r="V475" i="2"/>
  <c r="F475" i="2"/>
  <c r="P475" i="2"/>
  <c r="AB475" i="2"/>
  <c r="Z473" i="2"/>
  <c r="J473" i="2"/>
  <c r="H473" i="2"/>
  <c r="X473" i="2"/>
  <c r="N471" i="2"/>
  <c r="E471" i="2"/>
  <c r="T471" i="2"/>
  <c r="F471" i="2"/>
  <c r="V471" i="2"/>
  <c r="L471" i="2"/>
  <c r="AB471" i="2"/>
  <c r="D463" i="2"/>
  <c r="N463" i="2"/>
  <c r="X463" i="2"/>
  <c r="L463" i="2"/>
  <c r="V463" i="2"/>
  <c r="P461" i="2"/>
  <c r="X461" i="2"/>
  <c r="H461" i="2"/>
  <c r="Z461" i="2"/>
  <c r="V459" i="2"/>
  <c r="L459" i="2"/>
  <c r="D459" i="2"/>
  <c r="N459" i="2"/>
  <c r="X459" i="2"/>
  <c r="O1175" i="2"/>
  <c r="P1175" i="2"/>
  <c r="D1175" i="2"/>
  <c r="X1175" i="2"/>
  <c r="N1169" i="2"/>
  <c r="E1169" i="2"/>
  <c r="F1169" i="2"/>
  <c r="V1169" i="2"/>
  <c r="U1169" i="2"/>
  <c r="M1169" i="2"/>
  <c r="F1165" i="2"/>
  <c r="N1165" i="2"/>
  <c r="Q1165" i="2"/>
  <c r="I1165" i="2"/>
  <c r="U1165" i="2"/>
  <c r="M1165" i="2"/>
  <c r="V1165" i="2"/>
  <c r="S1155" i="2"/>
  <c r="M1173" i="2"/>
  <c r="V1173" i="2"/>
  <c r="E1173" i="2"/>
  <c r="N1173" i="2"/>
  <c r="Y1173" i="2"/>
  <c r="F1173" i="2"/>
  <c r="Q1173" i="2"/>
  <c r="I1173" i="2"/>
  <c r="U1173" i="2"/>
  <c r="F1141" i="2"/>
  <c r="Q1141" i="2"/>
  <c r="L1143" i="2"/>
  <c r="Q1143" i="2"/>
  <c r="X1163" i="2"/>
  <c r="G1163" i="2"/>
  <c r="H1163" i="2"/>
  <c r="F1161" i="2"/>
  <c r="Q1161" i="2"/>
  <c r="I1161" i="2"/>
  <c r="U1161" i="2"/>
  <c r="M1161" i="2"/>
  <c r="V1161" i="2"/>
  <c r="P1159" i="2"/>
  <c r="D1159" i="2"/>
  <c r="X1159" i="2"/>
  <c r="G1159" i="2"/>
  <c r="AB1159" i="2"/>
  <c r="O1159" i="2"/>
  <c r="F1157" i="2"/>
  <c r="Q1157" i="2"/>
  <c r="M1157" i="2"/>
  <c r="V1157" i="2"/>
  <c r="E1157" i="2"/>
  <c r="N1157" i="2"/>
  <c r="Y1157" i="2"/>
  <c r="U1137" i="2"/>
  <c r="F1137" i="2"/>
  <c r="AA1137" i="2"/>
  <c r="O1135" i="2"/>
  <c r="Q1133" i="2"/>
  <c r="F1133" i="2"/>
  <c r="V1133" i="2"/>
  <c r="I1133" i="2"/>
  <c r="Y1133" i="2"/>
  <c r="N1133" i="2"/>
  <c r="O1131" i="2"/>
  <c r="W1131" i="2"/>
  <c r="G1131" i="2"/>
  <c r="X1131" i="2"/>
  <c r="I1129" i="2"/>
  <c r="Y1129" i="2"/>
  <c r="N1129" i="2"/>
  <c r="Q1129" i="2"/>
  <c r="K1125" i="2"/>
  <c r="Z1125" i="2"/>
  <c r="U1123" i="2"/>
  <c r="E1123" i="2"/>
  <c r="G1399" i="2"/>
  <c r="S1399" i="2"/>
  <c r="K1393" i="2"/>
  <c r="O1393" i="2"/>
  <c r="F1383" i="2"/>
  <c r="V1383" i="2"/>
  <c r="I1383" i="2"/>
  <c r="Y1383" i="2"/>
  <c r="Q1383" i="2"/>
  <c r="N1383" i="2"/>
  <c r="S1381" i="2"/>
  <c r="I1379" i="2"/>
  <c r="Y1379" i="2"/>
  <c r="Q1379" i="2"/>
  <c r="N1364" i="2"/>
  <c r="N1365" i="2" s="1"/>
  <c r="V1364" i="2"/>
  <c r="V1365" i="2" s="1"/>
  <c r="F1364" i="2"/>
  <c r="F1365" i="2" s="1"/>
  <c r="G1271" i="2"/>
  <c r="M1271" i="2"/>
  <c r="S1271" i="2"/>
  <c r="V1267" i="2"/>
  <c r="K1267" i="2"/>
  <c r="E1263" i="2"/>
  <c r="U1263" i="2"/>
  <c r="Q1263" i="2"/>
  <c r="I1263" i="2"/>
  <c r="Z1263" i="2"/>
  <c r="V1109" i="2"/>
  <c r="Q1107" i="2"/>
  <c r="V1107" i="2"/>
  <c r="F1107" i="2"/>
  <c r="AB1107" i="2"/>
  <c r="W1377" i="2"/>
  <c r="H1395" i="2"/>
  <c r="K1399" i="2"/>
  <c r="T1399" i="2"/>
  <c r="E1377" i="2"/>
  <c r="J1379" i="2"/>
  <c r="R1379" i="2"/>
  <c r="Z1379" i="2"/>
  <c r="J1383" i="2"/>
  <c r="R1383" i="2"/>
  <c r="Z1383" i="2"/>
  <c r="W1393" i="2"/>
  <c r="L1395" i="2"/>
  <c r="I1397" i="2"/>
  <c r="D1399" i="2"/>
  <c r="L1399" i="2"/>
  <c r="W1399" i="2"/>
  <c r="AB1395" i="2"/>
  <c r="E1379" i="2"/>
  <c r="M1379" i="2"/>
  <c r="U1379" i="2"/>
  <c r="E1383" i="2"/>
  <c r="M1383" i="2"/>
  <c r="U1383" i="2"/>
  <c r="G1393" i="2"/>
  <c r="F1399" i="2"/>
  <c r="O1399" i="2"/>
  <c r="I1364" i="2"/>
  <c r="I1365" i="2" s="1"/>
  <c r="Q1364" i="2"/>
  <c r="Q1365" i="2" s="1"/>
  <c r="Y1364" i="2"/>
  <c r="Y1365" i="2" s="1"/>
  <c r="R1364" i="2"/>
  <c r="R1365" i="2" s="1"/>
  <c r="Z1364" i="2"/>
  <c r="Z1365" i="2" s="1"/>
  <c r="E1364" i="2"/>
  <c r="E1365" i="2" s="1"/>
  <c r="M1364" i="2"/>
  <c r="M1365" i="2" s="1"/>
  <c r="U1364" i="2"/>
  <c r="U1365" i="2" s="1"/>
  <c r="AA1336" i="2"/>
  <c r="N1338" i="2"/>
  <c r="W1338" i="2"/>
  <c r="F1338" i="2"/>
  <c r="O1338" i="2"/>
  <c r="Z1338" i="2"/>
  <c r="F1340" i="2"/>
  <c r="L1340" i="2"/>
  <c r="Q1340" i="2"/>
  <c r="V1340" i="2"/>
  <c r="AB1340" i="2"/>
  <c r="G1338" i="2"/>
  <c r="H1340" i="2"/>
  <c r="M1340" i="2"/>
  <c r="R1340" i="2"/>
  <c r="X1340" i="2"/>
  <c r="W1326" i="2"/>
  <c r="W1327" i="2" s="1"/>
  <c r="I1326" i="2"/>
  <c r="I1327" i="2" s="1"/>
  <c r="M1326" i="2"/>
  <c r="M1327" i="2" s="1"/>
  <c r="T1307" i="2"/>
  <c r="T1317" i="2" s="1"/>
  <c r="J1307" i="2"/>
  <c r="J1317" i="2" s="1"/>
  <c r="H1287" i="2"/>
  <c r="H1288" i="2" s="1"/>
  <c r="D1287" i="2"/>
  <c r="D1288" i="2" s="1"/>
  <c r="I1287" i="2"/>
  <c r="I1288" i="2" s="1"/>
  <c r="N1287" i="2"/>
  <c r="N1288" i="2" s="1"/>
  <c r="T1287" i="2"/>
  <c r="T1288" i="2" s="1"/>
  <c r="Y1287" i="2"/>
  <c r="Y1288" i="2" s="1"/>
  <c r="C1288" i="2"/>
  <c r="E1287" i="2"/>
  <c r="E1288" i="2" s="1"/>
  <c r="J1287" i="2"/>
  <c r="J1288" i="2" s="1"/>
  <c r="P1287" i="2"/>
  <c r="P1288" i="2" s="1"/>
  <c r="U1287" i="2"/>
  <c r="U1288" i="2" s="1"/>
  <c r="Z1287" i="2"/>
  <c r="Z1288" i="2" s="1"/>
  <c r="M1287" i="2"/>
  <c r="M1288" i="2" s="1"/>
  <c r="R1287" i="2"/>
  <c r="R1288" i="2" s="1"/>
  <c r="X1287" i="2"/>
  <c r="X1288" i="2" s="1"/>
  <c r="F1287" i="2"/>
  <c r="F1288" i="2" s="1"/>
  <c r="L1287" i="2"/>
  <c r="L1288" i="2" s="1"/>
  <c r="Q1287" i="2"/>
  <c r="Q1288" i="2" s="1"/>
  <c r="V1287" i="2"/>
  <c r="V1288" i="2" s="1"/>
  <c r="AB1287" i="2"/>
  <c r="AB1288" i="2" s="1"/>
  <c r="G1265" i="2"/>
  <c r="Q1265" i="2"/>
  <c r="AB1265" i="2"/>
  <c r="J1275" i="2"/>
  <c r="J1263" i="2"/>
  <c r="R1263" i="2"/>
  <c r="AA1263" i="2"/>
  <c r="K1265" i="2"/>
  <c r="U1265" i="2"/>
  <c r="M1267" i="2"/>
  <c r="W1267" i="2"/>
  <c r="R1271" i="2"/>
  <c r="S1275" i="2"/>
  <c r="L1265" i="2"/>
  <c r="W1265" i="2"/>
  <c r="AA1267" i="2"/>
  <c r="U1275" i="2"/>
  <c r="F1263" i="2"/>
  <c r="N1263" i="2"/>
  <c r="E1265" i="2"/>
  <c r="P1265" i="2"/>
  <c r="G1267" i="2"/>
  <c r="I1271" i="2"/>
  <c r="I1151" i="2"/>
  <c r="W1151" i="2"/>
  <c r="R1153" i="2"/>
  <c r="F1123" i="2"/>
  <c r="N1123" i="2"/>
  <c r="V1123" i="2"/>
  <c r="AA1125" i="2"/>
  <c r="J1129" i="2"/>
  <c r="R1129" i="2"/>
  <c r="Z1129" i="2"/>
  <c r="J1133" i="2"/>
  <c r="R1133" i="2"/>
  <c r="Z1133" i="2"/>
  <c r="K1137" i="2"/>
  <c r="V1137" i="2"/>
  <c r="E1139" i="2"/>
  <c r="P1139" i="2"/>
  <c r="AA1139" i="2"/>
  <c r="G1141" i="2"/>
  <c r="R1141" i="2"/>
  <c r="W1143" i="2"/>
  <c r="M1145" i="2"/>
  <c r="H1147" i="2"/>
  <c r="D1151" i="2"/>
  <c r="K1151" i="2"/>
  <c r="Q1151" i="2"/>
  <c r="Y1151" i="2"/>
  <c r="E1153" i="2"/>
  <c r="M1153" i="2"/>
  <c r="U1153" i="2"/>
  <c r="J1157" i="2"/>
  <c r="R1157" i="2"/>
  <c r="Z1157" i="2"/>
  <c r="H1159" i="2"/>
  <c r="T1159" i="2"/>
  <c r="J1161" i="2"/>
  <c r="R1161" i="2"/>
  <c r="Z1161" i="2"/>
  <c r="O1163" i="2"/>
  <c r="J1165" i="2"/>
  <c r="R1165" i="2"/>
  <c r="Z1165" i="2"/>
  <c r="I1169" i="2"/>
  <c r="Q1169" i="2"/>
  <c r="Y1169" i="2"/>
  <c r="J1173" i="2"/>
  <c r="R1173" i="2"/>
  <c r="Z1173" i="2"/>
  <c r="H1175" i="2"/>
  <c r="T1175" i="2"/>
  <c r="L1139" i="2"/>
  <c r="Z1153" i="2"/>
  <c r="I1123" i="2"/>
  <c r="Q1123" i="2"/>
  <c r="Y1123" i="2"/>
  <c r="J1125" i="2"/>
  <c r="L1127" i="2"/>
  <c r="E1129" i="2"/>
  <c r="M1129" i="2"/>
  <c r="U1129" i="2"/>
  <c r="E1133" i="2"/>
  <c r="M1133" i="2"/>
  <c r="U1133" i="2"/>
  <c r="E1137" i="2"/>
  <c r="O1137" i="2"/>
  <c r="G1139" i="2"/>
  <c r="Q1139" i="2"/>
  <c r="AB1139" i="2"/>
  <c r="K1141" i="2"/>
  <c r="V1141" i="2"/>
  <c r="R1145" i="2"/>
  <c r="E1151" i="2"/>
  <c r="L1151" i="2"/>
  <c r="T1151" i="2"/>
  <c r="AA1151" i="2"/>
  <c r="F1153" i="2"/>
  <c r="N1153" i="2"/>
  <c r="V1153" i="2"/>
  <c r="L1159" i="2"/>
  <c r="J1169" i="2"/>
  <c r="R1169" i="2"/>
  <c r="Z1169" i="2"/>
  <c r="L1175" i="2"/>
  <c r="W1139" i="2"/>
  <c r="P1151" i="2"/>
  <c r="J1153" i="2"/>
  <c r="J1123" i="2"/>
  <c r="R1123" i="2"/>
  <c r="K1139" i="2"/>
  <c r="M1141" i="2"/>
  <c r="G1151" i="2"/>
  <c r="O1151" i="2"/>
  <c r="U1151" i="2"/>
  <c r="I1153" i="2"/>
  <c r="Q1153" i="2"/>
  <c r="Y1153" i="2"/>
  <c r="H1111" i="2"/>
  <c r="M1111" i="2"/>
  <c r="R1111" i="2"/>
  <c r="X1111" i="2"/>
  <c r="L1113" i="2"/>
  <c r="H1107" i="2"/>
  <c r="M1107" i="2"/>
  <c r="R1107" i="2"/>
  <c r="X1107" i="2"/>
  <c r="L1109" i="2"/>
  <c r="W1109" i="2"/>
  <c r="D1111" i="2"/>
  <c r="I1111" i="2"/>
  <c r="N1111" i="2"/>
  <c r="T1111" i="2"/>
  <c r="Y1111" i="2"/>
  <c r="F1113" i="2"/>
  <c r="P1113" i="2"/>
  <c r="AA1113" i="2"/>
  <c r="W1113" i="2"/>
  <c r="D1107" i="2"/>
  <c r="I1107" i="2"/>
  <c r="N1107" i="2"/>
  <c r="T1107" i="2"/>
  <c r="Y1107" i="2"/>
  <c r="F1109" i="2"/>
  <c r="P1109" i="2"/>
  <c r="AA1109" i="2"/>
  <c r="E1111" i="2"/>
  <c r="J1111" i="2"/>
  <c r="P1111" i="2"/>
  <c r="U1111" i="2"/>
  <c r="Z1111" i="2"/>
  <c r="G1113" i="2"/>
  <c r="R1113" i="2"/>
  <c r="AB1113" i="2"/>
  <c r="E1107" i="2"/>
  <c r="J1107" i="2"/>
  <c r="P1107" i="2"/>
  <c r="U1107" i="2"/>
  <c r="Z1107" i="2"/>
  <c r="G1109" i="2"/>
  <c r="R1109" i="2"/>
  <c r="F1111" i="2"/>
  <c r="L1111" i="2"/>
  <c r="Q1111" i="2"/>
  <c r="V1111" i="2"/>
  <c r="AB1111" i="2"/>
  <c r="K1113" i="2"/>
  <c r="AA802" i="2"/>
  <c r="Z802" i="2"/>
  <c r="U802" i="2"/>
  <c r="Y802" i="2"/>
  <c r="X802" i="2"/>
  <c r="R802" i="2"/>
  <c r="F794" i="2"/>
  <c r="L794" i="2"/>
  <c r="Q794" i="2"/>
  <c r="V794" i="2"/>
  <c r="AB794" i="2"/>
  <c r="J796" i="2"/>
  <c r="Z796" i="2"/>
  <c r="F798" i="2"/>
  <c r="L798" i="2"/>
  <c r="Q798" i="2"/>
  <c r="V798" i="2"/>
  <c r="AB798" i="2"/>
  <c r="O800" i="2"/>
  <c r="D802" i="2"/>
  <c r="I802" i="2"/>
  <c r="N802" i="2"/>
  <c r="T802" i="2"/>
  <c r="AA920" i="2"/>
  <c r="AB920" i="2"/>
  <c r="V920" i="2"/>
  <c r="Q920" i="2"/>
  <c r="L920" i="2"/>
  <c r="F920" i="2"/>
  <c r="Z920" i="2"/>
  <c r="U920" i="2"/>
  <c r="P920" i="2"/>
  <c r="J920" i="2"/>
  <c r="E920" i="2"/>
  <c r="Y920" i="2"/>
  <c r="T920" i="2"/>
  <c r="N920" i="2"/>
  <c r="I920" i="2"/>
  <c r="D920" i="2"/>
  <c r="R920" i="2"/>
  <c r="M920" i="2"/>
  <c r="H920" i="2"/>
  <c r="X920" i="2"/>
  <c r="M802" i="2"/>
  <c r="AA878" i="2"/>
  <c r="AB878" i="2"/>
  <c r="V878" i="2"/>
  <c r="Q878" i="2"/>
  <c r="L878" i="2"/>
  <c r="F878" i="2"/>
  <c r="Z878" i="2"/>
  <c r="U878" i="2"/>
  <c r="P878" i="2"/>
  <c r="J878" i="2"/>
  <c r="E878" i="2"/>
  <c r="Y878" i="2"/>
  <c r="T878" i="2"/>
  <c r="N878" i="2"/>
  <c r="I878" i="2"/>
  <c r="D878" i="2"/>
  <c r="R878" i="2"/>
  <c r="M878" i="2"/>
  <c r="H878" i="2"/>
  <c r="H794" i="2"/>
  <c r="M794" i="2"/>
  <c r="R794" i="2"/>
  <c r="X794" i="2"/>
  <c r="O796" i="2"/>
  <c r="H798" i="2"/>
  <c r="M798" i="2"/>
  <c r="R798" i="2"/>
  <c r="X798" i="2"/>
  <c r="T800" i="2"/>
  <c r="E802" i="2"/>
  <c r="J802" i="2"/>
  <c r="P802" i="2"/>
  <c r="V802" i="2"/>
  <c r="AA854" i="2"/>
  <c r="AB854" i="2"/>
  <c r="V854" i="2"/>
  <c r="Q854" i="2"/>
  <c r="L854" i="2"/>
  <c r="F854" i="2"/>
  <c r="Z854" i="2"/>
  <c r="U854" i="2"/>
  <c r="P854" i="2"/>
  <c r="J854" i="2"/>
  <c r="E854" i="2"/>
  <c r="T854" i="2"/>
  <c r="I854" i="2"/>
  <c r="R854" i="2"/>
  <c r="H854" i="2"/>
  <c r="Y854" i="2"/>
  <c r="N854" i="2"/>
  <c r="D854" i="2"/>
  <c r="AA890" i="2"/>
  <c r="AB890" i="2"/>
  <c r="V890" i="2"/>
  <c r="Q890" i="2"/>
  <c r="L890" i="2"/>
  <c r="F890" i="2"/>
  <c r="Z890" i="2"/>
  <c r="U890" i="2"/>
  <c r="P890" i="2"/>
  <c r="J890" i="2"/>
  <c r="E890" i="2"/>
  <c r="Y890" i="2"/>
  <c r="T890" i="2"/>
  <c r="N890" i="2"/>
  <c r="I890" i="2"/>
  <c r="D890" i="2"/>
  <c r="R890" i="2"/>
  <c r="M890" i="2"/>
  <c r="H890" i="2"/>
  <c r="AB902" i="2"/>
  <c r="V902" i="2"/>
  <c r="O902" i="2"/>
  <c r="G902" i="2"/>
  <c r="AA902" i="2"/>
  <c r="T902" i="2"/>
  <c r="L902" i="2"/>
  <c r="F902" i="2"/>
  <c r="Z902" i="2"/>
  <c r="R902" i="2"/>
  <c r="K902" i="2"/>
  <c r="D902" i="2"/>
  <c r="W902" i="2"/>
  <c r="P902" i="2"/>
  <c r="J902" i="2"/>
  <c r="H802" i="2"/>
  <c r="D794" i="2"/>
  <c r="I794" i="2"/>
  <c r="N794" i="2"/>
  <c r="T794" i="2"/>
  <c r="Y794" i="2"/>
  <c r="I798" i="2"/>
  <c r="N798" i="2"/>
  <c r="T798" i="2"/>
  <c r="Y798" i="2"/>
  <c r="D800" i="2"/>
  <c r="Z800" i="2"/>
  <c r="F802" i="2"/>
  <c r="L802" i="2"/>
  <c r="Q802" i="2"/>
  <c r="AB802" i="2"/>
  <c r="M854" i="2"/>
  <c r="X890" i="2"/>
  <c r="O804" i="2"/>
  <c r="H806" i="2"/>
  <c r="M806" i="2"/>
  <c r="R806" i="2"/>
  <c r="X806" i="2"/>
  <c r="T808" i="2"/>
  <c r="E810" i="2"/>
  <c r="J810" i="2"/>
  <c r="P810" i="2"/>
  <c r="U810" i="2"/>
  <c r="Z810" i="2"/>
  <c r="H812" i="2"/>
  <c r="T812" i="2"/>
  <c r="E814" i="2"/>
  <c r="J814" i="2"/>
  <c r="P814" i="2"/>
  <c r="U814" i="2"/>
  <c r="Z814" i="2"/>
  <c r="J816" i="2"/>
  <c r="H818" i="2"/>
  <c r="M818" i="2"/>
  <c r="R818" i="2"/>
  <c r="X818" i="2"/>
  <c r="O820" i="2"/>
  <c r="H822" i="2"/>
  <c r="M822" i="2"/>
  <c r="R822" i="2"/>
  <c r="X822" i="2"/>
  <c r="T824" i="2"/>
  <c r="E826" i="2"/>
  <c r="J826" i="2"/>
  <c r="P826" i="2"/>
  <c r="U826" i="2"/>
  <c r="Z826" i="2"/>
  <c r="H828" i="2"/>
  <c r="T828" i="2"/>
  <c r="E830" i="2"/>
  <c r="J830" i="2"/>
  <c r="P830" i="2"/>
  <c r="U830" i="2"/>
  <c r="Z830" i="2"/>
  <c r="J832" i="2"/>
  <c r="H834" i="2"/>
  <c r="M834" i="2"/>
  <c r="R834" i="2"/>
  <c r="X834" i="2"/>
  <c r="O836" i="2"/>
  <c r="H838" i="2"/>
  <c r="M838" i="2"/>
  <c r="R838" i="2"/>
  <c r="X838" i="2"/>
  <c r="T840" i="2"/>
  <c r="E842" i="2"/>
  <c r="J842" i="2"/>
  <c r="P842" i="2"/>
  <c r="U842" i="2"/>
  <c r="Z842" i="2"/>
  <c r="H844" i="2"/>
  <c r="T844" i="2"/>
  <c r="E846" i="2"/>
  <c r="J846" i="2"/>
  <c r="P846" i="2"/>
  <c r="U846" i="2"/>
  <c r="Z846" i="2"/>
  <c r="G848" i="2"/>
  <c r="W848" i="2"/>
  <c r="F850" i="2"/>
  <c r="L850" i="2"/>
  <c r="Q850" i="2"/>
  <c r="V850" i="2"/>
  <c r="AB850" i="2"/>
  <c r="AA870" i="2"/>
  <c r="AB870" i="2"/>
  <c r="V870" i="2"/>
  <c r="Q870" i="2"/>
  <c r="L870" i="2"/>
  <c r="F870" i="2"/>
  <c r="Z870" i="2"/>
  <c r="U870" i="2"/>
  <c r="P870" i="2"/>
  <c r="J870" i="2"/>
  <c r="E870" i="2"/>
  <c r="Y870" i="2"/>
  <c r="T870" i="2"/>
  <c r="N870" i="2"/>
  <c r="I870" i="2"/>
  <c r="D870" i="2"/>
  <c r="X870" i="2"/>
  <c r="Z880" i="2"/>
  <c r="N880" i="2"/>
  <c r="W880" i="2"/>
  <c r="G880" i="2"/>
  <c r="V880" i="2"/>
  <c r="F880" i="2"/>
  <c r="V892" i="2"/>
  <c r="J892" i="2"/>
  <c r="R892" i="2"/>
  <c r="G892" i="2"/>
  <c r="Z892" i="2"/>
  <c r="O892" i="2"/>
  <c r="F892" i="2"/>
  <c r="AA904" i="2"/>
  <c r="AB904" i="2"/>
  <c r="V904" i="2"/>
  <c r="Q904" i="2"/>
  <c r="L904" i="2"/>
  <c r="F904" i="2"/>
  <c r="Z904" i="2"/>
  <c r="U904" i="2"/>
  <c r="P904" i="2"/>
  <c r="J904" i="2"/>
  <c r="E904" i="2"/>
  <c r="Y904" i="2"/>
  <c r="T904" i="2"/>
  <c r="N904" i="2"/>
  <c r="I904" i="2"/>
  <c r="D904" i="2"/>
  <c r="R904" i="2"/>
  <c r="M904" i="2"/>
  <c r="H904" i="2"/>
  <c r="D804" i="2"/>
  <c r="S804" i="2"/>
  <c r="D806" i="2"/>
  <c r="I806" i="2"/>
  <c r="N806" i="2"/>
  <c r="T806" i="2"/>
  <c r="Y806" i="2"/>
  <c r="Z808" i="2"/>
  <c r="F810" i="2"/>
  <c r="L810" i="2"/>
  <c r="Q810" i="2"/>
  <c r="V810" i="2"/>
  <c r="AB810" i="2"/>
  <c r="J812" i="2"/>
  <c r="Z812" i="2"/>
  <c r="F814" i="2"/>
  <c r="L814" i="2"/>
  <c r="Q814" i="2"/>
  <c r="V814" i="2"/>
  <c r="AB814" i="2"/>
  <c r="O816" i="2"/>
  <c r="D818" i="2"/>
  <c r="I818" i="2"/>
  <c r="N818" i="2"/>
  <c r="T818" i="2"/>
  <c r="Y818" i="2"/>
  <c r="D820" i="2"/>
  <c r="S820" i="2"/>
  <c r="D822" i="2"/>
  <c r="I822" i="2"/>
  <c r="N822" i="2"/>
  <c r="T822" i="2"/>
  <c r="Y822" i="2"/>
  <c r="D824" i="2"/>
  <c r="Z824" i="2"/>
  <c r="F826" i="2"/>
  <c r="L826" i="2"/>
  <c r="Q826" i="2"/>
  <c r="V826" i="2"/>
  <c r="AB826" i="2"/>
  <c r="J828" i="2"/>
  <c r="Z828" i="2"/>
  <c r="F830" i="2"/>
  <c r="L830" i="2"/>
  <c r="Q830" i="2"/>
  <c r="V830" i="2"/>
  <c r="AB830" i="2"/>
  <c r="O832" i="2"/>
  <c r="D834" i="2"/>
  <c r="I834" i="2"/>
  <c r="N834" i="2"/>
  <c r="T834" i="2"/>
  <c r="Y834" i="2"/>
  <c r="D836" i="2"/>
  <c r="S836" i="2"/>
  <c r="I838" i="2"/>
  <c r="N838" i="2"/>
  <c r="T838" i="2"/>
  <c r="Y838" i="2"/>
  <c r="Z840" i="2"/>
  <c r="F842" i="2"/>
  <c r="L842" i="2"/>
  <c r="Q842" i="2"/>
  <c r="V842" i="2"/>
  <c r="AB842" i="2"/>
  <c r="J844" i="2"/>
  <c r="Z844" i="2"/>
  <c r="F846" i="2"/>
  <c r="L846" i="2"/>
  <c r="Q846" i="2"/>
  <c r="V846" i="2"/>
  <c r="AB846" i="2"/>
  <c r="N848" i="2"/>
  <c r="H850" i="2"/>
  <c r="M850" i="2"/>
  <c r="R850" i="2"/>
  <c r="X850" i="2"/>
  <c r="N852" i="2"/>
  <c r="AA852" i="2"/>
  <c r="Z856" i="2"/>
  <c r="R856" i="2"/>
  <c r="K856" i="2"/>
  <c r="AA886" i="2"/>
  <c r="AB886" i="2"/>
  <c r="V886" i="2"/>
  <c r="Q886" i="2"/>
  <c r="L886" i="2"/>
  <c r="F886" i="2"/>
  <c r="Z886" i="2"/>
  <c r="U886" i="2"/>
  <c r="P886" i="2"/>
  <c r="J886" i="2"/>
  <c r="E886" i="2"/>
  <c r="Y886" i="2"/>
  <c r="T886" i="2"/>
  <c r="N886" i="2"/>
  <c r="I886" i="2"/>
  <c r="D886" i="2"/>
  <c r="X886" i="2"/>
  <c r="X904" i="2"/>
  <c r="H804" i="2"/>
  <c r="E806" i="2"/>
  <c r="J806" i="2"/>
  <c r="P806" i="2"/>
  <c r="U806" i="2"/>
  <c r="Z806" i="2"/>
  <c r="J808" i="2"/>
  <c r="H810" i="2"/>
  <c r="M810" i="2"/>
  <c r="R810" i="2"/>
  <c r="X810" i="2"/>
  <c r="H814" i="2"/>
  <c r="M814" i="2"/>
  <c r="R814" i="2"/>
  <c r="X814" i="2"/>
  <c r="T816" i="2"/>
  <c r="E818" i="2"/>
  <c r="J818" i="2"/>
  <c r="P818" i="2"/>
  <c r="U818" i="2"/>
  <c r="Z818" i="2"/>
  <c r="H820" i="2"/>
  <c r="J822" i="2"/>
  <c r="P822" i="2"/>
  <c r="U822" i="2"/>
  <c r="Z822" i="2"/>
  <c r="H826" i="2"/>
  <c r="M826" i="2"/>
  <c r="R826" i="2"/>
  <c r="X826" i="2"/>
  <c r="H830" i="2"/>
  <c r="M830" i="2"/>
  <c r="R830" i="2"/>
  <c r="X830" i="2"/>
  <c r="T832" i="2"/>
  <c r="E834" i="2"/>
  <c r="J834" i="2"/>
  <c r="P834" i="2"/>
  <c r="U834" i="2"/>
  <c r="Z834" i="2"/>
  <c r="H836" i="2"/>
  <c r="J838" i="2"/>
  <c r="P838" i="2"/>
  <c r="U838" i="2"/>
  <c r="Z838" i="2"/>
  <c r="H842" i="2"/>
  <c r="M842" i="2"/>
  <c r="R842" i="2"/>
  <c r="X842" i="2"/>
  <c r="H846" i="2"/>
  <c r="M846" i="2"/>
  <c r="R846" i="2"/>
  <c r="X846" i="2"/>
  <c r="O848" i="2"/>
  <c r="I850" i="2"/>
  <c r="N850" i="2"/>
  <c r="T850" i="2"/>
  <c r="Y850" i="2"/>
  <c r="K852" i="2"/>
  <c r="J856" i="2"/>
  <c r="M870" i="2"/>
  <c r="H886" i="2"/>
  <c r="AA888" i="2"/>
  <c r="Z888" i="2"/>
  <c r="R888" i="2"/>
  <c r="J888" i="2"/>
  <c r="W892" i="2"/>
  <c r="AB918" i="2"/>
  <c r="V918" i="2"/>
  <c r="O918" i="2"/>
  <c r="G918" i="2"/>
  <c r="AA918" i="2"/>
  <c r="T918" i="2"/>
  <c r="L918" i="2"/>
  <c r="F918" i="2"/>
  <c r="Z918" i="2"/>
  <c r="R918" i="2"/>
  <c r="K918" i="2"/>
  <c r="D918" i="2"/>
  <c r="W918" i="2"/>
  <c r="P918" i="2"/>
  <c r="J918" i="2"/>
  <c r="AB934" i="2"/>
  <c r="V934" i="2"/>
  <c r="O934" i="2"/>
  <c r="G934" i="2"/>
  <c r="AA934" i="2"/>
  <c r="T934" i="2"/>
  <c r="L934" i="2"/>
  <c r="F934" i="2"/>
  <c r="Z934" i="2"/>
  <c r="R934" i="2"/>
  <c r="K934" i="2"/>
  <c r="D934" i="2"/>
  <c r="W934" i="2"/>
  <c r="P934" i="2"/>
  <c r="J934" i="2"/>
  <c r="H858" i="2"/>
  <c r="M858" i="2"/>
  <c r="R858" i="2"/>
  <c r="X858" i="2"/>
  <c r="N860" i="2"/>
  <c r="W860" i="2"/>
  <c r="E862" i="2"/>
  <c r="J862" i="2"/>
  <c r="P862" i="2"/>
  <c r="U862" i="2"/>
  <c r="Z862" i="2"/>
  <c r="G864" i="2"/>
  <c r="W864" i="2"/>
  <c r="F866" i="2"/>
  <c r="L866" i="2"/>
  <c r="Q866" i="2"/>
  <c r="V866" i="2"/>
  <c r="AB866" i="2"/>
  <c r="N868" i="2"/>
  <c r="F874" i="2"/>
  <c r="L874" i="2"/>
  <c r="Q874" i="2"/>
  <c r="V874" i="2"/>
  <c r="AB874" i="2"/>
  <c r="J876" i="2"/>
  <c r="V876" i="2"/>
  <c r="E882" i="2"/>
  <c r="J882" i="2"/>
  <c r="P882" i="2"/>
  <c r="U882" i="2"/>
  <c r="Z882" i="2"/>
  <c r="F894" i="2"/>
  <c r="L894" i="2"/>
  <c r="Q894" i="2"/>
  <c r="AB906" i="2"/>
  <c r="V906" i="2"/>
  <c r="O906" i="2"/>
  <c r="G906" i="2"/>
  <c r="AA906" i="2"/>
  <c r="T906" i="2"/>
  <c r="L906" i="2"/>
  <c r="F906" i="2"/>
  <c r="Z906" i="2"/>
  <c r="R906" i="2"/>
  <c r="K906" i="2"/>
  <c r="D906" i="2"/>
  <c r="AA908" i="2"/>
  <c r="AB908" i="2"/>
  <c r="V908" i="2"/>
  <c r="Q908" i="2"/>
  <c r="L908" i="2"/>
  <c r="F908" i="2"/>
  <c r="Z908" i="2"/>
  <c r="U908" i="2"/>
  <c r="P908" i="2"/>
  <c r="J908" i="2"/>
  <c r="E908" i="2"/>
  <c r="Y908" i="2"/>
  <c r="T908" i="2"/>
  <c r="N908" i="2"/>
  <c r="I908" i="2"/>
  <c r="D908" i="2"/>
  <c r="X908" i="2"/>
  <c r="P914" i="2"/>
  <c r="M916" i="2"/>
  <c r="AB922" i="2"/>
  <c r="V922" i="2"/>
  <c r="O922" i="2"/>
  <c r="G922" i="2"/>
  <c r="AA922" i="2"/>
  <c r="T922" i="2"/>
  <c r="L922" i="2"/>
  <c r="F922" i="2"/>
  <c r="Z922" i="2"/>
  <c r="R922" i="2"/>
  <c r="K922" i="2"/>
  <c r="D922" i="2"/>
  <c r="AA924" i="2"/>
  <c r="AB924" i="2"/>
  <c r="V924" i="2"/>
  <c r="Q924" i="2"/>
  <c r="L924" i="2"/>
  <c r="F924" i="2"/>
  <c r="Z924" i="2"/>
  <c r="U924" i="2"/>
  <c r="P924" i="2"/>
  <c r="J924" i="2"/>
  <c r="E924" i="2"/>
  <c r="Y924" i="2"/>
  <c r="T924" i="2"/>
  <c r="N924" i="2"/>
  <c r="I924" i="2"/>
  <c r="D924" i="2"/>
  <c r="X924" i="2"/>
  <c r="P930" i="2"/>
  <c r="M932" i="2"/>
  <c r="D858" i="2"/>
  <c r="I858" i="2"/>
  <c r="N858" i="2"/>
  <c r="T858" i="2"/>
  <c r="Y858" i="2"/>
  <c r="F860" i="2"/>
  <c r="O860" i="2"/>
  <c r="F862" i="2"/>
  <c r="L862" i="2"/>
  <c r="Q862" i="2"/>
  <c r="V862" i="2"/>
  <c r="AB862" i="2"/>
  <c r="N864" i="2"/>
  <c r="H866" i="2"/>
  <c r="M866" i="2"/>
  <c r="R866" i="2"/>
  <c r="X866" i="2"/>
  <c r="H874" i="2"/>
  <c r="M874" i="2"/>
  <c r="R874" i="2"/>
  <c r="X874" i="2"/>
  <c r="N876" i="2"/>
  <c r="F882" i="2"/>
  <c r="L882" i="2"/>
  <c r="Q882" i="2"/>
  <c r="V882" i="2"/>
  <c r="AB882" i="2"/>
  <c r="AA894" i="2"/>
  <c r="Z894" i="2"/>
  <c r="Y894" i="2"/>
  <c r="H894" i="2"/>
  <c r="M894" i="2"/>
  <c r="R894" i="2"/>
  <c r="X894" i="2"/>
  <c r="AA898" i="2"/>
  <c r="AB898" i="2"/>
  <c r="V898" i="2"/>
  <c r="Q898" i="2"/>
  <c r="L898" i="2"/>
  <c r="F898" i="2"/>
  <c r="Z898" i="2"/>
  <c r="U898" i="2"/>
  <c r="P898" i="2"/>
  <c r="J898" i="2"/>
  <c r="E898" i="2"/>
  <c r="Y898" i="2"/>
  <c r="T898" i="2"/>
  <c r="N898" i="2"/>
  <c r="I898" i="2"/>
  <c r="D898" i="2"/>
  <c r="X898" i="2"/>
  <c r="J906" i="2"/>
  <c r="H908" i="2"/>
  <c r="AB910" i="2"/>
  <c r="V910" i="2"/>
  <c r="O910" i="2"/>
  <c r="G910" i="2"/>
  <c r="AA910" i="2"/>
  <c r="T910" i="2"/>
  <c r="L910" i="2"/>
  <c r="F910" i="2"/>
  <c r="Z910" i="2"/>
  <c r="R910" i="2"/>
  <c r="K910" i="2"/>
  <c r="D910" i="2"/>
  <c r="AA912" i="2"/>
  <c r="AB912" i="2"/>
  <c r="V912" i="2"/>
  <c r="Q912" i="2"/>
  <c r="L912" i="2"/>
  <c r="F912" i="2"/>
  <c r="Z912" i="2"/>
  <c r="U912" i="2"/>
  <c r="P912" i="2"/>
  <c r="J912" i="2"/>
  <c r="E912" i="2"/>
  <c r="Y912" i="2"/>
  <c r="T912" i="2"/>
  <c r="N912" i="2"/>
  <c r="I912" i="2"/>
  <c r="D912" i="2"/>
  <c r="X912" i="2"/>
  <c r="J922" i="2"/>
  <c r="AB926" i="2"/>
  <c r="V926" i="2"/>
  <c r="O926" i="2"/>
  <c r="G926" i="2"/>
  <c r="AA926" i="2"/>
  <c r="T926" i="2"/>
  <c r="L926" i="2"/>
  <c r="F926" i="2"/>
  <c r="Z926" i="2"/>
  <c r="R926" i="2"/>
  <c r="K926" i="2"/>
  <c r="D926" i="2"/>
  <c r="AA928" i="2"/>
  <c r="AB928" i="2"/>
  <c r="V928" i="2"/>
  <c r="Q928" i="2"/>
  <c r="L928" i="2"/>
  <c r="F928" i="2"/>
  <c r="Z928" i="2"/>
  <c r="U928" i="2"/>
  <c r="P928" i="2"/>
  <c r="J928" i="2"/>
  <c r="E928" i="2"/>
  <c r="Y928" i="2"/>
  <c r="T928" i="2"/>
  <c r="N928" i="2"/>
  <c r="I928" i="2"/>
  <c r="D928" i="2"/>
  <c r="X928" i="2"/>
  <c r="H862" i="2"/>
  <c r="M862" i="2"/>
  <c r="R862" i="2"/>
  <c r="X862" i="2"/>
  <c r="O864" i="2"/>
  <c r="H882" i="2"/>
  <c r="M882" i="2"/>
  <c r="R882" i="2"/>
  <c r="X882" i="2"/>
  <c r="AA900" i="2"/>
  <c r="V900" i="2"/>
  <c r="N900" i="2"/>
  <c r="F900" i="2"/>
  <c r="AB914" i="2"/>
  <c r="V914" i="2"/>
  <c r="O914" i="2"/>
  <c r="G914" i="2"/>
  <c r="AA914" i="2"/>
  <c r="T914" i="2"/>
  <c r="L914" i="2"/>
  <c r="F914" i="2"/>
  <c r="Z914" i="2"/>
  <c r="R914" i="2"/>
  <c r="K914" i="2"/>
  <c r="D914" i="2"/>
  <c r="AA916" i="2"/>
  <c r="AB916" i="2"/>
  <c r="V916" i="2"/>
  <c r="Q916" i="2"/>
  <c r="L916" i="2"/>
  <c r="F916" i="2"/>
  <c r="Z916" i="2"/>
  <c r="U916" i="2"/>
  <c r="P916" i="2"/>
  <c r="J916" i="2"/>
  <c r="E916" i="2"/>
  <c r="Y916" i="2"/>
  <c r="T916" i="2"/>
  <c r="N916" i="2"/>
  <c r="I916" i="2"/>
  <c r="D916" i="2"/>
  <c r="X916" i="2"/>
  <c r="AB930" i="2"/>
  <c r="V930" i="2"/>
  <c r="O930" i="2"/>
  <c r="G930" i="2"/>
  <c r="AA930" i="2"/>
  <c r="T930" i="2"/>
  <c r="L930" i="2"/>
  <c r="F930" i="2"/>
  <c r="Z930" i="2"/>
  <c r="R930" i="2"/>
  <c r="K930" i="2"/>
  <c r="D930" i="2"/>
  <c r="AA932" i="2"/>
  <c r="AB932" i="2"/>
  <c r="V932" i="2"/>
  <c r="Q932" i="2"/>
  <c r="L932" i="2"/>
  <c r="F932" i="2"/>
  <c r="Z932" i="2"/>
  <c r="U932" i="2"/>
  <c r="P932" i="2"/>
  <c r="J932" i="2"/>
  <c r="E932" i="2"/>
  <c r="Y932" i="2"/>
  <c r="T932" i="2"/>
  <c r="N932" i="2"/>
  <c r="I932" i="2"/>
  <c r="D932" i="2"/>
  <c r="X932" i="2"/>
  <c r="O896" i="2"/>
  <c r="F896" i="2"/>
  <c r="V896" i="2"/>
  <c r="G896" i="2"/>
  <c r="W896" i="2"/>
  <c r="N517" i="2"/>
  <c r="E517" i="2"/>
  <c r="F517" i="2"/>
  <c r="L517" i="2"/>
  <c r="AB517" i="2"/>
  <c r="T517" i="2"/>
  <c r="V517" i="2"/>
  <c r="O493" i="2"/>
  <c r="AA493" i="2"/>
  <c r="N535" i="2"/>
  <c r="J535" i="2"/>
  <c r="Z535" i="2"/>
  <c r="T545" i="2"/>
  <c r="D545" i="2"/>
  <c r="P545" i="2"/>
  <c r="L545" i="2"/>
  <c r="H545" i="2"/>
  <c r="AB545" i="2"/>
  <c r="Y465" i="2"/>
  <c r="X465" i="2"/>
  <c r="P465" i="2"/>
  <c r="J465" i="2"/>
  <c r="E465" i="2"/>
  <c r="V465" i="2"/>
  <c r="N465" i="2"/>
  <c r="I465" i="2"/>
  <c r="D465" i="2"/>
  <c r="M465" i="2"/>
  <c r="AB465" i="2"/>
  <c r="T469" i="2"/>
  <c r="K477" i="2"/>
  <c r="G477" i="2"/>
  <c r="Y481" i="2"/>
  <c r="V481" i="2"/>
  <c r="N481" i="2"/>
  <c r="F481" i="2"/>
  <c r="AB481" i="2"/>
  <c r="T481" i="2"/>
  <c r="L481" i="2"/>
  <c r="E481" i="2"/>
  <c r="P481" i="2"/>
  <c r="AA489" i="2"/>
  <c r="X489" i="2"/>
  <c r="P489" i="2"/>
  <c r="H489" i="2"/>
  <c r="V489" i="2"/>
  <c r="N489" i="2"/>
  <c r="F489" i="2"/>
  <c r="R489" i="2"/>
  <c r="K493" i="2"/>
  <c r="G501" i="2"/>
  <c r="AA515" i="2"/>
  <c r="X515" i="2"/>
  <c r="P515" i="2"/>
  <c r="H515" i="2"/>
  <c r="AB515" i="2"/>
  <c r="T515" i="2"/>
  <c r="D515" i="2"/>
  <c r="V515" i="2"/>
  <c r="N515" i="2"/>
  <c r="F515" i="2"/>
  <c r="L515" i="2"/>
  <c r="L521" i="2"/>
  <c r="X545" i="2"/>
  <c r="M553" i="2"/>
  <c r="Q553" i="2"/>
  <c r="I553" i="2"/>
  <c r="Y553" i="2"/>
  <c r="E553" i="2"/>
  <c r="F465" i="2"/>
  <c r="R465" i="2"/>
  <c r="O477" i="2"/>
  <c r="D481" i="2"/>
  <c r="R481" i="2"/>
  <c r="D489" i="2"/>
  <c r="T489" i="2"/>
  <c r="V499" i="2"/>
  <c r="N499" i="2"/>
  <c r="AA511" i="2"/>
  <c r="X511" i="2"/>
  <c r="P511" i="2"/>
  <c r="H511" i="2"/>
  <c r="N511" i="2"/>
  <c r="V511" i="2"/>
  <c r="F511" i="2"/>
  <c r="R511" i="2"/>
  <c r="J515" i="2"/>
  <c r="T539" i="2"/>
  <c r="AB539" i="2"/>
  <c r="L539" i="2"/>
  <c r="D539" i="2"/>
  <c r="U553" i="2"/>
  <c r="AB579" i="2"/>
  <c r="Y579" i="2"/>
  <c r="I579" i="2"/>
  <c r="U579" i="2"/>
  <c r="E579" i="2"/>
  <c r="Q579" i="2"/>
  <c r="M579" i="2"/>
  <c r="L469" i="2"/>
  <c r="D469" i="2"/>
  <c r="O501" i="2"/>
  <c r="K501" i="2"/>
  <c r="Y521" i="2"/>
  <c r="Z521" i="2"/>
  <c r="R521" i="2"/>
  <c r="J521" i="2"/>
  <c r="D521" i="2"/>
  <c r="T521" i="2"/>
  <c r="H521" i="2"/>
  <c r="AB521" i="2"/>
  <c r="P521" i="2"/>
  <c r="F521" i="2"/>
  <c r="N521" i="2"/>
  <c r="X521" i="2"/>
  <c r="E521" i="2"/>
  <c r="Y461" i="2"/>
  <c r="V461" i="2"/>
  <c r="N461" i="2"/>
  <c r="F461" i="2"/>
  <c r="AB461" i="2"/>
  <c r="T461" i="2"/>
  <c r="D461" i="2"/>
  <c r="L461" i="2"/>
  <c r="R461" i="2"/>
  <c r="H465" i="2"/>
  <c r="T465" i="2"/>
  <c r="AA473" i="2"/>
  <c r="V473" i="2"/>
  <c r="N473" i="2"/>
  <c r="F473" i="2"/>
  <c r="L473" i="2"/>
  <c r="AB473" i="2"/>
  <c r="T473" i="2"/>
  <c r="D473" i="2"/>
  <c r="R473" i="2"/>
  <c r="W477" i="2"/>
  <c r="H481" i="2"/>
  <c r="X481" i="2"/>
  <c r="X485" i="2"/>
  <c r="L485" i="2"/>
  <c r="D485" i="2"/>
  <c r="J489" i="2"/>
  <c r="Z489" i="2"/>
  <c r="AB497" i="2"/>
  <c r="Y497" i="2"/>
  <c r="I497" i="2"/>
  <c r="E497" i="2"/>
  <c r="U497" i="2"/>
  <c r="F499" i="2"/>
  <c r="AA507" i="2"/>
  <c r="X507" i="2"/>
  <c r="P507" i="2"/>
  <c r="H507" i="2"/>
  <c r="V507" i="2"/>
  <c r="N507" i="2"/>
  <c r="F507" i="2"/>
  <c r="R507" i="2"/>
  <c r="D511" i="2"/>
  <c r="T511" i="2"/>
  <c r="R515" i="2"/>
  <c r="Z541" i="2"/>
  <c r="I541" i="2"/>
  <c r="Q541" i="2"/>
  <c r="M541" i="2"/>
  <c r="E541" i="2"/>
  <c r="AA527" i="2"/>
  <c r="V527" i="2"/>
  <c r="N527" i="2"/>
  <c r="F527" i="2"/>
  <c r="L527" i="2"/>
  <c r="X527" i="2"/>
  <c r="Y563" i="2"/>
  <c r="W563" i="2"/>
  <c r="O563" i="2"/>
  <c r="V569" i="2"/>
  <c r="AB569" i="2"/>
  <c r="L569" i="2"/>
  <c r="X569" i="2"/>
  <c r="H569" i="2"/>
  <c r="X577" i="2"/>
  <c r="T577" i="2"/>
  <c r="L577" i="2"/>
  <c r="O613" i="2"/>
  <c r="AA613" i="2"/>
  <c r="AB619" i="2"/>
  <c r="M619" i="2"/>
  <c r="Y619" i="2"/>
  <c r="I619" i="2"/>
  <c r="AA635" i="2"/>
  <c r="I635" i="2"/>
  <c r="Y635" i="2"/>
  <c r="E635" i="2"/>
  <c r="H471" i="2"/>
  <c r="X471" i="2"/>
  <c r="R487" i="2"/>
  <c r="Z487" i="2"/>
  <c r="J491" i="2"/>
  <c r="Z491" i="2"/>
  <c r="R505" i="2"/>
  <c r="Z509" i="2"/>
  <c r="J513" i="2"/>
  <c r="R513" i="2"/>
  <c r="X517" i="2"/>
  <c r="AA519" i="2"/>
  <c r="X519" i="2"/>
  <c r="P519" i="2"/>
  <c r="H519" i="2"/>
  <c r="V519" i="2"/>
  <c r="Y571" i="2"/>
  <c r="W571" i="2"/>
  <c r="O571" i="2"/>
  <c r="AB583" i="2"/>
  <c r="M583" i="2"/>
  <c r="Y583" i="2"/>
  <c r="I583" i="2"/>
  <c r="AB591" i="2"/>
  <c r="M591" i="2"/>
  <c r="Y591" i="2"/>
  <c r="I591" i="2"/>
  <c r="P471" i="2"/>
  <c r="J487" i="2"/>
  <c r="R491" i="2"/>
  <c r="J505" i="2"/>
  <c r="Z505" i="2"/>
  <c r="J509" i="2"/>
  <c r="R509" i="2"/>
  <c r="Z513" i="2"/>
  <c r="H517" i="2"/>
  <c r="P517" i="2"/>
  <c r="D519" i="2"/>
  <c r="N519" i="2"/>
  <c r="Z519" i="2"/>
  <c r="D527" i="2"/>
  <c r="P527" i="2"/>
  <c r="Z527" i="2"/>
  <c r="O537" i="2"/>
  <c r="AA537" i="2"/>
  <c r="AA547" i="2"/>
  <c r="S547" i="2"/>
  <c r="K551" i="2"/>
  <c r="Y561" i="2"/>
  <c r="I561" i="2"/>
  <c r="U561" i="2"/>
  <c r="E561" i="2"/>
  <c r="G563" i="2"/>
  <c r="D569" i="2"/>
  <c r="G571" i="2"/>
  <c r="D577" i="2"/>
  <c r="E583" i="2"/>
  <c r="E591" i="2"/>
  <c r="AB595" i="2"/>
  <c r="M595" i="2"/>
  <c r="Y595" i="2"/>
  <c r="I595" i="2"/>
  <c r="AB607" i="2"/>
  <c r="Y607" i="2"/>
  <c r="I607" i="2"/>
  <c r="U607" i="2"/>
  <c r="E607" i="2"/>
  <c r="AB611" i="2"/>
  <c r="Y611" i="2"/>
  <c r="I611" i="2"/>
  <c r="U611" i="2"/>
  <c r="E611" i="2"/>
  <c r="K613" i="2"/>
  <c r="E619" i="2"/>
  <c r="O629" i="2"/>
  <c r="AA629" i="2"/>
  <c r="K629" i="2"/>
  <c r="M635" i="2"/>
  <c r="J459" i="2"/>
  <c r="R459" i="2"/>
  <c r="Z459" i="2"/>
  <c r="J463" i="2"/>
  <c r="R463" i="2"/>
  <c r="Z463" i="2"/>
  <c r="K467" i="2"/>
  <c r="D471" i="2"/>
  <c r="J471" i="2"/>
  <c r="R471" i="2"/>
  <c r="Z471" i="2"/>
  <c r="J475" i="2"/>
  <c r="R475" i="2"/>
  <c r="Z475" i="2"/>
  <c r="D487" i="2"/>
  <c r="L487" i="2"/>
  <c r="T487" i="2"/>
  <c r="AB487" i="2"/>
  <c r="D491" i="2"/>
  <c r="L491" i="2"/>
  <c r="T491" i="2"/>
  <c r="AB491" i="2"/>
  <c r="D505" i="2"/>
  <c r="L505" i="2"/>
  <c r="T505" i="2"/>
  <c r="AB505" i="2"/>
  <c r="D509" i="2"/>
  <c r="L509" i="2"/>
  <c r="T509" i="2"/>
  <c r="AB509" i="2"/>
  <c r="D513" i="2"/>
  <c r="L513" i="2"/>
  <c r="T513" i="2"/>
  <c r="AB513" i="2"/>
  <c r="D517" i="2"/>
  <c r="J517" i="2"/>
  <c r="R517" i="2"/>
  <c r="Z517" i="2"/>
  <c r="F519" i="2"/>
  <c r="R519" i="2"/>
  <c r="AB519" i="2"/>
  <c r="AA523" i="2"/>
  <c r="V523" i="2"/>
  <c r="N523" i="2"/>
  <c r="F523" i="2"/>
  <c r="L523" i="2"/>
  <c r="X523" i="2"/>
  <c r="H527" i="2"/>
  <c r="R527" i="2"/>
  <c r="AB527" i="2"/>
  <c r="AA531" i="2"/>
  <c r="V531" i="2"/>
  <c r="N531" i="2"/>
  <c r="F531" i="2"/>
  <c r="L531" i="2"/>
  <c r="X531" i="2"/>
  <c r="K537" i="2"/>
  <c r="AB549" i="2"/>
  <c r="L549" i="2"/>
  <c r="T549" i="2"/>
  <c r="S551" i="2"/>
  <c r="M561" i="2"/>
  <c r="V565" i="2"/>
  <c r="AB565" i="2"/>
  <c r="L565" i="2"/>
  <c r="X565" i="2"/>
  <c r="H565" i="2"/>
  <c r="Y567" i="2"/>
  <c r="W567" i="2"/>
  <c r="O567" i="2"/>
  <c r="P569" i="2"/>
  <c r="V573" i="2"/>
  <c r="AB573" i="2"/>
  <c r="L573" i="2"/>
  <c r="X573" i="2"/>
  <c r="H573" i="2"/>
  <c r="Y575" i="2"/>
  <c r="W575" i="2"/>
  <c r="O575" i="2"/>
  <c r="AB577" i="2"/>
  <c r="AA581" i="2"/>
  <c r="W581" i="2"/>
  <c r="O581" i="2"/>
  <c r="Q583" i="2"/>
  <c r="Q591" i="2"/>
  <c r="E595" i="2"/>
  <c r="M607" i="2"/>
  <c r="M611" i="2"/>
  <c r="Q619" i="2"/>
  <c r="AB631" i="2"/>
  <c r="M631" i="2"/>
  <c r="Y631" i="2"/>
  <c r="I631" i="2"/>
  <c r="Q635" i="2"/>
  <c r="Q599" i="2"/>
  <c r="M603" i="2"/>
  <c r="M615" i="2"/>
  <c r="Q623" i="2"/>
  <c r="Q627" i="2"/>
  <c r="W637" i="2"/>
  <c r="H643" i="2"/>
  <c r="M643" i="2"/>
  <c r="R643" i="2"/>
  <c r="X643" i="2"/>
  <c r="L645" i="2"/>
  <c r="W645" i="2"/>
  <c r="J525" i="2"/>
  <c r="R525" i="2"/>
  <c r="Z525" i="2"/>
  <c r="J529" i="2"/>
  <c r="R529" i="2"/>
  <c r="Z529" i="2"/>
  <c r="Q533" i="2"/>
  <c r="Q557" i="2"/>
  <c r="U599" i="2"/>
  <c r="Q603" i="2"/>
  <c r="K605" i="2"/>
  <c r="Q615" i="2"/>
  <c r="U623" i="2"/>
  <c r="E627" i="2"/>
  <c r="U627" i="2"/>
  <c r="H639" i="2"/>
  <c r="M639" i="2"/>
  <c r="R639" i="2"/>
  <c r="X639" i="2"/>
  <c r="L641" i="2"/>
  <c r="W641" i="2"/>
  <c r="D643" i="2"/>
  <c r="I643" i="2"/>
  <c r="N643" i="2"/>
  <c r="T643" i="2"/>
  <c r="Y643" i="2"/>
  <c r="D645" i="2"/>
  <c r="O645" i="2"/>
  <c r="Z645" i="2"/>
  <c r="AB369" i="2"/>
  <c r="H315" i="2"/>
  <c r="F317" i="2"/>
  <c r="G319" i="2"/>
  <c r="E323" i="2"/>
  <c r="U323" i="2"/>
  <c r="F327" i="2"/>
  <c r="V327" i="2"/>
  <c r="K331" i="2"/>
  <c r="AA335" i="2"/>
  <c r="F345" i="2"/>
  <c r="P349" i="2"/>
  <c r="P353" i="2"/>
  <c r="U363" i="2"/>
  <c r="F369" i="2"/>
  <c r="D377" i="2"/>
  <c r="F379" i="2"/>
  <c r="V379" i="2"/>
  <c r="P381" i="2"/>
  <c r="G383" i="2"/>
  <c r="U383" i="2"/>
  <c r="V385" i="2"/>
  <c r="V387" i="2"/>
  <c r="E393" i="2"/>
  <c r="J395" i="2"/>
  <c r="D399" i="2"/>
  <c r="D403" i="2"/>
  <c r="E405" i="2"/>
  <c r="I407" i="2"/>
  <c r="Z409" i="2"/>
  <c r="Y411" i="2"/>
  <c r="Z413" i="2"/>
  <c r="Z421" i="2"/>
  <c r="AA427" i="2"/>
  <c r="Y429" i="2"/>
  <c r="P327" i="2"/>
  <c r="P315" i="2"/>
  <c r="J317" i="2"/>
  <c r="K319" i="2"/>
  <c r="L321" i="2"/>
  <c r="H323" i="2"/>
  <c r="X323" i="2"/>
  <c r="H327" i="2"/>
  <c r="X327" i="2"/>
  <c r="J343" i="2"/>
  <c r="Z343" i="2"/>
  <c r="N345" i="2"/>
  <c r="F349" i="2"/>
  <c r="V349" i="2"/>
  <c r="F353" i="2"/>
  <c r="V353" i="2"/>
  <c r="U357" i="2"/>
  <c r="G363" i="2"/>
  <c r="I367" i="2"/>
  <c r="L369" i="2"/>
  <c r="P373" i="2"/>
  <c r="I375" i="2"/>
  <c r="T377" i="2"/>
  <c r="L379" i="2"/>
  <c r="AB379" i="2"/>
  <c r="X381" i="2"/>
  <c r="I383" i="2"/>
  <c r="Y383" i="2"/>
  <c r="M393" i="2"/>
  <c r="Z395" i="2"/>
  <c r="L399" i="2"/>
  <c r="L403" i="2"/>
  <c r="G405" i="2"/>
  <c r="M407" i="2"/>
  <c r="AA319" i="2"/>
  <c r="P323" i="2"/>
  <c r="X315" i="2"/>
  <c r="Z317" i="2"/>
  <c r="O319" i="2"/>
  <c r="AB321" i="2"/>
  <c r="M323" i="2"/>
  <c r="N327" i="2"/>
  <c r="H337" i="2"/>
  <c r="L343" i="2"/>
  <c r="AB343" i="2"/>
  <c r="V345" i="2"/>
  <c r="H349" i="2"/>
  <c r="X349" i="2"/>
  <c r="H353" i="2"/>
  <c r="X353" i="2"/>
  <c r="I363" i="2"/>
  <c r="L365" i="2"/>
  <c r="U367" i="2"/>
  <c r="V369" i="2"/>
  <c r="F373" i="2"/>
  <c r="V373" i="2"/>
  <c r="U375" i="2"/>
  <c r="N379" i="2"/>
  <c r="O383" i="2"/>
  <c r="F387" i="2"/>
  <c r="U393" i="2"/>
  <c r="T403" i="2"/>
  <c r="O405" i="2"/>
  <c r="Y407" i="2"/>
  <c r="I411" i="2"/>
  <c r="I415" i="2"/>
  <c r="M419" i="2"/>
  <c r="I429" i="2"/>
  <c r="T313" i="2"/>
  <c r="D313" i="2"/>
  <c r="X313" i="2"/>
  <c r="H313" i="2"/>
  <c r="AB313" i="2"/>
  <c r="D307" i="2"/>
  <c r="M307" i="2"/>
  <c r="X307" i="2"/>
  <c r="U307" i="2"/>
  <c r="E307" i="2"/>
  <c r="P307" i="2"/>
  <c r="AB307" i="2"/>
  <c r="L307" i="2"/>
  <c r="H307" i="2"/>
  <c r="T307" i="2"/>
  <c r="L305" i="2"/>
  <c r="AB305" i="2"/>
  <c r="M301" i="2"/>
  <c r="P301" i="2"/>
  <c r="E301" i="2"/>
  <c r="U301" i="2"/>
  <c r="H301" i="2"/>
  <c r="X301" i="2"/>
  <c r="E295" i="2"/>
  <c r="U295" i="2"/>
  <c r="L295" i="2"/>
  <c r="AB295" i="2"/>
  <c r="M295" i="2"/>
  <c r="X293" i="2"/>
  <c r="AB293" i="2"/>
  <c r="H293" i="2"/>
  <c r="G291" i="2"/>
  <c r="AA291" i="2"/>
  <c r="K291" i="2"/>
  <c r="P287" i="2"/>
  <c r="E287" i="2"/>
  <c r="U287" i="2"/>
  <c r="H287" i="2"/>
  <c r="X287" i="2"/>
  <c r="L279" i="2"/>
  <c r="AB279" i="2"/>
  <c r="M279" i="2"/>
  <c r="D279" i="2"/>
  <c r="T279" i="2"/>
  <c r="O277" i="2"/>
  <c r="M275" i="2"/>
  <c r="D275" i="2"/>
  <c r="T275" i="2"/>
  <c r="E275" i="2"/>
  <c r="U275" i="2"/>
  <c r="L275" i="2"/>
  <c r="AB275" i="2"/>
  <c r="L273" i="2"/>
  <c r="X273" i="2"/>
  <c r="AB273" i="2"/>
  <c r="H265" i="2"/>
  <c r="T265" i="2"/>
  <c r="X265" i="2"/>
  <c r="O263" i="2"/>
  <c r="W263" i="2"/>
  <c r="T259" i="2"/>
  <c r="X259" i="2"/>
  <c r="D259" i="2"/>
  <c r="K257" i="2"/>
  <c r="H255" i="2"/>
  <c r="P255" i="2"/>
  <c r="X255" i="2"/>
  <c r="H249" i="2"/>
  <c r="X249" i="2"/>
  <c r="M249" i="2"/>
  <c r="P249" i="2"/>
  <c r="E245" i="2"/>
  <c r="P245" i="2"/>
  <c r="AB245" i="2"/>
  <c r="H245" i="2"/>
  <c r="T245" i="2"/>
  <c r="L245" i="2"/>
  <c r="U245" i="2"/>
  <c r="O243" i="2"/>
  <c r="H241" i="2"/>
  <c r="P241" i="2"/>
  <c r="E237" i="2"/>
  <c r="M237" i="2"/>
  <c r="U237" i="2"/>
  <c r="K233" i="2"/>
  <c r="O233" i="2"/>
  <c r="X227" i="2"/>
  <c r="H227" i="2"/>
  <c r="X225" i="2"/>
  <c r="AB225" i="2"/>
  <c r="H225" i="2"/>
  <c r="L225" i="2"/>
  <c r="AA223" i="2"/>
  <c r="G223" i="2"/>
  <c r="K223" i="2"/>
  <c r="P219" i="2"/>
  <c r="E219" i="2"/>
  <c r="U219" i="2"/>
  <c r="H219" i="2"/>
  <c r="X219" i="2"/>
  <c r="L217" i="2"/>
  <c r="T217" i="2"/>
  <c r="D217" i="2"/>
  <c r="X217" i="2"/>
  <c r="K211" i="2"/>
  <c r="Z209" i="2"/>
  <c r="F209" i="2"/>
  <c r="H207" i="2"/>
  <c r="T749" i="2"/>
  <c r="D749" i="2"/>
  <c r="L749" i="2"/>
  <c r="E749" i="2"/>
  <c r="N749" i="2"/>
  <c r="Y749" i="2"/>
  <c r="I749" i="2"/>
  <c r="V749" i="2"/>
  <c r="F749" i="2"/>
  <c r="Q749" i="2"/>
  <c r="AB749" i="2"/>
  <c r="I1251" i="2"/>
  <c r="D1249" i="2"/>
  <c r="S1249" i="2"/>
  <c r="O1249" i="2"/>
  <c r="H1249" i="2"/>
  <c r="J1247" i="2"/>
  <c r="P1247" i="2"/>
  <c r="W1247" i="2"/>
  <c r="D1247" i="2"/>
  <c r="K1247" i="2"/>
  <c r="R1247" i="2"/>
  <c r="Z1247" i="2"/>
  <c r="F1247" i="2"/>
  <c r="L1247" i="2"/>
  <c r="T1247" i="2"/>
  <c r="AA1247" i="2"/>
  <c r="G1247" i="2"/>
  <c r="O1247" i="2"/>
  <c r="V1247" i="2"/>
  <c r="X1245" i="2"/>
  <c r="D1245" i="2"/>
  <c r="I1245" i="2"/>
  <c r="N1245" i="2"/>
  <c r="T1245" i="2"/>
  <c r="Y1245" i="2"/>
  <c r="H1245" i="2"/>
  <c r="R1245" i="2"/>
  <c r="E1245" i="2"/>
  <c r="J1245" i="2"/>
  <c r="P1245" i="2"/>
  <c r="U1245" i="2"/>
  <c r="Z1245" i="2"/>
  <c r="M1245" i="2"/>
  <c r="F1245" i="2"/>
  <c r="L1245" i="2"/>
  <c r="Q1245" i="2"/>
  <c r="V1245" i="2"/>
  <c r="AB1245" i="2"/>
  <c r="O1243" i="2"/>
  <c r="K1241" i="2"/>
  <c r="L1237" i="2"/>
  <c r="W1237" i="2"/>
  <c r="F1237" i="2"/>
  <c r="P1237" i="2"/>
  <c r="AA1237" i="2"/>
  <c r="G1237" i="2"/>
  <c r="R1237" i="2"/>
  <c r="AB1237" i="2"/>
  <c r="K1237" i="2"/>
  <c r="H1235" i="2"/>
  <c r="M1235" i="2"/>
  <c r="R1235" i="2"/>
  <c r="X1235" i="2"/>
  <c r="D1235" i="2"/>
  <c r="I1235" i="2"/>
  <c r="N1235" i="2"/>
  <c r="T1235" i="2"/>
  <c r="Y1235" i="2"/>
  <c r="E1235" i="2"/>
  <c r="J1235" i="2"/>
  <c r="P1235" i="2"/>
  <c r="U1235" i="2"/>
  <c r="Z1235" i="2"/>
  <c r="F1235" i="2"/>
  <c r="L1235" i="2"/>
  <c r="Q1235" i="2"/>
  <c r="V1235" i="2"/>
  <c r="AB1235" i="2"/>
  <c r="E1231" i="2"/>
  <c r="J1231" i="2"/>
  <c r="P1231" i="2"/>
  <c r="U1231" i="2"/>
  <c r="Z1231" i="2"/>
  <c r="F1231" i="2"/>
  <c r="L1231" i="2"/>
  <c r="Q1231" i="2"/>
  <c r="V1231" i="2"/>
  <c r="AB1231" i="2"/>
  <c r="H1231" i="2"/>
  <c r="M1231" i="2"/>
  <c r="R1231" i="2"/>
  <c r="X1231" i="2"/>
  <c r="D1231" i="2"/>
  <c r="I1231" i="2"/>
  <c r="N1231" i="2"/>
  <c r="T1231" i="2"/>
  <c r="Y1231" i="2"/>
  <c r="W1229" i="2"/>
  <c r="F1229" i="2"/>
  <c r="O1229" i="2"/>
  <c r="Z1229" i="2"/>
  <c r="G1229" i="2"/>
  <c r="R1229" i="2"/>
  <c r="N1229" i="2"/>
  <c r="J1229" i="2"/>
  <c r="R1227" i="2"/>
  <c r="D1227" i="2"/>
  <c r="I1227" i="2"/>
  <c r="N1227" i="2"/>
  <c r="T1227" i="2"/>
  <c r="Y1227" i="2"/>
  <c r="M1227" i="2"/>
  <c r="E1227" i="2"/>
  <c r="J1227" i="2"/>
  <c r="P1227" i="2"/>
  <c r="U1227" i="2"/>
  <c r="Z1227" i="2"/>
  <c r="H1227" i="2"/>
  <c r="X1227" i="2"/>
  <c r="F1227" i="2"/>
  <c r="L1227" i="2"/>
  <c r="Q1227" i="2"/>
  <c r="V1227" i="2"/>
  <c r="AB1227" i="2"/>
  <c r="O1225" i="2"/>
  <c r="R1225" i="2"/>
  <c r="G1225" i="2"/>
  <c r="W1225" i="2"/>
  <c r="J1225" i="2"/>
  <c r="H1223" i="2"/>
  <c r="X1223" i="2"/>
  <c r="I1223" i="2"/>
  <c r="Y1223" i="2"/>
  <c r="F1223" i="2"/>
  <c r="L1223" i="2"/>
  <c r="Q1223" i="2"/>
  <c r="V1223" i="2"/>
  <c r="AB1223" i="2"/>
  <c r="M1223" i="2"/>
  <c r="R1223" i="2"/>
  <c r="D1223" i="2"/>
  <c r="N1223" i="2"/>
  <c r="T1223" i="2"/>
  <c r="E1223" i="2"/>
  <c r="J1223" i="2"/>
  <c r="P1223" i="2"/>
  <c r="U1223" i="2"/>
  <c r="Z1223" i="2"/>
  <c r="J1221" i="2"/>
  <c r="F1219" i="2"/>
  <c r="L1219" i="2"/>
  <c r="Q1219" i="2"/>
  <c r="V1219" i="2"/>
  <c r="AB1219" i="2"/>
  <c r="H1219" i="2"/>
  <c r="M1219" i="2"/>
  <c r="R1219" i="2"/>
  <c r="X1219" i="2"/>
  <c r="D1219" i="2"/>
  <c r="I1219" i="2"/>
  <c r="N1219" i="2"/>
  <c r="T1219" i="2"/>
  <c r="Y1219" i="2"/>
  <c r="E1219" i="2"/>
  <c r="J1219" i="2"/>
  <c r="P1219" i="2"/>
  <c r="U1219" i="2"/>
  <c r="Z1219" i="2"/>
  <c r="AA1217" i="2"/>
  <c r="K1217" i="2"/>
  <c r="F1215" i="2"/>
  <c r="L1215" i="2"/>
  <c r="Q1215" i="2"/>
  <c r="V1215" i="2"/>
  <c r="AB1215" i="2"/>
  <c r="H1215" i="2"/>
  <c r="M1215" i="2"/>
  <c r="R1215" i="2"/>
  <c r="X1215" i="2"/>
  <c r="D1215" i="2"/>
  <c r="I1215" i="2"/>
  <c r="N1215" i="2"/>
  <c r="T1215" i="2"/>
  <c r="Y1215" i="2"/>
  <c r="E1215" i="2"/>
  <c r="J1215" i="2"/>
  <c r="P1215" i="2"/>
  <c r="U1215" i="2"/>
  <c r="Z1215" i="2"/>
  <c r="J1213" i="2"/>
  <c r="V1213" i="2"/>
  <c r="N1213" i="2"/>
  <c r="F1211" i="2"/>
  <c r="L1211" i="2"/>
  <c r="Q1211" i="2"/>
  <c r="V1211" i="2"/>
  <c r="AB1211" i="2"/>
  <c r="H1211" i="2"/>
  <c r="M1211" i="2"/>
  <c r="R1211" i="2"/>
  <c r="X1211" i="2"/>
  <c r="G1209" i="2"/>
  <c r="W1209" i="2"/>
  <c r="R1209" i="2"/>
  <c r="J1209" i="2"/>
  <c r="Z1209" i="2"/>
  <c r="H1207" i="2"/>
  <c r="M1207" i="2"/>
  <c r="R1207" i="2"/>
  <c r="X1207" i="2"/>
  <c r="D1207" i="2"/>
  <c r="I1207" i="2"/>
  <c r="N1207" i="2"/>
  <c r="T1207" i="2"/>
  <c r="Y1207" i="2"/>
  <c r="E1207" i="2"/>
  <c r="J1207" i="2"/>
  <c r="P1207" i="2"/>
  <c r="U1207" i="2"/>
  <c r="Z1207" i="2"/>
  <c r="F1207" i="2"/>
  <c r="L1207" i="2"/>
  <c r="Q1207" i="2"/>
  <c r="V1207" i="2"/>
  <c r="AB1207" i="2"/>
  <c r="R1205" i="2"/>
  <c r="F1203" i="2"/>
  <c r="Q1203" i="2"/>
  <c r="I1203" i="2"/>
  <c r="U1203" i="2"/>
  <c r="M1203" i="2"/>
  <c r="L1199" i="2"/>
  <c r="D1199" i="2"/>
  <c r="O1199" i="2"/>
  <c r="X1199" i="2"/>
  <c r="G1199" i="2"/>
  <c r="P1199" i="2"/>
  <c r="AB1199" i="2"/>
  <c r="W1199" i="2"/>
  <c r="H1199" i="2"/>
  <c r="H1239" i="2"/>
  <c r="M1239" i="2"/>
  <c r="R1239" i="2"/>
  <c r="X1239" i="2"/>
  <c r="D1239" i="2"/>
  <c r="I1239" i="2"/>
  <c r="N1239" i="2"/>
  <c r="T1239" i="2"/>
  <c r="Y1239" i="2"/>
  <c r="E1239" i="2"/>
  <c r="J1239" i="2"/>
  <c r="P1239" i="2"/>
  <c r="U1239" i="2"/>
  <c r="Z1239" i="2"/>
  <c r="F1239" i="2"/>
  <c r="L1239" i="2"/>
  <c r="Q1239" i="2"/>
  <c r="V1239" i="2"/>
  <c r="AB1239" i="2"/>
  <c r="J1197" i="2"/>
  <c r="R1197" i="2"/>
  <c r="H1195" i="2"/>
  <c r="M1195" i="2"/>
  <c r="R1195" i="2"/>
  <c r="X1195" i="2"/>
  <c r="D1195" i="2"/>
  <c r="I1195" i="2"/>
  <c r="N1195" i="2"/>
  <c r="T1195" i="2"/>
  <c r="Y1195" i="2"/>
  <c r="E1195" i="2"/>
  <c r="J1195" i="2"/>
  <c r="P1195" i="2"/>
  <c r="U1195" i="2"/>
  <c r="Z1195" i="2"/>
  <c r="F1195" i="2"/>
  <c r="L1195" i="2"/>
  <c r="Q1195" i="2"/>
  <c r="V1195" i="2"/>
  <c r="AB1195" i="2"/>
  <c r="N1191" i="2"/>
  <c r="Q1191" i="2"/>
  <c r="F1191" i="2"/>
  <c r="M1097" i="2"/>
  <c r="M1098" i="2" s="1"/>
  <c r="W1097" i="2"/>
  <c r="W1098" i="2" s="1"/>
  <c r="F1097" i="2"/>
  <c r="Q1097" i="2"/>
  <c r="Q1098" i="2" s="1"/>
  <c r="AA1097" i="2"/>
  <c r="AA1098" i="2" s="1"/>
  <c r="G1097" i="2"/>
  <c r="F1093" i="2"/>
  <c r="G1093" i="2"/>
  <c r="J1093" i="2"/>
  <c r="I781" i="2"/>
  <c r="W781" i="2"/>
  <c r="M781" i="2"/>
  <c r="Z781" i="2"/>
  <c r="I779" i="2"/>
  <c r="X779" i="2"/>
  <c r="P777" i="2"/>
  <c r="N775" i="2"/>
  <c r="F775" i="2"/>
  <c r="Y775" i="2"/>
  <c r="F773" i="2"/>
  <c r="N773" i="2"/>
  <c r="U773" i="2"/>
  <c r="AB773" i="2"/>
  <c r="I773" i="2"/>
  <c r="P773" i="2"/>
  <c r="E771" i="2"/>
  <c r="L771" i="2"/>
  <c r="T771" i="2"/>
  <c r="AA771" i="2"/>
  <c r="G771" i="2"/>
  <c r="O771" i="2"/>
  <c r="U771" i="2"/>
  <c r="AB771" i="2"/>
  <c r="I771" i="2"/>
  <c r="P771" i="2"/>
  <c r="H769" i="2"/>
  <c r="AA769" i="2"/>
  <c r="L769" i="2"/>
  <c r="K767" i="2"/>
  <c r="Y767" i="2"/>
  <c r="T765" i="2"/>
  <c r="F765" i="2"/>
  <c r="I765" i="2"/>
  <c r="AB765" i="2"/>
  <c r="X765" i="2"/>
  <c r="I763" i="2"/>
  <c r="T763" i="2"/>
  <c r="D763" i="2"/>
  <c r="L763" i="2"/>
  <c r="W763" i="2"/>
  <c r="E763" i="2"/>
  <c r="O763" i="2"/>
  <c r="S759" i="2"/>
  <c r="H759" i="2"/>
  <c r="G757" i="2"/>
  <c r="R757" i="2"/>
  <c r="J757" i="2"/>
  <c r="U757" i="2"/>
  <c r="M757" i="2"/>
  <c r="W757" i="2"/>
  <c r="P755" i="2"/>
  <c r="D755" i="2"/>
  <c r="K755" i="2"/>
  <c r="Q755" i="2"/>
  <c r="AB755" i="2"/>
  <c r="I755" i="2"/>
  <c r="E755" i="2"/>
  <c r="L755" i="2"/>
  <c r="T755" i="2"/>
  <c r="Y755" i="2"/>
  <c r="G755" i="2"/>
  <c r="O755" i="2"/>
  <c r="W755" i="2"/>
  <c r="P753" i="2"/>
  <c r="V753" i="2"/>
  <c r="F753" i="2"/>
  <c r="AA753" i="2"/>
  <c r="K753" i="2"/>
  <c r="N751" i="2"/>
  <c r="E747" i="2"/>
  <c r="L747" i="2"/>
  <c r="T747" i="2"/>
  <c r="G747" i="2"/>
  <c r="O747" i="2"/>
  <c r="W747" i="2"/>
  <c r="I747" i="2"/>
  <c r="P747" i="2"/>
  <c r="V743" i="2"/>
  <c r="F743" i="2"/>
  <c r="AA743" i="2"/>
  <c r="K743" i="2"/>
  <c r="Q743" i="2"/>
  <c r="V741" i="2"/>
  <c r="F741" i="2"/>
  <c r="Q741" i="2"/>
  <c r="AB741" i="2"/>
  <c r="L741" i="2"/>
  <c r="D741" i="2"/>
  <c r="N741" i="2"/>
  <c r="Y741" i="2"/>
  <c r="I741" i="2"/>
  <c r="T741" i="2"/>
  <c r="L1075" i="2"/>
  <c r="L1084" i="2" s="1"/>
  <c r="W1075" i="2"/>
  <c r="F1075" i="2"/>
  <c r="F1084" i="2" s="1"/>
  <c r="P1075" i="2"/>
  <c r="H1073" i="2"/>
  <c r="M1073" i="2"/>
  <c r="R1073" i="2"/>
  <c r="R1084" i="2" s="1"/>
  <c r="X1073" i="2"/>
  <c r="D1073" i="2"/>
  <c r="I1073" i="2"/>
  <c r="N1073" i="2"/>
  <c r="T1073" i="2"/>
  <c r="Y1073" i="2"/>
  <c r="E1073" i="2"/>
  <c r="J1073" i="2"/>
  <c r="P1073" i="2"/>
  <c r="U1073" i="2"/>
  <c r="Z1073" i="2"/>
  <c r="M1063" i="2"/>
  <c r="F1063" i="2"/>
  <c r="AA1063" i="2"/>
  <c r="G1063" i="2"/>
  <c r="R1063" i="2"/>
  <c r="W1063" i="2"/>
  <c r="Q1063" i="2"/>
  <c r="K1063" i="2"/>
  <c r="W1061" i="2"/>
  <c r="E1061" i="2"/>
  <c r="P1061" i="2"/>
  <c r="AA1061" i="2"/>
  <c r="L1061" i="2"/>
  <c r="G1061" i="2"/>
  <c r="Q1061" i="2"/>
  <c r="F1059" i="2"/>
  <c r="M1059" i="2"/>
  <c r="U1059" i="2"/>
  <c r="AA1059" i="2"/>
  <c r="G1059" i="2"/>
  <c r="O1059" i="2"/>
  <c r="V1059" i="2"/>
  <c r="J1059" i="2"/>
  <c r="Q1059" i="2"/>
  <c r="W1059" i="2"/>
  <c r="E1059" i="2"/>
  <c r="K1059" i="2"/>
  <c r="R1059" i="2"/>
  <c r="I1057" i="2"/>
  <c r="P1057" i="2"/>
  <c r="W1057" i="2"/>
  <c r="D1057" i="2"/>
  <c r="K1057" i="2"/>
  <c r="Q1057" i="2"/>
  <c r="S1049" i="2"/>
  <c r="G1049" i="2"/>
  <c r="AB1049" i="2"/>
  <c r="H1049" i="2"/>
  <c r="K1047" i="2"/>
  <c r="V1047" i="2"/>
  <c r="M1047" i="2"/>
  <c r="L1045" i="2"/>
  <c r="Q1043" i="2"/>
  <c r="E1043" i="2"/>
  <c r="K1043" i="2"/>
  <c r="R1043" i="2"/>
  <c r="Z1043" i="2"/>
  <c r="J1043" i="2"/>
  <c r="W1043" i="2"/>
  <c r="F1043" i="2"/>
  <c r="M1043" i="2"/>
  <c r="U1043" i="2"/>
  <c r="G1041" i="2"/>
  <c r="O1041" i="2"/>
  <c r="U1041" i="2"/>
  <c r="AB1041" i="2"/>
  <c r="I1041" i="2"/>
  <c r="P1041" i="2"/>
  <c r="D1041" i="2"/>
  <c r="K1041" i="2"/>
  <c r="Q1041" i="2"/>
  <c r="Y1041" i="2"/>
  <c r="W1041" i="2"/>
  <c r="E1041" i="2"/>
  <c r="L1041" i="2"/>
  <c r="T1041" i="2"/>
  <c r="F1039" i="2"/>
  <c r="P1039" i="2"/>
  <c r="R1039" i="2"/>
  <c r="AA1039" i="2"/>
  <c r="G1039" i="2"/>
  <c r="AB1039" i="2"/>
  <c r="R1035" i="2"/>
  <c r="F1035" i="2"/>
  <c r="AB1035" i="2"/>
  <c r="H1035" i="2"/>
  <c r="L1033" i="2"/>
  <c r="O1031" i="2"/>
  <c r="S1031" i="2"/>
  <c r="H1031" i="2"/>
  <c r="T1031" i="2"/>
  <c r="D1031" i="2"/>
  <c r="J1031" i="2"/>
  <c r="V1027" i="2"/>
  <c r="D1027" i="2"/>
  <c r="J1027" i="2"/>
  <c r="Q1027" i="2"/>
  <c r="Y1027" i="2"/>
  <c r="I1027" i="2"/>
  <c r="E1027" i="2"/>
  <c r="L1027" i="2"/>
  <c r="T1027" i="2"/>
  <c r="Z1027" i="2"/>
  <c r="P1027" i="2"/>
  <c r="F1027" i="2"/>
  <c r="N1027" i="2"/>
  <c r="U1027" i="2"/>
  <c r="E1029" i="2"/>
  <c r="Z1029" i="2"/>
  <c r="I1029" i="2"/>
  <c r="O1053" i="2"/>
  <c r="D1053" i="2"/>
  <c r="S1053" i="2"/>
  <c r="H1053" i="2"/>
  <c r="G1025" i="2"/>
  <c r="O1025" i="2"/>
  <c r="U1025" i="2"/>
  <c r="AB1025" i="2"/>
  <c r="I1025" i="2"/>
  <c r="P1025" i="2"/>
  <c r="F1015" i="2"/>
  <c r="L1015" i="2"/>
  <c r="Q1015" i="2"/>
  <c r="V1015" i="2"/>
  <c r="AB1015" i="2"/>
  <c r="H1015" i="2"/>
  <c r="M1015" i="2"/>
  <c r="R1015" i="2"/>
  <c r="X1015" i="2"/>
  <c r="G1013" i="2"/>
  <c r="O1013" i="2"/>
  <c r="V1013" i="2"/>
  <c r="AB1013" i="2"/>
  <c r="J1013" i="2"/>
  <c r="P1013" i="2"/>
  <c r="F1011" i="2"/>
  <c r="L1011" i="2"/>
  <c r="Q1011" i="2"/>
  <c r="V1011" i="2"/>
  <c r="AB1011" i="2"/>
  <c r="H1011" i="2"/>
  <c r="M1011" i="2"/>
  <c r="R1011" i="2"/>
  <c r="X1011" i="2"/>
  <c r="K1009" i="2"/>
  <c r="O1007" i="2"/>
  <c r="AA1007" i="2"/>
  <c r="E1007" i="2"/>
  <c r="E1005" i="2"/>
  <c r="F1005" i="2"/>
  <c r="Q1005" i="2"/>
  <c r="AB1005" i="2"/>
  <c r="J1005" i="2"/>
  <c r="U1005" i="2"/>
  <c r="L1005" i="2"/>
  <c r="W1003" i="2"/>
  <c r="AA1003" i="2"/>
  <c r="G1003" i="2"/>
  <c r="Q1003" i="2"/>
  <c r="AB1003" i="2"/>
  <c r="L1003" i="2"/>
  <c r="E1003" i="2"/>
  <c r="P1003" i="2"/>
  <c r="K1003" i="2"/>
  <c r="M989" i="2"/>
  <c r="W989" i="2"/>
  <c r="F989" i="2"/>
  <c r="Q989" i="2"/>
  <c r="K987" i="2"/>
  <c r="U987" i="2"/>
  <c r="L987" i="2"/>
  <c r="J985" i="2"/>
  <c r="Q985" i="2"/>
  <c r="W985" i="2"/>
  <c r="K985" i="2"/>
  <c r="Z985" i="2"/>
  <c r="F985" i="2"/>
  <c r="M985" i="2"/>
  <c r="U985" i="2"/>
  <c r="AA985" i="2"/>
  <c r="E985" i="2"/>
  <c r="R985" i="2"/>
  <c r="G985" i="2"/>
  <c r="O985" i="2"/>
  <c r="I983" i="2"/>
  <c r="P983" i="2"/>
  <c r="S981" i="2"/>
  <c r="E981" i="2"/>
  <c r="Z981" i="2"/>
  <c r="G975" i="2"/>
  <c r="O975" i="2"/>
  <c r="V975" i="2"/>
  <c r="J975" i="2"/>
  <c r="Q975" i="2"/>
  <c r="E973" i="2"/>
  <c r="L973" i="2"/>
  <c r="T973" i="2"/>
  <c r="AA973" i="2"/>
  <c r="G973" i="2"/>
  <c r="O973" i="2"/>
  <c r="U973" i="2"/>
  <c r="AB973" i="2"/>
  <c r="I973" i="2"/>
  <c r="P973" i="2"/>
  <c r="H191" i="2"/>
  <c r="M191" i="2"/>
  <c r="R191" i="2"/>
  <c r="X191" i="2"/>
  <c r="D191" i="2"/>
  <c r="I191" i="2"/>
  <c r="N191" i="2"/>
  <c r="T191" i="2"/>
  <c r="Y191" i="2"/>
  <c r="P189" i="2"/>
  <c r="D189" i="2"/>
  <c r="T189" i="2"/>
  <c r="H185" i="2"/>
  <c r="P185" i="2"/>
  <c r="X185" i="2"/>
  <c r="I185" i="2"/>
  <c r="Q185" i="2"/>
  <c r="Y185" i="2"/>
  <c r="F181" i="2"/>
  <c r="L181" i="2"/>
  <c r="Q181" i="2"/>
  <c r="V181" i="2"/>
  <c r="AB181" i="2"/>
  <c r="H181" i="2"/>
  <c r="M181" i="2"/>
  <c r="R181" i="2"/>
  <c r="X181" i="2"/>
  <c r="H183" i="2"/>
  <c r="X183" i="2"/>
  <c r="P183" i="2"/>
  <c r="D183" i="2"/>
  <c r="T183" i="2"/>
  <c r="P179" i="2"/>
  <c r="D179" i="2"/>
  <c r="T179" i="2"/>
  <c r="H177" i="2"/>
  <c r="M177" i="2"/>
  <c r="R177" i="2"/>
  <c r="X177" i="2"/>
  <c r="D177" i="2"/>
  <c r="I177" i="2"/>
  <c r="N177" i="2"/>
  <c r="T177" i="2"/>
  <c r="Y177" i="2"/>
  <c r="P175" i="2"/>
  <c r="D175" i="2"/>
  <c r="T175" i="2"/>
  <c r="X171" i="2"/>
  <c r="P171" i="2"/>
  <c r="D171" i="2"/>
  <c r="T171" i="2"/>
  <c r="L171" i="2"/>
  <c r="AB171" i="2"/>
  <c r="F173" i="2"/>
  <c r="L173" i="2"/>
  <c r="Q173" i="2"/>
  <c r="V173" i="2"/>
  <c r="AB173" i="2"/>
  <c r="H173" i="2"/>
  <c r="M173" i="2"/>
  <c r="R173" i="2"/>
  <c r="X173" i="2"/>
  <c r="D173" i="2"/>
  <c r="I173" i="2"/>
  <c r="N173" i="2"/>
  <c r="T173" i="2"/>
  <c r="Y173" i="2"/>
  <c r="I125" i="2"/>
  <c r="Y125" i="2"/>
  <c r="T123" i="2"/>
  <c r="D123" i="2"/>
  <c r="V127" i="2"/>
  <c r="H161" i="2"/>
  <c r="T161" i="2"/>
  <c r="X161" i="2"/>
  <c r="D161" i="2"/>
  <c r="L161" i="2"/>
  <c r="AB161" i="2"/>
  <c r="P161" i="2"/>
  <c r="D159" i="2"/>
  <c r="I159" i="2"/>
  <c r="N159" i="2"/>
  <c r="T159" i="2"/>
  <c r="Y159" i="2"/>
  <c r="H159" i="2"/>
  <c r="M159" i="2"/>
  <c r="R159" i="2"/>
  <c r="X159" i="2"/>
  <c r="D157" i="2"/>
  <c r="T157" i="2"/>
  <c r="P157" i="2"/>
  <c r="J153" i="2"/>
  <c r="X153" i="2"/>
  <c r="D153" i="2"/>
  <c r="L153" i="2"/>
  <c r="AB153" i="2"/>
  <c r="F153" i="2"/>
  <c r="P153" i="2"/>
  <c r="F151" i="2"/>
  <c r="L151" i="2"/>
  <c r="Q151" i="2"/>
  <c r="V151" i="2"/>
  <c r="AB151" i="2"/>
  <c r="H151" i="2"/>
  <c r="M151" i="2"/>
  <c r="R151" i="2"/>
  <c r="X151" i="2"/>
  <c r="D151" i="2"/>
  <c r="I151" i="2"/>
  <c r="N151" i="2"/>
  <c r="T151" i="2"/>
  <c r="Y151" i="2"/>
  <c r="E151" i="2"/>
  <c r="J151" i="2"/>
  <c r="P151" i="2"/>
  <c r="U151" i="2"/>
  <c r="Z151" i="2"/>
  <c r="H149" i="2"/>
  <c r="P149" i="2"/>
  <c r="X149" i="2"/>
  <c r="J149" i="2"/>
  <c r="R149" i="2"/>
  <c r="Z149" i="2"/>
  <c r="H147" i="2"/>
  <c r="M147" i="2"/>
  <c r="R147" i="2"/>
  <c r="X147" i="2"/>
  <c r="D147" i="2"/>
  <c r="I147" i="2"/>
  <c r="N147" i="2"/>
  <c r="T147" i="2"/>
  <c r="Y147" i="2"/>
  <c r="E147" i="2"/>
  <c r="J147" i="2"/>
  <c r="P147" i="2"/>
  <c r="U147" i="2"/>
  <c r="Z147" i="2"/>
  <c r="J145" i="2"/>
  <c r="R145" i="2"/>
  <c r="Z145" i="2"/>
  <c r="H143" i="2"/>
  <c r="M143" i="2"/>
  <c r="R143" i="2"/>
  <c r="X143" i="2"/>
  <c r="D143" i="2"/>
  <c r="I143" i="2"/>
  <c r="N143" i="2"/>
  <c r="T143" i="2"/>
  <c r="Y143" i="2"/>
  <c r="E143" i="2"/>
  <c r="J143" i="2"/>
  <c r="P143" i="2"/>
  <c r="U143" i="2"/>
  <c r="Z143" i="2"/>
  <c r="F143" i="2"/>
  <c r="L143" i="2"/>
  <c r="Q143" i="2"/>
  <c r="V143" i="2"/>
  <c r="AB143" i="2"/>
  <c r="H141" i="2"/>
  <c r="P141" i="2"/>
  <c r="X141" i="2"/>
  <c r="J141" i="2"/>
  <c r="R141" i="2"/>
  <c r="Z141" i="2"/>
  <c r="F139" i="2"/>
  <c r="L139" i="2"/>
  <c r="Q139" i="2"/>
  <c r="V139" i="2"/>
  <c r="AB139" i="2"/>
  <c r="H139" i="2"/>
  <c r="M139" i="2"/>
  <c r="R139" i="2"/>
  <c r="X139" i="2"/>
  <c r="D137" i="2"/>
  <c r="L137" i="2"/>
  <c r="T137" i="2"/>
  <c r="AB137" i="2"/>
  <c r="F137" i="2"/>
  <c r="N137" i="2"/>
  <c r="V137" i="2"/>
  <c r="H137" i="2"/>
  <c r="P137" i="2"/>
  <c r="X137" i="2"/>
  <c r="J137" i="2"/>
  <c r="R137" i="2"/>
  <c r="Z137" i="2"/>
  <c r="H135" i="2"/>
  <c r="R135" i="2"/>
  <c r="D135" i="2"/>
  <c r="I135" i="2"/>
  <c r="N135" i="2"/>
  <c r="T135" i="2"/>
  <c r="Y135" i="2"/>
  <c r="M135" i="2"/>
  <c r="X135" i="2"/>
  <c r="E135" i="2"/>
  <c r="J135" i="2"/>
  <c r="P135" i="2"/>
  <c r="U135" i="2"/>
  <c r="Z135" i="2"/>
  <c r="H133" i="2"/>
  <c r="P133" i="2"/>
  <c r="X133" i="2"/>
  <c r="J133" i="2"/>
  <c r="R133" i="2"/>
  <c r="Z133" i="2"/>
  <c r="F131" i="2"/>
  <c r="L131" i="2"/>
  <c r="Q131" i="2"/>
  <c r="V131" i="2"/>
  <c r="AB131" i="2"/>
  <c r="H131" i="2"/>
  <c r="M131" i="2"/>
  <c r="R131" i="2"/>
  <c r="X131" i="2"/>
  <c r="R129" i="2"/>
  <c r="D129" i="2"/>
  <c r="L129" i="2"/>
  <c r="T129" i="2"/>
  <c r="AB129" i="2"/>
  <c r="J129" i="2"/>
  <c r="Z129" i="2"/>
  <c r="F129" i="2"/>
  <c r="N129" i="2"/>
  <c r="V129" i="2"/>
  <c r="M125" i="2"/>
  <c r="Q125" i="2"/>
  <c r="E125" i="2"/>
  <c r="U125" i="2"/>
  <c r="Q119" i="2"/>
  <c r="U119" i="2"/>
  <c r="I119" i="2"/>
  <c r="Y119" i="2"/>
  <c r="E119" i="2"/>
  <c r="M119" i="2"/>
  <c r="E115" i="2"/>
  <c r="I115" i="2"/>
  <c r="Y115" i="2"/>
  <c r="Q115" i="2"/>
  <c r="U115" i="2"/>
  <c r="M115" i="2"/>
  <c r="H81" i="2"/>
  <c r="R81" i="2"/>
  <c r="D81" i="2"/>
  <c r="I81" i="2"/>
  <c r="N81" i="2"/>
  <c r="T81" i="2"/>
  <c r="Y81" i="2"/>
  <c r="M81" i="2"/>
  <c r="X81" i="2"/>
  <c r="E81" i="2"/>
  <c r="J81" i="2"/>
  <c r="P81" i="2"/>
  <c r="U81" i="2"/>
  <c r="Z81" i="2"/>
  <c r="H77" i="2"/>
  <c r="M77" i="2"/>
  <c r="R77" i="2"/>
  <c r="X77" i="2"/>
  <c r="F77" i="2"/>
  <c r="L77" i="2"/>
  <c r="Q77" i="2"/>
  <c r="V77" i="2"/>
  <c r="AB77" i="2"/>
  <c r="H67" i="2"/>
  <c r="P67" i="2"/>
  <c r="X67" i="2"/>
  <c r="J67" i="2"/>
  <c r="R67" i="2"/>
  <c r="Z67" i="2"/>
  <c r="Q111" i="2"/>
  <c r="U111" i="2"/>
  <c r="I111" i="2"/>
  <c r="Y111" i="2"/>
  <c r="E111" i="2"/>
  <c r="M111" i="2"/>
  <c r="R75" i="2"/>
  <c r="L75" i="2"/>
  <c r="AB75" i="2"/>
  <c r="F75" i="2"/>
  <c r="N75" i="2"/>
  <c r="V75" i="2"/>
  <c r="J75" i="2"/>
  <c r="Z75" i="2"/>
  <c r="D75" i="2"/>
  <c r="T75" i="2"/>
  <c r="H75" i="2"/>
  <c r="P75" i="2"/>
  <c r="X75" i="2"/>
  <c r="K113" i="2"/>
  <c r="AA113" i="2"/>
  <c r="S109" i="2"/>
  <c r="M73" i="2"/>
  <c r="X73" i="2"/>
  <c r="D73" i="2"/>
  <c r="I73" i="2"/>
  <c r="N73" i="2"/>
  <c r="T73" i="2"/>
  <c r="Y73" i="2"/>
  <c r="H73" i="2"/>
  <c r="R73" i="2"/>
  <c r="E73" i="2"/>
  <c r="J73" i="2"/>
  <c r="P73" i="2"/>
  <c r="U73" i="2"/>
  <c r="Z73" i="2"/>
  <c r="F71" i="2"/>
  <c r="N71" i="2"/>
  <c r="V71" i="2"/>
  <c r="H71" i="2"/>
  <c r="P71" i="2"/>
  <c r="X71" i="2"/>
  <c r="J71" i="2"/>
  <c r="R71" i="2"/>
  <c r="Z71" i="2"/>
  <c r="Q107" i="2"/>
  <c r="E107" i="2"/>
  <c r="U107" i="2"/>
  <c r="I107" i="2"/>
  <c r="Y107" i="2"/>
  <c r="H69" i="2"/>
  <c r="M69" i="2"/>
  <c r="R69" i="2"/>
  <c r="X69" i="2"/>
  <c r="D69" i="2"/>
  <c r="I69" i="2"/>
  <c r="N69" i="2"/>
  <c r="T69" i="2"/>
  <c r="Y69" i="2"/>
  <c r="K105" i="2"/>
  <c r="M103" i="2"/>
  <c r="Q103" i="2"/>
  <c r="M99" i="2"/>
  <c r="Q99" i="2"/>
  <c r="J79" i="2"/>
  <c r="Z79" i="2"/>
  <c r="D79" i="2"/>
  <c r="T79" i="2"/>
  <c r="F79" i="2"/>
  <c r="N79" i="2"/>
  <c r="V79" i="2"/>
  <c r="R79" i="2"/>
  <c r="L79" i="2"/>
  <c r="AB79" i="2"/>
  <c r="H79" i="2"/>
  <c r="P79" i="2"/>
  <c r="X79" i="2"/>
  <c r="K97" i="2"/>
  <c r="AA97" i="2"/>
  <c r="Q95" i="2"/>
  <c r="I95" i="2"/>
  <c r="Y95" i="2"/>
  <c r="H93" i="2"/>
  <c r="X93" i="2"/>
  <c r="G91" i="2"/>
  <c r="O91" i="2"/>
  <c r="N89" i="2"/>
  <c r="F89" i="2"/>
  <c r="V89" i="2"/>
  <c r="M55" i="2"/>
  <c r="Q87" i="2"/>
  <c r="E87" i="2"/>
  <c r="U87" i="2"/>
  <c r="I87" i="2"/>
  <c r="Y87" i="2"/>
  <c r="Q59" i="2"/>
  <c r="E59" i="2"/>
  <c r="U59" i="2"/>
  <c r="I59" i="2"/>
  <c r="Y59" i="2"/>
  <c r="G57" i="2"/>
  <c r="O57" i="2"/>
  <c r="E83" i="2"/>
  <c r="U83" i="2"/>
  <c r="Q83" i="2"/>
  <c r="I83" i="2"/>
  <c r="Y83" i="2"/>
  <c r="M83" i="2"/>
  <c r="U51" i="2"/>
  <c r="I51" i="2"/>
  <c r="Y51" i="2"/>
  <c r="Q51" i="2"/>
  <c r="E51" i="2"/>
  <c r="K49" i="2"/>
  <c r="AA49" i="2"/>
  <c r="O49" i="2"/>
  <c r="D49" i="2"/>
  <c r="V47" i="2"/>
  <c r="Q47" i="2"/>
  <c r="P45" i="2"/>
  <c r="U45" i="2"/>
  <c r="E45" i="2"/>
  <c r="AA45" i="2"/>
  <c r="S41" i="2"/>
  <c r="M35" i="2"/>
  <c r="Q35" i="2"/>
  <c r="Q429" i="2"/>
  <c r="E429" i="2"/>
  <c r="U429" i="2"/>
  <c r="K427" i="2"/>
  <c r="J425" i="2"/>
  <c r="Z425" i="2"/>
  <c r="E423" i="2"/>
  <c r="U423" i="2"/>
  <c r="I423" i="2"/>
  <c r="Y423" i="2"/>
  <c r="Q423" i="2"/>
  <c r="M423" i="2"/>
  <c r="E419" i="2"/>
  <c r="U419" i="2"/>
  <c r="Q419" i="2"/>
  <c r="I419" i="2"/>
  <c r="Y419" i="2"/>
  <c r="J417" i="2"/>
  <c r="M415" i="2"/>
  <c r="Q415" i="2"/>
  <c r="E415" i="2"/>
  <c r="U415" i="2"/>
  <c r="Q411" i="2"/>
  <c r="E411" i="2"/>
  <c r="U411" i="2"/>
  <c r="J409" i="2"/>
  <c r="Q407" i="2"/>
  <c r="E407" i="2"/>
  <c r="U407" i="2"/>
  <c r="W405" i="2"/>
  <c r="AB403" i="2"/>
  <c r="O401" i="2"/>
  <c r="U401" i="2"/>
  <c r="G401" i="2"/>
  <c r="W401" i="2"/>
  <c r="E401" i="2"/>
  <c r="M401" i="2"/>
  <c r="T399" i="2"/>
  <c r="AB399" i="2"/>
  <c r="J391" i="2"/>
  <c r="R391" i="2"/>
  <c r="Z391" i="2"/>
  <c r="D391" i="2"/>
  <c r="L391" i="2"/>
  <c r="T391" i="2"/>
  <c r="AB391" i="2"/>
  <c r="F391" i="2"/>
  <c r="N391" i="2"/>
  <c r="V391" i="2"/>
  <c r="H391" i="2"/>
  <c r="P391" i="2"/>
  <c r="X391" i="2"/>
  <c r="J389" i="2"/>
  <c r="R389" i="2"/>
  <c r="Z389" i="2"/>
  <c r="D389" i="2"/>
  <c r="L389" i="2"/>
  <c r="T389" i="2"/>
  <c r="AB389" i="2"/>
  <c r="F389" i="2"/>
  <c r="N389" i="2"/>
  <c r="V389" i="2"/>
  <c r="H389" i="2"/>
  <c r="P389" i="2"/>
  <c r="X389" i="2"/>
  <c r="H387" i="2"/>
  <c r="P387" i="2"/>
  <c r="X387" i="2"/>
  <c r="J387" i="2"/>
  <c r="R387" i="2"/>
  <c r="Z387" i="2"/>
  <c r="D387" i="2"/>
  <c r="L387" i="2"/>
  <c r="T387" i="2"/>
  <c r="AB387" i="2"/>
  <c r="L385" i="2"/>
  <c r="AB385" i="2"/>
  <c r="N385" i="2"/>
  <c r="D385" i="2"/>
  <c r="T385" i="2"/>
  <c r="M383" i="2"/>
  <c r="Z381" i="2"/>
  <c r="D381" i="2"/>
  <c r="T381" i="2"/>
  <c r="AB381" i="2"/>
  <c r="J381" i="2"/>
  <c r="R381" i="2"/>
  <c r="L381" i="2"/>
  <c r="F381" i="2"/>
  <c r="N381" i="2"/>
  <c r="V381" i="2"/>
  <c r="H379" i="2"/>
  <c r="P379" i="2"/>
  <c r="X379" i="2"/>
  <c r="J379" i="2"/>
  <c r="R379" i="2"/>
  <c r="Z379" i="2"/>
  <c r="F377" i="2"/>
  <c r="V377" i="2"/>
  <c r="L377" i="2"/>
  <c r="AB377" i="2"/>
  <c r="N377" i="2"/>
  <c r="M375" i="2"/>
  <c r="W375" i="2"/>
  <c r="E375" i="2"/>
  <c r="O375" i="2"/>
  <c r="Y375" i="2"/>
  <c r="G375" i="2"/>
  <c r="J373" i="2"/>
  <c r="R373" i="2"/>
  <c r="Z373" i="2"/>
  <c r="D373" i="2"/>
  <c r="L373" i="2"/>
  <c r="T373" i="2"/>
  <c r="AB373" i="2"/>
  <c r="J371" i="2"/>
  <c r="R371" i="2"/>
  <c r="D371" i="2"/>
  <c r="T371" i="2"/>
  <c r="F371" i="2"/>
  <c r="N371" i="2"/>
  <c r="V371" i="2"/>
  <c r="Z371" i="2"/>
  <c r="L371" i="2"/>
  <c r="AB371" i="2"/>
  <c r="H371" i="2"/>
  <c r="P371" i="2"/>
  <c r="X371" i="2"/>
  <c r="N369" i="2"/>
  <c r="D369" i="2"/>
  <c r="T369" i="2"/>
  <c r="M367" i="2"/>
  <c r="W367" i="2"/>
  <c r="E367" i="2"/>
  <c r="O367" i="2"/>
  <c r="Y367" i="2"/>
  <c r="G367" i="2"/>
  <c r="D365" i="2"/>
  <c r="T365" i="2"/>
  <c r="N365" i="2"/>
  <c r="F365" i="2"/>
  <c r="V365" i="2"/>
  <c r="M363" i="2"/>
  <c r="W363" i="2"/>
  <c r="E363" i="2"/>
  <c r="O363" i="2"/>
  <c r="J361" i="2"/>
  <c r="Z361" i="2"/>
  <c r="D361" i="2"/>
  <c r="T361" i="2"/>
  <c r="F361" i="2"/>
  <c r="N361" i="2"/>
  <c r="V361" i="2"/>
  <c r="R361" i="2"/>
  <c r="L361" i="2"/>
  <c r="AB361" i="2"/>
  <c r="H361" i="2"/>
  <c r="P361" i="2"/>
  <c r="X361" i="2"/>
  <c r="E357" i="2"/>
  <c r="M357" i="2"/>
  <c r="J355" i="2"/>
  <c r="Z355" i="2"/>
  <c r="L355" i="2"/>
  <c r="T355" i="2"/>
  <c r="F355" i="2"/>
  <c r="N355" i="2"/>
  <c r="V355" i="2"/>
  <c r="R355" i="2"/>
  <c r="D355" i="2"/>
  <c r="AB355" i="2"/>
  <c r="H355" i="2"/>
  <c r="P355" i="2"/>
  <c r="X355" i="2"/>
  <c r="J353" i="2"/>
  <c r="R353" i="2"/>
  <c r="Z353" i="2"/>
  <c r="D353" i="2"/>
  <c r="L353" i="2"/>
  <c r="T353" i="2"/>
  <c r="AB353" i="2"/>
  <c r="J351" i="2"/>
  <c r="Z351" i="2"/>
  <c r="D351" i="2"/>
  <c r="AB351" i="2"/>
  <c r="F351" i="2"/>
  <c r="N351" i="2"/>
  <c r="V351" i="2"/>
  <c r="R351" i="2"/>
  <c r="L351" i="2"/>
  <c r="T351" i="2"/>
  <c r="H351" i="2"/>
  <c r="P351" i="2"/>
  <c r="X351" i="2"/>
  <c r="J349" i="2"/>
  <c r="R349" i="2"/>
  <c r="Z349" i="2"/>
  <c r="D349" i="2"/>
  <c r="L349" i="2"/>
  <c r="T349" i="2"/>
  <c r="AB349" i="2"/>
  <c r="J347" i="2"/>
  <c r="Z347" i="2"/>
  <c r="L347" i="2"/>
  <c r="T347" i="2"/>
  <c r="F347" i="2"/>
  <c r="N347" i="2"/>
  <c r="V347" i="2"/>
  <c r="R347" i="2"/>
  <c r="D347" i="2"/>
  <c r="AB347" i="2"/>
  <c r="H347" i="2"/>
  <c r="P347" i="2"/>
  <c r="X347" i="2"/>
  <c r="H345" i="2"/>
  <c r="P345" i="2"/>
  <c r="X345" i="2"/>
  <c r="J345" i="2"/>
  <c r="R345" i="2"/>
  <c r="Z345" i="2"/>
  <c r="D345" i="2"/>
  <c r="L345" i="2"/>
  <c r="T345" i="2"/>
  <c r="AB345" i="2"/>
  <c r="F343" i="2"/>
  <c r="N343" i="2"/>
  <c r="V343" i="2"/>
  <c r="H343" i="2"/>
  <c r="P343" i="2"/>
  <c r="X343" i="2"/>
  <c r="V341" i="2"/>
  <c r="X341" i="2"/>
  <c r="F341" i="2"/>
  <c r="P341" i="2"/>
  <c r="AB341" i="2"/>
  <c r="L341" i="2"/>
  <c r="D341" i="2"/>
  <c r="N341" i="2"/>
  <c r="H341" i="2"/>
  <c r="K339" i="2"/>
  <c r="V337" i="2"/>
  <c r="D337" i="2"/>
  <c r="N337" i="2"/>
  <c r="X337" i="2"/>
  <c r="L337" i="2"/>
  <c r="F337" i="2"/>
  <c r="P337" i="2"/>
  <c r="F333" i="2"/>
  <c r="P333" i="2"/>
  <c r="AB333" i="2"/>
  <c r="H333" i="2"/>
  <c r="T333" i="2"/>
  <c r="L333" i="2"/>
  <c r="V333" i="2"/>
  <c r="D333" i="2"/>
  <c r="N333" i="2"/>
  <c r="R329" i="2"/>
  <c r="D329" i="2"/>
  <c r="AB329" i="2"/>
  <c r="F329" i="2"/>
  <c r="N329" i="2"/>
  <c r="V329" i="2"/>
  <c r="J329" i="2"/>
  <c r="Z329" i="2"/>
  <c r="L329" i="2"/>
  <c r="T329" i="2"/>
  <c r="H329" i="2"/>
  <c r="P329" i="2"/>
  <c r="X329" i="2"/>
  <c r="J327" i="2"/>
  <c r="R327" i="2"/>
  <c r="Z327" i="2"/>
  <c r="D327" i="2"/>
  <c r="L327" i="2"/>
  <c r="T327" i="2"/>
  <c r="AB327" i="2"/>
  <c r="K325" i="2"/>
  <c r="I323" i="2"/>
  <c r="Q323" i="2"/>
  <c r="Y323" i="2"/>
  <c r="D323" i="2"/>
  <c r="L323" i="2"/>
  <c r="T323" i="2"/>
  <c r="AB323" i="2"/>
  <c r="P321" i="2"/>
  <c r="D321" i="2"/>
  <c r="T321" i="2"/>
  <c r="H321" i="2"/>
  <c r="X321" i="2"/>
  <c r="N317" i="2"/>
  <c r="I315" i="2"/>
  <c r="Y315" i="2"/>
  <c r="D315" i="2"/>
  <c r="L315" i="2"/>
  <c r="T315" i="2"/>
  <c r="AB315" i="2"/>
  <c r="Q315" i="2"/>
  <c r="E315" i="2"/>
  <c r="M315" i="2"/>
  <c r="U315" i="2"/>
  <c r="P313" i="2"/>
  <c r="I307" i="2"/>
  <c r="Q307" i="2"/>
  <c r="Y307" i="2"/>
  <c r="P305" i="2"/>
  <c r="D305" i="2"/>
  <c r="T305" i="2"/>
  <c r="H305" i="2"/>
  <c r="X305" i="2"/>
  <c r="O303" i="2"/>
  <c r="G303" i="2"/>
  <c r="I301" i="2"/>
  <c r="Q301" i="2"/>
  <c r="Y301" i="2"/>
  <c r="D301" i="2"/>
  <c r="L301" i="2"/>
  <c r="T301" i="2"/>
  <c r="AB301" i="2"/>
  <c r="P299" i="2"/>
  <c r="D299" i="2"/>
  <c r="T299" i="2"/>
  <c r="H299" i="2"/>
  <c r="X299" i="2"/>
  <c r="L299" i="2"/>
  <c r="AB299" i="2"/>
  <c r="K297" i="2"/>
  <c r="AA297" i="2"/>
  <c r="H295" i="2"/>
  <c r="P295" i="2"/>
  <c r="X295" i="2"/>
  <c r="I295" i="2"/>
  <c r="Q295" i="2"/>
  <c r="Y295" i="2"/>
  <c r="P293" i="2"/>
  <c r="D293" i="2"/>
  <c r="T293" i="2"/>
  <c r="Z289" i="2"/>
  <c r="J289" i="2"/>
  <c r="V289" i="2"/>
  <c r="F289" i="2"/>
  <c r="I287" i="2"/>
  <c r="Q287" i="2"/>
  <c r="Y287" i="2"/>
  <c r="D287" i="2"/>
  <c r="L287" i="2"/>
  <c r="T287" i="2"/>
  <c r="AB287" i="2"/>
  <c r="P285" i="2"/>
  <c r="D285" i="2"/>
  <c r="T285" i="2"/>
  <c r="H285" i="2"/>
  <c r="X285" i="2"/>
  <c r="L285" i="2"/>
  <c r="AB285" i="2"/>
  <c r="H279" i="2"/>
  <c r="P279" i="2"/>
  <c r="X279" i="2"/>
  <c r="I279" i="2"/>
  <c r="Q279" i="2"/>
  <c r="Y279" i="2"/>
  <c r="W277" i="2"/>
  <c r="G277" i="2"/>
  <c r="AA277" i="2"/>
  <c r="H275" i="2"/>
  <c r="P275" i="2"/>
  <c r="X275" i="2"/>
  <c r="I275" i="2"/>
  <c r="Q275" i="2"/>
  <c r="Y275" i="2"/>
  <c r="P273" i="2"/>
  <c r="D273" i="2"/>
  <c r="T273" i="2"/>
  <c r="L267" i="2"/>
  <c r="T267" i="2"/>
  <c r="E267" i="2"/>
  <c r="M267" i="2"/>
  <c r="U267" i="2"/>
  <c r="I267" i="2"/>
  <c r="Q267" i="2"/>
  <c r="Y267" i="2"/>
  <c r="D267" i="2"/>
  <c r="AB267" i="2"/>
  <c r="H267" i="2"/>
  <c r="P267" i="2"/>
  <c r="X267" i="2"/>
  <c r="L265" i="2"/>
  <c r="AB265" i="2"/>
  <c r="P265" i="2"/>
  <c r="I261" i="2"/>
  <c r="Q261" i="2"/>
  <c r="Y261" i="2"/>
  <c r="T261" i="2"/>
  <c r="E261" i="2"/>
  <c r="M261" i="2"/>
  <c r="U261" i="2"/>
  <c r="D261" i="2"/>
  <c r="L261" i="2"/>
  <c r="AB261" i="2"/>
  <c r="H261" i="2"/>
  <c r="P261" i="2"/>
  <c r="X261" i="2"/>
  <c r="L259" i="2"/>
  <c r="AB259" i="2"/>
  <c r="P259" i="2"/>
  <c r="AA257" i="2"/>
  <c r="Y255" i="2"/>
  <c r="I255" i="2"/>
  <c r="D255" i="2"/>
  <c r="L255" i="2"/>
  <c r="T255" i="2"/>
  <c r="AB255" i="2"/>
  <c r="Q255" i="2"/>
  <c r="E255" i="2"/>
  <c r="M255" i="2"/>
  <c r="U255" i="2"/>
  <c r="W253" i="2"/>
  <c r="G253" i="2"/>
  <c r="F251" i="2"/>
  <c r="N251" i="2"/>
  <c r="I249" i="2"/>
  <c r="Q249" i="2"/>
  <c r="Y249" i="2"/>
  <c r="D249" i="2"/>
  <c r="L249" i="2"/>
  <c r="T249" i="2"/>
  <c r="AB249" i="2"/>
  <c r="I245" i="2"/>
  <c r="Q245" i="2"/>
  <c r="Y245" i="2"/>
  <c r="G243" i="2"/>
  <c r="AA243" i="2"/>
  <c r="W243" i="2"/>
  <c r="D241" i="2"/>
  <c r="L241" i="2"/>
  <c r="T241" i="2"/>
  <c r="AB241" i="2"/>
  <c r="E241" i="2"/>
  <c r="M241" i="2"/>
  <c r="U241" i="2"/>
  <c r="I241" i="2"/>
  <c r="Q241" i="2"/>
  <c r="Y241" i="2"/>
  <c r="K239" i="2"/>
  <c r="AA239" i="2"/>
  <c r="H237" i="2"/>
  <c r="P237" i="2"/>
  <c r="X237" i="2"/>
  <c r="I237" i="2"/>
  <c r="Q237" i="2"/>
  <c r="Y237" i="2"/>
  <c r="D237" i="2"/>
  <c r="L237" i="2"/>
  <c r="T237" i="2"/>
  <c r="AB237" i="2"/>
  <c r="P235" i="2"/>
  <c r="D235" i="2"/>
  <c r="T235" i="2"/>
  <c r="H235" i="2"/>
  <c r="X235" i="2"/>
  <c r="L235" i="2"/>
  <c r="AB235" i="2"/>
  <c r="W233" i="2"/>
  <c r="G233" i="2"/>
  <c r="I231" i="2"/>
  <c r="Y231" i="2"/>
  <c r="D231" i="2"/>
  <c r="L231" i="2"/>
  <c r="T231" i="2"/>
  <c r="E231" i="2"/>
  <c r="M231" i="2"/>
  <c r="U231" i="2"/>
  <c r="Q231" i="2"/>
  <c r="AB231" i="2"/>
  <c r="H231" i="2"/>
  <c r="P231" i="2"/>
  <c r="X231" i="2"/>
  <c r="K229" i="2"/>
  <c r="AA229" i="2"/>
  <c r="I227" i="2"/>
  <c r="Q227" i="2"/>
  <c r="Y227" i="2"/>
  <c r="D227" i="2"/>
  <c r="L227" i="2"/>
  <c r="T227" i="2"/>
  <c r="AB227" i="2"/>
  <c r="E227" i="2"/>
  <c r="M227" i="2"/>
  <c r="U227" i="2"/>
  <c r="P225" i="2"/>
  <c r="D225" i="2"/>
  <c r="T225" i="2"/>
  <c r="O223" i="2"/>
  <c r="Z221" i="2"/>
  <c r="J221" i="2"/>
  <c r="V221" i="2"/>
  <c r="F221" i="2"/>
  <c r="I219" i="2"/>
  <c r="Q219" i="2"/>
  <c r="Y219" i="2"/>
  <c r="D219" i="2"/>
  <c r="L219" i="2"/>
  <c r="T219" i="2"/>
  <c r="AB219" i="2"/>
  <c r="P217" i="2"/>
  <c r="I213" i="2"/>
  <c r="Y213" i="2"/>
  <c r="D213" i="2"/>
  <c r="T213" i="2"/>
  <c r="E213" i="2"/>
  <c r="M213" i="2"/>
  <c r="U213" i="2"/>
  <c r="Q213" i="2"/>
  <c r="L213" i="2"/>
  <c r="AB213" i="2"/>
  <c r="H213" i="2"/>
  <c r="P213" i="2"/>
  <c r="X213" i="2"/>
  <c r="O211" i="2"/>
  <c r="W211" i="2"/>
  <c r="G211" i="2"/>
  <c r="N209" i="2"/>
  <c r="I207" i="2"/>
  <c r="Q207" i="2"/>
  <c r="Y207" i="2"/>
  <c r="D207" i="2"/>
  <c r="L207" i="2"/>
  <c r="T207" i="2"/>
  <c r="AB207" i="2"/>
  <c r="E207" i="2"/>
  <c r="M207" i="2"/>
  <c r="U207" i="2"/>
  <c r="P205" i="2"/>
  <c r="D205" i="2"/>
  <c r="T205" i="2"/>
  <c r="H205" i="2"/>
  <c r="X205" i="2"/>
  <c r="L205" i="2"/>
  <c r="AB205" i="2"/>
  <c r="H1336" i="2"/>
  <c r="X1336" i="2"/>
  <c r="D1336" i="2"/>
  <c r="I1336" i="2"/>
  <c r="N1336" i="2"/>
  <c r="T1336" i="2"/>
  <c r="Y1336" i="2"/>
  <c r="R1336" i="2"/>
  <c r="E1336" i="2"/>
  <c r="J1336" i="2"/>
  <c r="P1336" i="2"/>
  <c r="U1336" i="2"/>
  <c r="Z1336" i="2"/>
  <c r="M1336" i="2"/>
  <c r="F1336" i="2"/>
  <c r="L1336" i="2"/>
  <c r="Q1336" i="2"/>
  <c r="V1336" i="2"/>
  <c r="AB1336" i="2"/>
  <c r="Y25" i="2"/>
  <c r="U25" i="2"/>
  <c r="Q25" i="2"/>
  <c r="M25" i="2"/>
  <c r="I25" i="2"/>
  <c r="E25" i="2"/>
  <c r="X25" i="2"/>
  <c r="T25" i="2"/>
  <c r="L25" i="2"/>
  <c r="D25" i="2"/>
  <c r="R25" i="2"/>
  <c r="F25" i="2"/>
  <c r="AB25" i="2"/>
  <c r="P25" i="2"/>
  <c r="H25" i="2"/>
  <c r="Z25" i="2"/>
  <c r="J25" i="2"/>
  <c r="AA25" i="2"/>
  <c r="W25" i="2"/>
  <c r="S25" i="2"/>
  <c r="O25" i="2"/>
  <c r="K25" i="2"/>
  <c r="G25" i="2"/>
  <c r="V25" i="2"/>
  <c r="N25" i="2"/>
  <c r="AA43" i="2"/>
  <c r="W43" i="2"/>
  <c r="S43" i="2"/>
  <c r="O43" i="2"/>
  <c r="K43" i="2"/>
  <c r="G43" i="2"/>
  <c r="V43" i="2"/>
  <c r="N43" i="2"/>
  <c r="F43" i="2"/>
  <c r="X43" i="2"/>
  <c r="P43" i="2"/>
  <c r="Z43" i="2"/>
  <c r="R43" i="2"/>
  <c r="J43" i="2"/>
  <c r="L43" i="2"/>
  <c r="Y43" i="2"/>
  <c r="U43" i="2"/>
  <c r="Q43" i="2"/>
  <c r="M43" i="2"/>
  <c r="I43" i="2"/>
  <c r="E43" i="2"/>
  <c r="AB43" i="2"/>
  <c r="T43" i="2"/>
  <c r="H43" i="2"/>
  <c r="D43" i="2"/>
  <c r="Z27" i="2"/>
  <c r="V27" i="2"/>
  <c r="R27" i="2"/>
  <c r="N27" i="2"/>
  <c r="J27" i="2"/>
  <c r="F27" i="2"/>
  <c r="U27" i="2"/>
  <c r="M27" i="2"/>
  <c r="E27" i="2"/>
  <c r="W27" i="2"/>
  <c r="K27" i="2"/>
  <c r="Y27" i="2"/>
  <c r="Q27" i="2"/>
  <c r="I27" i="2"/>
  <c r="O27" i="2"/>
  <c r="AB27" i="2"/>
  <c r="X27" i="2"/>
  <c r="T27" i="2"/>
  <c r="P27" i="2"/>
  <c r="L27" i="2"/>
  <c r="H27" i="2"/>
  <c r="D27" i="2"/>
  <c r="AA27" i="2"/>
  <c r="S27" i="2"/>
  <c r="G27" i="2"/>
  <c r="AA11" i="2"/>
  <c r="W11" i="2"/>
  <c r="S11" i="2"/>
  <c r="O11" i="2"/>
  <c r="K11" i="2"/>
  <c r="G11" i="2"/>
  <c r="Z11" i="2"/>
  <c r="V11" i="2"/>
  <c r="R11" i="2"/>
  <c r="J11" i="2"/>
  <c r="F11" i="2"/>
  <c r="T11" i="2"/>
  <c r="H11" i="2"/>
  <c r="N11" i="2"/>
  <c r="P11" i="2"/>
  <c r="Y11" i="2"/>
  <c r="U11" i="2"/>
  <c r="Q11" i="2"/>
  <c r="M11" i="2"/>
  <c r="I11" i="2"/>
  <c r="E11" i="2"/>
  <c r="AB11" i="2"/>
  <c r="X11" i="2"/>
  <c r="L11" i="2"/>
  <c r="D11" i="2"/>
  <c r="AA29" i="2"/>
  <c r="W29" i="2"/>
  <c r="S29" i="2"/>
  <c r="O29" i="2"/>
  <c r="K29" i="2"/>
  <c r="G29" i="2"/>
  <c r="V29" i="2"/>
  <c r="R29" i="2"/>
  <c r="J29" i="2"/>
  <c r="AB29" i="2"/>
  <c r="P29" i="2"/>
  <c r="H29" i="2"/>
  <c r="Z29" i="2"/>
  <c r="N29" i="2"/>
  <c r="F29" i="2"/>
  <c r="X29" i="2"/>
  <c r="D29" i="2"/>
  <c r="Y29" i="2"/>
  <c r="U29" i="2"/>
  <c r="Q29" i="2"/>
  <c r="M29" i="2"/>
  <c r="I29" i="2"/>
  <c r="E29" i="2"/>
  <c r="T29" i="2"/>
  <c r="L29" i="2"/>
  <c r="Y37" i="2"/>
  <c r="U37" i="2"/>
  <c r="Q37" i="2"/>
  <c r="M37" i="2"/>
  <c r="I37" i="2"/>
  <c r="E37" i="2"/>
  <c r="AB37" i="2"/>
  <c r="X37" i="2"/>
  <c r="P37" i="2"/>
  <c r="L37" i="2"/>
  <c r="D37" i="2"/>
  <c r="R37" i="2"/>
  <c r="F37" i="2"/>
  <c r="T37" i="2"/>
  <c r="H37" i="2"/>
  <c r="Z37" i="2"/>
  <c r="N37" i="2"/>
  <c r="AA37" i="2"/>
  <c r="W37" i="2"/>
  <c r="S37" i="2"/>
  <c r="O37" i="2"/>
  <c r="K37" i="2"/>
  <c r="G37" i="2"/>
  <c r="V37" i="2"/>
  <c r="J37" i="2"/>
  <c r="G9" i="2"/>
  <c r="S9" i="2"/>
  <c r="K15" i="2"/>
  <c r="S15" i="2"/>
  <c r="AA15" i="2"/>
  <c r="K33" i="2"/>
  <c r="S33" i="2"/>
  <c r="W33" i="2"/>
  <c r="G39" i="2"/>
  <c r="O39" i="2"/>
  <c r="W39" i="2"/>
  <c r="AB53" i="2"/>
  <c r="X53" i="2"/>
  <c r="T53" i="2"/>
  <c r="P53" i="2"/>
  <c r="L53" i="2"/>
  <c r="H53" i="2"/>
  <c r="D53" i="2"/>
  <c r="Z53" i="2"/>
  <c r="V53" i="2"/>
  <c r="R53" i="2"/>
  <c r="N53" i="2"/>
  <c r="J53" i="2"/>
  <c r="F53" i="2"/>
  <c r="AA53" i="2"/>
  <c r="J61" i="2"/>
  <c r="Z61" i="2"/>
  <c r="J65" i="2"/>
  <c r="Z65" i="2"/>
  <c r="R85" i="2"/>
  <c r="S101" i="2"/>
  <c r="Z117" i="2"/>
  <c r="V117" i="2"/>
  <c r="R117" i="2"/>
  <c r="N117" i="2"/>
  <c r="J117" i="2"/>
  <c r="F117" i="2"/>
  <c r="Y117" i="2"/>
  <c r="U117" i="2"/>
  <c r="Q117" i="2"/>
  <c r="M117" i="2"/>
  <c r="I117" i="2"/>
  <c r="E117" i="2"/>
  <c r="AB117" i="2"/>
  <c r="X117" i="2"/>
  <c r="T117" i="2"/>
  <c r="P117" i="2"/>
  <c r="L117" i="2"/>
  <c r="H117" i="2"/>
  <c r="D117" i="2"/>
  <c r="Z215" i="2"/>
  <c r="V215" i="2"/>
  <c r="R215" i="2"/>
  <c r="N215" i="2"/>
  <c r="J215" i="2"/>
  <c r="F215" i="2"/>
  <c r="Y215" i="2"/>
  <c r="U215" i="2"/>
  <c r="Q215" i="2"/>
  <c r="M215" i="2"/>
  <c r="I215" i="2"/>
  <c r="E215" i="2"/>
  <c r="AB215" i="2"/>
  <c r="X215" i="2"/>
  <c r="T215" i="2"/>
  <c r="P215" i="2"/>
  <c r="L215" i="2"/>
  <c r="H215" i="2"/>
  <c r="D215" i="2"/>
  <c r="R269" i="2"/>
  <c r="Z283" i="2"/>
  <c r="V283" i="2"/>
  <c r="R283" i="2"/>
  <c r="N283" i="2"/>
  <c r="J283" i="2"/>
  <c r="F283" i="2"/>
  <c r="Y283" i="2"/>
  <c r="U283" i="2"/>
  <c r="Q283" i="2"/>
  <c r="M283" i="2"/>
  <c r="I283" i="2"/>
  <c r="E283" i="2"/>
  <c r="AB283" i="2"/>
  <c r="X283" i="2"/>
  <c r="T283" i="2"/>
  <c r="P283" i="2"/>
  <c r="L283" i="2"/>
  <c r="H283" i="2"/>
  <c r="D283" i="2"/>
  <c r="R309" i="2"/>
  <c r="Y359" i="2"/>
  <c r="U359" i="2"/>
  <c r="Q359" i="2"/>
  <c r="M359" i="2"/>
  <c r="I359" i="2"/>
  <c r="E359" i="2"/>
  <c r="AA359" i="2"/>
  <c r="W359" i="2"/>
  <c r="S359" i="2"/>
  <c r="O359" i="2"/>
  <c r="K359" i="2"/>
  <c r="G359" i="2"/>
  <c r="X359" i="2"/>
  <c r="P359" i="2"/>
  <c r="H359" i="2"/>
  <c r="V359" i="2"/>
  <c r="N359" i="2"/>
  <c r="F359" i="2"/>
  <c r="AB359" i="2"/>
  <c r="T359" i="2"/>
  <c r="L359" i="2"/>
  <c r="D359" i="2"/>
  <c r="D9" i="2"/>
  <c r="H9" i="2"/>
  <c r="L9" i="2"/>
  <c r="P9" i="2"/>
  <c r="T9" i="2"/>
  <c r="X9" i="2"/>
  <c r="AB9" i="2"/>
  <c r="G13" i="2"/>
  <c r="K13" i="2"/>
  <c r="O13" i="2"/>
  <c r="S13" i="2"/>
  <c r="W13" i="2"/>
  <c r="AA13" i="2"/>
  <c r="D15" i="2"/>
  <c r="H15" i="2"/>
  <c r="L15" i="2"/>
  <c r="P15" i="2"/>
  <c r="T15" i="2"/>
  <c r="X15" i="2"/>
  <c r="AB15" i="2"/>
  <c r="D33" i="2"/>
  <c r="H33" i="2"/>
  <c r="L33" i="2"/>
  <c r="P33" i="2"/>
  <c r="T33" i="2"/>
  <c r="X33" i="2"/>
  <c r="AB33" i="2"/>
  <c r="F35" i="2"/>
  <c r="J35" i="2"/>
  <c r="N35" i="2"/>
  <c r="R35" i="2"/>
  <c r="V35" i="2"/>
  <c r="Z35" i="2"/>
  <c r="D39" i="2"/>
  <c r="H39" i="2"/>
  <c r="L39" i="2"/>
  <c r="P39" i="2"/>
  <c r="T39" i="2"/>
  <c r="X39" i="2"/>
  <c r="AB39" i="2"/>
  <c r="H41" i="2"/>
  <c r="L41" i="2"/>
  <c r="P41" i="2"/>
  <c r="T41" i="2"/>
  <c r="X41" i="2"/>
  <c r="AB41" i="2"/>
  <c r="G45" i="2"/>
  <c r="L45" i="2"/>
  <c r="Q45" i="2"/>
  <c r="W45" i="2"/>
  <c r="AB45" i="2"/>
  <c r="G47" i="2"/>
  <c r="M47" i="2"/>
  <c r="R47" i="2"/>
  <c r="W47" i="2"/>
  <c r="AB49" i="2"/>
  <c r="X49" i="2"/>
  <c r="T49" i="2"/>
  <c r="P49" i="2"/>
  <c r="L49" i="2"/>
  <c r="H49" i="2"/>
  <c r="Z49" i="2"/>
  <c r="V49" i="2"/>
  <c r="R49" i="2"/>
  <c r="N49" i="2"/>
  <c r="J49" i="2"/>
  <c r="F49" i="2"/>
  <c r="I49" i="2"/>
  <c r="Q49" i="2"/>
  <c r="Y49" i="2"/>
  <c r="G51" i="2"/>
  <c r="O51" i="2"/>
  <c r="E53" i="2"/>
  <c r="M53" i="2"/>
  <c r="U53" i="2"/>
  <c r="Z55" i="2"/>
  <c r="V55" i="2"/>
  <c r="R55" i="2"/>
  <c r="N55" i="2"/>
  <c r="J55" i="2"/>
  <c r="F55" i="2"/>
  <c r="AB55" i="2"/>
  <c r="X55" i="2"/>
  <c r="T55" i="2"/>
  <c r="P55" i="2"/>
  <c r="L55" i="2"/>
  <c r="H55" i="2"/>
  <c r="D55" i="2"/>
  <c r="K55" i="2"/>
  <c r="S55" i="2"/>
  <c r="AA55" i="2"/>
  <c r="I57" i="2"/>
  <c r="Q57" i="2"/>
  <c r="Y57" i="2"/>
  <c r="G59" i="2"/>
  <c r="O59" i="2"/>
  <c r="D61" i="2"/>
  <c r="L61" i="2"/>
  <c r="T61" i="2"/>
  <c r="AB61" i="2"/>
  <c r="G63" i="2"/>
  <c r="O63" i="2"/>
  <c r="D65" i="2"/>
  <c r="L65" i="2"/>
  <c r="T65" i="2"/>
  <c r="AB65" i="2"/>
  <c r="G83" i="2"/>
  <c r="O83" i="2"/>
  <c r="D85" i="2"/>
  <c r="L85" i="2"/>
  <c r="T85" i="2"/>
  <c r="G87" i="2"/>
  <c r="O87" i="2"/>
  <c r="J89" i="2"/>
  <c r="K91" i="2"/>
  <c r="L93" i="2"/>
  <c r="G101" i="2"/>
  <c r="W101" i="2"/>
  <c r="G109" i="2"/>
  <c r="W109" i="2"/>
  <c r="G117" i="2"/>
  <c r="W117" i="2"/>
  <c r="AA123" i="2"/>
  <c r="W123" i="2"/>
  <c r="S123" i="2"/>
  <c r="O123" i="2"/>
  <c r="K123" i="2"/>
  <c r="G123" i="2"/>
  <c r="Z123" i="2"/>
  <c r="V123" i="2"/>
  <c r="R123" i="2"/>
  <c r="N123" i="2"/>
  <c r="J123" i="2"/>
  <c r="F123" i="2"/>
  <c r="Y123" i="2"/>
  <c r="U123" i="2"/>
  <c r="Q123" i="2"/>
  <c r="M123" i="2"/>
  <c r="I123" i="2"/>
  <c r="E123" i="2"/>
  <c r="P123" i="2"/>
  <c r="Y127" i="2"/>
  <c r="U127" i="2"/>
  <c r="Q127" i="2"/>
  <c r="M127" i="2"/>
  <c r="I127" i="2"/>
  <c r="E127" i="2"/>
  <c r="AB127" i="2"/>
  <c r="X127" i="2"/>
  <c r="T127" i="2"/>
  <c r="P127" i="2"/>
  <c r="L127" i="2"/>
  <c r="H127" i="2"/>
  <c r="D127" i="2"/>
  <c r="AA127" i="2"/>
  <c r="W127" i="2"/>
  <c r="S127" i="2"/>
  <c r="O127" i="2"/>
  <c r="K127" i="2"/>
  <c r="G127" i="2"/>
  <c r="R127" i="2"/>
  <c r="G215" i="2"/>
  <c r="W215" i="2"/>
  <c r="G247" i="2"/>
  <c r="Y251" i="2"/>
  <c r="U251" i="2"/>
  <c r="Q251" i="2"/>
  <c r="M251" i="2"/>
  <c r="I251" i="2"/>
  <c r="E251" i="2"/>
  <c r="AB251" i="2"/>
  <c r="X251" i="2"/>
  <c r="T251" i="2"/>
  <c r="P251" i="2"/>
  <c r="L251" i="2"/>
  <c r="H251" i="2"/>
  <c r="D251" i="2"/>
  <c r="AA251" i="2"/>
  <c r="W251" i="2"/>
  <c r="S251" i="2"/>
  <c r="O251" i="2"/>
  <c r="K251" i="2"/>
  <c r="G251" i="2"/>
  <c r="R251" i="2"/>
  <c r="Z253" i="2"/>
  <c r="V253" i="2"/>
  <c r="R253" i="2"/>
  <c r="N253" i="2"/>
  <c r="J253" i="2"/>
  <c r="F253" i="2"/>
  <c r="Y253" i="2"/>
  <c r="U253" i="2"/>
  <c r="Q253" i="2"/>
  <c r="M253" i="2"/>
  <c r="I253" i="2"/>
  <c r="E253" i="2"/>
  <c r="AB253" i="2"/>
  <c r="X253" i="2"/>
  <c r="T253" i="2"/>
  <c r="P253" i="2"/>
  <c r="L253" i="2"/>
  <c r="H253" i="2"/>
  <c r="D253" i="2"/>
  <c r="S253" i="2"/>
  <c r="Z263" i="2"/>
  <c r="V263" i="2"/>
  <c r="R263" i="2"/>
  <c r="N263" i="2"/>
  <c r="J263" i="2"/>
  <c r="F263" i="2"/>
  <c r="Y263" i="2"/>
  <c r="U263" i="2"/>
  <c r="Q263" i="2"/>
  <c r="M263" i="2"/>
  <c r="I263" i="2"/>
  <c r="E263" i="2"/>
  <c r="AB263" i="2"/>
  <c r="X263" i="2"/>
  <c r="T263" i="2"/>
  <c r="P263" i="2"/>
  <c r="L263" i="2"/>
  <c r="H263" i="2"/>
  <c r="D263" i="2"/>
  <c r="S263" i="2"/>
  <c r="F269" i="2"/>
  <c r="V269" i="2"/>
  <c r="G271" i="2"/>
  <c r="W271" i="2"/>
  <c r="F281" i="2"/>
  <c r="V281" i="2"/>
  <c r="G283" i="2"/>
  <c r="W283" i="2"/>
  <c r="Z303" i="2"/>
  <c r="V303" i="2"/>
  <c r="R303" i="2"/>
  <c r="N303" i="2"/>
  <c r="J303" i="2"/>
  <c r="F303" i="2"/>
  <c r="Y303" i="2"/>
  <c r="U303" i="2"/>
  <c r="Q303" i="2"/>
  <c r="M303" i="2"/>
  <c r="I303" i="2"/>
  <c r="E303" i="2"/>
  <c r="AB303" i="2"/>
  <c r="X303" i="2"/>
  <c r="T303" i="2"/>
  <c r="P303" i="2"/>
  <c r="L303" i="2"/>
  <c r="H303" i="2"/>
  <c r="D303" i="2"/>
  <c r="S303" i="2"/>
  <c r="F309" i="2"/>
  <c r="G311" i="2"/>
  <c r="W311" i="2"/>
  <c r="AB331" i="2"/>
  <c r="X331" i="2"/>
  <c r="T331" i="2"/>
  <c r="P331" i="2"/>
  <c r="L331" i="2"/>
  <c r="H331" i="2"/>
  <c r="D331" i="2"/>
  <c r="Z331" i="2"/>
  <c r="V331" i="2"/>
  <c r="R331" i="2"/>
  <c r="N331" i="2"/>
  <c r="J331" i="2"/>
  <c r="F331" i="2"/>
  <c r="Y331" i="2"/>
  <c r="Q331" i="2"/>
  <c r="I331" i="2"/>
  <c r="W331" i="2"/>
  <c r="O331" i="2"/>
  <c r="G331" i="2"/>
  <c r="U331" i="2"/>
  <c r="M331" i="2"/>
  <c r="E331" i="2"/>
  <c r="Z335" i="2"/>
  <c r="V335" i="2"/>
  <c r="R335" i="2"/>
  <c r="N335" i="2"/>
  <c r="J335" i="2"/>
  <c r="F335" i="2"/>
  <c r="AB335" i="2"/>
  <c r="X335" i="2"/>
  <c r="T335" i="2"/>
  <c r="P335" i="2"/>
  <c r="L335" i="2"/>
  <c r="H335" i="2"/>
  <c r="D335" i="2"/>
  <c r="Y335" i="2"/>
  <c r="Q335" i="2"/>
  <c r="I335" i="2"/>
  <c r="W335" i="2"/>
  <c r="O335" i="2"/>
  <c r="G335" i="2"/>
  <c r="U335" i="2"/>
  <c r="M335" i="2"/>
  <c r="E335" i="2"/>
  <c r="AB339" i="2"/>
  <c r="X339" i="2"/>
  <c r="T339" i="2"/>
  <c r="P339" i="2"/>
  <c r="L339" i="2"/>
  <c r="H339" i="2"/>
  <c r="D339" i="2"/>
  <c r="Z339" i="2"/>
  <c r="V339" i="2"/>
  <c r="R339" i="2"/>
  <c r="N339" i="2"/>
  <c r="J339" i="2"/>
  <c r="F339" i="2"/>
  <c r="Y339" i="2"/>
  <c r="Q339" i="2"/>
  <c r="I339" i="2"/>
  <c r="W339" i="2"/>
  <c r="O339" i="2"/>
  <c r="G339" i="2"/>
  <c r="U339" i="2"/>
  <c r="M339" i="2"/>
  <c r="E339" i="2"/>
  <c r="J359" i="2"/>
  <c r="AA395" i="2"/>
  <c r="W395" i="2"/>
  <c r="S395" i="2"/>
  <c r="O395" i="2"/>
  <c r="K395" i="2"/>
  <c r="G395" i="2"/>
  <c r="Y395" i="2"/>
  <c r="U395" i="2"/>
  <c r="Q395" i="2"/>
  <c r="M395" i="2"/>
  <c r="I395" i="2"/>
  <c r="E395" i="2"/>
  <c r="X395" i="2"/>
  <c r="P395" i="2"/>
  <c r="H395" i="2"/>
  <c r="V395" i="2"/>
  <c r="N395" i="2"/>
  <c r="F395" i="2"/>
  <c r="AB395" i="2"/>
  <c r="T395" i="2"/>
  <c r="L395" i="2"/>
  <c r="D395" i="2"/>
  <c r="Y409" i="2"/>
  <c r="U409" i="2"/>
  <c r="Q409" i="2"/>
  <c r="M409" i="2"/>
  <c r="I409" i="2"/>
  <c r="E409" i="2"/>
  <c r="AA409" i="2"/>
  <c r="W409" i="2"/>
  <c r="S409" i="2"/>
  <c r="O409" i="2"/>
  <c r="K409" i="2"/>
  <c r="G409" i="2"/>
  <c r="X409" i="2"/>
  <c r="P409" i="2"/>
  <c r="H409" i="2"/>
  <c r="V409" i="2"/>
  <c r="N409" i="2"/>
  <c r="F409" i="2"/>
  <c r="AB409" i="2"/>
  <c r="T409" i="2"/>
  <c r="L409" i="2"/>
  <c r="D409" i="2"/>
  <c r="AA413" i="2"/>
  <c r="W413" i="2"/>
  <c r="S413" i="2"/>
  <c r="O413" i="2"/>
  <c r="K413" i="2"/>
  <c r="G413" i="2"/>
  <c r="Y413" i="2"/>
  <c r="U413" i="2"/>
  <c r="Q413" i="2"/>
  <c r="M413" i="2"/>
  <c r="I413" i="2"/>
  <c r="E413" i="2"/>
  <c r="X413" i="2"/>
  <c r="P413" i="2"/>
  <c r="H413" i="2"/>
  <c r="V413" i="2"/>
  <c r="N413" i="2"/>
  <c r="F413" i="2"/>
  <c r="AB413" i="2"/>
  <c r="T413" i="2"/>
  <c r="L413" i="2"/>
  <c r="D413" i="2"/>
  <c r="Y417" i="2"/>
  <c r="U417" i="2"/>
  <c r="Q417" i="2"/>
  <c r="M417" i="2"/>
  <c r="I417" i="2"/>
  <c r="E417" i="2"/>
  <c r="AA417" i="2"/>
  <c r="W417" i="2"/>
  <c r="S417" i="2"/>
  <c r="O417" i="2"/>
  <c r="K417" i="2"/>
  <c r="G417" i="2"/>
  <c r="X417" i="2"/>
  <c r="P417" i="2"/>
  <c r="H417" i="2"/>
  <c r="V417" i="2"/>
  <c r="N417" i="2"/>
  <c r="F417" i="2"/>
  <c r="AB417" i="2"/>
  <c r="T417" i="2"/>
  <c r="L417" i="2"/>
  <c r="D417" i="2"/>
  <c r="AA421" i="2"/>
  <c r="W421" i="2"/>
  <c r="S421" i="2"/>
  <c r="O421" i="2"/>
  <c r="K421" i="2"/>
  <c r="G421" i="2"/>
  <c r="Y421" i="2"/>
  <c r="U421" i="2"/>
  <c r="Q421" i="2"/>
  <c r="M421" i="2"/>
  <c r="I421" i="2"/>
  <c r="E421" i="2"/>
  <c r="X421" i="2"/>
  <c r="P421" i="2"/>
  <c r="H421" i="2"/>
  <c r="V421" i="2"/>
  <c r="N421" i="2"/>
  <c r="F421" i="2"/>
  <c r="AB421" i="2"/>
  <c r="T421" i="2"/>
  <c r="L421" i="2"/>
  <c r="D421" i="2"/>
  <c r="Z483" i="2"/>
  <c r="V483" i="2"/>
  <c r="R483" i="2"/>
  <c r="N483" i="2"/>
  <c r="J483" i="2"/>
  <c r="F483" i="2"/>
  <c r="Y483" i="2"/>
  <c r="U483" i="2"/>
  <c r="Q483" i="2"/>
  <c r="M483" i="2"/>
  <c r="I483" i="2"/>
  <c r="E483" i="2"/>
  <c r="AB483" i="2"/>
  <c r="X483" i="2"/>
  <c r="T483" i="2"/>
  <c r="P483" i="2"/>
  <c r="L483" i="2"/>
  <c r="H483" i="2"/>
  <c r="D483" i="2"/>
  <c r="O483" i="2"/>
  <c r="AA483" i="2"/>
  <c r="K483" i="2"/>
  <c r="W483" i="2"/>
  <c r="G483" i="2"/>
  <c r="AA589" i="2"/>
  <c r="W589" i="2"/>
  <c r="S589" i="2"/>
  <c r="O589" i="2"/>
  <c r="K589" i="2"/>
  <c r="G589" i="2"/>
  <c r="Z589" i="2"/>
  <c r="V589" i="2"/>
  <c r="R589" i="2"/>
  <c r="N589" i="2"/>
  <c r="J589" i="2"/>
  <c r="F589" i="2"/>
  <c r="Y589" i="2"/>
  <c r="U589" i="2"/>
  <c r="Q589" i="2"/>
  <c r="M589" i="2"/>
  <c r="I589" i="2"/>
  <c r="E589" i="2"/>
  <c r="AB589" i="2"/>
  <c r="L589" i="2"/>
  <c r="X589" i="2"/>
  <c r="H589" i="2"/>
  <c r="T589" i="2"/>
  <c r="D589" i="2"/>
  <c r="P589" i="2"/>
  <c r="K9" i="2"/>
  <c r="W9" i="2"/>
  <c r="G15" i="2"/>
  <c r="O15" i="2"/>
  <c r="W15" i="2"/>
  <c r="K39" i="2"/>
  <c r="AA39" i="2"/>
  <c r="R61" i="2"/>
  <c r="AA85" i="2"/>
  <c r="W85" i="2"/>
  <c r="S85" i="2"/>
  <c r="O85" i="2"/>
  <c r="K85" i="2"/>
  <c r="G85" i="2"/>
  <c r="Y85" i="2"/>
  <c r="U85" i="2"/>
  <c r="Q85" i="2"/>
  <c r="M85" i="2"/>
  <c r="I85" i="2"/>
  <c r="E85" i="2"/>
  <c r="S117" i="2"/>
  <c r="Z247" i="2"/>
  <c r="V247" i="2"/>
  <c r="R247" i="2"/>
  <c r="N247" i="2"/>
  <c r="J247" i="2"/>
  <c r="Y247" i="2"/>
  <c r="U247" i="2"/>
  <c r="Q247" i="2"/>
  <c r="M247" i="2"/>
  <c r="I247" i="2"/>
  <c r="E247" i="2"/>
  <c r="AB247" i="2"/>
  <c r="X247" i="2"/>
  <c r="T247" i="2"/>
  <c r="P247" i="2"/>
  <c r="L247" i="2"/>
  <c r="H247" i="2"/>
  <c r="D247" i="2"/>
  <c r="S271" i="2"/>
  <c r="S283" i="2"/>
  <c r="Y309" i="2"/>
  <c r="U309" i="2"/>
  <c r="Q309" i="2"/>
  <c r="M309" i="2"/>
  <c r="I309" i="2"/>
  <c r="E309" i="2"/>
  <c r="AB309" i="2"/>
  <c r="X309" i="2"/>
  <c r="T309" i="2"/>
  <c r="P309" i="2"/>
  <c r="L309" i="2"/>
  <c r="H309" i="2"/>
  <c r="D309" i="2"/>
  <c r="AA309" i="2"/>
  <c r="W309" i="2"/>
  <c r="S309" i="2"/>
  <c r="O309" i="2"/>
  <c r="K309" i="2"/>
  <c r="G309" i="2"/>
  <c r="E9" i="2"/>
  <c r="M15" i="2"/>
  <c r="U15" i="2"/>
  <c r="Y15" i="2"/>
  <c r="M33" i="2"/>
  <c r="Q33" i="2"/>
  <c r="Y33" i="2"/>
  <c r="K35" i="2"/>
  <c r="S35" i="2"/>
  <c r="AA35" i="2"/>
  <c r="E39" i="2"/>
  <c r="Q39" i="2"/>
  <c r="Q41" i="2"/>
  <c r="H45" i="2"/>
  <c r="G53" i="2"/>
  <c r="W53" i="2"/>
  <c r="F61" i="2"/>
  <c r="F65" i="2"/>
  <c r="F85" i="2"/>
  <c r="N85" i="2"/>
  <c r="V85" i="2"/>
  <c r="AA93" i="2"/>
  <c r="W93" i="2"/>
  <c r="S93" i="2"/>
  <c r="O93" i="2"/>
  <c r="K93" i="2"/>
  <c r="G93" i="2"/>
  <c r="Z93" i="2"/>
  <c r="V93" i="2"/>
  <c r="R93" i="2"/>
  <c r="N93" i="2"/>
  <c r="J93" i="2"/>
  <c r="F93" i="2"/>
  <c r="Y93" i="2"/>
  <c r="U93" i="2"/>
  <c r="Q93" i="2"/>
  <c r="M93" i="2"/>
  <c r="I93" i="2"/>
  <c r="E93" i="2"/>
  <c r="P93" i="2"/>
  <c r="Z97" i="2"/>
  <c r="V97" i="2"/>
  <c r="R97" i="2"/>
  <c r="N97" i="2"/>
  <c r="J97" i="2"/>
  <c r="F97" i="2"/>
  <c r="Y97" i="2"/>
  <c r="U97" i="2"/>
  <c r="Q97" i="2"/>
  <c r="M97" i="2"/>
  <c r="I97" i="2"/>
  <c r="E97" i="2"/>
  <c r="AB97" i="2"/>
  <c r="X97" i="2"/>
  <c r="T97" i="2"/>
  <c r="P97" i="2"/>
  <c r="L97" i="2"/>
  <c r="H97" i="2"/>
  <c r="D97" i="2"/>
  <c r="S97" i="2"/>
  <c r="K101" i="2"/>
  <c r="Z105" i="2"/>
  <c r="V105" i="2"/>
  <c r="R105" i="2"/>
  <c r="N105" i="2"/>
  <c r="J105" i="2"/>
  <c r="F105" i="2"/>
  <c r="Y105" i="2"/>
  <c r="U105" i="2"/>
  <c r="Q105" i="2"/>
  <c r="M105" i="2"/>
  <c r="I105" i="2"/>
  <c r="E105" i="2"/>
  <c r="AB105" i="2"/>
  <c r="X105" i="2"/>
  <c r="T105" i="2"/>
  <c r="P105" i="2"/>
  <c r="L105" i="2"/>
  <c r="H105" i="2"/>
  <c r="D105" i="2"/>
  <c r="S105" i="2"/>
  <c r="K109" i="2"/>
  <c r="Z113" i="2"/>
  <c r="V113" i="2"/>
  <c r="R113" i="2"/>
  <c r="N113" i="2"/>
  <c r="J113" i="2"/>
  <c r="F113" i="2"/>
  <c r="Y113" i="2"/>
  <c r="U113" i="2"/>
  <c r="Q113" i="2"/>
  <c r="M113" i="2"/>
  <c r="I113" i="2"/>
  <c r="E113" i="2"/>
  <c r="AB113" i="2"/>
  <c r="X113" i="2"/>
  <c r="T113" i="2"/>
  <c r="P113" i="2"/>
  <c r="L113" i="2"/>
  <c r="H113" i="2"/>
  <c r="D113" i="2"/>
  <c r="S113" i="2"/>
  <c r="K117" i="2"/>
  <c r="AA117" i="2"/>
  <c r="Z121" i="2"/>
  <c r="V121" i="2"/>
  <c r="R121" i="2"/>
  <c r="N121" i="2"/>
  <c r="J121" i="2"/>
  <c r="F121" i="2"/>
  <c r="Y121" i="2"/>
  <c r="U121" i="2"/>
  <c r="Q121" i="2"/>
  <c r="M121" i="2"/>
  <c r="I121" i="2"/>
  <c r="E121" i="2"/>
  <c r="AB121" i="2"/>
  <c r="X121" i="2"/>
  <c r="T121" i="2"/>
  <c r="P121" i="2"/>
  <c r="L121" i="2"/>
  <c r="H121" i="2"/>
  <c r="D121" i="2"/>
  <c r="S121" i="2"/>
  <c r="K215" i="2"/>
  <c r="AA215" i="2"/>
  <c r="Z229" i="2"/>
  <c r="V229" i="2"/>
  <c r="R229" i="2"/>
  <c r="N229" i="2"/>
  <c r="J229" i="2"/>
  <c r="F229" i="2"/>
  <c r="Y229" i="2"/>
  <c r="U229" i="2"/>
  <c r="Q229" i="2"/>
  <c r="M229" i="2"/>
  <c r="I229" i="2"/>
  <c r="E229" i="2"/>
  <c r="AB229" i="2"/>
  <c r="X229" i="2"/>
  <c r="T229" i="2"/>
  <c r="P229" i="2"/>
  <c r="L229" i="2"/>
  <c r="H229" i="2"/>
  <c r="D229" i="2"/>
  <c r="S229" i="2"/>
  <c r="Z239" i="2"/>
  <c r="V239" i="2"/>
  <c r="R239" i="2"/>
  <c r="N239" i="2"/>
  <c r="J239" i="2"/>
  <c r="F239" i="2"/>
  <c r="Y239" i="2"/>
  <c r="U239" i="2"/>
  <c r="Q239" i="2"/>
  <c r="M239" i="2"/>
  <c r="I239" i="2"/>
  <c r="E239" i="2"/>
  <c r="AB239" i="2"/>
  <c r="X239" i="2"/>
  <c r="T239" i="2"/>
  <c r="P239" i="2"/>
  <c r="L239" i="2"/>
  <c r="H239" i="2"/>
  <c r="D239" i="2"/>
  <c r="S239" i="2"/>
  <c r="K247" i="2"/>
  <c r="AA247" i="2"/>
  <c r="Z257" i="2"/>
  <c r="V257" i="2"/>
  <c r="R257" i="2"/>
  <c r="N257" i="2"/>
  <c r="J257" i="2"/>
  <c r="F257" i="2"/>
  <c r="Y257" i="2"/>
  <c r="U257" i="2"/>
  <c r="Q257" i="2"/>
  <c r="M257" i="2"/>
  <c r="I257" i="2"/>
  <c r="E257" i="2"/>
  <c r="AB257" i="2"/>
  <c r="X257" i="2"/>
  <c r="T257" i="2"/>
  <c r="P257" i="2"/>
  <c r="L257" i="2"/>
  <c r="H257" i="2"/>
  <c r="D257" i="2"/>
  <c r="S257" i="2"/>
  <c r="J269" i="2"/>
  <c r="K271" i="2"/>
  <c r="J281" i="2"/>
  <c r="K283" i="2"/>
  <c r="AA283" i="2"/>
  <c r="Z297" i="2"/>
  <c r="V297" i="2"/>
  <c r="R297" i="2"/>
  <c r="N297" i="2"/>
  <c r="J297" i="2"/>
  <c r="F297" i="2"/>
  <c r="Y297" i="2"/>
  <c r="U297" i="2"/>
  <c r="Q297" i="2"/>
  <c r="M297" i="2"/>
  <c r="I297" i="2"/>
  <c r="E297" i="2"/>
  <c r="AB297" i="2"/>
  <c r="X297" i="2"/>
  <c r="T297" i="2"/>
  <c r="P297" i="2"/>
  <c r="L297" i="2"/>
  <c r="H297" i="2"/>
  <c r="D297" i="2"/>
  <c r="S297" i="2"/>
  <c r="J309" i="2"/>
  <c r="Z309" i="2"/>
  <c r="K311" i="2"/>
  <c r="AA325" i="2"/>
  <c r="W325" i="2"/>
  <c r="Y325" i="2"/>
  <c r="V325" i="2"/>
  <c r="R325" i="2"/>
  <c r="N325" i="2"/>
  <c r="J325" i="2"/>
  <c r="F325" i="2"/>
  <c r="AB325" i="2"/>
  <c r="U325" i="2"/>
  <c r="Q325" i="2"/>
  <c r="M325" i="2"/>
  <c r="I325" i="2"/>
  <c r="E325" i="2"/>
  <c r="Z325" i="2"/>
  <c r="T325" i="2"/>
  <c r="P325" i="2"/>
  <c r="L325" i="2"/>
  <c r="H325" i="2"/>
  <c r="D325" i="2"/>
  <c r="S325" i="2"/>
  <c r="R359" i="2"/>
  <c r="Z433" i="2"/>
  <c r="V433" i="2"/>
  <c r="R433" i="2"/>
  <c r="N433" i="2"/>
  <c r="J433" i="2"/>
  <c r="F433" i="2"/>
  <c r="Y433" i="2"/>
  <c r="U433" i="2"/>
  <c r="Q433" i="2"/>
  <c r="M433" i="2"/>
  <c r="I433" i="2"/>
  <c r="E433" i="2"/>
  <c r="AB433" i="2"/>
  <c r="X433" i="2"/>
  <c r="T433" i="2"/>
  <c r="P433" i="2"/>
  <c r="L433" i="2"/>
  <c r="H433" i="2"/>
  <c r="D433" i="2"/>
  <c r="O433" i="2"/>
  <c r="AA433" i="2"/>
  <c r="K433" i="2"/>
  <c r="W433" i="2"/>
  <c r="G433" i="2"/>
  <c r="AA503" i="2"/>
  <c r="W503" i="2"/>
  <c r="S503" i="2"/>
  <c r="O503" i="2"/>
  <c r="K503" i="2"/>
  <c r="G503" i="2"/>
  <c r="Z503" i="2"/>
  <c r="V503" i="2"/>
  <c r="R503" i="2"/>
  <c r="N503" i="2"/>
  <c r="J503" i="2"/>
  <c r="F503" i="2"/>
  <c r="Y503" i="2"/>
  <c r="U503" i="2"/>
  <c r="Q503" i="2"/>
  <c r="M503" i="2"/>
  <c r="I503" i="2"/>
  <c r="E503" i="2"/>
  <c r="AB503" i="2"/>
  <c r="L503" i="2"/>
  <c r="X503" i="2"/>
  <c r="H503" i="2"/>
  <c r="T503" i="2"/>
  <c r="D503" i="2"/>
  <c r="O9" i="2"/>
  <c r="AA9" i="2"/>
  <c r="G33" i="2"/>
  <c r="O33" i="2"/>
  <c r="AA33" i="2"/>
  <c r="S39" i="2"/>
  <c r="S53" i="2"/>
  <c r="AA61" i="2"/>
  <c r="W61" i="2"/>
  <c r="S61" i="2"/>
  <c r="O61" i="2"/>
  <c r="K61" i="2"/>
  <c r="G61" i="2"/>
  <c r="Y61" i="2"/>
  <c r="U61" i="2"/>
  <c r="Q61" i="2"/>
  <c r="M61" i="2"/>
  <c r="I61" i="2"/>
  <c r="E61" i="2"/>
  <c r="Y65" i="2"/>
  <c r="U65" i="2"/>
  <c r="Q65" i="2"/>
  <c r="M65" i="2"/>
  <c r="I65" i="2"/>
  <c r="E65" i="2"/>
  <c r="AA65" i="2"/>
  <c r="W65" i="2"/>
  <c r="S65" i="2"/>
  <c r="O65" i="2"/>
  <c r="K65" i="2"/>
  <c r="G65" i="2"/>
  <c r="R65" i="2"/>
  <c r="J85" i="2"/>
  <c r="Z85" i="2"/>
  <c r="Z101" i="2"/>
  <c r="V101" i="2"/>
  <c r="R101" i="2"/>
  <c r="N101" i="2"/>
  <c r="J101" i="2"/>
  <c r="F101" i="2"/>
  <c r="Y101" i="2"/>
  <c r="U101" i="2"/>
  <c r="Q101" i="2"/>
  <c r="M101" i="2"/>
  <c r="I101" i="2"/>
  <c r="E101" i="2"/>
  <c r="AB101" i="2"/>
  <c r="X101" i="2"/>
  <c r="T101" i="2"/>
  <c r="P101" i="2"/>
  <c r="L101" i="2"/>
  <c r="H101" i="2"/>
  <c r="D101" i="2"/>
  <c r="Z109" i="2"/>
  <c r="V109" i="2"/>
  <c r="R109" i="2"/>
  <c r="N109" i="2"/>
  <c r="J109" i="2"/>
  <c r="F109" i="2"/>
  <c r="Y109" i="2"/>
  <c r="U109" i="2"/>
  <c r="Q109" i="2"/>
  <c r="M109" i="2"/>
  <c r="I109" i="2"/>
  <c r="E109" i="2"/>
  <c r="AB109" i="2"/>
  <c r="X109" i="2"/>
  <c r="T109" i="2"/>
  <c r="P109" i="2"/>
  <c r="L109" i="2"/>
  <c r="H109" i="2"/>
  <c r="D109" i="2"/>
  <c r="S247" i="2"/>
  <c r="Y269" i="2"/>
  <c r="U269" i="2"/>
  <c r="Q269" i="2"/>
  <c r="M269" i="2"/>
  <c r="I269" i="2"/>
  <c r="E269" i="2"/>
  <c r="AB269" i="2"/>
  <c r="X269" i="2"/>
  <c r="T269" i="2"/>
  <c r="P269" i="2"/>
  <c r="L269" i="2"/>
  <c r="H269" i="2"/>
  <c r="D269" i="2"/>
  <c r="AA269" i="2"/>
  <c r="W269" i="2"/>
  <c r="S269" i="2"/>
  <c r="O269" i="2"/>
  <c r="K269" i="2"/>
  <c r="G269" i="2"/>
  <c r="Z271" i="2"/>
  <c r="V271" i="2"/>
  <c r="R271" i="2"/>
  <c r="N271" i="2"/>
  <c r="J271" i="2"/>
  <c r="F271" i="2"/>
  <c r="Y271" i="2"/>
  <c r="U271" i="2"/>
  <c r="Q271" i="2"/>
  <c r="M271" i="2"/>
  <c r="I271" i="2"/>
  <c r="E271" i="2"/>
  <c r="AB271" i="2"/>
  <c r="X271" i="2"/>
  <c r="T271" i="2"/>
  <c r="P271" i="2"/>
  <c r="L271" i="2"/>
  <c r="H271" i="2"/>
  <c r="D271" i="2"/>
  <c r="Y281" i="2"/>
  <c r="U281" i="2"/>
  <c r="Q281" i="2"/>
  <c r="M281" i="2"/>
  <c r="I281" i="2"/>
  <c r="E281" i="2"/>
  <c r="AB281" i="2"/>
  <c r="X281" i="2"/>
  <c r="T281" i="2"/>
  <c r="P281" i="2"/>
  <c r="L281" i="2"/>
  <c r="H281" i="2"/>
  <c r="D281" i="2"/>
  <c r="AA281" i="2"/>
  <c r="W281" i="2"/>
  <c r="S281" i="2"/>
  <c r="O281" i="2"/>
  <c r="K281" i="2"/>
  <c r="G281" i="2"/>
  <c r="R281" i="2"/>
  <c r="Z311" i="2"/>
  <c r="V311" i="2"/>
  <c r="R311" i="2"/>
  <c r="N311" i="2"/>
  <c r="J311" i="2"/>
  <c r="F311" i="2"/>
  <c r="Y311" i="2"/>
  <c r="U311" i="2"/>
  <c r="Q311" i="2"/>
  <c r="M311" i="2"/>
  <c r="I311" i="2"/>
  <c r="E311" i="2"/>
  <c r="AB311" i="2"/>
  <c r="X311" i="2"/>
  <c r="T311" i="2"/>
  <c r="P311" i="2"/>
  <c r="L311" i="2"/>
  <c r="H311" i="2"/>
  <c r="D311" i="2"/>
  <c r="S311" i="2"/>
  <c r="I9" i="2"/>
  <c r="M9" i="2"/>
  <c r="U9" i="2"/>
  <c r="Y9" i="2"/>
  <c r="E15" i="2"/>
  <c r="I15" i="2"/>
  <c r="Q15" i="2"/>
  <c r="E33" i="2"/>
  <c r="I33" i="2"/>
  <c r="U33" i="2"/>
  <c r="G35" i="2"/>
  <c r="O35" i="2"/>
  <c r="W35" i="2"/>
  <c r="I39" i="2"/>
  <c r="M39" i="2"/>
  <c r="U39" i="2"/>
  <c r="Y39" i="2"/>
  <c r="I41" i="2"/>
  <c r="M41" i="2"/>
  <c r="U41" i="2"/>
  <c r="Y41" i="2"/>
  <c r="Z45" i="2"/>
  <c r="V45" i="2"/>
  <c r="R45" i="2"/>
  <c r="N45" i="2"/>
  <c r="J45" i="2"/>
  <c r="F45" i="2"/>
  <c r="M45" i="2"/>
  <c r="S45" i="2"/>
  <c r="AB47" i="2"/>
  <c r="X47" i="2"/>
  <c r="T47" i="2"/>
  <c r="P47" i="2"/>
  <c r="L47" i="2"/>
  <c r="H47" i="2"/>
  <c r="D47" i="2"/>
  <c r="I47" i="2"/>
  <c r="S47" i="2"/>
  <c r="Y47" i="2"/>
  <c r="O53" i="2"/>
  <c r="AB57" i="2"/>
  <c r="X57" i="2"/>
  <c r="T57" i="2"/>
  <c r="P57" i="2"/>
  <c r="L57" i="2"/>
  <c r="H57" i="2"/>
  <c r="D57" i="2"/>
  <c r="Z57" i="2"/>
  <c r="V57" i="2"/>
  <c r="R57" i="2"/>
  <c r="N57" i="2"/>
  <c r="J57" i="2"/>
  <c r="F57" i="2"/>
  <c r="S57" i="2"/>
  <c r="AA57" i="2"/>
  <c r="N61" i="2"/>
  <c r="V65" i="2"/>
  <c r="F9" i="2"/>
  <c r="J9" i="2"/>
  <c r="N9" i="2"/>
  <c r="R9" i="2"/>
  <c r="V9" i="2"/>
  <c r="Z9" i="2"/>
  <c r="I13" i="2"/>
  <c r="M13" i="2"/>
  <c r="Q13" i="2"/>
  <c r="U13" i="2"/>
  <c r="F15" i="2"/>
  <c r="J15" i="2"/>
  <c r="N15" i="2"/>
  <c r="R15" i="2"/>
  <c r="V15" i="2"/>
  <c r="F33" i="2"/>
  <c r="J33" i="2"/>
  <c r="N33" i="2"/>
  <c r="R33" i="2"/>
  <c r="V33" i="2"/>
  <c r="D35" i="2"/>
  <c r="H35" i="2"/>
  <c r="L35" i="2"/>
  <c r="P35" i="2"/>
  <c r="T35" i="2"/>
  <c r="X35" i="2"/>
  <c r="F39" i="2"/>
  <c r="J39" i="2"/>
  <c r="N39" i="2"/>
  <c r="R39" i="2"/>
  <c r="V39" i="2"/>
  <c r="F41" i="2"/>
  <c r="J41" i="2"/>
  <c r="N41" i="2"/>
  <c r="R41" i="2"/>
  <c r="V41" i="2"/>
  <c r="D45" i="2"/>
  <c r="I45" i="2"/>
  <c r="O45" i="2"/>
  <c r="T45" i="2"/>
  <c r="Y45" i="2"/>
  <c r="E47" i="2"/>
  <c r="J47" i="2"/>
  <c r="O47" i="2"/>
  <c r="U47" i="2"/>
  <c r="Z47" i="2"/>
  <c r="E49" i="2"/>
  <c r="M49" i="2"/>
  <c r="U49" i="2"/>
  <c r="Z51" i="2"/>
  <c r="V51" i="2"/>
  <c r="R51" i="2"/>
  <c r="N51" i="2"/>
  <c r="J51" i="2"/>
  <c r="F51" i="2"/>
  <c r="AB51" i="2"/>
  <c r="X51" i="2"/>
  <c r="T51" i="2"/>
  <c r="P51" i="2"/>
  <c r="L51" i="2"/>
  <c r="H51" i="2"/>
  <c r="D51" i="2"/>
  <c r="K51" i="2"/>
  <c r="S51" i="2"/>
  <c r="AA51" i="2"/>
  <c r="I53" i="2"/>
  <c r="Q53" i="2"/>
  <c r="Y53" i="2"/>
  <c r="G55" i="2"/>
  <c r="O55" i="2"/>
  <c r="W55" i="2"/>
  <c r="E57" i="2"/>
  <c r="M57" i="2"/>
  <c r="U57" i="2"/>
  <c r="Z59" i="2"/>
  <c r="V59" i="2"/>
  <c r="R59" i="2"/>
  <c r="N59" i="2"/>
  <c r="J59" i="2"/>
  <c r="F59" i="2"/>
  <c r="AB59" i="2"/>
  <c r="X59" i="2"/>
  <c r="T59" i="2"/>
  <c r="P59" i="2"/>
  <c r="L59" i="2"/>
  <c r="H59" i="2"/>
  <c r="D59" i="2"/>
  <c r="K59" i="2"/>
  <c r="S59" i="2"/>
  <c r="AA59" i="2"/>
  <c r="H61" i="2"/>
  <c r="P61" i="2"/>
  <c r="X61" i="2"/>
  <c r="AB63" i="2"/>
  <c r="X63" i="2"/>
  <c r="T63" i="2"/>
  <c r="P63" i="2"/>
  <c r="L63" i="2"/>
  <c r="H63" i="2"/>
  <c r="D63" i="2"/>
  <c r="Z63" i="2"/>
  <c r="V63" i="2"/>
  <c r="R63" i="2"/>
  <c r="N63" i="2"/>
  <c r="J63" i="2"/>
  <c r="F63" i="2"/>
  <c r="K63" i="2"/>
  <c r="S63" i="2"/>
  <c r="AA63" i="2"/>
  <c r="H65" i="2"/>
  <c r="P65" i="2"/>
  <c r="X65" i="2"/>
  <c r="Z83" i="2"/>
  <c r="V83" i="2"/>
  <c r="R83" i="2"/>
  <c r="N83" i="2"/>
  <c r="J83" i="2"/>
  <c r="F83" i="2"/>
  <c r="AB83" i="2"/>
  <c r="X83" i="2"/>
  <c r="T83" i="2"/>
  <c r="P83" i="2"/>
  <c r="L83" i="2"/>
  <c r="H83" i="2"/>
  <c r="D83" i="2"/>
  <c r="K83" i="2"/>
  <c r="S83" i="2"/>
  <c r="AA83" i="2"/>
  <c r="H85" i="2"/>
  <c r="P85" i="2"/>
  <c r="X85" i="2"/>
  <c r="AB87" i="2"/>
  <c r="X87" i="2"/>
  <c r="T87" i="2"/>
  <c r="P87" i="2"/>
  <c r="L87" i="2"/>
  <c r="H87" i="2"/>
  <c r="D87" i="2"/>
  <c r="AA87" i="2"/>
  <c r="Z87" i="2"/>
  <c r="V87" i="2"/>
  <c r="R87" i="2"/>
  <c r="N87" i="2"/>
  <c r="J87" i="2"/>
  <c r="F87" i="2"/>
  <c r="K87" i="2"/>
  <c r="S87" i="2"/>
  <c r="Y89" i="2"/>
  <c r="U89" i="2"/>
  <c r="Q89" i="2"/>
  <c r="M89" i="2"/>
  <c r="I89" i="2"/>
  <c r="E89" i="2"/>
  <c r="AB89" i="2"/>
  <c r="X89" i="2"/>
  <c r="T89" i="2"/>
  <c r="P89" i="2"/>
  <c r="L89" i="2"/>
  <c r="H89" i="2"/>
  <c r="D89" i="2"/>
  <c r="AA89" i="2"/>
  <c r="W89" i="2"/>
  <c r="S89" i="2"/>
  <c r="O89" i="2"/>
  <c r="K89" i="2"/>
  <c r="G89" i="2"/>
  <c r="R89" i="2"/>
  <c r="Z91" i="2"/>
  <c r="V91" i="2"/>
  <c r="R91" i="2"/>
  <c r="N91" i="2"/>
  <c r="J91" i="2"/>
  <c r="F91" i="2"/>
  <c r="Y91" i="2"/>
  <c r="U91" i="2"/>
  <c r="Q91" i="2"/>
  <c r="M91" i="2"/>
  <c r="I91" i="2"/>
  <c r="E91" i="2"/>
  <c r="AB91" i="2"/>
  <c r="X91" i="2"/>
  <c r="T91" i="2"/>
  <c r="P91" i="2"/>
  <c r="L91" i="2"/>
  <c r="H91" i="2"/>
  <c r="D91" i="2"/>
  <c r="S91" i="2"/>
  <c r="D93" i="2"/>
  <c r="T93" i="2"/>
  <c r="G97" i="2"/>
  <c r="W97" i="2"/>
  <c r="O101" i="2"/>
  <c r="G105" i="2"/>
  <c r="W105" i="2"/>
  <c r="O109" i="2"/>
  <c r="G113" i="2"/>
  <c r="W113" i="2"/>
  <c r="O117" i="2"/>
  <c r="G121" i="2"/>
  <c r="W121" i="2"/>
  <c r="J127" i="2"/>
  <c r="Z127" i="2"/>
  <c r="Y209" i="2"/>
  <c r="U209" i="2"/>
  <c r="Q209" i="2"/>
  <c r="M209" i="2"/>
  <c r="I209" i="2"/>
  <c r="E209" i="2"/>
  <c r="AB209" i="2"/>
  <c r="X209" i="2"/>
  <c r="T209" i="2"/>
  <c r="P209" i="2"/>
  <c r="L209" i="2"/>
  <c r="H209" i="2"/>
  <c r="D209" i="2"/>
  <c r="AA209" i="2"/>
  <c r="W209" i="2"/>
  <c r="S209" i="2"/>
  <c r="O209" i="2"/>
  <c r="K209" i="2"/>
  <c r="G209" i="2"/>
  <c r="R209" i="2"/>
  <c r="Z211" i="2"/>
  <c r="V211" i="2"/>
  <c r="R211" i="2"/>
  <c r="N211" i="2"/>
  <c r="J211" i="2"/>
  <c r="F211" i="2"/>
  <c r="Y211" i="2"/>
  <c r="U211" i="2"/>
  <c r="Q211" i="2"/>
  <c r="M211" i="2"/>
  <c r="I211" i="2"/>
  <c r="E211" i="2"/>
  <c r="AB211" i="2"/>
  <c r="X211" i="2"/>
  <c r="T211" i="2"/>
  <c r="P211" i="2"/>
  <c r="L211" i="2"/>
  <c r="H211" i="2"/>
  <c r="D211" i="2"/>
  <c r="S211" i="2"/>
  <c r="O215" i="2"/>
  <c r="Y221" i="2"/>
  <c r="U221" i="2"/>
  <c r="Q221" i="2"/>
  <c r="M221" i="2"/>
  <c r="I221" i="2"/>
  <c r="E221" i="2"/>
  <c r="AB221" i="2"/>
  <c r="X221" i="2"/>
  <c r="T221" i="2"/>
  <c r="P221" i="2"/>
  <c r="L221" i="2"/>
  <c r="H221" i="2"/>
  <c r="D221" i="2"/>
  <c r="AA221" i="2"/>
  <c r="W221" i="2"/>
  <c r="S221" i="2"/>
  <c r="O221" i="2"/>
  <c r="K221" i="2"/>
  <c r="G221" i="2"/>
  <c r="R221" i="2"/>
  <c r="Z223" i="2"/>
  <c r="V223" i="2"/>
  <c r="R223" i="2"/>
  <c r="N223" i="2"/>
  <c r="J223" i="2"/>
  <c r="F223" i="2"/>
  <c r="Y223" i="2"/>
  <c r="U223" i="2"/>
  <c r="Q223" i="2"/>
  <c r="M223" i="2"/>
  <c r="I223" i="2"/>
  <c r="E223" i="2"/>
  <c r="AB223" i="2"/>
  <c r="X223" i="2"/>
  <c r="T223" i="2"/>
  <c r="P223" i="2"/>
  <c r="L223" i="2"/>
  <c r="H223" i="2"/>
  <c r="D223" i="2"/>
  <c r="S223" i="2"/>
  <c r="G229" i="2"/>
  <c r="W229" i="2"/>
  <c r="Z233" i="2"/>
  <c r="V233" i="2"/>
  <c r="R233" i="2"/>
  <c r="N233" i="2"/>
  <c r="J233" i="2"/>
  <c r="F233" i="2"/>
  <c r="Y233" i="2"/>
  <c r="U233" i="2"/>
  <c r="Q233" i="2"/>
  <c r="M233" i="2"/>
  <c r="I233" i="2"/>
  <c r="E233" i="2"/>
  <c r="AB233" i="2"/>
  <c r="X233" i="2"/>
  <c r="T233" i="2"/>
  <c r="P233" i="2"/>
  <c r="L233" i="2"/>
  <c r="H233" i="2"/>
  <c r="D233" i="2"/>
  <c r="S233" i="2"/>
  <c r="G239" i="2"/>
  <c r="W239" i="2"/>
  <c r="Z243" i="2"/>
  <c r="V243" i="2"/>
  <c r="R243" i="2"/>
  <c r="N243" i="2"/>
  <c r="J243" i="2"/>
  <c r="F243" i="2"/>
  <c r="Y243" i="2"/>
  <c r="U243" i="2"/>
  <c r="Q243" i="2"/>
  <c r="M243" i="2"/>
  <c r="I243" i="2"/>
  <c r="E243" i="2"/>
  <c r="AB243" i="2"/>
  <c r="X243" i="2"/>
  <c r="T243" i="2"/>
  <c r="P243" i="2"/>
  <c r="L243" i="2"/>
  <c r="H243" i="2"/>
  <c r="D243" i="2"/>
  <c r="S243" i="2"/>
  <c r="O247" i="2"/>
  <c r="J251" i="2"/>
  <c r="Z251" i="2"/>
  <c r="K253" i="2"/>
  <c r="AA253" i="2"/>
  <c r="G257" i="2"/>
  <c r="W257" i="2"/>
  <c r="K263" i="2"/>
  <c r="AA263" i="2"/>
  <c r="N269" i="2"/>
  <c r="O271" i="2"/>
  <c r="Z277" i="2"/>
  <c r="V277" i="2"/>
  <c r="R277" i="2"/>
  <c r="N277" i="2"/>
  <c r="J277" i="2"/>
  <c r="F277" i="2"/>
  <c r="Y277" i="2"/>
  <c r="U277" i="2"/>
  <c r="Q277" i="2"/>
  <c r="M277" i="2"/>
  <c r="I277" i="2"/>
  <c r="E277" i="2"/>
  <c r="AB277" i="2"/>
  <c r="X277" i="2"/>
  <c r="T277" i="2"/>
  <c r="P277" i="2"/>
  <c r="L277" i="2"/>
  <c r="H277" i="2"/>
  <c r="D277" i="2"/>
  <c r="S277" i="2"/>
  <c r="N281" i="2"/>
  <c r="O283" i="2"/>
  <c r="Y289" i="2"/>
  <c r="U289" i="2"/>
  <c r="Q289" i="2"/>
  <c r="M289" i="2"/>
  <c r="I289" i="2"/>
  <c r="E289" i="2"/>
  <c r="AB289" i="2"/>
  <c r="X289" i="2"/>
  <c r="T289" i="2"/>
  <c r="P289" i="2"/>
  <c r="L289" i="2"/>
  <c r="H289" i="2"/>
  <c r="D289" i="2"/>
  <c r="AA289" i="2"/>
  <c r="W289" i="2"/>
  <c r="S289" i="2"/>
  <c r="O289" i="2"/>
  <c r="K289" i="2"/>
  <c r="G289" i="2"/>
  <c r="R289" i="2"/>
  <c r="Z291" i="2"/>
  <c r="V291" i="2"/>
  <c r="R291" i="2"/>
  <c r="N291" i="2"/>
  <c r="J291" i="2"/>
  <c r="F291" i="2"/>
  <c r="Y291" i="2"/>
  <c r="U291" i="2"/>
  <c r="Q291" i="2"/>
  <c r="M291" i="2"/>
  <c r="I291" i="2"/>
  <c r="E291" i="2"/>
  <c r="AB291" i="2"/>
  <c r="X291" i="2"/>
  <c r="T291" i="2"/>
  <c r="P291" i="2"/>
  <c r="L291" i="2"/>
  <c r="H291" i="2"/>
  <c r="D291" i="2"/>
  <c r="S291" i="2"/>
  <c r="G297" i="2"/>
  <c r="W297" i="2"/>
  <c r="K303" i="2"/>
  <c r="AA303" i="2"/>
  <c r="N309" i="2"/>
  <c r="O311" i="2"/>
  <c r="Y317" i="2"/>
  <c r="U317" i="2"/>
  <c r="Q317" i="2"/>
  <c r="M317" i="2"/>
  <c r="I317" i="2"/>
  <c r="E317" i="2"/>
  <c r="AB317" i="2"/>
  <c r="X317" i="2"/>
  <c r="T317" i="2"/>
  <c r="P317" i="2"/>
  <c r="L317" i="2"/>
  <c r="H317" i="2"/>
  <c r="D317" i="2"/>
  <c r="AA317" i="2"/>
  <c r="W317" i="2"/>
  <c r="S317" i="2"/>
  <c r="O317" i="2"/>
  <c r="K317" i="2"/>
  <c r="G317" i="2"/>
  <c r="R317" i="2"/>
  <c r="Z319" i="2"/>
  <c r="V319" i="2"/>
  <c r="R319" i="2"/>
  <c r="N319" i="2"/>
  <c r="J319" i="2"/>
  <c r="F319" i="2"/>
  <c r="Y319" i="2"/>
  <c r="U319" i="2"/>
  <c r="Q319" i="2"/>
  <c r="M319" i="2"/>
  <c r="I319" i="2"/>
  <c r="E319" i="2"/>
  <c r="AB319" i="2"/>
  <c r="X319" i="2"/>
  <c r="T319" i="2"/>
  <c r="P319" i="2"/>
  <c r="L319" i="2"/>
  <c r="H319" i="2"/>
  <c r="D319" i="2"/>
  <c r="S319" i="2"/>
  <c r="G325" i="2"/>
  <c r="X325" i="2"/>
  <c r="S331" i="2"/>
  <c r="S335" i="2"/>
  <c r="S339" i="2"/>
  <c r="Z359" i="2"/>
  <c r="R417" i="2"/>
  <c r="R421" i="2"/>
  <c r="Y431" i="2"/>
  <c r="U431" i="2"/>
  <c r="Q431" i="2"/>
  <c r="M431" i="2"/>
  <c r="I431" i="2"/>
  <c r="E431" i="2"/>
  <c r="AB431" i="2"/>
  <c r="X431" i="2"/>
  <c r="T431" i="2"/>
  <c r="P431" i="2"/>
  <c r="L431" i="2"/>
  <c r="H431" i="2"/>
  <c r="D431" i="2"/>
  <c r="AA431" i="2"/>
  <c r="W431" i="2"/>
  <c r="S431" i="2"/>
  <c r="O431" i="2"/>
  <c r="K431" i="2"/>
  <c r="G431" i="2"/>
  <c r="N431" i="2"/>
  <c r="Z431" i="2"/>
  <c r="J431" i="2"/>
  <c r="V431" i="2"/>
  <c r="F431" i="2"/>
  <c r="S433" i="2"/>
  <c r="AA479" i="2"/>
  <c r="W479" i="2"/>
  <c r="S479" i="2"/>
  <c r="O479" i="2"/>
  <c r="K479" i="2"/>
  <c r="G479" i="2"/>
  <c r="Z479" i="2"/>
  <c r="V479" i="2"/>
  <c r="R479" i="2"/>
  <c r="N479" i="2"/>
  <c r="J479" i="2"/>
  <c r="F479" i="2"/>
  <c r="Y479" i="2"/>
  <c r="U479" i="2"/>
  <c r="Q479" i="2"/>
  <c r="M479" i="2"/>
  <c r="I479" i="2"/>
  <c r="E479" i="2"/>
  <c r="AB479" i="2"/>
  <c r="L479" i="2"/>
  <c r="X479" i="2"/>
  <c r="H479" i="2"/>
  <c r="T479" i="2"/>
  <c r="D479" i="2"/>
  <c r="P503" i="2"/>
  <c r="Z609" i="2"/>
  <c r="V609" i="2"/>
  <c r="R609" i="2"/>
  <c r="N609" i="2"/>
  <c r="J609" i="2"/>
  <c r="F609" i="2"/>
  <c r="Y609" i="2"/>
  <c r="U609" i="2"/>
  <c r="Q609" i="2"/>
  <c r="M609" i="2"/>
  <c r="I609" i="2"/>
  <c r="E609" i="2"/>
  <c r="AB609" i="2"/>
  <c r="X609" i="2"/>
  <c r="T609" i="2"/>
  <c r="P609" i="2"/>
  <c r="L609" i="2"/>
  <c r="H609" i="2"/>
  <c r="D609" i="2"/>
  <c r="O609" i="2"/>
  <c r="AA609" i="2"/>
  <c r="K609" i="2"/>
  <c r="W609" i="2"/>
  <c r="G609" i="2"/>
  <c r="S609" i="2"/>
  <c r="E67" i="2"/>
  <c r="I67" i="2"/>
  <c r="M67" i="2"/>
  <c r="Q67" i="2"/>
  <c r="U67" i="2"/>
  <c r="Y67" i="2"/>
  <c r="G69" i="2"/>
  <c r="K69" i="2"/>
  <c r="O69" i="2"/>
  <c r="S69" i="2"/>
  <c r="W69" i="2"/>
  <c r="E71" i="2"/>
  <c r="I71" i="2"/>
  <c r="M71" i="2"/>
  <c r="Q71" i="2"/>
  <c r="U71" i="2"/>
  <c r="Y71" i="2"/>
  <c r="G73" i="2"/>
  <c r="K73" i="2"/>
  <c r="O73" i="2"/>
  <c r="S73" i="2"/>
  <c r="W73" i="2"/>
  <c r="E75" i="2"/>
  <c r="I75" i="2"/>
  <c r="M75" i="2"/>
  <c r="Q75" i="2"/>
  <c r="U75" i="2"/>
  <c r="Y75" i="2"/>
  <c r="G77" i="2"/>
  <c r="K77" i="2"/>
  <c r="O77" i="2"/>
  <c r="S77" i="2"/>
  <c r="W77" i="2"/>
  <c r="E79" i="2"/>
  <c r="I79" i="2"/>
  <c r="M79" i="2"/>
  <c r="Q79" i="2"/>
  <c r="U79" i="2"/>
  <c r="Y79" i="2"/>
  <c r="G81" i="2"/>
  <c r="K81" i="2"/>
  <c r="O81" i="2"/>
  <c r="S81" i="2"/>
  <c r="W81" i="2"/>
  <c r="F95" i="2"/>
  <c r="J95" i="2"/>
  <c r="N95" i="2"/>
  <c r="R95" i="2"/>
  <c r="V95" i="2"/>
  <c r="Z95" i="2"/>
  <c r="F99" i="2"/>
  <c r="J99" i="2"/>
  <c r="N99" i="2"/>
  <c r="R99" i="2"/>
  <c r="V99" i="2"/>
  <c r="Z99" i="2"/>
  <c r="F103" i="2"/>
  <c r="J103" i="2"/>
  <c r="N103" i="2"/>
  <c r="R103" i="2"/>
  <c r="V103" i="2"/>
  <c r="Z103" i="2"/>
  <c r="F107" i="2"/>
  <c r="J107" i="2"/>
  <c r="N107" i="2"/>
  <c r="R107" i="2"/>
  <c r="V107" i="2"/>
  <c r="Z107" i="2"/>
  <c r="F111" i="2"/>
  <c r="J111" i="2"/>
  <c r="N111" i="2"/>
  <c r="R111" i="2"/>
  <c r="V111" i="2"/>
  <c r="Z111" i="2"/>
  <c r="F115" i="2"/>
  <c r="J115" i="2"/>
  <c r="N115" i="2"/>
  <c r="R115" i="2"/>
  <c r="V115" i="2"/>
  <c r="Z115" i="2"/>
  <c r="F119" i="2"/>
  <c r="J119" i="2"/>
  <c r="N119" i="2"/>
  <c r="R119" i="2"/>
  <c r="V119" i="2"/>
  <c r="Z119" i="2"/>
  <c r="F125" i="2"/>
  <c r="J125" i="2"/>
  <c r="N125" i="2"/>
  <c r="R125" i="2"/>
  <c r="V125" i="2"/>
  <c r="Z125" i="2"/>
  <c r="E129" i="2"/>
  <c r="I129" i="2"/>
  <c r="M129" i="2"/>
  <c r="Q129" i="2"/>
  <c r="U129" i="2"/>
  <c r="Y129" i="2"/>
  <c r="G131" i="2"/>
  <c r="K131" i="2"/>
  <c r="O131" i="2"/>
  <c r="S131" i="2"/>
  <c r="W131" i="2"/>
  <c r="E133" i="2"/>
  <c r="I133" i="2"/>
  <c r="M133" i="2"/>
  <c r="Q133" i="2"/>
  <c r="U133" i="2"/>
  <c r="Y133" i="2"/>
  <c r="G135" i="2"/>
  <c r="K135" i="2"/>
  <c r="O135" i="2"/>
  <c r="S135" i="2"/>
  <c r="W135" i="2"/>
  <c r="E137" i="2"/>
  <c r="I137" i="2"/>
  <c r="M137" i="2"/>
  <c r="Q137" i="2"/>
  <c r="U137" i="2"/>
  <c r="Y137" i="2"/>
  <c r="G139" i="2"/>
  <c r="K139" i="2"/>
  <c r="O139" i="2"/>
  <c r="S139" i="2"/>
  <c r="W139" i="2"/>
  <c r="E141" i="2"/>
  <c r="I141" i="2"/>
  <c r="M141" i="2"/>
  <c r="Q141" i="2"/>
  <c r="U141" i="2"/>
  <c r="Y141" i="2"/>
  <c r="G143" i="2"/>
  <c r="K143" i="2"/>
  <c r="O143" i="2"/>
  <c r="S143" i="2"/>
  <c r="W143" i="2"/>
  <c r="E145" i="2"/>
  <c r="I145" i="2"/>
  <c r="M145" i="2"/>
  <c r="Q145" i="2"/>
  <c r="U145" i="2"/>
  <c r="Y145" i="2"/>
  <c r="G147" i="2"/>
  <c r="K147" i="2"/>
  <c r="O147" i="2"/>
  <c r="S147" i="2"/>
  <c r="W147" i="2"/>
  <c r="E149" i="2"/>
  <c r="I149" i="2"/>
  <c r="M149" i="2"/>
  <c r="Q149" i="2"/>
  <c r="U149" i="2"/>
  <c r="Y149" i="2"/>
  <c r="G151" i="2"/>
  <c r="K151" i="2"/>
  <c r="O151" i="2"/>
  <c r="S151" i="2"/>
  <c r="W151" i="2"/>
  <c r="E153" i="2"/>
  <c r="I153" i="2"/>
  <c r="M153" i="2"/>
  <c r="Q153" i="2"/>
  <c r="U153" i="2"/>
  <c r="Y153" i="2"/>
  <c r="G155" i="2"/>
  <c r="K155" i="2"/>
  <c r="O155" i="2"/>
  <c r="S155" i="2"/>
  <c r="W155" i="2"/>
  <c r="E157" i="2"/>
  <c r="I157" i="2"/>
  <c r="M157" i="2"/>
  <c r="Q157" i="2"/>
  <c r="U157" i="2"/>
  <c r="Y157" i="2"/>
  <c r="G159" i="2"/>
  <c r="K159" i="2"/>
  <c r="O159" i="2"/>
  <c r="S159" i="2"/>
  <c r="W159" i="2"/>
  <c r="E161" i="2"/>
  <c r="I161" i="2"/>
  <c r="M161" i="2"/>
  <c r="Q161" i="2"/>
  <c r="U161" i="2"/>
  <c r="Y161" i="2"/>
  <c r="E171" i="2"/>
  <c r="I171" i="2"/>
  <c r="M171" i="2"/>
  <c r="Q171" i="2"/>
  <c r="U171" i="2"/>
  <c r="Y171" i="2"/>
  <c r="G173" i="2"/>
  <c r="K173" i="2"/>
  <c r="O173" i="2"/>
  <c r="S173" i="2"/>
  <c r="W173" i="2"/>
  <c r="E175" i="2"/>
  <c r="I175" i="2"/>
  <c r="M175" i="2"/>
  <c r="Q175" i="2"/>
  <c r="U175" i="2"/>
  <c r="Y175" i="2"/>
  <c r="G177" i="2"/>
  <c r="K177" i="2"/>
  <c r="O177" i="2"/>
  <c r="S177" i="2"/>
  <c r="W177" i="2"/>
  <c r="E179" i="2"/>
  <c r="I179" i="2"/>
  <c r="M179" i="2"/>
  <c r="Q179" i="2"/>
  <c r="U179" i="2"/>
  <c r="Y179" i="2"/>
  <c r="G181" i="2"/>
  <c r="K181" i="2"/>
  <c r="O181" i="2"/>
  <c r="S181" i="2"/>
  <c r="W181" i="2"/>
  <c r="E183" i="2"/>
  <c r="I183" i="2"/>
  <c r="M183" i="2"/>
  <c r="Q183" i="2"/>
  <c r="U183" i="2"/>
  <c r="Y183" i="2"/>
  <c r="F185" i="2"/>
  <c r="J185" i="2"/>
  <c r="N185" i="2"/>
  <c r="R185" i="2"/>
  <c r="V185" i="2"/>
  <c r="Z185" i="2"/>
  <c r="E189" i="2"/>
  <c r="I189" i="2"/>
  <c r="M189" i="2"/>
  <c r="Q189" i="2"/>
  <c r="U189" i="2"/>
  <c r="Y189" i="2"/>
  <c r="G191" i="2"/>
  <c r="K191" i="2"/>
  <c r="O191" i="2"/>
  <c r="S191" i="2"/>
  <c r="W191" i="2"/>
  <c r="E205" i="2"/>
  <c r="I205" i="2"/>
  <c r="M205" i="2"/>
  <c r="Q205" i="2"/>
  <c r="U205" i="2"/>
  <c r="Y205" i="2"/>
  <c r="F207" i="2"/>
  <c r="J207" i="2"/>
  <c r="N207" i="2"/>
  <c r="R207" i="2"/>
  <c r="V207" i="2"/>
  <c r="Z207" i="2"/>
  <c r="F213" i="2"/>
  <c r="J213" i="2"/>
  <c r="N213" i="2"/>
  <c r="R213" i="2"/>
  <c r="V213" i="2"/>
  <c r="Z213" i="2"/>
  <c r="E217" i="2"/>
  <c r="I217" i="2"/>
  <c r="M217" i="2"/>
  <c r="Q217" i="2"/>
  <c r="U217" i="2"/>
  <c r="Y217" i="2"/>
  <c r="F219" i="2"/>
  <c r="J219" i="2"/>
  <c r="N219" i="2"/>
  <c r="R219" i="2"/>
  <c r="V219" i="2"/>
  <c r="Z219" i="2"/>
  <c r="E225" i="2"/>
  <c r="I225" i="2"/>
  <c r="M225" i="2"/>
  <c r="Q225" i="2"/>
  <c r="U225" i="2"/>
  <c r="Y225" i="2"/>
  <c r="F227" i="2"/>
  <c r="J227" i="2"/>
  <c r="N227" i="2"/>
  <c r="R227" i="2"/>
  <c r="V227" i="2"/>
  <c r="Z227" i="2"/>
  <c r="F231" i="2"/>
  <c r="J231" i="2"/>
  <c r="N231" i="2"/>
  <c r="R231" i="2"/>
  <c r="V231" i="2"/>
  <c r="Z231" i="2"/>
  <c r="E235" i="2"/>
  <c r="I235" i="2"/>
  <c r="M235" i="2"/>
  <c r="Q235" i="2"/>
  <c r="U235" i="2"/>
  <c r="Y235" i="2"/>
  <c r="F237" i="2"/>
  <c r="J237" i="2"/>
  <c r="N237" i="2"/>
  <c r="R237" i="2"/>
  <c r="V237" i="2"/>
  <c r="Z237" i="2"/>
  <c r="F241" i="2"/>
  <c r="J241" i="2"/>
  <c r="N241" i="2"/>
  <c r="R241" i="2"/>
  <c r="V241" i="2"/>
  <c r="Z241" i="2"/>
  <c r="F245" i="2"/>
  <c r="J245" i="2"/>
  <c r="N245" i="2"/>
  <c r="R245" i="2"/>
  <c r="V245" i="2"/>
  <c r="Z245" i="2"/>
  <c r="F249" i="2"/>
  <c r="J249" i="2"/>
  <c r="N249" i="2"/>
  <c r="R249" i="2"/>
  <c r="V249" i="2"/>
  <c r="Z249" i="2"/>
  <c r="F255" i="2"/>
  <c r="J255" i="2"/>
  <c r="N255" i="2"/>
  <c r="R255" i="2"/>
  <c r="V255" i="2"/>
  <c r="Z255" i="2"/>
  <c r="E259" i="2"/>
  <c r="I259" i="2"/>
  <c r="M259" i="2"/>
  <c r="Q259" i="2"/>
  <c r="U259" i="2"/>
  <c r="Y259" i="2"/>
  <c r="F261" i="2"/>
  <c r="J261" i="2"/>
  <c r="N261" i="2"/>
  <c r="R261" i="2"/>
  <c r="V261" i="2"/>
  <c r="Z261" i="2"/>
  <c r="E265" i="2"/>
  <c r="I265" i="2"/>
  <c r="M265" i="2"/>
  <c r="Q265" i="2"/>
  <c r="U265" i="2"/>
  <c r="Y265" i="2"/>
  <c r="F267" i="2"/>
  <c r="J267" i="2"/>
  <c r="N267" i="2"/>
  <c r="R267" i="2"/>
  <c r="V267" i="2"/>
  <c r="Z267" i="2"/>
  <c r="E273" i="2"/>
  <c r="I273" i="2"/>
  <c r="M273" i="2"/>
  <c r="Q273" i="2"/>
  <c r="U273" i="2"/>
  <c r="Y273" i="2"/>
  <c r="F275" i="2"/>
  <c r="J275" i="2"/>
  <c r="N275" i="2"/>
  <c r="R275" i="2"/>
  <c r="V275" i="2"/>
  <c r="Z275" i="2"/>
  <c r="F279" i="2"/>
  <c r="J279" i="2"/>
  <c r="N279" i="2"/>
  <c r="R279" i="2"/>
  <c r="V279" i="2"/>
  <c r="Z279" i="2"/>
  <c r="E285" i="2"/>
  <c r="I285" i="2"/>
  <c r="M285" i="2"/>
  <c r="Q285" i="2"/>
  <c r="U285" i="2"/>
  <c r="Y285" i="2"/>
  <c r="F287" i="2"/>
  <c r="J287" i="2"/>
  <c r="N287" i="2"/>
  <c r="R287" i="2"/>
  <c r="V287" i="2"/>
  <c r="Z287" i="2"/>
  <c r="E293" i="2"/>
  <c r="I293" i="2"/>
  <c r="M293" i="2"/>
  <c r="Q293" i="2"/>
  <c r="U293" i="2"/>
  <c r="Y293" i="2"/>
  <c r="F295" i="2"/>
  <c r="J295" i="2"/>
  <c r="N295" i="2"/>
  <c r="R295" i="2"/>
  <c r="V295" i="2"/>
  <c r="Z295" i="2"/>
  <c r="E299" i="2"/>
  <c r="I299" i="2"/>
  <c r="M299" i="2"/>
  <c r="Q299" i="2"/>
  <c r="U299" i="2"/>
  <c r="Y299" i="2"/>
  <c r="F301" i="2"/>
  <c r="J301" i="2"/>
  <c r="N301" i="2"/>
  <c r="R301" i="2"/>
  <c r="V301" i="2"/>
  <c r="Z301" i="2"/>
  <c r="E305" i="2"/>
  <c r="I305" i="2"/>
  <c r="M305" i="2"/>
  <c r="Q305" i="2"/>
  <c r="U305" i="2"/>
  <c r="Y305" i="2"/>
  <c r="F307" i="2"/>
  <c r="J307" i="2"/>
  <c r="N307" i="2"/>
  <c r="R307" i="2"/>
  <c r="V307" i="2"/>
  <c r="Z307" i="2"/>
  <c r="E313" i="2"/>
  <c r="I313" i="2"/>
  <c r="M313" i="2"/>
  <c r="Q313" i="2"/>
  <c r="U313" i="2"/>
  <c r="Y313" i="2"/>
  <c r="F315" i="2"/>
  <c r="J315" i="2"/>
  <c r="N315" i="2"/>
  <c r="R315" i="2"/>
  <c r="V315" i="2"/>
  <c r="Z315" i="2"/>
  <c r="E321" i="2"/>
  <c r="I321" i="2"/>
  <c r="M321" i="2"/>
  <c r="Q321" i="2"/>
  <c r="U321" i="2"/>
  <c r="Y321" i="2"/>
  <c r="F323" i="2"/>
  <c r="J323" i="2"/>
  <c r="N323" i="2"/>
  <c r="R323" i="2"/>
  <c r="V323" i="2"/>
  <c r="Z323" i="2"/>
  <c r="Y333" i="2"/>
  <c r="U333" i="2"/>
  <c r="Q333" i="2"/>
  <c r="M333" i="2"/>
  <c r="I333" i="2"/>
  <c r="E333" i="2"/>
  <c r="AA333" i="2"/>
  <c r="W333" i="2"/>
  <c r="S333" i="2"/>
  <c r="O333" i="2"/>
  <c r="K333" i="2"/>
  <c r="G333" i="2"/>
  <c r="J333" i="2"/>
  <c r="R333" i="2"/>
  <c r="Z333" i="2"/>
  <c r="AA337" i="2"/>
  <c r="W337" i="2"/>
  <c r="S337" i="2"/>
  <c r="O337" i="2"/>
  <c r="K337" i="2"/>
  <c r="G337" i="2"/>
  <c r="Y337" i="2"/>
  <c r="U337" i="2"/>
  <c r="Q337" i="2"/>
  <c r="M337" i="2"/>
  <c r="I337" i="2"/>
  <c r="E337" i="2"/>
  <c r="J337" i="2"/>
  <c r="R337" i="2"/>
  <c r="Z337" i="2"/>
  <c r="Y341" i="2"/>
  <c r="U341" i="2"/>
  <c r="Q341" i="2"/>
  <c r="M341" i="2"/>
  <c r="I341" i="2"/>
  <c r="E341" i="2"/>
  <c r="AA341" i="2"/>
  <c r="W341" i="2"/>
  <c r="S341" i="2"/>
  <c r="O341" i="2"/>
  <c r="K341" i="2"/>
  <c r="G341" i="2"/>
  <c r="J341" i="2"/>
  <c r="R341" i="2"/>
  <c r="Z341" i="2"/>
  <c r="G357" i="2"/>
  <c r="O357" i="2"/>
  <c r="W357" i="2"/>
  <c r="AB363" i="2"/>
  <c r="X363" i="2"/>
  <c r="T363" i="2"/>
  <c r="P363" i="2"/>
  <c r="L363" i="2"/>
  <c r="H363" i="2"/>
  <c r="D363" i="2"/>
  <c r="Z363" i="2"/>
  <c r="V363" i="2"/>
  <c r="R363" i="2"/>
  <c r="N363" i="2"/>
  <c r="J363" i="2"/>
  <c r="F363" i="2"/>
  <c r="K363" i="2"/>
  <c r="S363" i="2"/>
  <c r="AA363" i="2"/>
  <c r="H365" i="2"/>
  <c r="P365" i="2"/>
  <c r="Z367" i="2"/>
  <c r="V367" i="2"/>
  <c r="R367" i="2"/>
  <c r="N367" i="2"/>
  <c r="J367" i="2"/>
  <c r="F367" i="2"/>
  <c r="AB367" i="2"/>
  <c r="X367" i="2"/>
  <c r="T367" i="2"/>
  <c r="P367" i="2"/>
  <c r="L367" i="2"/>
  <c r="H367" i="2"/>
  <c r="D367" i="2"/>
  <c r="K367" i="2"/>
  <c r="S367" i="2"/>
  <c r="AA367" i="2"/>
  <c r="H369" i="2"/>
  <c r="P369" i="2"/>
  <c r="AB375" i="2"/>
  <c r="X375" i="2"/>
  <c r="T375" i="2"/>
  <c r="P375" i="2"/>
  <c r="L375" i="2"/>
  <c r="H375" i="2"/>
  <c r="D375" i="2"/>
  <c r="Z375" i="2"/>
  <c r="V375" i="2"/>
  <c r="R375" i="2"/>
  <c r="N375" i="2"/>
  <c r="J375" i="2"/>
  <c r="F375" i="2"/>
  <c r="K375" i="2"/>
  <c r="S375" i="2"/>
  <c r="AA375" i="2"/>
  <c r="H377" i="2"/>
  <c r="P377" i="2"/>
  <c r="Z383" i="2"/>
  <c r="V383" i="2"/>
  <c r="R383" i="2"/>
  <c r="N383" i="2"/>
  <c r="J383" i="2"/>
  <c r="F383" i="2"/>
  <c r="AB383" i="2"/>
  <c r="X383" i="2"/>
  <c r="T383" i="2"/>
  <c r="P383" i="2"/>
  <c r="L383" i="2"/>
  <c r="H383" i="2"/>
  <c r="D383" i="2"/>
  <c r="K383" i="2"/>
  <c r="S383" i="2"/>
  <c r="AA383" i="2"/>
  <c r="H385" i="2"/>
  <c r="P385" i="2"/>
  <c r="G393" i="2"/>
  <c r="O393" i="2"/>
  <c r="W393" i="2"/>
  <c r="F399" i="2"/>
  <c r="N399" i="2"/>
  <c r="V399" i="2"/>
  <c r="I401" i="2"/>
  <c r="Q401" i="2"/>
  <c r="F403" i="2"/>
  <c r="N403" i="2"/>
  <c r="V403" i="2"/>
  <c r="I405" i="2"/>
  <c r="Q405" i="2"/>
  <c r="G407" i="2"/>
  <c r="O407" i="2"/>
  <c r="G411" i="2"/>
  <c r="O411" i="2"/>
  <c r="G415" i="2"/>
  <c r="O415" i="2"/>
  <c r="G419" i="2"/>
  <c r="O419" i="2"/>
  <c r="AA469" i="2"/>
  <c r="W469" i="2"/>
  <c r="S469" i="2"/>
  <c r="O469" i="2"/>
  <c r="K469" i="2"/>
  <c r="G469" i="2"/>
  <c r="Z469" i="2"/>
  <c r="V469" i="2"/>
  <c r="R469" i="2"/>
  <c r="N469" i="2"/>
  <c r="J469" i="2"/>
  <c r="F469" i="2"/>
  <c r="Y469" i="2"/>
  <c r="U469" i="2"/>
  <c r="Q469" i="2"/>
  <c r="M469" i="2"/>
  <c r="I469" i="2"/>
  <c r="E469" i="2"/>
  <c r="P469" i="2"/>
  <c r="Z477" i="2"/>
  <c r="V477" i="2"/>
  <c r="R477" i="2"/>
  <c r="N477" i="2"/>
  <c r="J477" i="2"/>
  <c r="F477" i="2"/>
  <c r="Y477" i="2"/>
  <c r="U477" i="2"/>
  <c r="Q477" i="2"/>
  <c r="M477" i="2"/>
  <c r="I477" i="2"/>
  <c r="E477" i="2"/>
  <c r="AB477" i="2"/>
  <c r="X477" i="2"/>
  <c r="T477" i="2"/>
  <c r="P477" i="2"/>
  <c r="L477" i="2"/>
  <c r="H477" i="2"/>
  <c r="D477" i="2"/>
  <c r="S477" i="2"/>
  <c r="H485" i="2"/>
  <c r="AA495" i="2"/>
  <c r="W495" i="2"/>
  <c r="S495" i="2"/>
  <c r="O495" i="2"/>
  <c r="K495" i="2"/>
  <c r="G495" i="2"/>
  <c r="Z495" i="2"/>
  <c r="V495" i="2"/>
  <c r="R495" i="2"/>
  <c r="N495" i="2"/>
  <c r="J495" i="2"/>
  <c r="F495" i="2"/>
  <c r="Y495" i="2"/>
  <c r="U495" i="2"/>
  <c r="Q495" i="2"/>
  <c r="M495" i="2"/>
  <c r="I495" i="2"/>
  <c r="E495" i="2"/>
  <c r="P495" i="2"/>
  <c r="Y499" i="2"/>
  <c r="U499" i="2"/>
  <c r="Q499" i="2"/>
  <c r="M499" i="2"/>
  <c r="I499" i="2"/>
  <c r="E499" i="2"/>
  <c r="AB499" i="2"/>
  <c r="X499" i="2"/>
  <c r="T499" i="2"/>
  <c r="P499" i="2"/>
  <c r="L499" i="2"/>
  <c r="H499" i="2"/>
  <c r="D499" i="2"/>
  <c r="AA499" i="2"/>
  <c r="W499" i="2"/>
  <c r="S499" i="2"/>
  <c r="O499" i="2"/>
  <c r="K499" i="2"/>
  <c r="G499" i="2"/>
  <c r="R499" i="2"/>
  <c r="Z501" i="2"/>
  <c r="V501" i="2"/>
  <c r="R501" i="2"/>
  <c r="N501" i="2"/>
  <c r="J501" i="2"/>
  <c r="F501" i="2"/>
  <c r="Y501" i="2"/>
  <c r="U501" i="2"/>
  <c r="Q501" i="2"/>
  <c r="M501" i="2"/>
  <c r="I501" i="2"/>
  <c r="E501" i="2"/>
  <c r="AB501" i="2"/>
  <c r="X501" i="2"/>
  <c r="T501" i="2"/>
  <c r="P501" i="2"/>
  <c r="L501" i="2"/>
  <c r="H501" i="2"/>
  <c r="D501" i="2"/>
  <c r="S501" i="2"/>
  <c r="AA539" i="2"/>
  <c r="W539" i="2"/>
  <c r="S539" i="2"/>
  <c r="O539" i="2"/>
  <c r="K539" i="2"/>
  <c r="G539" i="2"/>
  <c r="Z539" i="2"/>
  <c r="V539" i="2"/>
  <c r="R539" i="2"/>
  <c r="N539" i="2"/>
  <c r="J539" i="2"/>
  <c r="F539" i="2"/>
  <c r="Y539" i="2"/>
  <c r="U539" i="2"/>
  <c r="Q539" i="2"/>
  <c r="M539" i="2"/>
  <c r="I539" i="2"/>
  <c r="E539" i="2"/>
  <c r="P539" i="2"/>
  <c r="AB543" i="2"/>
  <c r="X543" i="2"/>
  <c r="T543" i="2"/>
  <c r="P543" i="2"/>
  <c r="L543" i="2"/>
  <c r="H543" i="2"/>
  <c r="D543" i="2"/>
  <c r="Z543" i="2"/>
  <c r="V543" i="2"/>
  <c r="R543" i="2"/>
  <c r="N543" i="2"/>
  <c r="J543" i="2"/>
  <c r="F543" i="2"/>
  <c r="Y543" i="2"/>
  <c r="Q543" i="2"/>
  <c r="I543" i="2"/>
  <c r="W543" i="2"/>
  <c r="O543" i="2"/>
  <c r="G543" i="2"/>
  <c r="U543" i="2"/>
  <c r="M543" i="2"/>
  <c r="E543" i="2"/>
  <c r="AB559" i="2"/>
  <c r="X559" i="2"/>
  <c r="T559" i="2"/>
  <c r="P559" i="2"/>
  <c r="L559" i="2"/>
  <c r="H559" i="2"/>
  <c r="D559" i="2"/>
  <c r="Z559" i="2"/>
  <c r="V559" i="2"/>
  <c r="R559" i="2"/>
  <c r="N559" i="2"/>
  <c r="J559" i="2"/>
  <c r="F559" i="2"/>
  <c r="Y559" i="2"/>
  <c r="Q559" i="2"/>
  <c r="I559" i="2"/>
  <c r="W559" i="2"/>
  <c r="O559" i="2"/>
  <c r="G559" i="2"/>
  <c r="U559" i="2"/>
  <c r="M559" i="2"/>
  <c r="E559" i="2"/>
  <c r="Z601" i="2"/>
  <c r="V601" i="2"/>
  <c r="R601" i="2"/>
  <c r="N601" i="2"/>
  <c r="J601" i="2"/>
  <c r="F601" i="2"/>
  <c r="Y601" i="2"/>
  <c r="U601" i="2"/>
  <c r="Q601" i="2"/>
  <c r="M601" i="2"/>
  <c r="I601" i="2"/>
  <c r="E601" i="2"/>
  <c r="AB601" i="2"/>
  <c r="X601" i="2"/>
  <c r="T601" i="2"/>
  <c r="P601" i="2"/>
  <c r="L601" i="2"/>
  <c r="H601" i="2"/>
  <c r="D601" i="2"/>
  <c r="O601" i="2"/>
  <c r="AA601" i="2"/>
  <c r="K601" i="2"/>
  <c r="W601" i="2"/>
  <c r="G601" i="2"/>
  <c r="Z633" i="2"/>
  <c r="V633" i="2"/>
  <c r="R633" i="2"/>
  <c r="N633" i="2"/>
  <c r="J633" i="2"/>
  <c r="F633" i="2"/>
  <c r="Y633" i="2"/>
  <c r="U633" i="2"/>
  <c r="Q633" i="2"/>
  <c r="M633" i="2"/>
  <c r="I633" i="2"/>
  <c r="E633" i="2"/>
  <c r="AB633" i="2"/>
  <c r="X633" i="2"/>
  <c r="T633" i="2"/>
  <c r="P633" i="2"/>
  <c r="L633" i="2"/>
  <c r="H633" i="2"/>
  <c r="D633" i="2"/>
  <c r="O633" i="2"/>
  <c r="AA633" i="2"/>
  <c r="K633" i="2"/>
  <c r="W633" i="2"/>
  <c r="G633" i="2"/>
  <c r="G95" i="2"/>
  <c r="K95" i="2"/>
  <c r="O95" i="2"/>
  <c r="S95" i="2"/>
  <c r="W95" i="2"/>
  <c r="AA95" i="2"/>
  <c r="G99" i="2"/>
  <c r="K99" i="2"/>
  <c r="O99" i="2"/>
  <c r="S99" i="2"/>
  <c r="W99" i="2"/>
  <c r="AA99" i="2"/>
  <c r="G103" i="2"/>
  <c r="K103" i="2"/>
  <c r="O103" i="2"/>
  <c r="S103" i="2"/>
  <c r="W103" i="2"/>
  <c r="AA103" i="2"/>
  <c r="G107" i="2"/>
  <c r="K107" i="2"/>
  <c r="O107" i="2"/>
  <c r="S107" i="2"/>
  <c r="W107" i="2"/>
  <c r="AA107" i="2"/>
  <c r="G111" i="2"/>
  <c r="K111" i="2"/>
  <c r="O111" i="2"/>
  <c r="S111" i="2"/>
  <c r="W111" i="2"/>
  <c r="AA111" i="2"/>
  <c r="G115" i="2"/>
  <c r="K115" i="2"/>
  <c r="O115" i="2"/>
  <c r="S115" i="2"/>
  <c r="W115" i="2"/>
  <c r="AA115" i="2"/>
  <c r="G119" i="2"/>
  <c r="K119" i="2"/>
  <c r="O119" i="2"/>
  <c r="S119" i="2"/>
  <c r="W119" i="2"/>
  <c r="AA119" i="2"/>
  <c r="G125" i="2"/>
  <c r="K125" i="2"/>
  <c r="O125" i="2"/>
  <c r="S125" i="2"/>
  <c r="W125" i="2"/>
  <c r="AA125" i="2"/>
  <c r="N153" i="2"/>
  <c r="R153" i="2"/>
  <c r="V153" i="2"/>
  <c r="Z153" i="2"/>
  <c r="F157" i="2"/>
  <c r="J157" i="2"/>
  <c r="N157" i="2"/>
  <c r="R157" i="2"/>
  <c r="V157" i="2"/>
  <c r="Z157" i="2"/>
  <c r="F161" i="2"/>
  <c r="J161" i="2"/>
  <c r="N161" i="2"/>
  <c r="R161" i="2"/>
  <c r="V161" i="2"/>
  <c r="Z161" i="2"/>
  <c r="F171" i="2"/>
  <c r="J171" i="2"/>
  <c r="N171" i="2"/>
  <c r="R171" i="2"/>
  <c r="V171" i="2"/>
  <c r="Z171" i="2"/>
  <c r="F175" i="2"/>
  <c r="J175" i="2"/>
  <c r="N175" i="2"/>
  <c r="R175" i="2"/>
  <c r="V175" i="2"/>
  <c r="Z175" i="2"/>
  <c r="F179" i="2"/>
  <c r="J179" i="2"/>
  <c r="N179" i="2"/>
  <c r="R179" i="2"/>
  <c r="V179" i="2"/>
  <c r="Z179" i="2"/>
  <c r="F183" i="2"/>
  <c r="J183" i="2"/>
  <c r="N183" i="2"/>
  <c r="R183" i="2"/>
  <c r="V183" i="2"/>
  <c r="Z183" i="2"/>
  <c r="G185" i="2"/>
  <c r="K185" i="2"/>
  <c r="O185" i="2"/>
  <c r="S185" i="2"/>
  <c r="W185" i="2"/>
  <c r="F189" i="2"/>
  <c r="J189" i="2"/>
  <c r="N189" i="2"/>
  <c r="R189" i="2"/>
  <c r="V189" i="2"/>
  <c r="Z189" i="2"/>
  <c r="F205" i="2"/>
  <c r="J205" i="2"/>
  <c r="N205" i="2"/>
  <c r="R205" i="2"/>
  <c r="V205" i="2"/>
  <c r="G207" i="2"/>
  <c r="K207" i="2"/>
  <c r="O207" i="2"/>
  <c r="S207" i="2"/>
  <c r="W207" i="2"/>
  <c r="G213" i="2"/>
  <c r="K213" i="2"/>
  <c r="O213" i="2"/>
  <c r="S213" i="2"/>
  <c r="W213" i="2"/>
  <c r="F217" i="2"/>
  <c r="J217" i="2"/>
  <c r="N217" i="2"/>
  <c r="R217" i="2"/>
  <c r="V217" i="2"/>
  <c r="Z217" i="2"/>
  <c r="G219" i="2"/>
  <c r="K219" i="2"/>
  <c r="O219" i="2"/>
  <c r="S219" i="2"/>
  <c r="W219" i="2"/>
  <c r="F225" i="2"/>
  <c r="J225" i="2"/>
  <c r="N225" i="2"/>
  <c r="R225" i="2"/>
  <c r="V225" i="2"/>
  <c r="Z225" i="2"/>
  <c r="G227" i="2"/>
  <c r="K227" i="2"/>
  <c r="O227" i="2"/>
  <c r="S227" i="2"/>
  <c r="W227" i="2"/>
  <c r="G231" i="2"/>
  <c r="K231" i="2"/>
  <c r="O231" i="2"/>
  <c r="S231" i="2"/>
  <c r="W231" i="2"/>
  <c r="F235" i="2"/>
  <c r="J235" i="2"/>
  <c r="N235" i="2"/>
  <c r="R235" i="2"/>
  <c r="V235" i="2"/>
  <c r="Z235" i="2"/>
  <c r="G237" i="2"/>
  <c r="K237" i="2"/>
  <c r="O237" i="2"/>
  <c r="S237" i="2"/>
  <c r="W237" i="2"/>
  <c r="G241" i="2"/>
  <c r="K241" i="2"/>
  <c r="O241" i="2"/>
  <c r="S241" i="2"/>
  <c r="W241" i="2"/>
  <c r="G245" i="2"/>
  <c r="K245" i="2"/>
  <c r="O245" i="2"/>
  <c r="S245" i="2"/>
  <c r="W245" i="2"/>
  <c r="G249" i="2"/>
  <c r="K249" i="2"/>
  <c r="O249" i="2"/>
  <c r="S249" i="2"/>
  <c r="W249" i="2"/>
  <c r="G255" i="2"/>
  <c r="K255" i="2"/>
  <c r="O255" i="2"/>
  <c r="S255" i="2"/>
  <c r="W255" i="2"/>
  <c r="F259" i="2"/>
  <c r="J259" i="2"/>
  <c r="N259" i="2"/>
  <c r="R259" i="2"/>
  <c r="V259" i="2"/>
  <c r="Z259" i="2"/>
  <c r="G261" i="2"/>
  <c r="K261" i="2"/>
  <c r="O261" i="2"/>
  <c r="S261" i="2"/>
  <c r="W261" i="2"/>
  <c r="F265" i="2"/>
  <c r="J265" i="2"/>
  <c r="N265" i="2"/>
  <c r="R265" i="2"/>
  <c r="V265" i="2"/>
  <c r="Z265" i="2"/>
  <c r="G267" i="2"/>
  <c r="K267" i="2"/>
  <c r="O267" i="2"/>
  <c r="S267" i="2"/>
  <c r="W267" i="2"/>
  <c r="F273" i="2"/>
  <c r="J273" i="2"/>
  <c r="N273" i="2"/>
  <c r="R273" i="2"/>
  <c r="V273" i="2"/>
  <c r="Z273" i="2"/>
  <c r="G275" i="2"/>
  <c r="K275" i="2"/>
  <c r="O275" i="2"/>
  <c r="S275" i="2"/>
  <c r="W275" i="2"/>
  <c r="G279" i="2"/>
  <c r="K279" i="2"/>
  <c r="O279" i="2"/>
  <c r="S279" i="2"/>
  <c r="W279" i="2"/>
  <c r="F285" i="2"/>
  <c r="J285" i="2"/>
  <c r="N285" i="2"/>
  <c r="R285" i="2"/>
  <c r="V285" i="2"/>
  <c r="Z285" i="2"/>
  <c r="G287" i="2"/>
  <c r="K287" i="2"/>
  <c r="O287" i="2"/>
  <c r="S287" i="2"/>
  <c r="W287" i="2"/>
  <c r="F293" i="2"/>
  <c r="J293" i="2"/>
  <c r="N293" i="2"/>
  <c r="R293" i="2"/>
  <c r="V293" i="2"/>
  <c r="Z293" i="2"/>
  <c r="G295" i="2"/>
  <c r="K295" i="2"/>
  <c r="O295" i="2"/>
  <c r="S295" i="2"/>
  <c r="W295" i="2"/>
  <c r="F299" i="2"/>
  <c r="J299" i="2"/>
  <c r="N299" i="2"/>
  <c r="R299" i="2"/>
  <c r="V299" i="2"/>
  <c r="Z299" i="2"/>
  <c r="G301" i="2"/>
  <c r="K301" i="2"/>
  <c r="O301" i="2"/>
  <c r="S301" i="2"/>
  <c r="W301" i="2"/>
  <c r="F305" i="2"/>
  <c r="J305" i="2"/>
  <c r="N305" i="2"/>
  <c r="R305" i="2"/>
  <c r="V305" i="2"/>
  <c r="Z305" i="2"/>
  <c r="G307" i="2"/>
  <c r="K307" i="2"/>
  <c r="O307" i="2"/>
  <c r="S307" i="2"/>
  <c r="W307" i="2"/>
  <c r="F313" i="2"/>
  <c r="J313" i="2"/>
  <c r="N313" i="2"/>
  <c r="R313" i="2"/>
  <c r="V313" i="2"/>
  <c r="Z313" i="2"/>
  <c r="G315" i="2"/>
  <c r="K315" i="2"/>
  <c r="O315" i="2"/>
  <c r="S315" i="2"/>
  <c r="W315" i="2"/>
  <c r="F321" i="2"/>
  <c r="J321" i="2"/>
  <c r="N321" i="2"/>
  <c r="R321" i="2"/>
  <c r="V321" i="2"/>
  <c r="Z321" i="2"/>
  <c r="G323" i="2"/>
  <c r="K323" i="2"/>
  <c r="O323" i="2"/>
  <c r="S323" i="2"/>
  <c r="W323" i="2"/>
  <c r="I357" i="2"/>
  <c r="Q357" i="2"/>
  <c r="Y365" i="2"/>
  <c r="U365" i="2"/>
  <c r="Q365" i="2"/>
  <c r="M365" i="2"/>
  <c r="I365" i="2"/>
  <c r="E365" i="2"/>
  <c r="AA365" i="2"/>
  <c r="W365" i="2"/>
  <c r="S365" i="2"/>
  <c r="O365" i="2"/>
  <c r="K365" i="2"/>
  <c r="G365" i="2"/>
  <c r="J365" i="2"/>
  <c r="R365" i="2"/>
  <c r="Z365" i="2"/>
  <c r="AA369" i="2"/>
  <c r="W369" i="2"/>
  <c r="S369" i="2"/>
  <c r="O369" i="2"/>
  <c r="K369" i="2"/>
  <c r="G369" i="2"/>
  <c r="Y369" i="2"/>
  <c r="U369" i="2"/>
  <c r="Q369" i="2"/>
  <c r="M369" i="2"/>
  <c r="I369" i="2"/>
  <c r="E369" i="2"/>
  <c r="J369" i="2"/>
  <c r="R369" i="2"/>
  <c r="Z369" i="2"/>
  <c r="Y377" i="2"/>
  <c r="U377" i="2"/>
  <c r="Q377" i="2"/>
  <c r="M377" i="2"/>
  <c r="I377" i="2"/>
  <c r="E377" i="2"/>
  <c r="AA377" i="2"/>
  <c r="W377" i="2"/>
  <c r="S377" i="2"/>
  <c r="O377" i="2"/>
  <c r="K377" i="2"/>
  <c r="G377" i="2"/>
  <c r="J377" i="2"/>
  <c r="R377" i="2"/>
  <c r="Z377" i="2"/>
  <c r="AA385" i="2"/>
  <c r="W385" i="2"/>
  <c r="S385" i="2"/>
  <c r="O385" i="2"/>
  <c r="K385" i="2"/>
  <c r="G385" i="2"/>
  <c r="Y385" i="2"/>
  <c r="U385" i="2"/>
  <c r="Q385" i="2"/>
  <c r="M385" i="2"/>
  <c r="I385" i="2"/>
  <c r="E385" i="2"/>
  <c r="J385" i="2"/>
  <c r="R385" i="2"/>
  <c r="Z385" i="2"/>
  <c r="I393" i="2"/>
  <c r="Q393" i="2"/>
  <c r="H399" i="2"/>
  <c r="P399" i="2"/>
  <c r="AB401" i="2"/>
  <c r="X401" i="2"/>
  <c r="T401" i="2"/>
  <c r="P401" i="2"/>
  <c r="L401" i="2"/>
  <c r="H401" i="2"/>
  <c r="D401" i="2"/>
  <c r="Z401" i="2"/>
  <c r="V401" i="2"/>
  <c r="R401" i="2"/>
  <c r="N401" i="2"/>
  <c r="J401" i="2"/>
  <c r="F401" i="2"/>
  <c r="K401" i="2"/>
  <c r="S401" i="2"/>
  <c r="AA401" i="2"/>
  <c r="H403" i="2"/>
  <c r="P403" i="2"/>
  <c r="Z405" i="2"/>
  <c r="V405" i="2"/>
  <c r="R405" i="2"/>
  <c r="N405" i="2"/>
  <c r="J405" i="2"/>
  <c r="F405" i="2"/>
  <c r="AB405" i="2"/>
  <c r="X405" i="2"/>
  <c r="T405" i="2"/>
  <c r="P405" i="2"/>
  <c r="L405" i="2"/>
  <c r="H405" i="2"/>
  <c r="D405" i="2"/>
  <c r="K405" i="2"/>
  <c r="S405" i="2"/>
  <c r="AA405" i="2"/>
  <c r="Y425" i="2"/>
  <c r="U425" i="2"/>
  <c r="Q425" i="2"/>
  <c r="M425" i="2"/>
  <c r="I425" i="2"/>
  <c r="E425" i="2"/>
  <c r="AB425" i="2"/>
  <c r="X425" i="2"/>
  <c r="T425" i="2"/>
  <c r="P425" i="2"/>
  <c r="L425" i="2"/>
  <c r="H425" i="2"/>
  <c r="D425" i="2"/>
  <c r="AA425" i="2"/>
  <c r="W425" i="2"/>
  <c r="S425" i="2"/>
  <c r="O425" i="2"/>
  <c r="K425" i="2"/>
  <c r="G425" i="2"/>
  <c r="R425" i="2"/>
  <c r="Z427" i="2"/>
  <c r="V427" i="2"/>
  <c r="R427" i="2"/>
  <c r="N427" i="2"/>
  <c r="J427" i="2"/>
  <c r="F427" i="2"/>
  <c r="Y427" i="2"/>
  <c r="U427" i="2"/>
  <c r="Q427" i="2"/>
  <c r="M427" i="2"/>
  <c r="I427" i="2"/>
  <c r="E427" i="2"/>
  <c r="AB427" i="2"/>
  <c r="X427" i="2"/>
  <c r="T427" i="2"/>
  <c r="P427" i="2"/>
  <c r="L427" i="2"/>
  <c r="H427" i="2"/>
  <c r="D427" i="2"/>
  <c r="S427" i="2"/>
  <c r="Z467" i="2"/>
  <c r="V467" i="2"/>
  <c r="R467" i="2"/>
  <c r="N467" i="2"/>
  <c r="J467" i="2"/>
  <c r="F467" i="2"/>
  <c r="Y467" i="2"/>
  <c r="U467" i="2"/>
  <c r="Q467" i="2"/>
  <c r="M467" i="2"/>
  <c r="I467" i="2"/>
  <c r="E467" i="2"/>
  <c r="AB467" i="2"/>
  <c r="X467" i="2"/>
  <c r="T467" i="2"/>
  <c r="P467" i="2"/>
  <c r="L467" i="2"/>
  <c r="H467" i="2"/>
  <c r="D467" i="2"/>
  <c r="S467" i="2"/>
  <c r="Z493" i="2"/>
  <c r="V493" i="2"/>
  <c r="R493" i="2"/>
  <c r="N493" i="2"/>
  <c r="J493" i="2"/>
  <c r="F493" i="2"/>
  <c r="Y493" i="2"/>
  <c r="U493" i="2"/>
  <c r="Q493" i="2"/>
  <c r="M493" i="2"/>
  <c r="I493" i="2"/>
  <c r="E493" i="2"/>
  <c r="AB493" i="2"/>
  <c r="X493" i="2"/>
  <c r="T493" i="2"/>
  <c r="P493" i="2"/>
  <c r="L493" i="2"/>
  <c r="H493" i="2"/>
  <c r="D493" i="2"/>
  <c r="S493" i="2"/>
  <c r="Y535" i="2"/>
  <c r="U535" i="2"/>
  <c r="Q535" i="2"/>
  <c r="M535" i="2"/>
  <c r="I535" i="2"/>
  <c r="E535" i="2"/>
  <c r="AB535" i="2"/>
  <c r="X535" i="2"/>
  <c r="T535" i="2"/>
  <c r="P535" i="2"/>
  <c r="L535" i="2"/>
  <c r="H535" i="2"/>
  <c r="D535" i="2"/>
  <c r="AA535" i="2"/>
  <c r="W535" i="2"/>
  <c r="S535" i="2"/>
  <c r="O535" i="2"/>
  <c r="K535" i="2"/>
  <c r="G535" i="2"/>
  <c r="R535" i="2"/>
  <c r="Z537" i="2"/>
  <c r="V537" i="2"/>
  <c r="R537" i="2"/>
  <c r="N537" i="2"/>
  <c r="J537" i="2"/>
  <c r="F537" i="2"/>
  <c r="Y537" i="2"/>
  <c r="U537" i="2"/>
  <c r="Q537" i="2"/>
  <c r="M537" i="2"/>
  <c r="I537" i="2"/>
  <c r="E537" i="2"/>
  <c r="AB537" i="2"/>
  <c r="X537" i="2"/>
  <c r="T537" i="2"/>
  <c r="P537" i="2"/>
  <c r="L537" i="2"/>
  <c r="H537" i="2"/>
  <c r="D537" i="2"/>
  <c r="S537" i="2"/>
  <c r="Z547" i="2"/>
  <c r="V547" i="2"/>
  <c r="R547" i="2"/>
  <c r="N547" i="2"/>
  <c r="J547" i="2"/>
  <c r="F547" i="2"/>
  <c r="AB547" i="2"/>
  <c r="X547" i="2"/>
  <c r="T547" i="2"/>
  <c r="P547" i="2"/>
  <c r="L547" i="2"/>
  <c r="H547" i="2"/>
  <c r="D547" i="2"/>
  <c r="Y547" i="2"/>
  <c r="Q547" i="2"/>
  <c r="I547" i="2"/>
  <c r="W547" i="2"/>
  <c r="O547" i="2"/>
  <c r="G547" i="2"/>
  <c r="U547" i="2"/>
  <c r="M547" i="2"/>
  <c r="E547" i="2"/>
  <c r="Z593" i="2"/>
  <c r="V593" i="2"/>
  <c r="R593" i="2"/>
  <c r="N593" i="2"/>
  <c r="J593" i="2"/>
  <c r="F593" i="2"/>
  <c r="Y593" i="2"/>
  <c r="U593" i="2"/>
  <c r="Q593" i="2"/>
  <c r="M593" i="2"/>
  <c r="I593" i="2"/>
  <c r="E593" i="2"/>
  <c r="AB593" i="2"/>
  <c r="X593" i="2"/>
  <c r="T593" i="2"/>
  <c r="P593" i="2"/>
  <c r="L593" i="2"/>
  <c r="H593" i="2"/>
  <c r="D593" i="2"/>
  <c r="O593" i="2"/>
  <c r="AA593" i="2"/>
  <c r="K593" i="2"/>
  <c r="W593" i="2"/>
  <c r="G593" i="2"/>
  <c r="Z625" i="2"/>
  <c r="V625" i="2"/>
  <c r="R625" i="2"/>
  <c r="N625" i="2"/>
  <c r="J625" i="2"/>
  <c r="F625" i="2"/>
  <c r="Y625" i="2"/>
  <c r="U625" i="2"/>
  <c r="Q625" i="2"/>
  <c r="M625" i="2"/>
  <c r="I625" i="2"/>
  <c r="E625" i="2"/>
  <c r="AB625" i="2"/>
  <c r="X625" i="2"/>
  <c r="T625" i="2"/>
  <c r="P625" i="2"/>
  <c r="L625" i="2"/>
  <c r="H625" i="2"/>
  <c r="D625" i="2"/>
  <c r="O625" i="2"/>
  <c r="AA625" i="2"/>
  <c r="K625" i="2"/>
  <c r="W625" i="2"/>
  <c r="G625" i="2"/>
  <c r="G67" i="2"/>
  <c r="K67" i="2"/>
  <c r="O67" i="2"/>
  <c r="S67" i="2"/>
  <c r="W67" i="2"/>
  <c r="G71" i="2"/>
  <c r="K71" i="2"/>
  <c r="O71" i="2"/>
  <c r="S71" i="2"/>
  <c r="W71" i="2"/>
  <c r="G75" i="2"/>
  <c r="K75" i="2"/>
  <c r="O75" i="2"/>
  <c r="S75" i="2"/>
  <c r="W75" i="2"/>
  <c r="G79" i="2"/>
  <c r="K79" i="2"/>
  <c r="O79" i="2"/>
  <c r="S79" i="2"/>
  <c r="W79" i="2"/>
  <c r="D95" i="2"/>
  <c r="H95" i="2"/>
  <c r="L95" i="2"/>
  <c r="P95" i="2"/>
  <c r="T95" i="2"/>
  <c r="X95" i="2"/>
  <c r="D99" i="2"/>
  <c r="H99" i="2"/>
  <c r="L99" i="2"/>
  <c r="P99" i="2"/>
  <c r="T99" i="2"/>
  <c r="X99" i="2"/>
  <c r="D103" i="2"/>
  <c r="H103" i="2"/>
  <c r="L103" i="2"/>
  <c r="P103" i="2"/>
  <c r="T103" i="2"/>
  <c r="X103" i="2"/>
  <c r="D107" i="2"/>
  <c r="H107" i="2"/>
  <c r="L107" i="2"/>
  <c r="P107" i="2"/>
  <c r="T107" i="2"/>
  <c r="X107" i="2"/>
  <c r="D111" i="2"/>
  <c r="H111" i="2"/>
  <c r="L111" i="2"/>
  <c r="P111" i="2"/>
  <c r="T111" i="2"/>
  <c r="X111" i="2"/>
  <c r="D115" i="2"/>
  <c r="H115" i="2"/>
  <c r="L115" i="2"/>
  <c r="P115" i="2"/>
  <c r="T115" i="2"/>
  <c r="X115" i="2"/>
  <c r="D119" i="2"/>
  <c r="H119" i="2"/>
  <c r="L119" i="2"/>
  <c r="P119" i="2"/>
  <c r="T119" i="2"/>
  <c r="X119" i="2"/>
  <c r="D125" i="2"/>
  <c r="H125" i="2"/>
  <c r="L125" i="2"/>
  <c r="P125" i="2"/>
  <c r="T125" i="2"/>
  <c r="X125" i="2"/>
  <c r="G129" i="2"/>
  <c r="K129" i="2"/>
  <c r="O129" i="2"/>
  <c r="S129" i="2"/>
  <c r="W129" i="2"/>
  <c r="G133" i="2"/>
  <c r="K133" i="2"/>
  <c r="O133" i="2"/>
  <c r="S133" i="2"/>
  <c r="W133" i="2"/>
  <c r="G137" i="2"/>
  <c r="K137" i="2"/>
  <c r="O137" i="2"/>
  <c r="S137" i="2"/>
  <c r="W137" i="2"/>
  <c r="G141" i="2"/>
  <c r="K141" i="2"/>
  <c r="O141" i="2"/>
  <c r="S141" i="2"/>
  <c r="W141" i="2"/>
  <c r="G145" i="2"/>
  <c r="K145" i="2"/>
  <c r="O145" i="2"/>
  <c r="S145" i="2"/>
  <c r="W145" i="2"/>
  <c r="G149" i="2"/>
  <c r="K149" i="2"/>
  <c r="O149" i="2"/>
  <c r="S149" i="2"/>
  <c r="W149" i="2"/>
  <c r="G153" i="2"/>
  <c r="K153" i="2"/>
  <c r="O153" i="2"/>
  <c r="S153" i="2"/>
  <c r="W153" i="2"/>
  <c r="G157" i="2"/>
  <c r="K157" i="2"/>
  <c r="O157" i="2"/>
  <c r="S157" i="2"/>
  <c r="W157" i="2"/>
  <c r="G161" i="2"/>
  <c r="K161" i="2"/>
  <c r="O161" i="2"/>
  <c r="S161" i="2"/>
  <c r="W161" i="2"/>
  <c r="G171" i="2"/>
  <c r="K171" i="2"/>
  <c r="O171" i="2"/>
  <c r="S171" i="2"/>
  <c r="W171" i="2"/>
  <c r="G175" i="2"/>
  <c r="K175" i="2"/>
  <c r="O175" i="2"/>
  <c r="S175" i="2"/>
  <c r="W175" i="2"/>
  <c r="G179" i="2"/>
  <c r="K179" i="2"/>
  <c r="O179" i="2"/>
  <c r="S179" i="2"/>
  <c r="W179" i="2"/>
  <c r="G183" i="2"/>
  <c r="K183" i="2"/>
  <c r="O183" i="2"/>
  <c r="S183" i="2"/>
  <c r="W183" i="2"/>
  <c r="G189" i="2"/>
  <c r="K189" i="2"/>
  <c r="O189" i="2"/>
  <c r="S189" i="2"/>
  <c r="W189" i="2"/>
  <c r="L9" i="3"/>
  <c r="L10" i="3" s="1"/>
  <c r="L11" i="3" s="1"/>
  <c r="G205" i="2"/>
  <c r="K205" i="2"/>
  <c r="O205" i="2"/>
  <c r="S205" i="2"/>
  <c r="W205" i="2"/>
  <c r="AA205" i="2"/>
  <c r="G217" i="2"/>
  <c r="K217" i="2"/>
  <c r="O217" i="2"/>
  <c r="S217" i="2"/>
  <c r="W217" i="2"/>
  <c r="G225" i="2"/>
  <c r="K225" i="2"/>
  <c r="O225" i="2"/>
  <c r="S225" i="2"/>
  <c r="W225" i="2"/>
  <c r="G235" i="2"/>
  <c r="K235" i="2"/>
  <c r="O235" i="2"/>
  <c r="S235" i="2"/>
  <c r="W235" i="2"/>
  <c r="G259" i="2"/>
  <c r="K259" i="2"/>
  <c r="O259" i="2"/>
  <c r="S259" i="2"/>
  <c r="W259" i="2"/>
  <c r="G265" i="2"/>
  <c r="K265" i="2"/>
  <c r="O265" i="2"/>
  <c r="S265" i="2"/>
  <c r="W265" i="2"/>
  <c r="G273" i="2"/>
  <c r="K273" i="2"/>
  <c r="O273" i="2"/>
  <c r="S273" i="2"/>
  <c r="W273" i="2"/>
  <c r="G285" i="2"/>
  <c r="K285" i="2"/>
  <c r="O285" i="2"/>
  <c r="S285" i="2"/>
  <c r="W285" i="2"/>
  <c r="G293" i="2"/>
  <c r="K293" i="2"/>
  <c r="O293" i="2"/>
  <c r="S293" i="2"/>
  <c r="W293" i="2"/>
  <c r="G299" i="2"/>
  <c r="K299" i="2"/>
  <c r="O299" i="2"/>
  <c r="S299" i="2"/>
  <c r="W299" i="2"/>
  <c r="G305" i="2"/>
  <c r="K305" i="2"/>
  <c r="O305" i="2"/>
  <c r="S305" i="2"/>
  <c r="W305" i="2"/>
  <c r="G313" i="2"/>
  <c r="K313" i="2"/>
  <c r="O313" i="2"/>
  <c r="S313" i="2"/>
  <c r="W313" i="2"/>
  <c r="G321" i="2"/>
  <c r="K321" i="2"/>
  <c r="O321" i="2"/>
  <c r="S321" i="2"/>
  <c r="W321" i="2"/>
  <c r="AB357" i="2"/>
  <c r="X357" i="2"/>
  <c r="T357" i="2"/>
  <c r="P357" i="2"/>
  <c r="L357" i="2"/>
  <c r="H357" i="2"/>
  <c r="D357" i="2"/>
  <c r="Z357" i="2"/>
  <c r="V357" i="2"/>
  <c r="R357" i="2"/>
  <c r="N357" i="2"/>
  <c r="J357" i="2"/>
  <c r="F357" i="2"/>
  <c r="K357" i="2"/>
  <c r="S357" i="2"/>
  <c r="AA357" i="2"/>
  <c r="Z393" i="2"/>
  <c r="V393" i="2"/>
  <c r="R393" i="2"/>
  <c r="N393" i="2"/>
  <c r="J393" i="2"/>
  <c r="F393" i="2"/>
  <c r="AB393" i="2"/>
  <c r="X393" i="2"/>
  <c r="T393" i="2"/>
  <c r="P393" i="2"/>
  <c r="L393" i="2"/>
  <c r="H393" i="2"/>
  <c r="D393" i="2"/>
  <c r="K393" i="2"/>
  <c r="S393" i="2"/>
  <c r="AA393" i="2"/>
  <c r="AA399" i="2"/>
  <c r="W399" i="2"/>
  <c r="S399" i="2"/>
  <c r="O399" i="2"/>
  <c r="K399" i="2"/>
  <c r="G399" i="2"/>
  <c r="Y399" i="2"/>
  <c r="U399" i="2"/>
  <c r="Q399" i="2"/>
  <c r="M399" i="2"/>
  <c r="I399" i="2"/>
  <c r="E399" i="2"/>
  <c r="J399" i="2"/>
  <c r="R399" i="2"/>
  <c r="Z399" i="2"/>
  <c r="Y403" i="2"/>
  <c r="U403" i="2"/>
  <c r="Q403" i="2"/>
  <c r="M403" i="2"/>
  <c r="I403" i="2"/>
  <c r="E403" i="2"/>
  <c r="AA403" i="2"/>
  <c r="W403" i="2"/>
  <c r="S403" i="2"/>
  <c r="O403" i="2"/>
  <c r="K403" i="2"/>
  <c r="G403" i="2"/>
  <c r="J403" i="2"/>
  <c r="R403" i="2"/>
  <c r="Z403" i="2"/>
  <c r="M405" i="2"/>
  <c r="U405" i="2"/>
  <c r="AB407" i="2"/>
  <c r="X407" i="2"/>
  <c r="T407" i="2"/>
  <c r="P407" i="2"/>
  <c r="L407" i="2"/>
  <c r="H407" i="2"/>
  <c r="D407" i="2"/>
  <c r="Z407" i="2"/>
  <c r="V407" i="2"/>
  <c r="R407" i="2"/>
  <c r="N407" i="2"/>
  <c r="J407" i="2"/>
  <c r="F407" i="2"/>
  <c r="K407" i="2"/>
  <c r="S407" i="2"/>
  <c r="AA407" i="2"/>
  <c r="Z411" i="2"/>
  <c r="V411" i="2"/>
  <c r="R411" i="2"/>
  <c r="N411" i="2"/>
  <c r="J411" i="2"/>
  <c r="F411" i="2"/>
  <c r="AB411" i="2"/>
  <c r="X411" i="2"/>
  <c r="T411" i="2"/>
  <c r="P411" i="2"/>
  <c r="L411" i="2"/>
  <c r="H411" i="2"/>
  <c r="D411" i="2"/>
  <c r="K411" i="2"/>
  <c r="S411" i="2"/>
  <c r="AA411" i="2"/>
  <c r="AB415" i="2"/>
  <c r="X415" i="2"/>
  <c r="T415" i="2"/>
  <c r="P415" i="2"/>
  <c r="L415" i="2"/>
  <c r="H415" i="2"/>
  <c r="D415" i="2"/>
  <c r="Z415" i="2"/>
  <c r="V415" i="2"/>
  <c r="R415" i="2"/>
  <c r="N415" i="2"/>
  <c r="J415" i="2"/>
  <c r="F415" i="2"/>
  <c r="K415" i="2"/>
  <c r="S415" i="2"/>
  <c r="AA415" i="2"/>
  <c r="Z419" i="2"/>
  <c r="V419" i="2"/>
  <c r="R419" i="2"/>
  <c r="N419" i="2"/>
  <c r="J419" i="2"/>
  <c r="F419" i="2"/>
  <c r="AB419" i="2"/>
  <c r="X419" i="2"/>
  <c r="T419" i="2"/>
  <c r="P419" i="2"/>
  <c r="L419" i="2"/>
  <c r="H419" i="2"/>
  <c r="D419" i="2"/>
  <c r="K419" i="2"/>
  <c r="S419" i="2"/>
  <c r="AA419" i="2"/>
  <c r="F425" i="2"/>
  <c r="V425" i="2"/>
  <c r="G427" i="2"/>
  <c r="W427" i="2"/>
  <c r="G467" i="2"/>
  <c r="W467" i="2"/>
  <c r="H469" i="2"/>
  <c r="X469" i="2"/>
  <c r="AA477" i="2"/>
  <c r="AA485" i="2"/>
  <c r="W485" i="2"/>
  <c r="S485" i="2"/>
  <c r="O485" i="2"/>
  <c r="K485" i="2"/>
  <c r="G485" i="2"/>
  <c r="Z485" i="2"/>
  <c r="V485" i="2"/>
  <c r="R485" i="2"/>
  <c r="N485" i="2"/>
  <c r="J485" i="2"/>
  <c r="F485" i="2"/>
  <c r="Y485" i="2"/>
  <c r="U485" i="2"/>
  <c r="Q485" i="2"/>
  <c r="M485" i="2"/>
  <c r="I485" i="2"/>
  <c r="E485" i="2"/>
  <c r="P485" i="2"/>
  <c r="G493" i="2"/>
  <c r="W493" i="2"/>
  <c r="X495" i="2"/>
  <c r="J499" i="2"/>
  <c r="Z499" i="2"/>
  <c r="AA501" i="2"/>
  <c r="F535" i="2"/>
  <c r="V535" i="2"/>
  <c r="G537" i="2"/>
  <c r="W537" i="2"/>
  <c r="H539" i="2"/>
  <c r="X539" i="2"/>
  <c r="S543" i="2"/>
  <c r="K547" i="2"/>
  <c r="AB551" i="2"/>
  <c r="X551" i="2"/>
  <c r="T551" i="2"/>
  <c r="P551" i="2"/>
  <c r="L551" i="2"/>
  <c r="H551" i="2"/>
  <c r="D551" i="2"/>
  <c r="Z551" i="2"/>
  <c r="V551" i="2"/>
  <c r="R551" i="2"/>
  <c r="N551" i="2"/>
  <c r="J551" i="2"/>
  <c r="F551" i="2"/>
  <c r="Y551" i="2"/>
  <c r="Q551" i="2"/>
  <c r="I551" i="2"/>
  <c r="W551" i="2"/>
  <c r="O551" i="2"/>
  <c r="G551" i="2"/>
  <c r="U551" i="2"/>
  <c r="M551" i="2"/>
  <c r="E551" i="2"/>
  <c r="S559" i="2"/>
  <c r="S593" i="2"/>
  <c r="Z617" i="2"/>
  <c r="V617" i="2"/>
  <c r="R617" i="2"/>
  <c r="N617" i="2"/>
  <c r="J617" i="2"/>
  <c r="F617" i="2"/>
  <c r="Y617" i="2"/>
  <c r="U617" i="2"/>
  <c r="Q617" i="2"/>
  <c r="M617" i="2"/>
  <c r="I617" i="2"/>
  <c r="E617" i="2"/>
  <c r="AB617" i="2"/>
  <c r="X617" i="2"/>
  <c r="T617" i="2"/>
  <c r="P617" i="2"/>
  <c r="L617" i="2"/>
  <c r="H617" i="2"/>
  <c r="D617" i="2"/>
  <c r="O617" i="2"/>
  <c r="AA617" i="2"/>
  <c r="K617" i="2"/>
  <c r="W617" i="2"/>
  <c r="G617" i="2"/>
  <c r="S625" i="2"/>
  <c r="G327" i="2"/>
  <c r="K327" i="2"/>
  <c r="O327" i="2"/>
  <c r="S327" i="2"/>
  <c r="W327" i="2"/>
  <c r="AA327" i="2"/>
  <c r="E329" i="2"/>
  <c r="I329" i="2"/>
  <c r="M329" i="2"/>
  <c r="Q329" i="2"/>
  <c r="U329" i="2"/>
  <c r="Y329" i="2"/>
  <c r="I343" i="2"/>
  <c r="M343" i="2"/>
  <c r="Q343" i="2"/>
  <c r="U343" i="2"/>
  <c r="Y343" i="2"/>
  <c r="G345" i="2"/>
  <c r="K345" i="2"/>
  <c r="O345" i="2"/>
  <c r="S345" i="2"/>
  <c r="W345" i="2"/>
  <c r="AA345" i="2"/>
  <c r="E347" i="2"/>
  <c r="I347" i="2"/>
  <c r="M347" i="2"/>
  <c r="Q347" i="2"/>
  <c r="U347" i="2"/>
  <c r="Y347" i="2"/>
  <c r="G349" i="2"/>
  <c r="K349" i="2"/>
  <c r="O349" i="2"/>
  <c r="S349" i="2"/>
  <c r="W349" i="2"/>
  <c r="AA349" i="2"/>
  <c r="E351" i="2"/>
  <c r="I351" i="2"/>
  <c r="M351" i="2"/>
  <c r="Q351" i="2"/>
  <c r="U351" i="2"/>
  <c r="Y351" i="2"/>
  <c r="G353" i="2"/>
  <c r="K353" i="2"/>
  <c r="O353" i="2"/>
  <c r="S353" i="2"/>
  <c r="W353" i="2"/>
  <c r="AA353" i="2"/>
  <c r="E355" i="2"/>
  <c r="I355" i="2"/>
  <c r="M355" i="2"/>
  <c r="Q355" i="2"/>
  <c r="U355" i="2"/>
  <c r="Y355" i="2"/>
  <c r="E361" i="2"/>
  <c r="I361" i="2"/>
  <c r="M361" i="2"/>
  <c r="Q361" i="2"/>
  <c r="U361" i="2"/>
  <c r="Y361" i="2"/>
  <c r="G371" i="2"/>
  <c r="K371" i="2"/>
  <c r="O371" i="2"/>
  <c r="S371" i="2"/>
  <c r="W371" i="2"/>
  <c r="AA371" i="2"/>
  <c r="E373" i="2"/>
  <c r="I373" i="2"/>
  <c r="M373" i="2"/>
  <c r="Q373" i="2"/>
  <c r="U373" i="2"/>
  <c r="Y373" i="2"/>
  <c r="E379" i="2"/>
  <c r="I379" i="2"/>
  <c r="M379" i="2"/>
  <c r="Q379" i="2"/>
  <c r="U379" i="2"/>
  <c r="Y379" i="2"/>
  <c r="G381" i="2"/>
  <c r="K381" i="2"/>
  <c r="O381" i="2"/>
  <c r="S381" i="2"/>
  <c r="W381" i="2"/>
  <c r="AA381" i="2"/>
  <c r="G387" i="2"/>
  <c r="K387" i="2"/>
  <c r="O387" i="2"/>
  <c r="S387" i="2"/>
  <c r="W387" i="2"/>
  <c r="AA387" i="2"/>
  <c r="E389" i="2"/>
  <c r="I389" i="2"/>
  <c r="M389" i="2"/>
  <c r="Q389" i="2"/>
  <c r="U389" i="2"/>
  <c r="Y389" i="2"/>
  <c r="G391" i="2"/>
  <c r="K391" i="2"/>
  <c r="O391" i="2"/>
  <c r="S391" i="2"/>
  <c r="W391" i="2"/>
  <c r="AA391" i="2"/>
  <c r="F423" i="2"/>
  <c r="J423" i="2"/>
  <c r="N423" i="2"/>
  <c r="R423" i="2"/>
  <c r="V423" i="2"/>
  <c r="Z423" i="2"/>
  <c r="F429" i="2"/>
  <c r="J429" i="2"/>
  <c r="N429" i="2"/>
  <c r="R429" i="2"/>
  <c r="V429" i="2"/>
  <c r="Z429" i="2"/>
  <c r="E459" i="2"/>
  <c r="I459" i="2"/>
  <c r="M459" i="2"/>
  <c r="Q459" i="2"/>
  <c r="U459" i="2"/>
  <c r="G461" i="2"/>
  <c r="K461" i="2"/>
  <c r="O461" i="2"/>
  <c r="S461" i="2"/>
  <c r="W461" i="2"/>
  <c r="AA461" i="2"/>
  <c r="E463" i="2"/>
  <c r="I463" i="2"/>
  <c r="M463" i="2"/>
  <c r="Q463" i="2"/>
  <c r="U463" i="2"/>
  <c r="Y463" i="2"/>
  <c r="G465" i="2"/>
  <c r="K465" i="2"/>
  <c r="O465" i="2"/>
  <c r="S465" i="2"/>
  <c r="W465" i="2"/>
  <c r="AA465" i="2"/>
  <c r="G471" i="2"/>
  <c r="K471" i="2"/>
  <c r="O471" i="2"/>
  <c r="S471" i="2"/>
  <c r="W471" i="2"/>
  <c r="AA471" i="2"/>
  <c r="E473" i="2"/>
  <c r="I473" i="2"/>
  <c r="M473" i="2"/>
  <c r="Q473" i="2"/>
  <c r="U473" i="2"/>
  <c r="Y473" i="2"/>
  <c r="G475" i="2"/>
  <c r="K475" i="2"/>
  <c r="O475" i="2"/>
  <c r="S475" i="2"/>
  <c r="W475" i="2"/>
  <c r="AA475" i="2"/>
  <c r="G481" i="2"/>
  <c r="K481" i="2"/>
  <c r="O481" i="2"/>
  <c r="S481" i="2"/>
  <c r="W481" i="2"/>
  <c r="AA481" i="2"/>
  <c r="G487" i="2"/>
  <c r="K487" i="2"/>
  <c r="O487" i="2"/>
  <c r="S487" i="2"/>
  <c r="W487" i="2"/>
  <c r="AA487" i="2"/>
  <c r="E489" i="2"/>
  <c r="I489" i="2"/>
  <c r="M489" i="2"/>
  <c r="Q489" i="2"/>
  <c r="U489" i="2"/>
  <c r="Y489" i="2"/>
  <c r="G491" i="2"/>
  <c r="K491" i="2"/>
  <c r="O491" i="2"/>
  <c r="S491" i="2"/>
  <c r="W491" i="2"/>
  <c r="AA491" i="2"/>
  <c r="F497" i="2"/>
  <c r="J497" i="2"/>
  <c r="N497" i="2"/>
  <c r="R497" i="2"/>
  <c r="V497" i="2"/>
  <c r="Z497" i="2"/>
  <c r="G505" i="2"/>
  <c r="K505" i="2"/>
  <c r="O505" i="2"/>
  <c r="S505" i="2"/>
  <c r="W505" i="2"/>
  <c r="AA505" i="2"/>
  <c r="E507" i="2"/>
  <c r="I507" i="2"/>
  <c r="M507" i="2"/>
  <c r="Q507" i="2"/>
  <c r="U507" i="2"/>
  <c r="Y507" i="2"/>
  <c r="G509" i="2"/>
  <c r="K509" i="2"/>
  <c r="O509" i="2"/>
  <c r="S509" i="2"/>
  <c r="W509" i="2"/>
  <c r="AA509" i="2"/>
  <c r="E511" i="2"/>
  <c r="I511" i="2"/>
  <c r="M511" i="2"/>
  <c r="Q511" i="2"/>
  <c r="U511" i="2"/>
  <c r="Y511" i="2"/>
  <c r="G513" i="2"/>
  <c r="K513" i="2"/>
  <c r="O513" i="2"/>
  <c r="S513" i="2"/>
  <c r="W513" i="2"/>
  <c r="AA513" i="2"/>
  <c r="E515" i="2"/>
  <c r="I515" i="2"/>
  <c r="M515" i="2"/>
  <c r="Q515" i="2"/>
  <c r="U515" i="2"/>
  <c r="Y515" i="2"/>
  <c r="G517" i="2"/>
  <c r="K517" i="2"/>
  <c r="O517" i="2"/>
  <c r="S517" i="2"/>
  <c r="W517" i="2"/>
  <c r="AA517" i="2"/>
  <c r="E519" i="2"/>
  <c r="I519" i="2"/>
  <c r="M519" i="2"/>
  <c r="Q519" i="2"/>
  <c r="U519" i="2"/>
  <c r="Y519" i="2"/>
  <c r="G521" i="2"/>
  <c r="K521" i="2"/>
  <c r="O521" i="2"/>
  <c r="S521" i="2"/>
  <c r="W521" i="2"/>
  <c r="AA521" i="2"/>
  <c r="E523" i="2"/>
  <c r="I523" i="2"/>
  <c r="M523" i="2"/>
  <c r="Q523" i="2"/>
  <c r="U523" i="2"/>
  <c r="Y523" i="2"/>
  <c r="G525" i="2"/>
  <c r="K525" i="2"/>
  <c r="O525" i="2"/>
  <c r="S525" i="2"/>
  <c r="W525" i="2"/>
  <c r="AA525" i="2"/>
  <c r="E527" i="2"/>
  <c r="I527" i="2"/>
  <c r="M527" i="2"/>
  <c r="Q527" i="2"/>
  <c r="U527" i="2"/>
  <c r="Y527" i="2"/>
  <c r="G529" i="2"/>
  <c r="K529" i="2"/>
  <c r="O529" i="2"/>
  <c r="S529" i="2"/>
  <c r="W529" i="2"/>
  <c r="AA529" i="2"/>
  <c r="E531" i="2"/>
  <c r="I531" i="2"/>
  <c r="M531" i="2"/>
  <c r="Q531" i="2"/>
  <c r="U531" i="2"/>
  <c r="Y531" i="2"/>
  <c r="F533" i="2"/>
  <c r="J533" i="2"/>
  <c r="N533" i="2"/>
  <c r="R533" i="2"/>
  <c r="V533" i="2"/>
  <c r="Z533" i="2"/>
  <c r="F541" i="2"/>
  <c r="J541" i="2"/>
  <c r="N541" i="2"/>
  <c r="R541" i="2"/>
  <c r="Y545" i="2"/>
  <c r="U545" i="2"/>
  <c r="Q545" i="2"/>
  <c r="M545" i="2"/>
  <c r="I545" i="2"/>
  <c r="E545" i="2"/>
  <c r="AA545" i="2"/>
  <c r="W545" i="2"/>
  <c r="S545" i="2"/>
  <c r="O545" i="2"/>
  <c r="K545" i="2"/>
  <c r="G545" i="2"/>
  <c r="J545" i="2"/>
  <c r="R545" i="2"/>
  <c r="Z545" i="2"/>
  <c r="AA549" i="2"/>
  <c r="W549" i="2"/>
  <c r="S549" i="2"/>
  <c r="O549" i="2"/>
  <c r="K549" i="2"/>
  <c r="G549" i="2"/>
  <c r="Y549" i="2"/>
  <c r="U549" i="2"/>
  <c r="Q549" i="2"/>
  <c r="M549" i="2"/>
  <c r="I549" i="2"/>
  <c r="E549" i="2"/>
  <c r="J549" i="2"/>
  <c r="R549" i="2"/>
  <c r="Z549" i="2"/>
  <c r="Z553" i="2"/>
  <c r="V553" i="2"/>
  <c r="R553" i="2"/>
  <c r="N553" i="2"/>
  <c r="J553" i="2"/>
  <c r="F553" i="2"/>
  <c r="AB553" i="2"/>
  <c r="X553" i="2"/>
  <c r="T553" i="2"/>
  <c r="P553" i="2"/>
  <c r="L553" i="2"/>
  <c r="H553" i="2"/>
  <c r="D553" i="2"/>
  <c r="K553" i="2"/>
  <c r="S553" i="2"/>
  <c r="AA553" i="2"/>
  <c r="I555" i="2"/>
  <c r="Q555" i="2"/>
  <c r="G557" i="2"/>
  <c r="O557" i="2"/>
  <c r="Z561" i="2"/>
  <c r="V561" i="2"/>
  <c r="R561" i="2"/>
  <c r="N561" i="2"/>
  <c r="J561" i="2"/>
  <c r="F561" i="2"/>
  <c r="AB561" i="2"/>
  <c r="X561" i="2"/>
  <c r="T561" i="2"/>
  <c r="P561" i="2"/>
  <c r="L561" i="2"/>
  <c r="H561" i="2"/>
  <c r="D561" i="2"/>
  <c r="K561" i="2"/>
  <c r="S561" i="2"/>
  <c r="AA561" i="2"/>
  <c r="I563" i="2"/>
  <c r="Q563" i="2"/>
  <c r="F565" i="2"/>
  <c r="N565" i="2"/>
  <c r="I567" i="2"/>
  <c r="Q567" i="2"/>
  <c r="F569" i="2"/>
  <c r="N569" i="2"/>
  <c r="I571" i="2"/>
  <c r="Q571" i="2"/>
  <c r="F573" i="2"/>
  <c r="N573" i="2"/>
  <c r="I575" i="2"/>
  <c r="Q575" i="2"/>
  <c r="H577" i="2"/>
  <c r="K581" i="2"/>
  <c r="Y585" i="2"/>
  <c r="U585" i="2"/>
  <c r="Q585" i="2"/>
  <c r="M585" i="2"/>
  <c r="I585" i="2"/>
  <c r="E585" i="2"/>
  <c r="AB585" i="2"/>
  <c r="X585" i="2"/>
  <c r="T585" i="2"/>
  <c r="P585" i="2"/>
  <c r="L585" i="2"/>
  <c r="H585" i="2"/>
  <c r="D585" i="2"/>
  <c r="AA585" i="2"/>
  <c r="W585" i="2"/>
  <c r="S585" i="2"/>
  <c r="O585" i="2"/>
  <c r="K585" i="2"/>
  <c r="G585" i="2"/>
  <c r="R585" i="2"/>
  <c r="Z587" i="2"/>
  <c r="V587" i="2"/>
  <c r="R587" i="2"/>
  <c r="N587" i="2"/>
  <c r="J587" i="2"/>
  <c r="F587" i="2"/>
  <c r="Y587" i="2"/>
  <c r="U587" i="2"/>
  <c r="Q587" i="2"/>
  <c r="M587" i="2"/>
  <c r="I587" i="2"/>
  <c r="E587" i="2"/>
  <c r="AB587" i="2"/>
  <c r="X587" i="2"/>
  <c r="T587" i="2"/>
  <c r="P587" i="2"/>
  <c r="L587" i="2"/>
  <c r="H587" i="2"/>
  <c r="D587" i="2"/>
  <c r="S587" i="2"/>
  <c r="AB761" i="2"/>
  <c r="X761" i="2"/>
  <c r="T761" i="2"/>
  <c r="P761" i="2"/>
  <c r="L761" i="2"/>
  <c r="H761" i="2"/>
  <c r="D761" i="2"/>
  <c r="Z761" i="2"/>
  <c r="U761" i="2"/>
  <c r="O761" i="2"/>
  <c r="J761" i="2"/>
  <c r="E761" i="2"/>
  <c r="W761" i="2"/>
  <c r="R761" i="2"/>
  <c r="M761" i="2"/>
  <c r="G761" i="2"/>
  <c r="V761" i="2"/>
  <c r="K761" i="2"/>
  <c r="S761" i="2"/>
  <c r="I761" i="2"/>
  <c r="AA761" i="2"/>
  <c r="Q761" i="2"/>
  <c r="F761" i="2"/>
  <c r="G423" i="2"/>
  <c r="K423" i="2"/>
  <c r="O423" i="2"/>
  <c r="S423" i="2"/>
  <c r="W423" i="2"/>
  <c r="AA423" i="2"/>
  <c r="G429" i="2"/>
  <c r="K429" i="2"/>
  <c r="O429" i="2"/>
  <c r="S429" i="2"/>
  <c r="W429" i="2"/>
  <c r="AA429" i="2"/>
  <c r="G497" i="2"/>
  <c r="K497" i="2"/>
  <c r="O497" i="2"/>
  <c r="S497" i="2"/>
  <c r="W497" i="2"/>
  <c r="AA497" i="2"/>
  <c r="G533" i="2"/>
  <c r="K533" i="2"/>
  <c r="O533" i="2"/>
  <c r="S533" i="2"/>
  <c r="W533" i="2"/>
  <c r="AA533" i="2"/>
  <c r="AA541" i="2"/>
  <c r="S541" i="2"/>
  <c r="Y541" i="2"/>
  <c r="U541" i="2"/>
  <c r="G541" i="2"/>
  <c r="K541" i="2"/>
  <c r="O541" i="2"/>
  <c r="T541" i="2"/>
  <c r="AB541" i="2"/>
  <c r="AB555" i="2"/>
  <c r="X555" i="2"/>
  <c r="T555" i="2"/>
  <c r="P555" i="2"/>
  <c r="L555" i="2"/>
  <c r="H555" i="2"/>
  <c r="D555" i="2"/>
  <c r="Z555" i="2"/>
  <c r="V555" i="2"/>
  <c r="R555" i="2"/>
  <c r="N555" i="2"/>
  <c r="J555" i="2"/>
  <c r="F555" i="2"/>
  <c r="K555" i="2"/>
  <c r="S555" i="2"/>
  <c r="AA555" i="2"/>
  <c r="AB563" i="2"/>
  <c r="X563" i="2"/>
  <c r="T563" i="2"/>
  <c r="P563" i="2"/>
  <c r="L563" i="2"/>
  <c r="H563" i="2"/>
  <c r="D563" i="2"/>
  <c r="Z563" i="2"/>
  <c r="V563" i="2"/>
  <c r="R563" i="2"/>
  <c r="N563" i="2"/>
  <c r="J563" i="2"/>
  <c r="F563" i="2"/>
  <c r="K563" i="2"/>
  <c r="S563" i="2"/>
  <c r="AA563" i="2"/>
  <c r="Z567" i="2"/>
  <c r="V567" i="2"/>
  <c r="R567" i="2"/>
  <c r="N567" i="2"/>
  <c r="J567" i="2"/>
  <c r="F567" i="2"/>
  <c r="AB567" i="2"/>
  <c r="X567" i="2"/>
  <c r="T567" i="2"/>
  <c r="P567" i="2"/>
  <c r="L567" i="2"/>
  <c r="H567" i="2"/>
  <c r="D567" i="2"/>
  <c r="K567" i="2"/>
  <c r="S567" i="2"/>
  <c r="AA567" i="2"/>
  <c r="AB571" i="2"/>
  <c r="X571" i="2"/>
  <c r="T571" i="2"/>
  <c r="P571" i="2"/>
  <c r="L571" i="2"/>
  <c r="H571" i="2"/>
  <c r="D571" i="2"/>
  <c r="Z571" i="2"/>
  <c r="V571" i="2"/>
  <c r="R571" i="2"/>
  <c r="N571" i="2"/>
  <c r="J571" i="2"/>
  <c r="F571" i="2"/>
  <c r="K571" i="2"/>
  <c r="S571" i="2"/>
  <c r="AA571" i="2"/>
  <c r="Z575" i="2"/>
  <c r="V575" i="2"/>
  <c r="R575" i="2"/>
  <c r="N575" i="2"/>
  <c r="J575" i="2"/>
  <c r="F575" i="2"/>
  <c r="AB575" i="2"/>
  <c r="X575" i="2"/>
  <c r="T575" i="2"/>
  <c r="P575" i="2"/>
  <c r="L575" i="2"/>
  <c r="H575" i="2"/>
  <c r="D575" i="2"/>
  <c r="K575" i="2"/>
  <c r="S575" i="2"/>
  <c r="AA575" i="2"/>
  <c r="Z597" i="2"/>
  <c r="V597" i="2"/>
  <c r="R597" i="2"/>
  <c r="N597" i="2"/>
  <c r="J597" i="2"/>
  <c r="F597" i="2"/>
  <c r="Y597" i="2"/>
  <c r="U597" i="2"/>
  <c r="Q597" i="2"/>
  <c r="M597" i="2"/>
  <c r="I597" i="2"/>
  <c r="E597" i="2"/>
  <c r="AB597" i="2"/>
  <c r="X597" i="2"/>
  <c r="T597" i="2"/>
  <c r="P597" i="2"/>
  <c r="L597" i="2"/>
  <c r="H597" i="2"/>
  <c r="D597" i="2"/>
  <c r="S597" i="2"/>
  <c r="Z605" i="2"/>
  <c r="V605" i="2"/>
  <c r="R605" i="2"/>
  <c r="N605" i="2"/>
  <c r="J605" i="2"/>
  <c r="F605" i="2"/>
  <c r="Y605" i="2"/>
  <c r="U605" i="2"/>
  <c r="Q605" i="2"/>
  <c r="M605" i="2"/>
  <c r="I605" i="2"/>
  <c r="E605" i="2"/>
  <c r="AB605" i="2"/>
  <c r="X605" i="2"/>
  <c r="T605" i="2"/>
  <c r="P605" i="2"/>
  <c r="L605" i="2"/>
  <c r="H605" i="2"/>
  <c r="D605" i="2"/>
  <c r="S605" i="2"/>
  <c r="Z613" i="2"/>
  <c r="V613" i="2"/>
  <c r="R613" i="2"/>
  <c r="N613" i="2"/>
  <c r="J613" i="2"/>
  <c r="F613" i="2"/>
  <c r="Y613" i="2"/>
  <c r="U613" i="2"/>
  <c r="Q613" i="2"/>
  <c r="M613" i="2"/>
  <c r="I613" i="2"/>
  <c r="E613" i="2"/>
  <c r="AB613" i="2"/>
  <c r="X613" i="2"/>
  <c r="T613" i="2"/>
  <c r="P613" i="2"/>
  <c r="L613" i="2"/>
  <c r="H613" i="2"/>
  <c r="D613" i="2"/>
  <c r="S613" i="2"/>
  <c r="Z621" i="2"/>
  <c r="V621" i="2"/>
  <c r="R621" i="2"/>
  <c r="N621" i="2"/>
  <c r="J621" i="2"/>
  <c r="F621" i="2"/>
  <c r="Y621" i="2"/>
  <c r="U621" i="2"/>
  <c r="Q621" i="2"/>
  <c r="M621" i="2"/>
  <c r="I621" i="2"/>
  <c r="E621" i="2"/>
  <c r="AB621" i="2"/>
  <c r="X621" i="2"/>
  <c r="T621" i="2"/>
  <c r="P621" i="2"/>
  <c r="L621" i="2"/>
  <c r="H621" i="2"/>
  <c r="D621" i="2"/>
  <c r="S621" i="2"/>
  <c r="Z629" i="2"/>
  <c r="V629" i="2"/>
  <c r="R629" i="2"/>
  <c r="N629" i="2"/>
  <c r="J629" i="2"/>
  <c r="F629" i="2"/>
  <c r="Y629" i="2"/>
  <c r="U629" i="2"/>
  <c r="Q629" i="2"/>
  <c r="M629" i="2"/>
  <c r="I629" i="2"/>
  <c r="E629" i="2"/>
  <c r="AB629" i="2"/>
  <c r="X629" i="2"/>
  <c r="T629" i="2"/>
  <c r="P629" i="2"/>
  <c r="L629" i="2"/>
  <c r="H629" i="2"/>
  <c r="D629" i="2"/>
  <c r="S629" i="2"/>
  <c r="E327" i="2"/>
  <c r="I327" i="2"/>
  <c r="M327" i="2"/>
  <c r="Q327" i="2"/>
  <c r="U327" i="2"/>
  <c r="G329" i="2"/>
  <c r="K329" i="2"/>
  <c r="O329" i="2"/>
  <c r="S329" i="2"/>
  <c r="W329" i="2"/>
  <c r="G343" i="2"/>
  <c r="K343" i="2"/>
  <c r="O343" i="2"/>
  <c r="S343" i="2"/>
  <c r="W343" i="2"/>
  <c r="E345" i="2"/>
  <c r="I345" i="2"/>
  <c r="M345" i="2"/>
  <c r="Q345" i="2"/>
  <c r="U345" i="2"/>
  <c r="G347" i="2"/>
  <c r="K347" i="2"/>
  <c r="O347" i="2"/>
  <c r="S347" i="2"/>
  <c r="W347" i="2"/>
  <c r="E349" i="2"/>
  <c r="I349" i="2"/>
  <c r="M349" i="2"/>
  <c r="Q349" i="2"/>
  <c r="U349" i="2"/>
  <c r="G351" i="2"/>
  <c r="K351" i="2"/>
  <c r="O351" i="2"/>
  <c r="S351" i="2"/>
  <c r="W351" i="2"/>
  <c r="E353" i="2"/>
  <c r="I353" i="2"/>
  <c r="M353" i="2"/>
  <c r="Q353" i="2"/>
  <c r="U353" i="2"/>
  <c r="G355" i="2"/>
  <c r="K355" i="2"/>
  <c r="O355" i="2"/>
  <c r="S355" i="2"/>
  <c r="W355" i="2"/>
  <c r="G361" i="2"/>
  <c r="K361" i="2"/>
  <c r="O361" i="2"/>
  <c r="S361" i="2"/>
  <c r="W361" i="2"/>
  <c r="E371" i="2"/>
  <c r="I371" i="2"/>
  <c r="M371" i="2"/>
  <c r="Q371" i="2"/>
  <c r="U371" i="2"/>
  <c r="G373" i="2"/>
  <c r="K373" i="2"/>
  <c r="O373" i="2"/>
  <c r="S373" i="2"/>
  <c r="W373" i="2"/>
  <c r="G379" i="2"/>
  <c r="K379" i="2"/>
  <c r="O379" i="2"/>
  <c r="S379" i="2"/>
  <c r="W379" i="2"/>
  <c r="E381" i="2"/>
  <c r="I381" i="2"/>
  <c r="M381" i="2"/>
  <c r="Q381" i="2"/>
  <c r="U381" i="2"/>
  <c r="E387" i="2"/>
  <c r="I387" i="2"/>
  <c r="M387" i="2"/>
  <c r="Q387" i="2"/>
  <c r="U387" i="2"/>
  <c r="G389" i="2"/>
  <c r="K389" i="2"/>
  <c r="O389" i="2"/>
  <c r="S389" i="2"/>
  <c r="W389" i="2"/>
  <c r="E391" i="2"/>
  <c r="I391" i="2"/>
  <c r="M391" i="2"/>
  <c r="Q391" i="2"/>
  <c r="U391" i="2"/>
  <c r="D423" i="2"/>
  <c r="H423" i="2"/>
  <c r="L423" i="2"/>
  <c r="P423" i="2"/>
  <c r="T423" i="2"/>
  <c r="X423" i="2"/>
  <c r="D429" i="2"/>
  <c r="H429" i="2"/>
  <c r="L429" i="2"/>
  <c r="P429" i="2"/>
  <c r="T429" i="2"/>
  <c r="X429" i="2"/>
  <c r="T9" i="3"/>
  <c r="T10" i="3" s="1"/>
  <c r="T11" i="3" s="1"/>
  <c r="G459" i="2"/>
  <c r="K459" i="2"/>
  <c r="O459" i="2"/>
  <c r="S459" i="2"/>
  <c r="W459" i="2"/>
  <c r="AA459" i="2"/>
  <c r="E461" i="2"/>
  <c r="I461" i="2"/>
  <c r="M461" i="2"/>
  <c r="Q461" i="2"/>
  <c r="U461" i="2"/>
  <c r="G463" i="2"/>
  <c r="K463" i="2"/>
  <c r="O463" i="2"/>
  <c r="S463" i="2"/>
  <c r="W463" i="2"/>
  <c r="Q465" i="2"/>
  <c r="U465" i="2"/>
  <c r="I471" i="2"/>
  <c r="M471" i="2"/>
  <c r="Q471" i="2"/>
  <c r="U471" i="2"/>
  <c r="G473" i="2"/>
  <c r="K473" i="2"/>
  <c r="O473" i="2"/>
  <c r="S473" i="2"/>
  <c r="W473" i="2"/>
  <c r="E475" i="2"/>
  <c r="I475" i="2"/>
  <c r="M475" i="2"/>
  <c r="Q475" i="2"/>
  <c r="U475" i="2"/>
  <c r="I481" i="2"/>
  <c r="M481" i="2"/>
  <c r="Q481" i="2"/>
  <c r="U481" i="2"/>
  <c r="E487" i="2"/>
  <c r="I487" i="2"/>
  <c r="M487" i="2"/>
  <c r="Q487" i="2"/>
  <c r="U487" i="2"/>
  <c r="G489" i="2"/>
  <c r="K489" i="2"/>
  <c r="O489" i="2"/>
  <c r="S489" i="2"/>
  <c r="W489" i="2"/>
  <c r="E491" i="2"/>
  <c r="I491" i="2"/>
  <c r="M491" i="2"/>
  <c r="Q491" i="2"/>
  <c r="U491" i="2"/>
  <c r="D497" i="2"/>
  <c r="H497" i="2"/>
  <c r="L497" i="2"/>
  <c r="P497" i="2"/>
  <c r="T497" i="2"/>
  <c r="X497" i="2"/>
  <c r="E505" i="2"/>
  <c r="I505" i="2"/>
  <c r="M505" i="2"/>
  <c r="Q505" i="2"/>
  <c r="U505" i="2"/>
  <c r="G507" i="2"/>
  <c r="K507" i="2"/>
  <c r="O507" i="2"/>
  <c r="S507" i="2"/>
  <c r="W507" i="2"/>
  <c r="E509" i="2"/>
  <c r="I509" i="2"/>
  <c r="M509" i="2"/>
  <c r="Q509" i="2"/>
  <c r="U509" i="2"/>
  <c r="G511" i="2"/>
  <c r="K511" i="2"/>
  <c r="O511" i="2"/>
  <c r="S511" i="2"/>
  <c r="W511" i="2"/>
  <c r="E513" i="2"/>
  <c r="I513" i="2"/>
  <c r="M513" i="2"/>
  <c r="Q513" i="2"/>
  <c r="U513" i="2"/>
  <c r="G515" i="2"/>
  <c r="K515" i="2"/>
  <c r="O515" i="2"/>
  <c r="S515" i="2"/>
  <c r="W515" i="2"/>
  <c r="I517" i="2"/>
  <c r="M517" i="2"/>
  <c r="Q517" i="2"/>
  <c r="U517" i="2"/>
  <c r="G519" i="2"/>
  <c r="K519" i="2"/>
  <c r="O519" i="2"/>
  <c r="S519" i="2"/>
  <c r="W519" i="2"/>
  <c r="I521" i="2"/>
  <c r="M521" i="2"/>
  <c r="Q521" i="2"/>
  <c r="U521" i="2"/>
  <c r="G523" i="2"/>
  <c r="K523" i="2"/>
  <c r="O523" i="2"/>
  <c r="S523" i="2"/>
  <c r="W523" i="2"/>
  <c r="E525" i="2"/>
  <c r="I525" i="2"/>
  <c r="M525" i="2"/>
  <c r="Q525" i="2"/>
  <c r="U525" i="2"/>
  <c r="G527" i="2"/>
  <c r="K527" i="2"/>
  <c r="O527" i="2"/>
  <c r="S527" i="2"/>
  <c r="W527" i="2"/>
  <c r="E529" i="2"/>
  <c r="I529" i="2"/>
  <c r="M529" i="2"/>
  <c r="Q529" i="2"/>
  <c r="U529" i="2"/>
  <c r="G531" i="2"/>
  <c r="K531" i="2"/>
  <c r="O531" i="2"/>
  <c r="S531" i="2"/>
  <c r="W531" i="2"/>
  <c r="D533" i="2"/>
  <c r="H533" i="2"/>
  <c r="L533" i="2"/>
  <c r="P533" i="2"/>
  <c r="T533" i="2"/>
  <c r="X533" i="2"/>
  <c r="D541" i="2"/>
  <c r="H541" i="2"/>
  <c r="L541" i="2"/>
  <c r="P541" i="2"/>
  <c r="V541" i="2"/>
  <c r="F545" i="2"/>
  <c r="N545" i="2"/>
  <c r="V545" i="2"/>
  <c r="F549" i="2"/>
  <c r="N549" i="2"/>
  <c r="V549" i="2"/>
  <c r="G553" i="2"/>
  <c r="O553" i="2"/>
  <c r="W553" i="2"/>
  <c r="E555" i="2"/>
  <c r="M555" i="2"/>
  <c r="U555" i="2"/>
  <c r="Z557" i="2"/>
  <c r="V557" i="2"/>
  <c r="R557" i="2"/>
  <c r="N557" i="2"/>
  <c r="J557" i="2"/>
  <c r="F557" i="2"/>
  <c r="AB557" i="2"/>
  <c r="X557" i="2"/>
  <c r="T557" i="2"/>
  <c r="P557" i="2"/>
  <c r="L557" i="2"/>
  <c r="H557" i="2"/>
  <c r="D557" i="2"/>
  <c r="K557" i="2"/>
  <c r="S557" i="2"/>
  <c r="AA557" i="2"/>
  <c r="G561" i="2"/>
  <c r="O561" i="2"/>
  <c r="W561" i="2"/>
  <c r="E563" i="2"/>
  <c r="M563" i="2"/>
  <c r="U563" i="2"/>
  <c r="Y565" i="2"/>
  <c r="U565" i="2"/>
  <c r="Q565" i="2"/>
  <c r="M565" i="2"/>
  <c r="I565" i="2"/>
  <c r="E565" i="2"/>
  <c r="AA565" i="2"/>
  <c r="W565" i="2"/>
  <c r="S565" i="2"/>
  <c r="O565" i="2"/>
  <c r="K565" i="2"/>
  <c r="G565" i="2"/>
  <c r="J565" i="2"/>
  <c r="R565" i="2"/>
  <c r="Z565" i="2"/>
  <c r="E567" i="2"/>
  <c r="M567" i="2"/>
  <c r="U567" i="2"/>
  <c r="AA569" i="2"/>
  <c r="W569" i="2"/>
  <c r="S569" i="2"/>
  <c r="O569" i="2"/>
  <c r="K569" i="2"/>
  <c r="G569" i="2"/>
  <c r="Y569" i="2"/>
  <c r="U569" i="2"/>
  <c r="Q569" i="2"/>
  <c r="M569" i="2"/>
  <c r="I569" i="2"/>
  <c r="E569" i="2"/>
  <c r="J569" i="2"/>
  <c r="R569" i="2"/>
  <c r="Z569" i="2"/>
  <c r="E571" i="2"/>
  <c r="M571" i="2"/>
  <c r="U571" i="2"/>
  <c r="Y573" i="2"/>
  <c r="U573" i="2"/>
  <c r="Q573" i="2"/>
  <c r="M573" i="2"/>
  <c r="I573" i="2"/>
  <c r="E573" i="2"/>
  <c r="AA573" i="2"/>
  <c r="W573" i="2"/>
  <c r="S573" i="2"/>
  <c r="O573" i="2"/>
  <c r="K573" i="2"/>
  <c r="G573" i="2"/>
  <c r="J573" i="2"/>
  <c r="R573" i="2"/>
  <c r="Z573" i="2"/>
  <c r="E575" i="2"/>
  <c r="M575" i="2"/>
  <c r="U575" i="2"/>
  <c r="AA577" i="2"/>
  <c r="W577" i="2"/>
  <c r="S577" i="2"/>
  <c r="O577" i="2"/>
  <c r="K577" i="2"/>
  <c r="G577" i="2"/>
  <c r="Z577" i="2"/>
  <c r="V577" i="2"/>
  <c r="R577" i="2"/>
  <c r="N577" i="2"/>
  <c r="J577" i="2"/>
  <c r="F577" i="2"/>
  <c r="Y577" i="2"/>
  <c r="U577" i="2"/>
  <c r="Q577" i="2"/>
  <c r="M577" i="2"/>
  <c r="I577" i="2"/>
  <c r="E577" i="2"/>
  <c r="P577" i="2"/>
  <c r="Z581" i="2"/>
  <c r="V581" i="2"/>
  <c r="R581" i="2"/>
  <c r="N581" i="2"/>
  <c r="J581" i="2"/>
  <c r="F581" i="2"/>
  <c r="Y581" i="2"/>
  <c r="U581" i="2"/>
  <c r="Q581" i="2"/>
  <c r="M581" i="2"/>
  <c r="I581" i="2"/>
  <c r="E581" i="2"/>
  <c r="AB581" i="2"/>
  <c r="X581" i="2"/>
  <c r="T581" i="2"/>
  <c r="P581" i="2"/>
  <c r="L581" i="2"/>
  <c r="H581" i="2"/>
  <c r="D581" i="2"/>
  <c r="S581" i="2"/>
  <c r="J585" i="2"/>
  <c r="Z585" i="2"/>
  <c r="K587" i="2"/>
  <c r="AA587" i="2"/>
  <c r="G597" i="2"/>
  <c r="W597" i="2"/>
  <c r="G605" i="2"/>
  <c r="W605" i="2"/>
  <c r="G613" i="2"/>
  <c r="W613" i="2"/>
  <c r="G621" i="2"/>
  <c r="W621" i="2"/>
  <c r="G629" i="2"/>
  <c r="W629" i="2"/>
  <c r="AB751" i="2"/>
  <c r="X751" i="2"/>
  <c r="T751" i="2"/>
  <c r="P751" i="2"/>
  <c r="L751" i="2"/>
  <c r="H751" i="2"/>
  <c r="Z751" i="2"/>
  <c r="U751" i="2"/>
  <c r="O751" i="2"/>
  <c r="J751" i="2"/>
  <c r="E751" i="2"/>
  <c r="W751" i="2"/>
  <c r="R751" i="2"/>
  <c r="M751" i="2"/>
  <c r="G751" i="2"/>
  <c r="V751" i="2"/>
  <c r="K751" i="2"/>
  <c r="S751" i="2"/>
  <c r="I751" i="2"/>
  <c r="AA751" i="2"/>
  <c r="Q751" i="2"/>
  <c r="F751" i="2"/>
  <c r="Y761" i="2"/>
  <c r="AB1055" i="2"/>
  <c r="X1055" i="2"/>
  <c r="T1055" i="2"/>
  <c r="P1055" i="2"/>
  <c r="L1055" i="2"/>
  <c r="H1055" i="2"/>
  <c r="D1055" i="2"/>
  <c r="W1055" i="2"/>
  <c r="R1055" i="2"/>
  <c r="M1055" i="2"/>
  <c r="G1055" i="2"/>
  <c r="AA1055" i="2"/>
  <c r="V1055" i="2"/>
  <c r="Q1055" i="2"/>
  <c r="K1055" i="2"/>
  <c r="F1055" i="2"/>
  <c r="U1055" i="2"/>
  <c r="J1055" i="2"/>
  <c r="S1055" i="2"/>
  <c r="I1055" i="2"/>
  <c r="O1055" i="2"/>
  <c r="N1055" i="2"/>
  <c r="Z1055" i="2"/>
  <c r="E1055" i="2"/>
  <c r="Y1055" i="2"/>
  <c r="F579" i="2"/>
  <c r="J579" i="2"/>
  <c r="N579" i="2"/>
  <c r="R579" i="2"/>
  <c r="V579" i="2"/>
  <c r="Z579" i="2"/>
  <c r="F583" i="2"/>
  <c r="J583" i="2"/>
  <c r="N583" i="2"/>
  <c r="R583" i="2"/>
  <c r="V583" i="2"/>
  <c r="Z583" i="2"/>
  <c r="F591" i="2"/>
  <c r="J591" i="2"/>
  <c r="N591" i="2"/>
  <c r="R591" i="2"/>
  <c r="V591" i="2"/>
  <c r="Z591" i="2"/>
  <c r="F595" i="2"/>
  <c r="J595" i="2"/>
  <c r="N595" i="2"/>
  <c r="R595" i="2"/>
  <c r="V595" i="2"/>
  <c r="Z595" i="2"/>
  <c r="F599" i="2"/>
  <c r="J599" i="2"/>
  <c r="N599" i="2"/>
  <c r="R599" i="2"/>
  <c r="V599" i="2"/>
  <c r="Z599" i="2"/>
  <c r="F603" i="2"/>
  <c r="J603" i="2"/>
  <c r="N603" i="2"/>
  <c r="R603" i="2"/>
  <c r="V603" i="2"/>
  <c r="Z603" i="2"/>
  <c r="F607" i="2"/>
  <c r="J607" i="2"/>
  <c r="N607" i="2"/>
  <c r="R607" i="2"/>
  <c r="V607" i="2"/>
  <c r="Z607" i="2"/>
  <c r="F611" i="2"/>
  <c r="J611" i="2"/>
  <c r="N611" i="2"/>
  <c r="R611" i="2"/>
  <c r="V611" i="2"/>
  <c r="Z611" i="2"/>
  <c r="F615" i="2"/>
  <c r="J615" i="2"/>
  <c r="N615" i="2"/>
  <c r="R615" i="2"/>
  <c r="V615" i="2"/>
  <c r="Z615" i="2"/>
  <c r="F619" i="2"/>
  <c r="J619" i="2"/>
  <c r="N619" i="2"/>
  <c r="R619" i="2"/>
  <c r="V619" i="2"/>
  <c r="Z619" i="2"/>
  <c r="F623" i="2"/>
  <c r="J623" i="2"/>
  <c r="N623" i="2"/>
  <c r="R623" i="2"/>
  <c r="V623" i="2"/>
  <c r="Z623" i="2"/>
  <c r="F627" i="2"/>
  <c r="J627" i="2"/>
  <c r="N627" i="2"/>
  <c r="R627" i="2"/>
  <c r="V627" i="2"/>
  <c r="Z627" i="2"/>
  <c r="F631" i="2"/>
  <c r="J631" i="2"/>
  <c r="N631" i="2"/>
  <c r="R631" i="2"/>
  <c r="V631" i="2"/>
  <c r="Z631" i="2"/>
  <c r="F635" i="2"/>
  <c r="J635" i="2"/>
  <c r="N635" i="2"/>
  <c r="S635" i="2"/>
  <c r="I637" i="2"/>
  <c r="Q637" i="2"/>
  <c r="I743" i="2"/>
  <c r="K745" i="2"/>
  <c r="H753" i="2"/>
  <c r="K759" i="2"/>
  <c r="AA765" i="2"/>
  <c r="W765" i="2"/>
  <c r="S765" i="2"/>
  <c r="O765" i="2"/>
  <c r="K765" i="2"/>
  <c r="G765" i="2"/>
  <c r="Z765" i="2"/>
  <c r="U765" i="2"/>
  <c r="P765" i="2"/>
  <c r="J765" i="2"/>
  <c r="E765" i="2"/>
  <c r="V765" i="2"/>
  <c r="N765" i="2"/>
  <c r="H765" i="2"/>
  <c r="Y765" i="2"/>
  <c r="R765" i="2"/>
  <c r="L765" i="2"/>
  <c r="D765" i="2"/>
  <c r="Q765" i="2"/>
  <c r="Y769" i="2"/>
  <c r="U769" i="2"/>
  <c r="Q769" i="2"/>
  <c r="M769" i="2"/>
  <c r="I769" i="2"/>
  <c r="E769" i="2"/>
  <c r="Z769" i="2"/>
  <c r="T769" i="2"/>
  <c r="O769" i="2"/>
  <c r="J769" i="2"/>
  <c r="D769" i="2"/>
  <c r="X769" i="2"/>
  <c r="R769" i="2"/>
  <c r="K769" i="2"/>
  <c r="AB769" i="2"/>
  <c r="V769" i="2"/>
  <c r="N769" i="2"/>
  <c r="G769" i="2"/>
  <c r="P769" i="2"/>
  <c r="AB1037" i="2"/>
  <c r="X1037" i="2"/>
  <c r="T1037" i="2"/>
  <c r="P1037" i="2"/>
  <c r="L1037" i="2"/>
  <c r="H1037" i="2"/>
  <c r="D1037" i="2"/>
  <c r="Z1037" i="2"/>
  <c r="U1037" i="2"/>
  <c r="O1037" i="2"/>
  <c r="J1037" i="2"/>
  <c r="E1037" i="2"/>
  <c r="Y1037" i="2"/>
  <c r="S1037" i="2"/>
  <c r="N1037" i="2"/>
  <c r="I1037" i="2"/>
  <c r="R1037" i="2"/>
  <c r="G1037" i="2"/>
  <c r="AA1037" i="2"/>
  <c r="Q1037" i="2"/>
  <c r="F1037" i="2"/>
  <c r="V1037" i="2"/>
  <c r="M1037" i="2"/>
  <c r="K1037" i="2"/>
  <c r="G579" i="2"/>
  <c r="K579" i="2"/>
  <c r="O579" i="2"/>
  <c r="S579" i="2"/>
  <c r="W579" i="2"/>
  <c r="AA579" i="2"/>
  <c r="G583" i="2"/>
  <c r="K583" i="2"/>
  <c r="O583" i="2"/>
  <c r="S583" i="2"/>
  <c r="W583" i="2"/>
  <c r="AA583" i="2"/>
  <c r="G591" i="2"/>
  <c r="K591" i="2"/>
  <c r="O591" i="2"/>
  <c r="S591" i="2"/>
  <c r="W591" i="2"/>
  <c r="AA591" i="2"/>
  <c r="G595" i="2"/>
  <c r="K595" i="2"/>
  <c r="O595" i="2"/>
  <c r="S595" i="2"/>
  <c r="W595" i="2"/>
  <c r="AA595" i="2"/>
  <c r="G599" i="2"/>
  <c r="K599" i="2"/>
  <c r="O599" i="2"/>
  <c r="S599" i="2"/>
  <c r="W599" i="2"/>
  <c r="AA599" i="2"/>
  <c r="G603" i="2"/>
  <c r="K603" i="2"/>
  <c r="O603" i="2"/>
  <c r="S603" i="2"/>
  <c r="W603" i="2"/>
  <c r="AA603" i="2"/>
  <c r="G607" i="2"/>
  <c r="K607" i="2"/>
  <c r="O607" i="2"/>
  <c r="S607" i="2"/>
  <c r="W607" i="2"/>
  <c r="AA607" i="2"/>
  <c r="G611" i="2"/>
  <c r="K611" i="2"/>
  <c r="O611" i="2"/>
  <c r="S611" i="2"/>
  <c r="W611" i="2"/>
  <c r="AA611" i="2"/>
  <c r="G615" i="2"/>
  <c r="K615" i="2"/>
  <c r="O615" i="2"/>
  <c r="S615" i="2"/>
  <c r="W615" i="2"/>
  <c r="AA615" i="2"/>
  <c r="G619" i="2"/>
  <c r="K619" i="2"/>
  <c r="O619" i="2"/>
  <c r="S619" i="2"/>
  <c r="W619" i="2"/>
  <c r="AA619" i="2"/>
  <c r="G623" i="2"/>
  <c r="K623" i="2"/>
  <c r="O623" i="2"/>
  <c r="S623" i="2"/>
  <c r="W623" i="2"/>
  <c r="AA623" i="2"/>
  <c r="G627" i="2"/>
  <c r="K627" i="2"/>
  <c r="O627" i="2"/>
  <c r="S627" i="2"/>
  <c r="W627" i="2"/>
  <c r="AA627" i="2"/>
  <c r="G631" i="2"/>
  <c r="K631" i="2"/>
  <c r="O631" i="2"/>
  <c r="S631" i="2"/>
  <c r="W631" i="2"/>
  <c r="AA631" i="2"/>
  <c r="Z635" i="2"/>
  <c r="V635" i="2"/>
  <c r="R635" i="2"/>
  <c r="AB635" i="2"/>
  <c r="X635" i="2"/>
  <c r="T635" i="2"/>
  <c r="G635" i="2"/>
  <c r="K635" i="2"/>
  <c r="O635" i="2"/>
  <c r="U635" i="2"/>
  <c r="Y637" i="2"/>
  <c r="X637" i="2"/>
  <c r="T637" i="2"/>
  <c r="P637" i="2"/>
  <c r="L637" i="2"/>
  <c r="H637" i="2"/>
  <c r="D637" i="2"/>
  <c r="AA637" i="2"/>
  <c r="V637" i="2"/>
  <c r="R637" i="2"/>
  <c r="N637" i="2"/>
  <c r="J637" i="2"/>
  <c r="F637" i="2"/>
  <c r="K637" i="2"/>
  <c r="S637" i="2"/>
  <c r="AB637" i="2"/>
  <c r="Y745" i="2"/>
  <c r="U745" i="2"/>
  <c r="Q745" i="2"/>
  <c r="M745" i="2"/>
  <c r="I745" i="2"/>
  <c r="E745" i="2"/>
  <c r="AB745" i="2"/>
  <c r="W745" i="2"/>
  <c r="R745" i="2"/>
  <c r="L745" i="2"/>
  <c r="G745" i="2"/>
  <c r="Z745" i="2"/>
  <c r="T745" i="2"/>
  <c r="O745" i="2"/>
  <c r="J745" i="2"/>
  <c r="D745" i="2"/>
  <c r="N745" i="2"/>
  <c r="X745" i="2"/>
  <c r="Z759" i="2"/>
  <c r="V759" i="2"/>
  <c r="R759" i="2"/>
  <c r="N759" i="2"/>
  <c r="J759" i="2"/>
  <c r="F759" i="2"/>
  <c r="Y759" i="2"/>
  <c r="T759" i="2"/>
  <c r="O759" i="2"/>
  <c r="I759" i="2"/>
  <c r="D759" i="2"/>
  <c r="AB759" i="2"/>
  <c r="W759" i="2"/>
  <c r="Q759" i="2"/>
  <c r="L759" i="2"/>
  <c r="G759" i="2"/>
  <c r="M759" i="2"/>
  <c r="X759" i="2"/>
  <c r="AB767" i="2"/>
  <c r="X767" i="2"/>
  <c r="T767" i="2"/>
  <c r="P767" i="2"/>
  <c r="L767" i="2"/>
  <c r="H767" i="2"/>
  <c r="D767" i="2"/>
  <c r="Z767" i="2"/>
  <c r="U767" i="2"/>
  <c r="O767" i="2"/>
  <c r="J767" i="2"/>
  <c r="E767" i="2"/>
  <c r="W767" i="2"/>
  <c r="Q767" i="2"/>
  <c r="I767" i="2"/>
  <c r="AA767" i="2"/>
  <c r="S767" i="2"/>
  <c r="M767" i="2"/>
  <c r="F767" i="2"/>
  <c r="R767" i="2"/>
  <c r="Y777" i="2"/>
  <c r="U777" i="2"/>
  <c r="Q777" i="2"/>
  <c r="M777" i="2"/>
  <c r="I777" i="2"/>
  <c r="E777" i="2"/>
  <c r="AB777" i="2"/>
  <c r="W777" i="2"/>
  <c r="R777" i="2"/>
  <c r="L777" i="2"/>
  <c r="G777" i="2"/>
  <c r="V777" i="2"/>
  <c r="O777" i="2"/>
  <c r="H777" i="2"/>
  <c r="AA777" i="2"/>
  <c r="T777" i="2"/>
  <c r="N777" i="2"/>
  <c r="F777" i="2"/>
  <c r="Z777" i="2"/>
  <c r="S777" i="2"/>
  <c r="K777" i="2"/>
  <c r="D777" i="2"/>
  <c r="Y884" i="2"/>
  <c r="U884" i="2"/>
  <c r="Q884" i="2"/>
  <c r="M884" i="2"/>
  <c r="I884" i="2"/>
  <c r="E884" i="2"/>
  <c r="AB884" i="2"/>
  <c r="X884" i="2"/>
  <c r="T884" i="2"/>
  <c r="P884" i="2"/>
  <c r="L884" i="2"/>
  <c r="H884" i="2"/>
  <c r="D884" i="2"/>
  <c r="Z884" i="2"/>
  <c r="R884" i="2"/>
  <c r="J884" i="2"/>
  <c r="W884" i="2"/>
  <c r="O884" i="2"/>
  <c r="G884" i="2"/>
  <c r="N884" i="2"/>
  <c r="AA884" i="2"/>
  <c r="K884" i="2"/>
  <c r="V884" i="2"/>
  <c r="F884" i="2"/>
  <c r="Y977" i="2"/>
  <c r="U977" i="2"/>
  <c r="Q977" i="2"/>
  <c r="M977" i="2"/>
  <c r="I977" i="2"/>
  <c r="E977" i="2"/>
  <c r="X977" i="2"/>
  <c r="S977" i="2"/>
  <c r="N977" i="2"/>
  <c r="H977" i="2"/>
  <c r="AB977" i="2"/>
  <c r="W977" i="2"/>
  <c r="R977" i="2"/>
  <c r="L977" i="2"/>
  <c r="G977" i="2"/>
  <c r="AA977" i="2"/>
  <c r="P977" i="2"/>
  <c r="F977" i="2"/>
  <c r="Z977" i="2"/>
  <c r="O977" i="2"/>
  <c r="T977" i="2"/>
  <c r="K977" i="2"/>
  <c r="J977" i="2"/>
  <c r="D579" i="2"/>
  <c r="H579" i="2"/>
  <c r="L579" i="2"/>
  <c r="P579" i="2"/>
  <c r="T579" i="2"/>
  <c r="X579" i="2"/>
  <c r="D583" i="2"/>
  <c r="H583" i="2"/>
  <c r="L583" i="2"/>
  <c r="P583" i="2"/>
  <c r="T583" i="2"/>
  <c r="X583" i="2"/>
  <c r="D591" i="2"/>
  <c r="H591" i="2"/>
  <c r="L591" i="2"/>
  <c r="P591" i="2"/>
  <c r="T591" i="2"/>
  <c r="X591" i="2"/>
  <c r="D595" i="2"/>
  <c r="H595" i="2"/>
  <c r="L595" i="2"/>
  <c r="P595" i="2"/>
  <c r="T595" i="2"/>
  <c r="X595" i="2"/>
  <c r="D599" i="2"/>
  <c r="H599" i="2"/>
  <c r="L599" i="2"/>
  <c r="P599" i="2"/>
  <c r="T599" i="2"/>
  <c r="X599" i="2"/>
  <c r="D603" i="2"/>
  <c r="H603" i="2"/>
  <c r="L603" i="2"/>
  <c r="P603" i="2"/>
  <c r="T603" i="2"/>
  <c r="X603" i="2"/>
  <c r="D607" i="2"/>
  <c r="H607" i="2"/>
  <c r="L607" i="2"/>
  <c r="P607" i="2"/>
  <c r="T607" i="2"/>
  <c r="X607" i="2"/>
  <c r="D611" i="2"/>
  <c r="H611" i="2"/>
  <c r="L611" i="2"/>
  <c r="P611" i="2"/>
  <c r="T611" i="2"/>
  <c r="X611" i="2"/>
  <c r="D615" i="2"/>
  <c r="H615" i="2"/>
  <c r="L615" i="2"/>
  <c r="P615" i="2"/>
  <c r="T615" i="2"/>
  <c r="X615" i="2"/>
  <c r="D619" i="2"/>
  <c r="H619" i="2"/>
  <c r="L619" i="2"/>
  <c r="P619" i="2"/>
  <c r="T619" i="2"/>
  <c r="X619" i="2"/>
  <c r="D623" i="2"/>
  <c r="H623" i="2"/>
  <c r="L623" i="2"/>
  <c r="P623" i="2"/>
  <c r="T623" i="2"/>
  <c r="X623" i="2"/>
  <c r="D627" i="2"/>
  <c r="H627" i="2"/>
  <c r="L627" i="2"/>
  <c r="P627" i="2"/>
  <c r="T627" i="2"/>
  <c r="X627" i="2"/>
  <c r="D631" i="2"/>
  <c r="H631" i="2"/>
  <c r="L631" i="2"/>
  <c r="P631" i="2"/>
  <c r="T631" i="2"/>
  <c r="X631" i="2"/>
  <c r="D635" i="2"/>
  <c r="H635" i="2"/>
  <c r="L635" i="2"/>
  <c r="P635" i="2"/>
  <c r="W635" i="2"/>
  <c r="E637" i="2"/>
  <c r="M637" i="2"/>
  <c r="U637" i="2"/>
  <c r="AB743" i="2"/>
  <c r="X743" i="2"/>
  <c r="T743" i="2"/>
  <c r="P743" i="2"/>
  <c r="L743" i="2"/>
  <c r="H743" i="2"/>
  <c r="D743" i="2"/>
  <c r="W743" i="2"/>
  <c r="R743" i="2"/>
  <c r="M743" i="2"/>
  <c r="G743" i="2"/>
  <c r="Z743" i="2"/>
  <c r="U743" i="2"/>
  <c r="O743" i="2"/>
  <c r="J743" i="2"/>
  <c r="E743" i="2"/>
  <c r="N743" i="2"/>
  <c r="Y743" i="2"/>
  <c r="F745" i="2"/>
  <c r="P745" i="2"/>
  <c r="AA745" i="2"/>
  <c r="Y753" i="2"/>
  <c r="U753" i="2"/>
  <c r="Q753" i="2"/>
  <c r="M753" i="2"/>
  <c r="I753" i="2"/>
  <c r="E753" i="2"/>
  <c r="Z753" i="2"/>
  <c r="T753" i="2"/>
  <c r="O753" i="2"/>
  <c r="J753" i="2"/>
  <c r="D753" i="2"/>
  <c r="AB753" i="2"/>
  <c r="W753" i="2"/>
  <c r="R753" i="2"/>
  <c r="L753" i="2"/>
  <c r="G753" i="2"/>
  <c r="N753" i="2"/>
  <c r="X753" i="2"/>
  <c r="E759" i="2"/>
  <c r="P759" i="2"/>
  <c r="AA759" i="2"/>
  <c r="G767" i="2"/>
  <c r="V767" i="2"/>
  <c r="AB775" i="2"/>
  <c r="X775" i="2"/>
  <c r="T775" i="2"/>
  <c r="P775" i="2"/>
  <c r="L775" i="2"/>
  <c r="H775" i="2"/>
  <c r="D775" i="2"/>
  <c r="W775" i="2"/>
  <c r="R775" i="2"/>
  <c r="M775" i="2"/>
  <c r="G775" i="2"/>
  <c r="V775" i="2"/>
  <c r="O775" i="2"/>
  <c r="I775" i="2"/>
  <c r="AA775" i="2"/>
  <c r="U775" i="2"/>
  <c r="Z775" i="2"/>
  <c r="S775" i="2"/>
  <c r="K775" i="2"/>
  <c r="E775" i="2"/>
  <c r="Q775" i="2"/>
  <c r="J777" i="2"/>
  <c r="Z779" i="2"/>
  <c r="V779" i="2"/>
  <c r="R779" i="2"/>
  <c r="N779" i="2"/>
  <c r="J779" i="2"/>
  <c r="F779" i="2"/>
  <c r="AA779" i="2"/>
  <c r="U779" i="2"/>
  <c r="P779" i="2"/>
  <c r="K779" i="2"/>
  <c r="E779" i="2"/>
  <c r="W779" i="2"/>
  <c r="O779" i="2"/>
  <c r="H779" i="2"/>
  <c r="AB779" i="2"/>
  <c r="T779" i="2"/>
  <c r="M779" i="2"/>
  <c r="G779" i="2"/>
  <c r="Y779" i="2"/>
  <c r="S779" i="2"/>
  <c r="L779" i="2"/>
  <c r="D779" i="2"/>
  <c r="Y872" i="2"/>
  <c r="U872" i="2"/>
  <c r="Q872" i="2"/>
  <c r="M872" i="2"/>
  <c r="I872" i="2"/>
  <c r="E872" i="2"/>
  <c r="AB872" i="2"/>
  <c r="X872" i="2"/>
  <c r="T872" i="2"/>
  <c r="P872" i="2"/>
  <c r="L872" i="2"/>
  <c r="H872" i="2"/>
  <c r="D872" i="2"/>
  <c r="W872" i="2"/>
  <c r="O872" i="2"/>
  <c r="G872" i="2"/>
  <c r="V872" i="2"/>
  <c r="N872" i="2"/>
  <c r="F872" i="2"/>
  <c r="R872" i="2"/>
  <c r="AA872" i="2"/>
  <c r="K872" i="2"/>
  <c r="Z872" i="2"/>
  <c r="J872" i="2"/>
  <c r="S884" i="2"/>
  <c r="V977" i="2"/>
  <c r="Y1001" i="2"/>
  <c r="U1001" i="2"/>
  <c r="Q1001" i="2"/>
  <c r="M1001" i="2"/>
  <c r="I1001" i="2"/>
  <c r="E1001" i="2"/>
  <c r="AA1001" i="2"/>
  <c r="V1001" i="2"/>
  <c r="P1001" i="2"/>
  <c r="K1001" i="2"/>
  <c r="F1001" i="2"/>
  <c r="Z1001" i="2"/>
  <c r="T1001" i="2"/>
  <c r="O1001" i="2"/>
  <c r="J1001" i="2"/>
  <c r="D1001" i="2"/>
  <c r="S1001" i="2"/>
  <c r="H1001" i="2"/>
  <c r="AB1001" i="2"/>
  <c r="R1001" i="2"/>
  <c r="G1001" i="2"/>
  <c r="W1001" i="2"/>
  <c r="K9" i="3"/>
  <c r="K10" i="3" s="1"/>
  <c r="K11" i="3" s="1"/>
  <c r="N1001" i="2"/>
  <c r="L1001" i="2"/>
  <c r="F641" i="2"/>
  <c r="K641" i="2"/>
  <c r="P641" i="2"/>
  <c r="V641" i="2"/>
  <c r="F645" i="2"/>
  <c r="K645" i="2"/>
  <c r="P645" i="2"/>
  <c r="V645" i="2"/>
  <c r="E741" i="2"/>
  <c r="J741" i="2"/>
  <c r="P741" i="2"/>
  <c r="U741" i="2"/>
  <c r="Z747" i="2"/>
  <c r="V747" i="2"/>
  <c r="R747" i="2"/>
  <c r="N747" i="2"/>
  <c r="J747" i="2"/>
  <c r="F747" i="2"/>
  <c r="H747" i="2"/>
  <c r="M747" i="2"/>
  <c r="S747" i="2"/>
  <c r="X747" i="2"/>
  <c r="AA749" i="2"/>
  <c r="W749" i="2"/>
  <c r="S749" i="2"/>
  <c r="O749" i="2"/>
  <c r="K749" i="2"/>
  <c r="G749" i="2"/>
  <c r="H749" i="2"/>
  <c r="M749" i="2"/>
  <c r="R749" i="2"/>
  <c r="X749" i="2"/>
  <c r="U755" i="2"/>
  <c r="F757" i="2"/>
  <c r="K757" i="2"/>
  <c r="Q757" i="2"/>
  <c r="V757" i="2"/>
  <c r="Z763" i="2"/>
  <c r="AA763" i="2"/>
  <c r="V763" i="2"/>
  <c r="R763" i="2"/>
  <c r="N763" i="2"/>
  <c r="J763" i="2"/>
  <c r="F763" i="2"/>
  <c r="H763" i="2"/>
  <c r="M763" i="2"/>
  <c r="S763" i="2"/>
  <c r="X763" i="2"/>
  <c r="N781" i="2"/>
  <c r="Y796" i="2"/>
  <c r="U796" i="2"/>
  <c r="Q796" i="2"/>
  <c r="M796" i="2"/>
  <c r="I796" i="2"/>
  <c r="E796" i="2"/>
  <c r="AB796" i="2"/>
  <c r="W796" i="2"/>
  <c r="R796" i="2"/>
  <c r="L796" i="2"/>
  <c r="G796" i="2"/>
  <c r="AA796" i="2"/>
  <c r="V796" i="2"/>
  <c r="P796" i="2"/>
  <c r="K796" i="2"/>
  <c r="F796" i="2"/>
  <c r="N796" i="2"/>
  <c r="X796" i="2"/>
  <c r="H800" i="2"/>
  <c r="Y804" i="2"/>
  <c r="U804" i="2"/>
  <c r="Q804" i="2"/>
  <c r="M804" i="2"/>
  <c r="I804" i="2"/>
  <c r="E804" i="2"/>
  <c r="AB804" i="2"/>
  <c r="W804" i="2"/>
  <c r="R804" i="2"/>
  <c r="L804" i="2"/>
  <c r="G804" i="2"/>
  <c r="AA804" i="2"/>
  <c r="V804" i="2"/>
  <c r="P804" i="2"/>
  <c r="K804" i="2"/>
  <c r="F804" i="2"/>
  <c r="N804" i="2"/>
  <c r="X804" i="2"/>
  <c r="H808" i="2"/>
  <c r="Y812" i="2"/>
  <c r="U812" i="2"/>
  <c r="Q812" i="2"/>
  <c r="M812" i="2"/>
  <c r="I812" i="2"/>
  <c r="E812" i="2"/>
  <c r="AB812" i="2"/>
  <c r="W812" i="2"/>
  <c r="R812" i="2"/>
  <c r="L812" i="2"/>
  <c r="G812" i="2"/>
  <c r="AA812" i="2"/>
  <c r="V812" i="2"/>
  <c r="P812" i="2"/>
  <c r="K812" i="2"/>
  <c r="F812" i="2"/>
  <c r="N812" i="2"/>
  <c r="X812" i="2"/>
  <c r="H816" i="2"/>
  <c r="Y820" i="2"/>
  <c r="U820" i="2"/>
  <c r="Q820" i="2"/>
  <c r="M820" i="2"/>
  <c r="I820" i="2"/>
  <c r="E820" i="2"/>
  <c r="AB820" i="2"/>
  <c r="W820" i="2"/>
  <c r="R820" i="2"/>
  <c r="L820" i="2"/>
  <c r="G820" i="2"/>
  <c r="AA820" i="2"/>
  <c r="V820" i="2"/>
  <c r="P820" i="2"/>
  <c r="K820" i="2"/>
  <c r="F820" i="2"/>
  <c r="N820" i="2"/>
  <c r="X820" i="2"/>
  <c r="H824" i="2"/>
  <c r="Y828" i="2"/>
  <c r="U828" i="2"/>
  <c r="Q828" i="2"/>
  <c r="M828" i="2"/>
  <c r="I828" i="2"/>
  <c r="E828" i="2"/>
  <c r="AB828" i="2"/>
  <c r="W828" i="2"/>
  <c r="R828" i="2"/>
  <c r="L828" i="2"/>
  <c r="G828" i="2"/>
  <c r="AA828" i="2"/>
  <c r="V828" i="2"/>
  <c r="P828" i="2"/>
  <c r="K828" i="2"/>
  <c r="F828" i="2"/>
  <c r="N828" i="2"/>
  <c r="X828" i="2"/>
  <c r="H832" i="2"/>
  <c r="Y836" i="2"/>
  <c r="U836" i="2"/>
  <c r="Q836" i="2"/>
  <c r="M836" i="2"/>
  <c r="I836" i="2"/>
  <c r="E836" i="2"/>
  <c r="AB836" i="2"/>
  <c r="W836" i="2"/>
  <c r="R836" i="2"/>
  <c r="L836" i="2"/>
  <c r="G836" i="2"/>
  <c r="AA836" i="2"/>
  <c r="V836" i="2"/>
  <c r="P836" i="2"/>
  <c r="K836" i="2"/>
  <c r="F836" i="2"/>
  <c r="N836" i="2"/>
  <c r="X836" i="2"/>
  <c r="H840" i="2"/>
  <c r="Y844" i="2"/>
  <c r="U844" i="2"/>
  <c r="Q844" i="2"/>
  <c r="M844" i="2"/>
  <c r="I844" i="2"/>
  <c r="E844" i="2"/>
  <c r="AB844" i="2"/>
  <c r="W844" i="2"/>
  <c r="R844" i="2"/>
  <c r="L844" i="2"/>
  <c r="G844" i="2"/>
  <c r="AA844" i="2"/>
  <c r="V844" i="2"/>
  <c r="P844" i="2"/>
  <c r="K844" i="2"/>
  <c r="F844" i="2"/>
  <c r="N844" i="2"/>
  <c r="X844" i="2"/>
  <c r="Y856" i="2"/>
  <c r="U856" i="2"/>
  <c r="Q856" i="2"/>
  <c r="M856" i="2"/>
  <c r="I856" i="2"/>
  <c r="E856" i="2"/>
  <c r="AB856" i="2"/>
  <c r="X856" i="2"/>
  <c r="T856" i="2"/>
  <c r="P856" i="2"/>
  <c r="L856" i="2"/>
  <c r="H856" i="2"/>
  <c r="D856" i="2"/>
  <c r="W856" i="2"/>
  <c r="O856" i="2"/>
  <c r="G856" i="2"/>
  <c r="V856" i="2"/>
  <c r="N856" i="2"/>
  <c r="F856" i="2"/>
  <c r="S856" i="2"/>
  <c r="Y868" i="2"/>
  <c r="U868" i="2"/>
  <c r="Q868" i="2"/>
  <c r="M868" i="2"/>
  <c r="I868" i="2"/>
  <c r="E868" i="2"/>
  <c r="AB868" i="2"/>
  <c r="X868" i="2"/>
  <c r="T868" i="2"/>
  <c r="P868" i="2"/>
  <c r="L868" i="2"/>
  <c r="H868" i="2"/>
  <c r="D868" i="2"/>
  <c r="Z868" i="2"/>
  <c r="R868" i="2"/>
  <c r="J868" i="2"/>
  <c r="W868" i="2"/>
  <c r="O868" i="2"/>
  <c r="G868" i="2"/>
  <c r="S868" i="2"/>
  <c r="K888" i="2"/>
  <c r="K900" i="2"/>
  <c r="Z991" i="2"/>
  <c r="V991" i="2"/>
  <c r="R991" i="2"/>
  <c r="N991" i="2"/>
  <c r="J991" i="2"/>
  <c r="F991" i="2"/>
  <c r="AA991" i="2"/>
  <c r="U991" i="2"/>
  <c r="P991" i="2"/>
  <c r="K991" i="2"/>
  <c r="E991" i="2"/>
  <c r="Y991" i="2"/>
  <c r="T991" i="2"/>
  <c r="O991" i="2"/>
  <c r="I991" i="2"/>
  <c r="D991" i="2"/>
  <c r="S991" i="2"/>
  <c r="H991" i="2"/>
  <c r="AB991" i="2"/>
  <c r="Q991" i="2"/>
  <c r="G991" i="2"/>
  <c r="X991" i="2"/>
  <c r="Y1009" i="2"/>
  <c r="U1009" i="2"/>
  <c r="Q1009" i="2"/>
  <c r="M1009" i="2"/>
  <c r="I1009" i="2"/>
  <c r="E1009" i="2"/>
  <c r="X1009" i="2"/>
  <c r="S1009" i="2"/>
  <c r="N1009" i="2"/>
  <c r="H1009" i="2"/>
  <c r="AB1009" i="2"/>
  <c r="W1009" i="2"/>
  <c r="R1009" i="2"/>
  <c r="L1009" i="2"/>
  <c r="G1009" i="2"/>
  <c r="AA1009" i="2"/>
  <c r="P1009" i="2"/>
  <c r="F1009" i="2"/>
  <c r="Z1009" i="2"/>
  <c r="O1009" i="2"/>
  <c r="D1009" i="2"/>
  <c r="V1009" i="2"/>
  <c r="Z1033" i="2"/>
  <c r="V1033" i="2"/>
  <c r="R1033" i="2"/>
  <c r="N1033" i="2"/>
  <c r="J1033" i="2"/>
  <c r="F1033" i="2"/>
  <c r="AA1033" i="2"/>
  <c r="U1033" i="2"/>
  <c r="P1033" i="2"/>
  <c r="K1033" i="2"/>
  <c r="E1033" i="2"/>
  <c r="Y1033" i="2"/>
  <c r="T1033" i="2"/>
  <c r="O1033" i="2"/>
  <c r="I1033" i="2"/>
  <c r="D1033" i="2"/>
  <c r="S1033" i="2"/>
  <c r="H1033" i="2"/>
  <c r="AB1033" i="2"/>
  <c r="Q1033" i="2"/>
  <c r="G1033" i="2"/>
  <c r="X1033" i="2"/>
  <c r="AB1149" i="2"/>
  <c r="X1149" i="2"/>
  <c r="T1149" i="2"/>
  <c r="P1149" i="2"/>
  <c r="L1149" i="2"/>
  <c r="H1149" i="2"/>
  <c r="D1149" i="2"/>
  <c r="W1149" i="2"/>
  <c r="R1149" i="2"/>
  <c r="M1149" i="2"/>
  <c r="G1149" i="2"/>
  <c r="AA1149" i="2"/>
  <c r="V1149" i="2"/>
  <c r="Q1149" i="2"/>
  <c r="K1149" i="2"/>
  <c r="F1149" i="2"/>
  <c r="Z1149" i="2"/>
  <c r="U1149" i="2"/>
  <c r="O1149" i="2"/>
  <c r="J1149" i="2"/>
  <c r="E1149" i="2"/>
  <c r="N1149" i="2"/>
  <c r="I1149" i="2"/>
  <c r="Y1149" i="2"/>
  <c r="S1149" i="2"/>
  <c r="Y852" i="2"/>
  <c r="U852" i="2"/>
  <c r="Q852" i="2"/>
  <c r="M852" i="2"/>
  <c r="I852" i="2"/>
  <c r="E852" i="2"/>
  <c r="AB852" i="2"/>
  <c r="X852" i="2"/>
  <c r="T852" i="2"/>
  <c r="P852" i="2"/>
  <c r="L852" i="2"/>
  <c r="H852" i="2"/>
  <c r="D852" i="2"/>
  <c r="Z852" i="2"/>
  <c r="R852" i="2"/>
  <c r="J852" i="2"/>
  <c r="W852" i="2"/>
  <c r="O852" i="2"/>
  <c r="G852" i="2"/>
  <c r="S852" i="2"/>
  <c r="Z979" i="2"/>
  <c r="V979" i="2"/>
  <c r="R979" i="2"/>
  <c r="N979" i="2"/>
  <c r="J979" i="2"/>
  <c r="F979" i="2"/>
  <c r="AB979" i="2"/>
  <c r="W979" i="2"/>
  <c r="Q979" i="2"/>
  <c r="L979" i="2"/>
  <c r="G979" i="2"/>
  <c r="AA979" i="2"/>
  <c r="U979" i="2"/>
  <c r="P979" i="2"/>
  <c r="K979" i="2"/>
  <c r="E979" i="2"/>
  <c r="S979" i="2"/>
  <c r="H979" i="2"/>
  <c r="Y979" i="2"/>
  <c r="O979" i="2"/>
  <c r="D979" i="2"/>
  <c r="X979" i="2"/>
  <c r="J1095" i="2"/>
  <c r="E1095" i="2"/>
  <c r="I1095" i="2"/>
  <c r="G9" i="3"/>
  <c r="G10" i="3" s="1"/>
  <c r="G11" i="3" s="1"/>
  <c r="G1095" i="2"/>
  <c r="L1095" i="2"/>
  <c r="F1095" i="2"/>
  <c r="Y641" i="2"/>
  <c r="U641" i="2"/>
  <c r="Q641" i="2"/>
  <c r="M641" i="2"/>
  <c r="I641" i="2"/>
  <c r="E641" i="2"/>
  <c r="H641" i="2"/>
  <c r="N641" i="2"/>
  <c r="S641" i="2"/>
  <c r="X641" i="2"/>
  <c r="Y645" i="2"/>
  <c r="U645" i="2"/>
  <c r="Q645" i="2"/>
  <c r="M645" i="2"/>
  <c r="I645" i="2"/>
  <c r="E645" i="2"/>
  <c r="H645" i="2"/>
  <c r="N645" i="2"/>
  <c r="S645" i="2"/>
  <c r="X645" i="2"/>
  <c r="AA741" i="2"/>
  <c r="W741" i="2"/>
  <c r="S741" i="2"/>
  <c r="O741" i="2"/>
  <c r="K741" i="2"/>
  <c r="G741" i="2"/>
  <c r="H741" i="2"/>
  <c r="M741" i="2"/>
  <c r="R741" i="2"/>
  <c r="X741" i="2"/>
  <c r="U747" i="2"/>
  <c r="AA747" i="2"/>
  <c r="J749" i="2"/>
  <c r="P749" i="2"/>
  <c r="U749" i="2"/>
  <c r="Z749" i="2"/>
  <c r="Z755" i="2"/>
  <c r="V755" i="2"/>
  <c r="R755" i="2"/>
  <c r="N755" i="2"/>
  <c r="J755" i="2"/>
  <c r="F755" i="2"/>
  <c r="H755" i="2"/>
  <c r="M755" i="2"/>
  <c r="S755" i="2"/>
  <c r="X755" i="2"/>
  <c r="AB757" i="2"/>
  <c r="X757" i="2"/>
  <c r="T757" i="2"/>
  <c r="P757" i="2"/>
  <c r="L757" i="2"/>
  <c r="H757" i="2"/>
  <c r="D757" i="2"/>
  <c r="I757" i="2"/>
  <c r="N757" i="2"/>
  <c r="S757" i="2"/>
  <c r="Y757" i="2"/>
  <c r="K763" i="2"/>
  <c r="P763" i="2"/>
  <c r="U763" i="2"/>
  <c r="AB763" i="2"/>
  <c r="AB781" i="2"/>
  <c r="X781" i="2"/>
  <c r="T781" i="2"/>
  <c r="P781" i="2"/>
  <c r="L781" i="2"/>
  <c r="H781" i="2"/>
  <c r="D781" i="2"/>
  <c r="AA781" i="2"/>
  <c r="V781" i="2"/>
  <c r="Q781" i="2"/>
  <c r="K781" i="2"/>
  <c r="F781" i="2"/>
  <c r="J781" i="2"/>
  <c r="R781" i="2"/>
  <c r="Y781" i="2"/>
  <c r="Y800" i="2"/>
  <c r="U800" i="2"/>
  <c r="Q800" i="2"/>
  <c r="M800" i="2"/>
  <c r="I800" i="2"/>
  <c r="E800" i="2"/>
  <c r="AB800" i="2"/>
  <c r="W800" i="2"/>
  <c r="R800" i="2"/>
  <c r="L800" i="2"/>
  <c r="G800" i="2"/>
  <c r="AA800" i="2"/>
  <c r="V800" i="2"/>
  <c r="P800" i="2"/>
  <c r="K800" i="2"/>
  <c r="F800" i="2"/>
  <c r="N800" i="2"/>
  <c r="X800" i="2"/>
  <c r="Y808" i="2"/>
  <c r="U808" i="2"/>
  <c r="Q808" i="2"/>
  <c r="M808" i="2"/>
  <c r="I808" i="2"/>
  <c r="E808" i="2"/>
  <c r="AB808" i="2"/>
  <c r="W808" i="2"/>
  <c r="R808" i="2"/>
  <c r="L808" i="2"/>
  <c r="G808" i="2"/>
  <c r="AA808" i="2"/>
  <c r="V808" i="2"/>
  <c r="P808" i="2"/>
  <c r="K808" i="2"/>
  <c r="F808" i="2"/>
  <c r="N808" i="2"/>
  <c r="X808" i="2"/>
  <c r="Y816" i="2"/>
  <c r="U816" i="2"/>
  <c r="Q816" i="2"/>
  <c r="M816" i="2"/>
  <c r="I816" i="2"/>
  <c r="E816" i="2"/>
  <c r="AB816" i="2"/>
  <c r="W816" i="2"/>
  <c r="R816" i="2"/>
  <c r="L816" i="2"/>
  <c r="G816" i="2"/>
  <c r="AA816" i="2"/>
  <c r="V816" i="2"/>
  <c r="P816" i="2"/>
  <c r="K816" i="2"/>
  <c r="F816" i="2"/>
  <c r="N816" i="2"/>
  <c r="X816" i="2"/>
  <c r="Y824" i="2"/>
  <c r="U824" i="2"/>
  <c r="Q824" i="2"/>
  <c r="M824" i="2"/>
  <c r="I824" i="2"/>
  <c r="E824" i="2"/>
  <c r="AB824" i="2"/>
  <c r="W824" i="2"/>
  <c r="R824" i="2"/>
  <c r="L824" i="2"/>
  <c r="G824" i="2"/>
  <c r="AA824" i="2"/>
  <c r="V824" i="2"/>
  <c r="P824" i="2"/>
  <c r="K824" i="2"/>
  <c r="F824" i="2"/>
  <c r="N824" i="2"/>
  <c r="X824" i="2"/>
  <c r="Y832" i="2"/>
  <c r="U832" i="2"/>
  <c r="Q832" i="2"/>
  <c r="M832" i="2"/>
  <c r="I832" i="2"/>
  <c r="E832" i="2"/>
  <c r="AB832" i="2"/>
  <c r="W832" i="2"/>
  <c r="R832" i="2"/>
  <c r="L832" i="2"/>
  <c r="G832" i="2"/>
  <c r="AA832" i="2"/>
  <c r="V832" i="2"/>
  <c r="P832" i="2"/>
  <c r="K832" i="2"/>
  <c r="F832" i="2"/>
  <c r="N832" i="2"/>
  <c r="X832" i="2"/>
  <c r="Y840" i="2"/>
  <c r="U840" i="2"/>
  <c r="Q840" i="2"/>
  <c r="M840" i="2"/>
  <c r="I840" i="2"/>
  <c r="E840" i="2"/>
  <c r="AB840" i="2"/>
  <c r="W840" i="2"/>
  <c r="R840" i="2"/>
  <c r="L840" i="2"/>
  <c r="G840" i="2"/>
  <c r="AA840" i="2"/>
  <c r="V840" i="2"/>
  <c r="P840" i="2"/>
  <c r="K840" i="2"/>
  <c r="F840" i="2"/>
  <c r="N840" i="2"/>
  <c r="X840" i="2"/>
  <c r="F852" i="2"/>
  <c r="V852" i="2"/>
  <c r="Y888" i="2"/>
  <c r="U888" i="2"/>
  <c r="Q888" i="2"/>
  <c r="M888" i="2"/>
  <c r="I888" i="2"/>
  <c r="E888" i="2"/>
  <c r="AB888" i="2"/>
  <c r="X888" i="2"/>
  <c r="T888" i="2"/>
  <c r="P888" i="2"/>
  <c r="L888" i="2"/>
  <c r="H888" i="2"/>
  <c r="D888" i="2"/>
  <c r="W888" i="2"/>
  <c r="O888" i="2"/>
  <c r="G888" i="2"/>
  <c r="V888" i="2"/>
  <c r="N888" i="2"/>
  <c r="F888" i="2"/>
  <c r="S888" i="2"/>
  <c r="Y900" i="2"/>
  <c r="U900" i="2"/>
  <c r="Q900" i="2"/>
  <c r="M900" i="2"/>
  <c r="I900" i="2"/>
  <c r="E900" i="2"/>
  <c r="AB900" i="2"/>
  <c r="X900" i="2"/>
  <c r="T900" i="2"/>
  <c r="P900" i="2"/>
  <c r="L900" i="2"/>
  <c r="H900" i="2"/>
  <c r="D900" i="2"/>
  <c r="Z900" i="2"/>
  <c r="R900" i="2"/>
  <c r="J900" i="2"/>
  <c r="W900" i="2"/>
  <c r="O900" i="2"/>
  <c r="G900" i="2"/>
  <c r="S900" i="2"/>
  <c r="B11" i="3"/>
  <c r="AB971" i="2"/>
  <c r="X971" i="2"/>
  <c r="T971" i="2"/>
  <c r="P971" i="2"/>
  <c r="L971" i="2"/>
  <c r="H971" i="2"/>
  <c r="D971" i="2"/>
  <c r="W971" i="2"/>
  <c r="R971" i="2"/>
  <c r="M971" i="2"/>
  <c r="G971" i="2"/>
  <c r="AA971" i="2"/>
  <c r="V971" i="2"/>
  <c r="Q971" i="2"/>
  <c r="K971" i="2"/>
  <c r="F971" i="2"/>
  <c r="U971" i="2"/>
  <c r="J971" i="2"/>
  <c r="S971" i="2"/>
  <c r="I971" i="2"/>
  <c r="Y971" i="2"/>
  <c r="I979" i="2"/>
  <c r="AB1051" i="2"/>
  <c r="X1051" i="2"/>
  <c r="T1051" i="2"/>
  <c r="P1051" i="2"/>
  <c r="L1051" i="2"/>
  <c r="H1051" i="2"/>
  <c r="D1051" i="2"/>
  <c r="AA1051" i="2"/>
  <c r="V1051" i="2"/>
  <c r="Q1051" i="2"/>
  <c r="K1051" i="2"/>
  <c r="F1051" i="2"/>
  <c r="Z1051" i="2"/>
  <c r="U1051" i="2"/>
  <c r="O1051" i="2"/>
  <c r="J1051" i="2"/>
  <c r="E1051" i="2"/>
  <c r="S1051" i="2"/>
  <c r="I1051" i="2"/>
  <c r="R1051" i="2"/>
  <c r="G1051" i="2"/>
  <c r="Y1051" i="2"/>
  <c r="N1095" i="2"/>
  <c r="Z1261" i="2"/>
  <c r="V1261" i="2"/>
  <c r="R1261" i="2"/>
  <c r="N1261" i="2"/>
  <c r="J1261" i="2"/>
  <c r="F1261" i="2"/>
  <c r="Y1261" i="2"/>
  <c r="U1261" i="2"/>
  <c r="Q1261" i="2"/>
  <c r="M1261" i="2"/>
  <c r="I1261" i="2"/>
  <c r="E1261" i="2"/>
  <c r="W1261" i="2"/>
  <c r="O1261" i="2"/>
  <c r="G1261" i="2"/>
  <c r="AB1261" i="2"/>
  <c r="T1261" i="2"/>
  <c r="L1261" i="2"/>
  <c r="D1261" i="2"/>
  <c r="P1261" i="2"/>
  <c r="AA1261" i="2"/>
  <c r="K1261" i="2"/>
  <c r="X1261" i="2"/>
  <c r="H1261" i="2"/>
  <c r="S1261" i="2"/>
  <c r="G639" i="2"/>
  <c r="K639" i="2"/>
  <c r="O639" i="2"/>
  <c r="S639" i="2"/>
  <c r="W639" i="2"/>
  <c r="G643" i="2"/>
  <c r="K643" i="2"/>
  <c r="O643" i="2"/>
  <c r="S643" i="2"/>
  <c r="W643" i="2"/>
  <c r="Z771" i="2"/>
  <c r="V771" i="2"/>
  <c r="R771" i="2"/>
  <c r="N771" i="2"/>
  <c r="J771" i="2"/>
  <c r="F771" i="2"/>
  <c r="H771" i="2"/>
  <c r="M771" i="2"/>
  <c r="S771" i="2"/>
  <c r="X771" i="2"/>
  <c r="AA773" i="2"/>
  <c r="W773" i="2"/>
  <c r="S773" i="2"/>
  <c r="O773" i="2"/>
  <c r="K773" i="2"/>
  <c r="G773" i="2"/>
  <c r="H773" i="2"/>
  <c r="M773" i="2"/>
  <c r="R773" i="2"/>
  <c r="X773" i="2"/>
  <c r="J848" i="2"/>
  <c r="R848" i="2"/>
  <c r="Y860" i="2"/>
  <c r="U860" i="2"/>
  <c r="Q860" i="2"/>
  <c r="M860" i="2"/>
  <c r="I860" i="2"/>
  <c r="E860" i="2"/>
  <c r="AB860" i="2"/>
  <c r="X860" i="2"/>
  <c r="T860" i="2"/>
  <c r="P860" i="2"/>
  <c r="L860" i="2"/>
  <c r="H860" i="2"/>
  <c r="D860" i="2"/>
  <c r="K860" i="2"/>
  <c r="S860" i="2"/>
  <c r="AA860" i="2"/>
  <c r="J864" i="2"/>
  <c r="R864" i="2"/>
  <c r="Y876" i="2"/>
  <c r="U876" i="2"/>
  <c r="Q876" i="2"/>
  <c r="M876" i="2"/>
  <c r="I876" i="2"/>
  <c r="E876" i="2"/>
  <c r="AB876" i="2"/>
  <c r="X876" i="2"/>
  <c r="T876" i="2"/>
  <c r="P876" i="2"/>
  <c r="L876" i="2"/>
  <c r="H876" i="2"/>
  <c r="D876" i="2"/>
  <c r="K876" i="2"/>
  <c r="S876" i="2"/>
  <c r="AA876" i="2"/>
  <c r="J880" i="2"/>
  <c r="R880" i="2"/>
  <c r="Y892" i="2"/>
  <c r="U892" i="2"/>
  <c r="Q892" i="2"/>
  <c r="M892" i="2"/>
  <c r="I892" i="2"/>
  <c r="E892" i="2"/>
  <c r="AB892" i="2"/>
  <c r="X892" i="2"/>
  <c r="T892" i="2"/>
  <c r="P892" i="2"/>
  <c r="L892" i="2"/>
  <c r="H892" i="2"/>
  <c r="D892" i="2"/>
  <c r="K892" i="2"/>
  <c r="S892" i="2"/>
  <c r="AA892" i="2"/>
  <c r="J896" i="2"/>
  <c r="R896" i="2"/>
  <c r="J981" i="2"/>
  <c r="AB1007" i="2"/>
  <c r="X1007" i="2"/>
  <c r="T1007" i="2"/>
  <c r="P1007" i="2"/>
  <c r="L1007" i="2"/>
  <c r="H1007" i="2"/>
  <c r="D1007" i="2"/>
  <c r="Y1007" i="2"/>
  <c r="S1007" i="2"/>
  <c r="N1007" i="2"/>
  <c r="I1007" i="2"/>
  <c r="W1007" i="2"/>
  <c r="R1007" i="2"/>
  <c r="M1007" i="2"/>
  <c r="G1007" i="2"/>
  <c r="K1007" i="2"/>
  <c r="V1007" i="2"/>
  <c r="R9" i="3"/>
  <c r="R10" i="3" s="1"/>
  <c r="R11" i="3" s="1"/>
  <c r="J1029" i="2"/>
  <c r="Y1031" i="2"/>
  <c r="U1031" i="2"/>
  <c r="Q1031" i="2"/>
  <c r="M1031" i="2"/>
  <c r="I1031" i="2"/>
  <c r="E1031" i="2"/>
  <c r="AB1031" i="2"/>
  <c r="W1031" i="2"/>
  <c r="R1031" i="2"/>
  <c r="L1031" i="2"/>
  <c r="G1031" i="2"/>
  <c r="AA1031" i="2"/>
  <c r="V1031" i="2"/>
  <c r="P1031" i="2"/>
  <c r="K1031" i="2"/>
  <c r="F1031" i="2"/>
  <c r="N1031" i="2"/>
  <c r="X1031" i="2"/>
  <c r="L1035" i="2"/>
  <c r="K1039" i="2"/>
  <c r="L1049" i="2"/>
  <c r="Z1053" i="2"/>
  <c r="V1053" i="2"/>
  <c r="R1053" i="2"/>
  <c r="N1053" i="2"/>
  <c r="J1053" i="2"/>
  <c r="F1053" i="2"/>
  <c r="AB1053" i="2"/>
  <c r="W1053" i="2"/>
  <c r="Q1053" i="2"/>
  <c r="L1053" i="2"/>
  <c r="G1053" i="2"/>
  <c r="AA1053" i="2"/>
  <c r="U1053" i="2"/>
  <c r="P1053" i="2"/>
  <c r="K1053" i="2"/>
  <c r="E1053" i="2"/>
  <c r="M1053" i="2"/>
  <c r="X1053" i="2"/>
  <c r="Z1147" i="2"/>
  <c r="V1147" i="2"/>
  <c r="R1147" i="2"/>
  <c r="N1147" i="2"/>
  <c r="J1147" i="2"/>
  <c r="F1147" i="2"/>
  <c r="AB1147" i="2"/>
  <c r="W1147" i="2"/>
  <c r="Q1147" i="2"/>
  <c r="L1147" i="2"/>
  <c r="G1147" i="2"/>
  <c r="AA1147" i="2"/>
  <c r="U1147" i="2"/>
  <c r="P1147" i="2"/>
  <c r="K1147" i="2"/>
  <c r="E1147" i="2"/>
  <c r="Y1147" i="2"/>
  <c r="T1147" i="2"/>
  <c r="O1147" i="2"/>
  <c r="I1147" i="2"/>
  <c r="D1147" i="2"/>
  <c r="S1147" i="2"/>
  <c r="M1147" i="2"/>
  <c r="Y1193" i="2"/>
  <c r="U1193" i="2"/>
  <c r="Q1193" i="2"/>
  <c r="M1193" i="2"/>
  <c r="I1193" i="2"/>
  <c r="E1193" i="2"/>
  <c r="AB1193" i="2"/>
  <c r="X1193" i="2"/>
  <c r="T1193" i="2"/>
  <c r="P1193" i="2"/>
  <c r="L1193" i="2"/>
  <c r="H1193" i="2"/>
  <c r="D1193" i="2"/>
  <c r="Z1193" i="2"/>
  <c r="R1193" i="2"/>
  <c r="J1193" i="2"/>
  <c r="W1193" i="2"/>
  <c r="O1193" i="2"/>
  <c r="G1193" i="2"/>
  <c r="V1193" i="2"/>
  <c r="N1193" i="2"/>
  <c r="F1193" i="2"/>
  <c r="AA1193" i="2"/>
  <c r="S1193" i="2"/>
  <c r="C1298" i="2"/>
  <c r="Z1297" i="2"/>
  <c r="Z1298" i="2" s="1"/>
  <c r="V1297" i="2"/>
  <c r="V1298" i="2" s="1"/>
  <c r="R1297" i="2"/>
  <c r="R1298" i="2" s="1"/>
  <c r="N1297" i="2"/>
  <c r="N1298" i="2" s="1"/>
  <c r="J1297" i="2"/>
  <c r="J1298" i="2" s="1"/>
  <c r="F1297" i="2"/>
  <c r="F1298" i="2" s="1"/>
  <c r="AB1297" i="2"/>
  <c r="AB1298" i="2" s="1"/>
  <c r="W1297" i="2"/>
  <c r="W1298" i="2" s="1"/>
  <c r="Q1297" i="2"/>
  <c r="Q1298" i="2" s="1"/>
  <c r="L1297" i="2"/>
  <c r="L1298" i="2" s="1"/>
  <c r="G1297" i="2"/>
  <c r="G1298" i="2" s="1"/>
  <c r="AA1297" i="2"/>
  <c r="AA1298" i="2" s="1"/>
  <c r="U1297" i="2"/>
  <c r="U1298" i="2" s="1"/>
  <c r="P1297" i="2"/>
  <c r="P1298" i="2" s="1"/>
  <c r="K1297" i="2"/>
  <c r="K1298" i="2" s="1"/>
  <c r="E1297" i="2"/>
  <c r="E1298" i="2" s="1"/>
  <c r="S1297" i="2"/>
  <c r="S1298" i="2" s="1"/>
  <c r="H1297" i="2"/>
  <c r="H1298" i="2" s="1"/>
  <c r="Y1297" i="2"/>
  <c r="Y1298" i="2" s="1"/>
  <c r="O1297" i="2"/>
  <c r="O1298" i="2" s="1"/>
  <c r="D1297" i="2"/>
  <c r="D1298" i="2" s="1"/>
  <c r="T1297" i="2"/>
  <c r="T1298" i="2" s="1"/>
  <c r="M1297" i="2"/>
  <c r="M1298" i="2" s="1"/>
  <c r="I1297" i="2"/>
  <c r="I1298" i="2" s="1"/>
  <c r="Y848" i="2"/>
  <c r="U848" i="2"/>
  <c r="Q848" i="2"/>
  <c r="M848" i="2"/>
  <c r="I848" i="2"/>
  <c r="E848" i="2"/>
  <c r="AB848" i="2"/>
  <c r="X848" i="2"/>
  <c r="T848" i="2"/>
  <c r="P848" i="2"/>
  <c r="L848" i="2"/>
  <c r="H848" i="2"/>
  <c r="D848" i="2"/>
  <c r="K848" i="2"/>
  <c r="S848" i="2"/>
  <c r="AA848" i="2"/>
  <c r="Y864" i="2"/>
  <c r="U864" i="2"/>
  <c r="Q864" i="2"/>
  <c r="M864" i="2"/>
  <c r="I864" i="2"/>
  <c r="E864" i="2"/>
  <c r="AB864" i="2"/>
  <c r="X864" i="2"/>
  <c r="T864" i="2"/>
  <c r="P864" i="2"/>
  <c r="L864" i="2"/>
  <c r="H864" i="2"/>
  <c r="D864" i="2"/>
  <c r="K864" i="2"/>
  <c r="S864" i="2"/>
  <c r="AA864" i="2"/>
  <c r="Y880" i="2"/>
  <c r="U880" i="2"/>
  <c r="Q880" i="2"/>
  <c r="M880" i="2"/>
  <c r="I880" i="2"/>
  <c r="E880" i="2"/>
  <c r="AB880" i="2"/>
  <c r="X880" i="2"/>
  <c r="T880" i="2"/>
  <c r="P880" i="2"/>
  <c r="L880" i="2"/>
  <c r="H880" i="2"/>
  <c r="D880" i="2"/>
  <c r="K880" i="2"/>
  <c r="S880" i="2"/>
  <c r="AA880" i="2"/>
  <c r="Y896" i="2"/>
  <c r="U896" i="2"/>
  <c r="Q896" i="2"/>
  <c r="M896" i="2"/>
  <c r="I896" i="2"/>
  <c r="E896" i="2"/>
  <c r="AB896" i="2"/>
  <c r="X896" i="2"/>
  <c r="T896" i="2"/>
  <c r="P896" i="2"/>
  <c r="L896" i="2"/>
  <c r="H896" i="2"/>
  <c r="D896" i="2"/>
  <c r="K896" i="2"/>
  <c r="S896" i="2"/>
  <c r="AA896" i="2"/>
  <c r="AB981" i="2"/>
  <c r="X981" i="2"/>
  <c r="T981" i="2"/>
  <c r="P981" i="2"/>
  <c r="L981" i="2"/>
  <c r="H981" i="2"/>
  <c r="D981" i="2"/>
  <c r="W981" i="2"/>
  <c r="R981" i="2"/>
  <c r="M981" i="2"/>
  <c r="G981" i="2"/>
  <c r="AA981" i="2"/>
  <c r="V981" i="2"/>
  <c r="Q981" i="2"/>
  <c r="K981" i="2"/>
  <c r="F981" i="2"/>
  <c r="N981" i="2"/>
  <c r="Y981" i="2"/>
  <c r="AB1029" i="2"/>
  <c r="X1029" i="2"/>
  <c r="T1029" i="2"/>
  <c r="P1029" i="2"/>
  <c r="L1029" i="2"/>
  <c r="H1029" i="2"/>
  <c r="D1029" i="2"/>
  <c r="W1029" i="2"/>
  <c r="R1029" i="2"/>
  <c r="M1029" i="2"/>
  <c r="G1029" i="2"/>
  <c r="AA1029" i="2"/>
  <c r="V1029" i="2"/>
  <c r="Q1029" i="2"/>
  <c r="K1029" i="2"/>
  <c r="F1029" i="2"/>
  <c r="N1029" i="2"/>
  <c r="Y1029" i="2"/>
  <c r="AA1035" i="2"/>
  <c r="W1035" i="2"/>
  <c r="S1035" i="2"/>
  <c r="O1035" i="2"/>
  <c r="K1035" i="2"/>
  <c r="G1035" i="2"/>
  <c r="Z1035" i="2"/>
  <c r="U1035" i="2"/>
  <c r="P1035" i="2"/>
  <c r="J1035" i="2"/>
  <c r="E1035" i="2"/>
  <c r="Y1035" i="2"/>
  <c r="T1035" i="2"/>
  <c r="N1035" i="2"/>
  <c r="I1035" i="2"/>
  <c r="D1035" i="2"/>
  <c r="M1035" i="2"/>
  <c r="X1035" i="2"/>
  <c r="Y1039" i="2"/>
  <c r="U1039" i="2"/>
  <c r="Q1039" i="2"/>
  <c r="M1039" i="2"/>
  <c r="I1039" i="2"/>
  <c r="E1039" i="2"/>
  <c r="Z1039" i="2"/>
  <c r="T1039" i="2"/>
  <c r="O1039" i="2"/>
  <c r="J1039" i="2"/>
  <c r="D1039" i="2"/>
  <c r="X1039" i="2"/>
  <c r="S1039" i="2"/>
  <c r="N1039" i="2"/>
  <c r="H1039" i="2"/>
  <c r="L1039" i="2"/>
  <c r="W1039" i="2"/>
  <c r="Z1049" i="2"/>
  <c r="V1049" i="2"/>
  <c r="R1049" i="2"/>
  <c r="N1049" i="2"/>
  <c r="J1049" i="2"/>
  <c r="F1049" i="2"/>
  <c r="AA1049" i="2"/>
  <c r="U1049" i="2"/>
  <c r="P1049" i="2"/>
  <c r="K1049" i="2"/>
  <c r="E1049" i="2"/>
  <c r="Y1049" i="2"/>
  <c r="T1049" i="2"/>
  <c r="O1049" i="2"/>
  <c r="I1049" i="2"/>
  <c r="D1049" i="2"/>
  <c r="M1049" i="2"/>
  <c r="X1049" i="2"/>
  <c r="Y1125" i="2"/>
  <c r="U1125" i="2"/>
  <c r="Q1125" i="2"/>
  <c r="M1125" i="2"/>
  <c r="I1125" i="2"/>
  <c r="E1125" i="2"/>
  <c r="AB1125" i="2"/>
  <c r="X1125" i="2"/>
  <c r="T1125" i="2"/>
  <c r="P1125" i="2"/>
  <c r="L1125" i="2"/>
  <c r="H1125" i="2"/>
  <c r="D1125" i="2"/>
  <c r="W1125" i="2"/>
  <c r="O1125" i="2"/>
  <c r="G1125" i="2"/>
  <c r="V1125" i="2"/>
  <c r="N1125" i="2"/>
  <c r="F1125" i="2"/>
  <c r="S1125" i="2"/>
  <c r="Z1135" i="2"/>
  <c r="V1135" i="2"/>
  <c r="R1135" i="2"/>
  <c r="N1135" i="2"/>
  <c r="J1135" i="2"/>
  <c r="F1135" i="2"/>
  <c r="Y1135" i="2"/>
  <c r="U1135" i="2"/>
  <c r="Q1135" i="2"/>
  <c r="M1135" i="2"/>
  <c r="I1135" i="2"/>
  <c r="E1135" i="2"/>
  <c r="AB1135" i="2"/>
  <c r="X1135" i="2"/>
  <c r="T1135" i="2"/>
  <c r="P1135" i="2"/>
  <c r="L1135" i="2"/>
  <c r="H1135" i="2"/>
  <c r="W1135" i="2"/>
  <c r="G1135" i="2"/>
  <c r="S1135" i="2"/>
  <c r="D1135" i="2"/>
  <c r="Z1171" i="2"/>
  <c r="V1171" i="2"/>
  <c r="R1171" i="2"/>
  <c r="N1171" i="2"/>
  <c r="J1171" i="2"/>
  <c r="F1171" i="2"/>
  <c r="Y1171" i="2"/>
  <c r="U1171" i="2"/>
  <c r="Q1171" i="2"/>
  <c r="M1171" i="2"/>
  <c r="I1171" i="2"/>
  <c r="E1171" i="2"/>
  <c r="X1171" i="2"/>
  <c r="P1171" i="2"/>
  <c r="H1171" i="2"/>
  <c r="W1171" i="2"/>
  <c r="O1171" i="2"/>
  <c r="G1171" i="2"/>
  <c r="AB1171" i="2"/>
  <c r="T1171" i="2"/>
  <c r="L1171" i="2"/>
  <c r="D1171" i="2"/>
  <c r="S1171" i="2"/>
  <c r="K1171" i="2"/>
  <c r="Y1233" i="2"/>
  <c r="Z1233" i="2"/>
  <c r="U1233" i="2"/>
  <c r="Q1233" i="2"/>
  <c r="M1233" i="2"/>
  <c r="I1233" i="2"/>
  <c r="E1233" i="2"/>
  <c r="X1233" i="2"/>
  <c r="T1233" i="2"/>
  <c r="P1233" i="2"/>
  <c r="L1233" i="2"/>
  <c r="H1233" i="2"/>
  <c r="D1233" i="2"/>
  <c r="AA1233" i="2"/>
  <c r="R1233" i="2"/>
  <c r="J1233" i="2"/>
  <c r="W1233" i="2"/>
  <c r="O1233" i="2"/>
  <c r="G1233" i="2"/>
  <c r="V1233" i="2"/>
  <c r="N1233" i="2"/>
  <c r="F1233" i="2"/>
  <c r="AB1233" i="2"/>
  <c r="S1233" i="2"/>
  <c r="X1297" i="2"/>
  <c r="X1298" i="2" s="1"/>
  <c r="Z987" i="2"/>
  <c r="V987" i="2"/>
  <c r="R987" i="2"/>
  <c r="N987" i="2"/>
  <c r="J987" i="2"/>
  <c r="F987" i="2"/>
  <c r="H987" i="2"/>
  <c r="M987" i="2"/>
  <c r="S987" i="2"/>
  <c r="X987" i="2"/>
  <c r="AB989" i="2"/>
  <c r="X989" i="2"/>
  <c r="T989" i="2"/>
  <c r="P989" i="2"/>
  <c r="L989" i="2"/>
  <c r="H989" i="2"/>
  <c r="D989" i="2"/>
  <c r="I989" i="2"/>
  <c r="N989" i="2"/>
  <c r="S989" i="2"/>
  <c r="Y989" i="2"/>
  <c r="Z1003" i="2"/>
  <c r="V1003" i="2"/>
  <c r="R1003" i="2"/>
  <c r="N1003" i="2"/>
  <c r="J1003" i="2"/>
  <c r="F1003" i="2"/>
  <c r="H1003" i="2"/>
  <c r="M1003" i="2"/>
  <c r="S1003" i="2"/>
  <c r="X1003" i="2"/>
  <c r="AA1005" i="2"/>
  <c r="W1005" i="2"/>
  <c r="S1005" i="2"/>
  <c r="O1005" i="2"/>
  <c r="K1005" i="2"/>
  <c r="G1005" i="2"/>
  <c r="H1005" i="2"/>
  <c r="M1005" i="2"/>
  <c r="R1005" i="2"/>
  <c r="X1005" i="2"/>
  <c r="Z1045" i="2"/>
  <c r="V1045" i="2"/>
  <c r="R1045" i="2"/>
  <c r="N1045" i="2"/>
  <c r="J1045" i="2"/>
  <c r="F1045" i="2"/>
  <c r="H1045" i="2"/>
  <c r="M1045" i="2"/>
  <c r="S1045" i="2"/>
  <c r="X1045" i="2"/>
  <c r="AB1047" i="2"/>
  <c r="X1047" i="2"/>
  <c r="T1047" i="2"/>
  <c r="P1047" i="2"/>
  <c r="L1047" i="2"/>
  <c r="H1047" i="2"/>
  <c r="D1047" i="2"/>
  <c r="I1047" i="2"/>
  <c r="N1047" i="2"/>
  <c r="S1047" i="2"/>
  <c r="Y1047" i="2"/>
  <c r="Z1061" i="2"/>
  <c r="V1061" i="2"/>
  <c r="R1061" i="2"/>
  <c r="N1061" i="2"/>
  <c r="J1061" i="2"/>
  <c r="F1061" i="2"/>
  <c r="H1061" i="2"/>
  <c r="M1061" i="2"/>
  <c r="S1061" i="2"/>
  <c r="X1061" i="2"/>
  <c r="AB1063" i="2"/>
  <c r="X1063" i="2"/>
  <c r="T1063" i="2"/>
  <c r="P1063" i="2"/>
  <c r="L1063" i="2"/>
  <c r="H1063" i="2"/>
  <c r="D1063" i="2"/>
  <c r="I1063" i="2"/>
  <c r="N1063" i="2"/>
  <c r="S1063" i="2"/>
  <c r="Y1063" i="2"/>
  <c r="Y1075" i="2"/>
  <c r="U1075" i="2"/>
  <c r="Q1075" i="2"/>
  <c r="Q1084" i="2" s="1"/>
  <c r="M1075" i="2"/>
  <c r="I1075" i="2"/>
  <c r="E1075" i="2"/>
  <c r="H1075" i="2"/>
  <c r="N1075" i="2"/>
  <c r="S1075" i="2"/>
  <c r="X1075" i="2"/>
  <c r="AB1097" i="2"/>
  <c r="AB1098" i="2" s="1"/>
  <c r="X1097" i="2"/>
  <c r="X1098" i="2" s="1"/>
  <c r="T1097" i="2"/>
  <c r="T1098" i="2" s="1"/>
  <c r="P1097" i="2"/>
  <c r="P1098" i="2" s="1"/>
  <c r="L1097" i="2"/>
  <c r="H1097" i="2"/>
  <c r="H1098" i="2" s="1"/>
  <c r="D1097" i="2"/>
  <c r="D1098" i="2" s="1"/>
  <c r="I1097" i="2"/>
  <c r="N1097" i="2"/>
  <c r="S1097" i="2"/>
  <c r="S1098" i="2" s="1"/>
  <c r="Y1097" i="2"/>
  <c r="Y1098" i="2" s="1"/>
  <c r="Y1109" i="2"/>
  <c r="U1109" i="2"/>
  <c r="Q1109" i="2"/>
  <c r="M1109" i="2"/>
  <c r="I1109" i="2"/>
  <c r="E1109" i="2"/>
  <c r="H1109" i="2"/>
  <c r="N1109" i="2"/>
  <c r="S1109" i="2"/>
  <c r="X1109" i="2"/>
  <c r="Y1113" i="2"/>
  <c r="U1113" i="2"/>
  <c r="Q1113" i="2"/>
  <c r="M1113" i="2"/>
  <c r="I1113" i="2"/>
  <c r="E1113" i="2"/>
  <c r="H1113" i="2"/>
  <c r="N1113" i="2"/>
  <c r="S1113" i="2"/>
  <c r="X1113" i="2"/>
  <c r="Z1131" i="2"/>
  <c r="V1131" i="2"/>
  <c r="R1131" i="2"/>
  <c r="N1131" i="2"/>
  <c r="J1131" i="2"/>
  <c r="F1131" i="2"/>
  <c r="Y1131" i="2"/>
  <c r="U1131" i="2"/>
  <c r="Q1131" i="2"/>
  <c r="M1131" i="2"/>
  <c r="I1131" i="2"/>
  <c r="E1131" i="2"/>
  <c r="K1131" i="2"/>
  <c r="S1131" i="2"/>
  <c r="AA1131" i="2"/>
  <c r="Y1205" i="2"/>
  <c r="U1205" i="2"/>
  <c r="Q1205" i="2"/>
  <c r="M1205" i="2"/>
  <c r="I1205" i="2"/>
  <c r="E1205" i="2"/>
  <c r="AB1205" i="2"/>
  <c r="X1205" i="2"/>
  <c r="T1205" i="2"/>
  <c r="P1205" i="2"/>
  <c r="L1205" i="2"/>
  <c r="H1205" i="2"/>
  <c r="D1205" i="2"/>
  <c r="W1205" i="2"/>
  <c r="O1205" i="2"/>
  <c r="G1205" i="2"/>
  <c r="V1205" i="2"/>
  <c r="N1205" i="2"/>
  <c r="F1205" i="2"/>
  <c r="AA1205" i="2"/>
  <c r="S1205" i="2"/>
  <c r="K1205" i="2"/>
  <c r="G794" i="2"/>
  <c r="K794" i="2"/>
  <c r="O794" i="2"/>
  <c r="S794" i="2"/>
  <c r="W794" i="2"/>
  <c r="G798" i="2"/>
  <c r="K798" i="2"/>
  <c r="O798" i="2"/>
  <c r="S798" i="2"/>
  <c r="W798" i="2"/>
  <c r="G802" i="2"/>
  <c r="K802" i="2"/>
  <c r="O802" i="2"/>
  <c r="S802" i="2"/>
  <c r="W802" i="2"/>
  <c r="G806" i="2"/>
  <c r="K806" i="2"/>
  <c r="O806" i="2"/>
  <c r="S806" i="2"/>
  <c r="W806" i="2"/>
  <c r="G810" i="2"/>
  <c r="K810" i="2"/>
  <c r="O810" i="2"/>
  <c r="S810" i="2"/>
  <c r="W810" i="2"/>
  <c r="G814" i="2"/>
  <c r="K814" i="2"/>
  <c r="O814" i="2"/>
  <c r="S814" i="2"/>
  <c r="W814" i="2"/>
  <c r="G818" i="2"/>
  <c r="K818" i="2"/>
  <c r="O818" i="2"/>
  <c r="S818" i="2"/>
  <c r="W818" i="2"/>
  <c r="G822" i="2"/>
  <c r="K822" i="2"/>
  <c r="O822" i="2"/>
  <c r="S822" i="2"/>
  <c r="W822" i="2"/>
  <c r="G826" i="2"/>
  <c r="K826" i="2"/>
  <c r="O826" i="2"/>
  <c r="S826" i="2"/>
  <c r="W826" i="2"/>
  <c r="G830" i="2"/>
  <c r="K830" i="2"/>
  <c r="O830" i="2"/>
  <c r="S830" i="2"/>
  <c r="W830" i="2"/>
  <c r="G834" i="2"/>
  <c r="K834" i="2"/>
  <c r="O834" i="2"/>
  <c r="S834" i="2"/>
  <c r="W834" i="2"/>
  <c r="G838" i="2"/>
  <c r="K838" i="2"/>
  <c r="O838" i="2"/>
  <c r="S838" i="2"/>
  <c r="W838" i="2"/>
  <c r="G842" i="2"/>
  <c r="K842" i="2"/>
  <c r="O842" i="2"/>
  <c r="S842" i="2"/>
  <c r="W842" i="2"/>
  <c r="G846" i="2"/>
  <c r="K846" i="2"/>
  <c r="O846" i="2"/>
  <c r="S846" i="2"/>
  <c r="W846" i="2"/>
  <c r="G850" i="2"/>
  <c r="K850" i="2"/>
  <c r="O850" i="2"/>
  <c r="S850" i="2"/>
  <c r="W850" i="2"/>
  <c r="G854" i="2"/>
  <c r="K854" i="2"/>
  <c r="O854" i="2"/>
  <c r="S854" i="2"/>
  <c r="W854" i="2"/>
  <c r="G858" i="2"/>
  <c r="K858" i="2"/>
  <c r="O858" i="2"/>
  <c r="S858" i="2"/>
  <c r="W858" i="2"/>
  <c r="G862" i="2"/>
  <c r="K862" i="2"/>
  <c r="O862" i="2"/>
  <c r="S862" i="2"/>
  <c r="W862" i="2"/>
  <c r="G866" i="2"/>
  <c r="K866" i="2"/>
  <c r="O866" i="2"/>
  <c r="S866" i="2"/>
  <c r="W866" i="2"/>
  <c r="G870" i="2"/>
  <c r="K870" i="2"/>
  <c r="O870" i="2"/>
  <c r="S870" i="2"/>
  <c r="W870" i="2"/>
  <c r="G874" i="2"/>
  <c r="K874" i="2"/>
  <c r="O874" i="2"/>
  <c r="S874" i="2"/>
  <c r="W874" i="2"/>
  <c r="G878" i="2"/>
  <c r="K878" i="2"/>
  <c r="O878" i="2"/>
  <c r="S878" i="2"/>
  <c r="W878" i="2"/>
  <c r="G882" i="2"/>
  <c r="K882" i="2"/>
  <c r="O882" i="2"/>
  <c r="S882" i="2"/>
  <c r="W882" i="2"/>
  <c r="G886" i="2"/>
  <c r="K886" i="2"/>
  <c r="O886" i="2"/>
  <c r="S886" i="2"/>
  <c r="W886" i="2"/>
  <c r="G890" i="2"/>
  <c r="K890" i="2"/>
  <c r="O890" i="2"/>
  <c r="S890" i="2"/>
  <c r="W890" i="2"/>
  <c r="G894" i="2"/>
  <c r="K894" i="2"/>
  <c r="O894" i="2"/>
  <c r="S894" i="2"/>
  <c r="W894" i="2"/>
  <c r="G898" i="2"/>
  <c r="K898" i="2"/>
  <c r="O898" i="2"/>
  <c r="S898" i="2"/>
  <c r="W898" i="2"/>
  <c r="Y902" i="2"/>
  <c r="U902" i="2"/>
  <c r="Q902" i="2"/>
  <c r="M902" i="2"/>
  <c r="I902" i="2"/>
  <c r="E902" i="2"/>
  <c r="H902" i="2"/>
  <c r="N902" i="2"/>
  <c r="S902" i="2"/>
  <c r="X902" i="2"/>
  <c r="Y906" i="2"/>
  <c r="U906" i="2"/>
  <c r="Q906" i="2"/>
  <c r="M906" i="2"/>
  <c r="I906" i="2"/>
  <c r="E906" i="2"/>
  <c r="H906" i="2"/>
  <c r="N906" i="2"/>
  <c r="S906" i="2"/>
  <c r="X906" i="2"/>
  <c r="Y910" i="2"/>
  <c r="U910" i="2"/>
  <c r="Q910" i="2"/>
  <c r="M910" i="2"/>
  <c r="I910" i="2"/>
  <c r="E910" i="2"/>
  <c r="H910" i="2"/>
  <c r="N910" i="2"/>
  <c r="S910" i="2"/>
  <c r="X910" i="2"/>
  <c r="Y914" i="2"/>
  <c r="U914" i="2"/>
  <c r="Q914" i="2"/>
  <c r="M914" i="2"/>
  <c r="I914" i="2"/>
  <c r="E914" i="2"/>
  <c r="H914" i="2"/>
  <c r="N914" i="2"/>
  <c r="S914" i="2"/>
  <c r="X914" i="2"/>
  <c r="Y918" i="2"/>
  <c r="U918" i="2"/>
  <c r="Q918" i="2"/>
  <c r="M918" i="2"/>
  <c r="I918" i="2"/>
  <c r="E918" i="2"/>
  <c r="H918" i="2"/>
  <c r="N918" i="2"/>
  <c r="S918" i="2"/>
  <c r="X918" i="2"/>
  <c r="Y922" i="2"/>
  <c r="U922" i="2"/>
  <c r="Q922" i="2"/>
  <c r="M922" i="2"/>
  <c r="I922" i="2"/>
  <c r="E922" i="2"/>
  <c r="H922" i="2"/>
  <c r="N922" i="2"/>
  <c r="S922" i="2"/>
  <c r="X922" i="2"/>
  <c r="Y926" i="2"/>
  <c r="U926" i="2"/>
  <c r="Q926" i="2"/>
  <c r="M926" i="2"/>
  <c r="I926" i="2"/>
  <c r="E926" i="2"/>
  <c r="H926" i="2"/>
  <c r="N926" i="2"/>
  <c r="S926" i="2"/>
  <c r="X926" i="2"/>
  <c r="Y930" i="2"/>
  <c r="U930" i="2"/>
  <c r="Q930" i="2"/>
  <c r="M930" i="2"/>
  <c r="I930" i="2"/>
  <c r="E930" i="2"/>
  <c r="H930" i="2"/>
  <c r="N930" i="2"/>
  <c r="S930" i="2"/>
  <c r="X930" i="2"/>
  <c r="Y934" i="2"/>
  <c r="U934" i="2"/>
  <c r="Q934" i="2"/>
  <c r="M934" i="2"/>
  <c r="I934" i="2"/>
  <c r="E934" i="2"/>
  <c r="H934" i="2"/>
  <c r="N934" i="2"/>
  <c r="S934" i="2"/>
  <c r="X934" i="2"/>
  <c r="Z973" i="2"/>
  <c r="V973" i="2"/>
  <c r="R973" i="2"/>
  <c r="N973" i="2"/>
  <c r="J973" i="2"/>
  <c r="F973" i="2"/>
  <c r="H973" i="2"/>
  <c r="M973" i="2"/>
  <c r="S973" i="2"/>
  <c r="X973" i="2"/>
  <c r="AB975" i="2"/>
  <c r="X975" i="2"/>
  <c r="T975" i="2"/>
  <c r="P975" i="2"/>
  <c r="L975" i="2"/>
  <c r="H975" i="2"/>
  <c r="D975" i="2"/>
  <c r="I975" i="2"/>
  <c r="N975" i="2"/>
  <c r="S975" i="2"/>
  <c r="Y975" i="2"/>
  <c r="Z983" i="2"/>
  <c r="V983" i="2"/>
  <c r="R983" i="2"/>
  <c r="N983" i="2"/>
  <c r="J983" i="2"/>
  <c r="F983" i="2"/>
  <c r="H983" i="2"/>
  <c r="M983" i="2"/>
  <c r="S983" i="2"/>
  <c r="X983" i="2"/>
  <c r="AB985" i="2"/>
  <c r="X985" i="2"/>
  <c r="T985" i="2"/>
  <c r="P985" i="2"/>
  <c r="L985" i="2"/>
  <c r="H985" i="2"/>
  <c r="D985" i="2"/>
  <c r="I985" i="2"/>
  <c r="N985" i="2"/>
  <c r="S985" i="2"/>
  <c r="Y985" i="2"/>
  <c r="D987" i="2"/>
  <c r="I987" i="2"/>
  <c r="O987" i="2"/>
  <c r="T987" i="2"/>
  <c r="Y987" i="2"/>
  <c r="E989" i="2"/>
  <c r="J989" i="2"/>
  <c r="O989" i="2"/>
  <c r="U989" i="2"/>
  <c r="Z989" i="2"/>
  <c r="D1003" i="2"/>
  <c r="I1003" i="2"/>
  <c r="O1003" i="2"/>
  <c r="T1003" i="2"/>
  <c r="Y1003" i="2"/>
  <c r="D1005" i="2"/>
  <c r="I1005" i="2"/>
  <c r="N1005" i="2"/>
  <c r="T1005" i="2"/>
  <c r="Y1005" i="2"/>
  <c r="Y1013" i="2"/>
  <c r="U1013" i="2"/>
  <c r="Q1013" i="2"/>
  <c r="M1013" i="2"/>
  <c r="I1013" i="2"/>
  <c r="E1013" i="2"/>
  <c r="H1013" i="2"/>
  <c r="N1013" i="2"/>
  <c r="S1013" i="2"/>
  <c r="X1013" i="2"/>
  <c r="Z1025" i="2"/>
  <c r="V1025" i="2"/>
  <c r="R1025" i="2"/>
  <c r="N1025" i="2"/>
  <c r="J1025" i="2"/>
  <c r="F1025" i="2"/>
  <c r="H1025" i="2"/>
  <c r="M1025" i="2"/>
  <c r="S1025" i="2"/>
  <c r="X1025" i="2"/>
  <c r="AA1027" i="2"/>
  <c r="W1027" i="2"/>
  <c r="S1027" i="2"/>
  <c r="O1027" i="2"/>
  <c r="K1027" i="2"/>
  <c r="G1027" i="2"/>
  <c r="H1027" i="2"/>
  <c r="M1027" i="2"/>
  <c r="R1027" i="2"/>
  <c r="X1027" i="2"/>
  <c r="Z1041" i="2"/>
  <c r="V1041" i="2"/>
  <c r="R1041" i="2"/>
  <c r="N1041" i="2"/>
  <c r="J1041" i="2"/>
  <c r="F1041" i="2"/>
  <c r="H1041" i="2"/>
  <c r="M1041" i="2"/>
  <c r="S1041" i="2"/>
  <c r="X1041" i="2"/>
  <c r="AB1043" i="2"/>
  <c r="X1043" i="2"/>
  <c r="T1043" i="2"/>
  <c r="P1043" i="2"/>
  <c r="L1043" i="2"/>
  <c r="H1043" i="2"/>
  <c r="D1043" i="2"/>
  <c r="I1043" i="2"/>
  <c r="N1043" i="2"/>
  <c r="S1043" i="2"/>
  <c r="Y1043" i="2"/>
  <c r="D1045" i="2"/>
  <c r="I1045" i="2"/>
  <c r="O1045" i="2"/>
  <c r="T1045" i="2"/>
  <c r="Y1045" i="2"/>
  <c r="E1047" i="2"/>
  <c r="J1047" i="2"/>
  <c r="O1047" i="2"/>
  <c r="U1047" i="2"/>
  <c r="Z1047" i="2"/>
  <c r="Z1057" i="2"/>
  <c r="V1057" i="2"/>
  <c r="R1057" i="2"/>
  <c r="N1057" i="2"/>
  <c r="J1057" i="2"/>
  <c r="F1057" i="2"/>
  <c r="H1057" i="2"/>
  <c r="M1057" i="2"/>
  <c r="S1057" i="2"/>
  <c r="X1057" i="2"/>
  <c r="AB1059" i="2"/>
  <c r="X1059" i="2"/>
  <c r="T1059" i="2"/>
  <c r="P1059" i="2"/>
  <c r="L1059" i="2"/>
  <c r="H1059" i="2"/>
  <c r="D1059" i="2"/>
  <c r="I1059" i="2"/>
  <c r="N1059" i="2"/>
  <c r="S1059" i="2"/>
  <c r="Y1059" i="2"/>
  <c r="D1061" i="2"/>
  <c r="I1061" i="2"/>
  <c r="O1061" i="2"/>
  <c r="T1061" i="2"/>
  <c r="Y1061" i="2"/>
  <c r="E1063" i="2"/>
  <c r="J1063" i="2"/>
  <c r="O1063" i="2"/>
  <c r="U1063" i="2"/>
  <c r="Z1063" i="2"/>
  <c r="D1075" i="2"/>
  <c r="J1075" i="2"/>
  <c r="O1075" i="2"/>
  <c r="T1075" i="2"/>
  <c r="Z1075" i="2"/>
  <c r="J9" i="3"/>
  <c r="J10" i="3" s="1"/>
  <c r="J11" i="3" s="1"/>
  <c r="E1097" i="2"/>
  <c r="J1097" i="2"/>
  <c r="O1097" i="2"/>
  <c r="O1098" i="2" s="1"/>
  <c r="U1097" i="2"/>
  <c r="U1098" i="2" s="1"/>
  <c r="Z1097" i="2"/>
  <c r="Z1098" i="2" s="1"/>
  <c r="D1109" i="2"/>
  <c r="J1109" i="2"/>
  <c r="O1109" i="2"/>
  <c r="T1109" i="2"/>
  <c r="Z1109" i="2"/>
  <c r="D1113" i="2"/>
  <c r="J1113" i="2"/>
  <c r="O1113" i="2"/>
  <c r="T1113" i="2"/>
  <c r="Z1113" i="2"/>
  <c r="Z1127" i="2"/>
  <c r="V1127" i="2"/>
  <c r="R1127" i="2"/>
  <c r="N1127" i="2"/>
  <c r="J1127" i="2"/>
  <c r="F1127" i="2"/>
  <c r="Y1127" i="2"/>
  <c r="U1127" i="2"/>
  <c r="Q1127" i="2"/>
  <c r="M1127" i="2"/>
  <c r="I1127" i="2"/>
  <c r="E1127" i="2"/>
  <c r="K1127" i="2"/>
  <c r="S1127" i="2"/>
  <c r="AA1127" i="2"/>
  <c r="D1131" i="2"/>
  <c r="L1131" i="2"/>
  <c r="T1131" i="2"/>
  <c r="AB1131" i="2"/>
  <c r="Z1155" i="2"/>
  <c r="V1155" i="2"/>
  <c r="R1155" i="2"/>
  <c r="N1155" i="2"/>
  <c r="J1155" i="2"/>
  <c r="F1155" i="2"/>
  <c r="Y1155" i="2"/>
  <c r="U1155" i="2"/>
  <c r="Q1155" i="2"/>
  <c r="M1155" i="2"/>
  <c r="I1155" i="2"/>
  <c r="E1155" i="2"/>
  <c r="X1155" i="2"/>
  <c r="P1155" i="2"/>
  <c r="H1155" i="2"/>
  <c r="W1155" i="2"/>
  <c r="O1155" i="2"/>
  <c r="G1155" i="2"/>
  <c r="AB1155" i="2"/>
  <c r="T1155" i="2"/>
  <c r="L1155" i="2"/>
  <c r="D1155" i="2"/>
  <c r="J1205" i="2"/>
  <c r="Y1217" i="2"/>
  <c r="U1217" i="2"/>
  <c r="Q1217" i="2"/>
  <c r="M1217" i="2"/>
  <c r="I1217" i="2"/>
  <c r="E1217" i="2"/>
  <c r="AB1217" i="2"/>
  <c r="X1217" i="2"/>
  <c r="T1217" i="2"/>
  <c r="P1217" i="2"/>
  <c r="L1217" i="2"/>
  <c r="H1217" i="2"/>
  <c r="D1217" i="2"/>
  <c r="Z1217" i="2"/>
  <c r="R1217" i="2"/>
  <c r="J1217" i="2"/>
  <c r="W1217" i="2"/>
  <c r="O1217" i="2"/>
  <c r="G1217" i="2"/>
  <c r="V1217" i="2"/>
  <c r="N1217" i="2"/>
  <c r="F1217" i="2"/>
  <c r="AB1241" i="2"/>
  <c r="X1241" i="2"/>
  <c r="T1241" i="2"/>
  <c r="P1241" i="2"/>
  <c r="L1241" i="2"/>
  <c r="H1241" i="2"/>
  <c r="D1241" i="2"/>
  <c r="Y1241" i="2"/>
  <c r="S1241" i="2"/>
  <c r="N1241" i="2"/>
  <c r="I1241" i="2"/>
  <c r="W1241" i="2"/>
  <c r="R1241" i="2"/>
  <c r="M1241" i="2"/>
  <c r="G1241" i="2"/>
  <c r="U1241" i="2"/>
  <c r="J1241" i="2"/>
  <c r="AA1241" i="2"/>
  <c r="Q1241" i="2"/>
  <c r="F1241" i="2"/>
  <c r="Z1241" i="2"/>
  <c r="O1241" i="2"/>
  <c r="E1241" i="2"/>
  <c r="Z1375" i="2"/>
  <c r="V1375" i="2"/>
  <c r="R1375" i="2"/>
  <c r="N1375" i="2"/>
  <c r="J1375" i="2"/>
  <c r="F1375" i="2"/>
  <c r="Y1375" i="2"/>
  <c r="U1375" i="2"/>
  <c r="Q1375" i="2"/>
  <c r="M1375" i="2"/>
  <c r="I1375" i="2"/>
  <c r="E1375" i="2"/>
  <c r="X1375" i="2"/>
  <c r="P1375" i="2"/>
  <c r="H1375" i="2"/>
  <c r="W1375" i="2"/>
  <c r="O1375" i="2"/>
  <c r="G1375" i="2"/>
  <c r="AA1375" i="2"/>
  <c r="K1375" i="2"/>
  <c r="T1375" i="2"/>
  <c r="D1375" i="2"/>
  <c r="AB1375" i="2"/>
  <c r="S1375" i="2"/>
  <c r="L1375" i="2"/>
  <c r="Z1143" i="2"/>
  <c r="V1143" i="2"/>
  <c r="R1143" i="2"/>
  <c r="N1143" i="2"/>
  <c r="J1143" i="2"/>
  <c r="F1143" i="2"/>
  <c r="H1143" i="2"/>
  <c r="M1143" i="2"/>
  <c r="S1143" i="2"/>
  <c r="X1143" i="2"/>
  <c r="AB1145" i="2"/>
  <c r="X1145" i="2"/>
  <c r="T1145" i="2"/>
  <c r="P1145" i="2"/>
  <c r="L1145" i="2"/>
  <c r="H1145" i="2"/>
  <c r="D1145" i="2"/>
  <c r="I1145" i="2"/>
  <c r="N1145" i="2"/>
  <c r="S1145" i="2"/>
  <c r="Y1145" i="2"/>
  <c r="Z1167" i="2"/>
  <c r="V1167" i="2"/>
  <c r="R1167" i="2"/>
  <c r="N1167" i="2"/>
  <c r="J1167" i="2"/>
  <c r="F1167" i="2"/>
  <c r="Y1167" i="2"/>
  <c r="U1167" i="2"/>
  <c r="Q1167" i="2"/>
  <c r="M1167" i="2"/>
  <c r="I1167" i="2"/>
  <c r="E1167" i="2"/>
  <c r="K1167" i="2"/>
  <c r="S1167" i="2"/>
  <c r="AA1167" i="2"/>
  <c r="Y1197" i="2"/>
  <c r="U1197" i="2"/>
  <c r="Q1197" i="2"/>
  <c r="M1197" i="2"/>
  <c r="I1197" i="2"/>
  <c r="E1197" i="2"/>
  <c r="AB1197" i="2"/>
  <c r="X1197" i="2"/>
  <c r="T1197" i="2"/>
  <c r="P1197" i="2"/>
  <c r="L1197" i="2"/>
  <c r="H1197" i="2"/>
  <c r="D1197" i="2"/>
  <c r="K1197" i="2"/>
  <c r="S1197" i="2"/>
  <c r="AA1197" i="2"/>
  <c r="AA1201" i="2"/>
  <c r="W1201" i="2"/>
  <c r="S1201" i="2"/>
  <c r="O1201" i="2"/>
  <c r="K1201" i="2"/>
  <c r="G1201" i="2"/>
  <c r="Z1201" i="2"/>
  <c r="V1201" i="2"/>
  <c r="R1201" i="2"/>
  <c r="N1201" i="2"/>
  <c r="J1201" i="2"/>
  <c r="F1201" i="2"/>
  <c r="I1201" i="2"/>
  <c r="Q1201" i="2"/>
  <c r="Y1201" i="2"/>
  <c r="Y1221" i="2"/>
  <c r="U1221" i="2"/>
  <c r="Q1221" i="2"/>
  <c r="M1221" i="2"/>
  <c r="I1221" i="2"/>
  <c r="E1221" i="2"/>
  <c r="AB1221" i="2"/>
  <c r="X1221" i="2"/>
  <c r="T1221" i="2"/>
  <c r="P1221" i="2"/>
  <c r="L1221" i="2"/>
  <c r="H1221" i="2"/>
  <c r="D1221" i="2"/>
  <c r="K1221" i="2"/>
  <c r="S1221" i="2"/>
  <c r="AA1221" i="2"/>
  <c r="AA1251" i="2"/>
  <c r="W1251" i="2"/>
  <c r="S1251" i="2"/>
  <c r="O1251" i="2"/>
  <c r="K1251" i="2"/>
  <c r="G1251" i="2"/>
  <c r="AB1251" i="2"/>
  <c r="V1251" i="2"/>
  <c r="Q1251" i="2"/>
  <c r="L1251" i="2"/>
  <c r="F1251" i="2"/>
  <c r="Z1251" i="2"/>
  <c r="U1251" i="2"/>
  <c r="P1251" i="2"/>
  <c r="J1251" i="2"/>
  <c r="E1251" i="2"/>
  <c r="M1251" i="2"/>
  <c r="X1251" i="2"/>
  <c r="Z1269" i="2"/>
  <c r="V1269" i="2"/>
  <c r="R1269" i="2"/>
  <c r="N1269" i="2"/>
  <c r="J1269" i="2"/>
  <c r="F1269" i="2"/>
  <c r="AA1269" i="2"/>
  <c r="U1269" i="2"/>
  <c r="P1269" i="2"/>
  <c r="K1269" i="2"/>
  <c r="E1269" i="2"/>
  <c r="Y1269" i="2"/>
  <c r="T1269" i="2"/>
  <c r="O1269" i="2"/>
  <c r="I1269" i="2"/>
  <c r="D1269" i="2"/>
  <c r="S1269" i="2"/>
  <c r="H1269" i="2"/>
  <c r="AB1269" i="2"/>
  <c r="Q1269" i="2"/>
  <c r="G1269" i="2"/>
  <c r="X1269" i="2"/>
  <c r="Z1273" i="2"/>
  <c r="V1273" i="2"/>
  <c r="R1273" i="2"/>
  <c r="N1273" i="2"/>
  <c r="J1273" i="2"/>
  <c r="F1273" i="2"/>
  <c r="AB1273" i="2"/>
  <c r="W1273" i="2"/>
  <c r="Q1273" i="2"/>
  <c r="L1273" i="2"/>
  <c r="G1273" i="2"/>
  <c r="AA1273" i="2"/>
  <c r="U1273" i="2"/>
  <c r="P1273" i="2"/>
  <c r="K1273" i="2"/>
  <c r="E1273" i="2"/>
  <c r="T1273" i="2"/>
  <c r="I1273" i="2"/>
  <c r="S1273" i="2"/>
  <c r="H1273" i="2"/>
  <c r="X1273" i="2"/>
  <c r="G1123" i="2"/>
  <c r="K1123" i="2"/>
  <c r="O1123" i="2"/>
  <c r="S1123" i="2"/>
  <c r="W1123" i="2"/>
  <c r="AA1123" i="2"/>
  <c r="G1129" i="2"/>
  <c r="K1129" i="2"/>
  <c r="O1129" i="2"/>
  <c r="S1129" i="2"/>
  <c r="W1129" i="2"/>
  <c r="AA1129" i="2"/>
  <c r="G1133" i="2"/>
  <c r="K1133" i="2"/>
  <c r="O1133" i="2"/>
  <c r="S1133" i="2"/>
  <c r="W1133" i="2"/>
  <c r="AA1133" i="2"/>
  <c r="AB1137" i="2"/>
  <c r="X1137" i="2"/>
  <c r="T1137" i="2"/>
  <c r="P1137" i="2"/>
  <c r="L1137" i="2"/>
  <c r="H1137" i="2"/>
  <c r="G1137" i="2"/>
  <c r="M1137" i="2"/>
  <c r="R1137" i="2"/>
  <c r="W1137" i="2"/>
  <c r="Z1139" i="2"/>
  <c r="V1139" i="2"/>
  <c r="R1139" i="2"/>
  <c r="N1139" i="2"/>
  <c r="J1139" i="2"/>
  <c r="F1139" i="2"/>
  <c r="H1139" i="2"/>
  <c r="M1139" i="2"/>
  <c r="S1139" i="2"/>
  <c r="X1139" i="2"/>
  <c r="AB1141" i="2"/>
  <c r="X1141" i="2"/>
  <c r="T1141" i="2"/>
  <c r="P1141" i="2"/>
  <c r="L1141" i="2"/>
  <c r="H1141" i="2"/>
  <c r="D1141" i="2"/>
  <c r="I1141" i="2"/>
  <c r="N1141" i="2"/>
  <c r="S1141" i="2"/>
  <c r="Y1141" i="2"/>
  <c r="D1143" i="2"/>
  <c r="I1143" i="2"/>
  <c r="O1143" i="2"/>
  <c r="T1143" i="2"/>
  <c r="Y1143" i="2"/>
  <c r="E1145" i="2"/>
  <c r="J1145" i="2"/>
  <c r="O1145" i="2"/>
  <c r="U1145" i="2"/>
  <c r="Z1145" i="2"/>
  <c r="Z1163" i="2"/>
  <c r="V1163" i="2"/>
  <c r="R1163" i="2"/>
  <c r="N1163" i="2"/>
  <c r="J1163" i="2"/>
  <c r="F1163" i="2"/>
  <c r="Y1163" i="2"/>
  <c r="U1163" i="2"/>
  <c r="Q1163" i="2"/>
  <c r="M1163" i="2"/>
  <c r="I1163" i="2"/>
  <c r="E1163" i="2"/>
  <c r="K1163" i="2"/>
  <c r="S1163" i="2"/>
  <c r="AA1163" i="2"/>
  <c r="D1167" i="2"/>
  <c r="L1167" i="2"/>
  <c r="T1167" i="2"/>
  <c r="AB1167" i="2"/>
  <c r="AB1191" i="2"/>
  <c r="X1191" i="2"/>
  <c r="T1191" i="2"/>
  <c r="P1191" i="2"/>
  <c r="L1191" i="2"/>
  <c r="H1191" i="2"/>
  <c r="D1191" i="2"/>
  <c r="AA1191" i="2"/>
  <c r="W1191" i="2"/>
  <c r="S1191" i="2"/>
  <c r="O1191" i="2"/>
  <c r="K1191" i="2"/>
  <c r="G1191" i="2"/>
  <c r="J1191" i="2"/>
  <c r="R1191" i="2"/>
  <c r="Z1191" i="2"/>
  <c r="F1197" i="2"/>
  <c r="N1197" i="2"/>
  <c r="V1197" i="2"/>
  <c r="D1201" i="2"/>
  <c r="L1201" i="2"/>
  <c r="T1201" i="2"/>
  <c r="AB1201" i="2"/>
  <c r="Y1209" i="2"/>
  <c r="U1209" i="2"/>
  <c r="Q1209" i="2"/>
  <c r="M1209" i="2"/>
  <c r="I1209" i="2"/>
  <c r="E1209" i="2"/>
  <c r="AB1209" i="2"/>
  <c r="X1209" i="2"/>
  <c r="T1209" i="2"/>
  <c r="P1209" i="2"/>
  <c r="L1209" i="2"/>
  <c r="H1209" i="2"/>
  <c r="D1209" i="2"/>
  <c r="K1209" i="2"/>
  <c r="S1209" i="2"/>
  <c r="AA1209" i="2"/>
  <c r="F1221" i="2"/>
  <c r="N1221" i="2"/>
  <c r="V1221" i="2"/>
  <c r="Y1225" i="2"/>
  <c r="U1225" i="2"/>
  <c r="Q1225" i="2"/>
  <c r="M1225" i="2"/>
  <c r="I1225" i="2"/>
  <c r="E1225" i="2"/>
  <c r="AB1225" i="2"/>
  <c r="X1225" i="2"/>
  <c r="T1225" i="2"/>
  <c r="P1225" i="2"/>
  <c r="L1225" i="2"/>
  <c r="H1225" i="2"/>
  <c r="D1225" i="2"/>
  <c r="K1225" i="2"/>
  <c r="S1225" i="2"/>
  <c r="AA1225" i="2"/>
  <c r="D1251" i="2"/>
  <c r="N1251" i="2"/>
  <c r="Y1251" i="2"/>
  <c r="L1269" i="2"/>
  <c r="D1273" i="2"/>
  <c r="Y1273" i="2"/>
  <c r="G904" i="2"/>
  <c r="K904" i="2"/>
  <c r="O904" i="2"/>
  <c r="S904" i="2"/>
  <c r="W904" i="2"/>
  <c r="G908" i="2"/>
  <c r="K908" i="2"/>
  <c r="O908" i="2"/>
  <c r="S908" i="2"/>
  <c r="W908" i="2"/>
  <c r="G912" i="2"/>
  <c r="K912" i="2"/>
  <c r="O912" i="2"/>
  <c r="S912" i="2"/>
  <c r="W912" i="2"/>
  <c r="G916" i="2"/>
  <c r="K916" i="2"/>
  <c r="O916" i="2"/>
  <c r="S916" i="2"/>
  <c r="W916" i="2"/>
  <c r="G920" i="2"/>
  <c r="K920" i="2"/>
  <c r="O920" i="2"/>
  <c r="S920" i="2"/>
  <c r="W920" i="2"/>
  <c r="G924" i="2"/>
  <c r="K924" i="2"/>
  <c r="O924" i="2"/>
  <c r="S924" i="2"/>
  <c r="W924" i="2"/>
  <c r="G928" i="2"/>
  <c r="K928" i="2"/>
  <c r="O928" i="2"/>
  <c r="S928" i="2"/>
  <c r="W928" i="2"/>
  <c r="G932" i="2"/>
  <c r="K932" i="2"/>
  <c r="O932" i="2"/>
  <c r="S932" i="2"/>
  <c r="W932" i="2"/>
  <c r="G1011" i="2"/>
  <c r="K1011" i="2"/>
  <c r="O1011" i="2"/>
  <c r="S1011" i="2"/>
  <c r="W1011" i="2"/>
  <c r="G1015" i="2"/>
  <c r="K1015" i="2"/>
  <c r="O1015" i="2"/>
  <c r="S1015" i="2"/>
  <c r="W1015" i="2"/>
  <c r="G1073" i="2"/>
  <c r="G1084" i="2" s="1"/>
  <c r="K1073" i="2"/>
  <c r="K1084" i="2" s="1"/>
  <c r="O1073" i="2"/>
  <c r="S1073" i="2"/>
  <c r="W1073" i="2"/>
  <c r="W1084" i="2" s="1"/>
  <c r="G1107" i="2"/>
  <c r="K1107" i="2"/>
  <c r="O1107" i="2"/>
  <c r="S1107" i="2"/>
  <c r="W1107" i="2"/>
  <c r="G1111" i="2"/>
  <c r="K1111" i="2"/>
  <c r="O1111" i="2"/>
  <c r="S1111" i="2"/>
  <c r="W1111" i="2"/>
  <c r="D1123" i="2"/>
  <c r="H1123" i="2"/>
  <c r="L1123" i="2"/>
  <c r="P1123" i="2"/>
  <c r="T1123" i="2"/>
  <c r="X1123" i="2"/>
  <c r="AB1123" i="2"/>
  <c r="D1129" i="2"/>
  <c r="H1129" i="2"/>
  <c r="L1129" i="2"/>
  <c r="P1129" i="2"/>
  <c r="T1129" i="2"/>
  <c r="X1129" i="2"/>
  <c r="D1133" i="2"/>
  <c r="H1133" i="2"/>
  <c r="L1133" i="2"/>
  <c r="P1133" i="2"/>
  <c r="T1133" i="2"/>
  <c r="X1133" i="2"/>
  <c r="D1137" i="2"/>
  <c r="I1137" i="2"/>
  <c r="N1137" i="2"/>
  <c r="S1137" i="2"/>
  <c r="Y1137" i="2"/>
  <c r="D1139" i="2"/>
  <c r="I1139" i="2"/>
  <c r="O1139" i="2"/>
  <c r="T1139" i="2"/>
  <c r="Y1139" i="2"/>
  <c r="E1141" i="2"/>
  <c r="J1141" i="2"/>
  <c r="O1141" i="2"/>
  <c r="U1141" i="2"/>
  <c r="Z1141" i="2"/>
  <c r="E1143" i="2"/>
  <c r="K1143" i="2"/>
  <c r="P1143" i="2"/>
  <c r="U1143" i="2"/>
  <c r="AA1143" i="2"/>
  <c r="F1145" i="2"/>
  <c r="K1145" i="2"/>
  <c r="Q1145" i="2"/>
  <c r="V1145" i="2"/>
  <c r="AA1145" i="2"/>
  <c r="Z1151" i="2"/>
  <c r="V1151" i="2"/>
  <c r="R1151" i="2"/>
  <c r="N1151" i="2"/>
  <c r="J1151" i="2"/>
  <c r="F1151" i="2"/>
  <c r="H1151" i="2"/>
  <c r="M1151" i="2"/>
  <c r="S1151" i="2"/>
  <c r="X1151" i="2"/>
  <c r="Z1159" i="2"/>
  <c r="V1159" i="2"/>
  <c r="R1159" i="2"/>
  <c r="N1159" i="2"/>
  <c r="J1159" i="2"/>
  <c r="F1159" i="2"/>
  <c r="Y1159" i="2"/>
  <c r="U1159" i="2"/>
  <c r="Q1159" i="2"/>
  <c r="M1159" i="2"/>
  <c r="I1159" i="2"/>
  <c r="E1159" i="2"/>
  <c r="K1159" i="2"/>
  <c r="S1159" i="2"/>
  <c r="AA1159" i="2"/>
  <c r="D1163" i="2"/>
  <c r="L1163" i="2"/>
  <c r="T1163" i="2"/>
  <c r="AB1163" i="2"/>
  <c r="G1167" i="2"/>
  <c r="O1167" i="2"/>
  <c r="W1167" i="2"/>
  <c r="Z1175" i="2"/>
  <c r="V1175" i="2"/>
  <c r="R1175" i="2"/>
  <c r="N1175" i="2"/>
  <c r="J1175" i="2"/>
  <c r="F1175" i="2"/>
  <c r="Y1175" i="2"/>
  <c r="U1175" i="2"/>
  <c r="Q1175" i="2"/>
  <c r="M1175" i="2"/>
  <c r="I1175" i="2"/>
  <c r="E1175" i="2"/>
  <c r="K1175" i="2"/>
  <c r="S1175" i="2"/>
  <c r="AA1175" i="2"/>
  <c r="E1191" i="2"/>
  <c r="M1191" i="2"/>
  <c r="U1191" i="2"/>
  <c r="G1197" i="2"/>
  <c r="O1197" i="2"/>
  <c r="W1197" i="2"/>
  <c r="Z1199" i="2"/>
  <c r="V1199" i="2"/>
  <c r="R1199" i="2"/>
  <c r="N1199" i="2"/>
  <c r="J1199" i="2"/>
  <c r="F1199" i="2"/>
  <c r="Y1199" i="2"/>
  <c r="U1199" i="2"/>
  <c r="Q1199" i="2"/>
  <c r="M1199" i="2"/>
  <c r="I1199" i="2"/>
  <c r="E1199" i="2"/>
  <c r="K1199" i="2"/>
  <c r="S1199" i="2"/>
  <c r="AA1199" i="2"/>
  <c r="E1201" i="2"/>
  <c r="M1201" i="2"/>
  <c r="U1201" i="2"/>
  <c r="AB1203" i="2"/>
  <c r="X1203" i="2"/>
  <c r="T1203" i="2"/>
  <c r="P1203" i="2"/>
  <c r="L1203" i="2"/>
  <c r="H1203" i="2"/>
  <c r="D1203" i="2"/>
  <c r="AA1203" i="2"/>
  <c r="W1203" i="2"/>
  <c r="S1203" i="2"/>
  <c r="O1203" i="2"/>
  <c r="K1203" i="2"/>
  <c r="G1203" i="2"/>
  <c r="J1203" i="2"/>
  <c r="R1203" i="2"/>
  <c r="Z1203" i="2"/>
  <c r="F1209" i="2"/>
  <c r="N1209" i="2"/>
  <c r="V1209" i="2"/>
  <c r="Y1213" i="2"/>
  <c r="U1213" i="2"/>
  <c r="Q1213" i="2"/>
  <c r="M1213" i="2"/>
  <c r="I1213" i="2"/>
  <c r="E1213" i="2"/>
  <c r="AB1213" i="2"/>
  <c r="X1213" i="2"/>
  <c r="T1213" i="2"/>
  <c r="P1213" i="2"/>
  <c r="L1213" i="2"/>
  <c r="H1213" i="2"/>
  <c r="D1213" i="2"/>
  <c r="K1213" i="2"/>
  <c r="S1213" i="2"/>
  <c r="AA1213" i="2"/>
  <c r="G1221" i="2"/>
  <c r="O1221" i="2"/>
  <c r="W1221" i="2"/>
  <c r="F1225" i="2"/>
  <c r="N1225" i="2"/>
  <c r="V1225" i="2"/>
  <c r="Y1229" i="2"/>
  <c r="U1229" i="2"/>
  <c r="Q1229" i="2"/>
  <c r="M1229" i="2"/>
  <c r="I1229" i="2"/>
  <c r="E1229" i="2"/>
  <c r="AB1229" i="2"/>
  <c r="X1229" i="2"/>
  <c r="T1229" i="2"/>
  <c r="P1229" i="2"/>
  <c r="L1229" i="2"/>
  <c r="H1229" i="2"/>
  <c r="D1229" i="2"/>
  <c r="K1229" i="2"/>
  <c r="S1229" i="2"/>
  <c r="AA1229" i="2"/>
  <c r="Y1243" i="2"/>
  <c r="U1243" i="2"/>
  <c r="Q1243" i="2"/>
  <c r="M1243" i="2"/>
  <c r="I1243" i="2"/>
  <c r="E1243" i="2"/>
  <c r="X1243" i="2"/>
  <c r="S1243" i="2"/>
  <c r="N1243" i="2"/>
  <c r="H1243" i="2"/>
  <c r="AB1243" i="2"/>
  <c r="W1243" i="2"/>
  <c r="R1243" i="2"/>
  <c r="L1243" i="2"/>
  <c r="G1243" i="2"/>
  <c r="K1243" i="2"/>
  <c r="V1243" i="2"/>
  <c r="Z1249" i="2"/>
  <c r="V1249" i="2"/>
  <c r="R1249" i="2"/>
  <c r="N1249" i="2"/>
  <c r="J1249" i="2"/>
  <c r="F1249" i="2"/>
  <c r="AB1249" i="2"/>
  <c r="W1249" i="2"/>
  <c r="Q1249" i="2"/>
  <c r="L1249" i="2"/>
  <c r="G1249" i="2"/>
  <c r="AA1249" i="2"/>
  <c r="U1249" i="2"/>
  <c r="P1249" i="2"/>
  <c r="K1249" i="2"/>
  <c r="E1249" i="2"/>
  <c r="M1249" i="2"/>
  <c r="X1249" i="2"/>
  <c r="H1251" i="2"/>
  <c r="R1251" i="2"/>
  <c r="M1269" i="2"/>
  <c r="M1273" i="2"/>
  <c r="Y1307" i="2"/>
  <c r="Y1317" i="2" s="1"/>
  <c r="U1307" i="2"/>
  <c r="U1317" i="2" s="1"/>
  <c r="Q1307" i="2"/>
  <c r="Q1317" i="2" s="1"/>
  <c r="M1307" i="2"/>
  <c r="M1317" i="2" s="1"/>
  <c r="I1307" i="2"/>
  <c r="I1317" i="2" s="1"/>
  <c r="E1307" i="2"/>
  <c r="E1317" i="2" s="1"/>
  <c r="AB1307" i="2"/>
  <c r="AB1317" i="2" s="1"/>
  <c r="W1307" i="2"/>
  <c r="W1317" i="2" s="1"/>
  <c r="R1307" i="2"/>
  <c r="R1317" i="2" s="1"/>
  <c r="L1307" i="2"/>
  <c r="L1317" i="2" s="1"/>
  <c r="G1307" i="2"/>
  <c r="G1317" i="2" s="1"/>
  <c r="AA1307" i="2"/>
  <c r="AA1317" i="2" s="1"/>
  <c r="V1307" i="2"/>
  <c r="V1317" i="2" s="1"/>
  <c r="P1307" i="2"/>
  <c r="P1317" i="2" s="1"/>
  <c r="K1307" i="2"/>
  <c r="K1317" i="2" s="1"/>
  <c r="F1307" i="2"/>
  <c r="F1317" i="2" s="1"/>
  <c r="S1307" i="2"/>
  <c r="S1317" i="2" s="1"/>
  <c r="H1307" i="2"/>
  <c r="H1317" i="2" s="1"/>
  <c r="Z1307" i="2"/>
  <c r="Z1317" i="2" s="1"/>
  <c r="O1307" i="2"/>
  <c r="O1317" i="2" s="1"/>
  <c r="D1307" i="2"/>
  <c r="D1317" i="2" s="1"/>
  <c r="X1307" i="2"/>
  <c r="X1317" i="2" s="1"/>
  <c r="Y1342" i="2"/>
  <c r="U1342" i="2"/>
  <c r="Q1342" i="2"/>
  <c r="M1342" i="2"/>
  <c r="I1342" i="2"/>
  <c r="E1342" i="2"/>
  <c r="AB1342" i="2"/>
  <c r="X1342" i="2"/>
  <c r="T1342" i="2"/>
  <c r="P1342" i="2"/>
  <c r="L1342" i="2"/>
  <c r="H1342" i="2"/>
  <c r="D1342" i="2"/>
  <c r="Z1342" i="2"/>
  <c r="R1342" i="2"/>
  <c r="J1342" i="2"/>
  <c r="W1342" i="2"/>
  <c r="O1342" i="2"/>
  <c r="G1342" i="2"/>
  <c r="AA1342" i="2"/>
  <c r="K1342" i="2"/>
  <c r="V1342" i="2"/>
  <c r="F1342" i="2"/>
  <c r="AA1389" i="2"/>
  <c r="W1389" i="2"/>
  <c r="S1389" i="2"/>
  <c r="O1389" i="2"/>
  <c r="K1389" i="2"/>
  <c r="G1389" i="2"/>
  <c r="Z1389" i="2"/>
  <c r="V1389" i="2"/>
  <c r="R1389" i="2"/>
  <c r="N1389" i="2"/>
  <c r="J1389" i="2"/>
  <c r="F1389" i="2"/>
  <c r="Y1389" i="2"/>
  <c r="U1389" i="2"/>
  <c r="Q1389" i="2"/>
  <c r="M1389" i="2"/>
  <c r="I1389" i="2"/>
  <c r="E1389" i="2"/>
  <c r="AB1389" i="2"/>
  <c r="L1389" i="2"/>
  <c r="X1389" i="2"/>
  <c r="H1389" i="2"/>
  <c r="P1389" i="2"/>
  <c r="D1389" i="2"/>
  <c r="G1153" i="2"/>
  <c r="K1153" i="2"/>
  <c r="O1153" i="2"/>
  <c r="S1153" i="2"/>
  <c r="W1153" i="2"/>
  <c r="AA1153" i="2"/>
  <c r="G1157" i="2"/>
  <c r="K1157" i="2"/>
  <c r="O1157" i="2"/>
  <c r="S1157" i="2"/>
  <c r="W1157" i="2"/>
  <c r="AA1157" i="2"/>
  <c r="G1161" i="2"/>
  <c r="K1161" i="2"/>
  <c r="O1161" i="2"/>
  <c r="S1161" i="2"/>
  <c r="W1161" i="2"/>
  <c r="AA1161" i="2"/>
  <c r="G1165" i="2"/>
  <c r="K1165" i="2"/>
  <c r="O1165" i="2"/>
  <c r="S1165" i="2"/>
  <c r="W1165" i="2"/>
  <c r="AA1165" i="2"/>
  <c r="G1169" i="2"/>
  <c r="K1169" i="2"/>
  <c r="O1169" i="2"/>
  <c r="S1169" i="2"/>
  <c r="W1169" i="2"/>
  <c r="AA1169" i="2"/>
  <c r="G1173" i="2"/>
  <c r="K1173" i="2"/>
  <c r="O1173" i="2"/>
  <c r="S1173" i="2"/>
  <c r="W1173" i="2"/>
  <c r="AA1173" i="2"/>
  <c r="Y1237" i="2"/>
  <c r="U1237" i="2"/>
  <c r="Q1237" i="2"/>
  <c r="M1237" i="2"/>
  <c r="I1237" i="2"/>
  <c r="E1237" i="2"/>
  <c r="H1237" i="2"/>
  <c r="N1237" i="2"/>
  <c r="S1237" i="2"/>
  <c r="X1237" i="2"/>
  <c r="AB1275" i="2"/>
  <c r="X1275" i="2"/>
  <c r="T1275" i="2"/>
  <c r="P1275" i="2"/>
  <c r="L1275" i="2"/>
  <c r="H1275" i="2"/>
  <c r="D1275" i="2"/>
  <c r="W1275" i="2"/>
  <c r="R1275" i="2"/>
  <c r="M1275" i="2"/>
  <c r="G1275" i="2"/>
  <c r="AA1275" i="2"/>
  <c r="V1275" i="2"/>
  <c r="Q1275" i="2"/>
  <c r="K1275" i="2"/>
  <c r="F1275" i="2"/>
  <c r="N1275" i="2"/>
  <c r="Y1275" i="2"/>
  <c r="AB1326" i="2"/>
  <c r="AB1327" i="2" s="1"/>
  <c r="X1326" i="2"/>
  <c r="X1327" i="2" s="1"/>
  <c r="T1326" i="2"/>
  <c r="T1327" i="2" s="1"/>
  <c r="P1326" i="2"/>
  <c r="P1327" i="2" s="1"/>
  <c r="L1326" i="2"/>
  <c r="L1327" i="2" s="1"/>
  <c r="H1326" i="2"/>
  <c r="H1327" i="2" s="1"/>
  <c r="D1326" i="2"/>
  <c r="D1327" i="2" s="1"/>
  <c r="AA1326" i="2"/>
  <c r="AA1327" i="2" s="1"/>
  <c r="V1326" i="2"/>
  <c r="V1327" i="2" s="1"/>
  <c r="Q1326" i="2"/>
  <c r="Q1327" i="2" s="1"/>
  <c r="K1326" i="2"/>
  <c r="K1327" i="2" s="1"/>
  <c r="F1326" i="2"/>
  <c r="F1327" i="2" s="1"/>
  <c r="Z1326" i="2"/>
  <c r="Z1327" i="2" s="1"/>
  <c r="U1326" i="2"/>
  <c r="U1327" i="2" s="1"/>
  <c r="O1326" i="2"/>
  <c r="O1327" i="2" s="1"/>
  <c r="J1326" i="2"/>
  <c r="J1327" i="2" s="1"/>
  <c r="E1326" i="2"/>
  <c r="E1327" i="2" s="1"/>
  <c r="N1326" i="2"/>
  <c r="N1327" i="2" s="1"/>
  <c r="Y1326" i="2"/>
  <c r="Y1327" i="2" s="1"/>
  <c r="AB1391" i="2"/>
  <c r="X1391" i="2"/>
  <c r="T1391" i="2"/>
  <c r="P1391" i="2"/>
  <c r="L1391" i="2"/>
  <c r="H1391" i="2"/>
  <c r="D1391" i="2"/>
  <c r="AA1391" i="2"/>
  <c r="W1391" i="2"/>
  <c r="S1391" i="2"/>
  <c r="O1391" i="2"/>
  <c r="K1391" i="2"/>
  <c r="G1391" i="2"/>
  <c r="Z1391" i="2"/>
  <c r="V1391" i="2"/>
  <c r="R1391" i="2"/>
  <c r="N1391" i="2"/>
  <c r="J1391" i="2"/>
  <c r="F1391" i="2"/>
  <c r="M1391" i="2"/>
  <c r="Y1391" i="2"/>
  <c r="I1391" i="2"/>
  <c r="Q1391" i="2"/>
  <c r="E1391" i="2"/>
  <c r="D1153" i="2"/>
  <c r="H1153" i="2"/>
  <c r="L1153" i="2"/>
  <c r="P1153" i="2"/>
  <c r="T1153" i="2"/>
  <c r="X1153" i="2"/>
  <c r="D1157" i="2"/>
  <c r="H1157" i="2"/>
  <c r="L1157" i="2"/>
  <c r="P1157" i="2"/>
  <c r="T1157" i="2"/>
  <c r="X1157" i="2"/>
  <c r="D1161" i="2"/>
  <c r="H1161" i="2"/>
  <c r="L1161" i="2"/>
  <c r="P1161" i="2"/>
  <c r="T1161" i="2"/>
  <c r="X1161" i="2"/>
  <c r="D1165" i="2"/>
  <c r="H1165" i="2"/>
  <c r="L1165" i="2"/>
  <c r="P1165" i="2"/>
  <c r="T1165" i="2"/>
  <c r="X1165" i="2"/>
  <c r="D1169" i="2"/>
  <c r="H1169" i="2"/>
  <c r="L1169" i="2"/>
  <c r="P1169" i="2"/>
  <c r="T1169" i="2"/>
  <c r="X1169" i="2"/>
  <c r="D1173" i="2"/>
  <c r="H1173" i="2"/>
  <c r="L1173" i="2"/>
  <c r="P1173" i="2"/>
  <c r="T1173" i="2"/>
  <c r="X1173" i="2"/>
  <c r="G1195" i="2"/>
  <c r="K1195" i="2"/>
  <c r="O1195" i="2"/>
  <c r="S1195" i="2"/>
  <c r="W1195" i="2"/>
  <c r="G1207" i="2"/>
  <c r="K1207" i="2"/>
  <c r="O1207" i="2"/>
  <c r="S1207" i="2"/>
  <c r="W1207" i="2"/>
  <c r="G1211" i="2"/>
  <c r="K1211" i="2"/>
  <c r="O1211" i="2"/>
  <c r="S1211" i="2"/>
  <c r="W1211" i="2"/>
  <c r="G1215" i="2"/>
  <c r="K1215" i="2"/>
  <c r="O1215" i="2"/>
  <c r="S1215" i="2"/>
  <c r="W1215" i="2"/>
  <c r="G1219" i="2"/>
  <c r="K1219" i="2"/>
  <c r="O1219" i="2"/>
  <c r="S1219" i="2"/>
  <c r="W1219" i="2"/>
  <c r="G1223" i="2"/>
  <c r="K1223" i="2"/>
  <c r="O1223" i="2"/>
  <c r="S1223" i="2"/>
  <c r="W1223" i="2"/>
  <c r="G1227" i="2"/>
  <c r="K1227" i="2"/>
  <c r="O1227" i="2"/>
  <c r="S1227" i="2"/>
  <c r="W1227" i="2"/>
  <c r="G1231" i="2"/>
  <c r="K1231" i="2"/>
  <c r="O1231" i="2"/>
  <c r="S1231" i="2"/>
  <c r="W1231" i="2"/>
  <c r="D1237" i="2"/>
  <c r="J1237" i="2"/>
  <c r="O1237" i="2"/>
  <c r="T1237" i="2"/>
  <c r="Z1237" i="2"/>
  <c r="Y1247" i="2"/>
  <c r="U1247" i="2"/>
  <c r="Q1247" i="2"/>
  <c r="M1247" i="2"/>
  <c r="I1247" i="2"/>
  <c r="E1247" i="2"/>
  <c r="H1247" i="2"/>
  <c r="N1247" i="2"/>
  <c r="S1247" i="2"/>
  <c r="X1247" i="2"/>
  <c r="AB1271" i="2"/>
  <c r="X1271" i="2"/>
  <c r="T1271" i="2"/>
  <c r="P1271" i="2"/>
  <c r="L1271" i="2"/>
  <c r="H1271" i="2"/>
  <c r="D1271" i="2"/>
  <c r="AA1271" i="2"/>
  <c r="V1271" i="2"/>
  <c r="Q1271" i="2"/>
  <c r="K1271" i="2"/>
  <c r="F1271" i="2"/>
  <c r="Z1271" i="2"/>
  <c r="U1271" i="2"/>
  <c r="O1271" i="2"/>
  <c r="J1271" i="2"/>
  <c r="E1271" i="2"/>
  <c r="N1271" i="2"/>
  <c r="Y1271" i="2"/>
  <c r="E1275" i="2"/>
  <c r="O1275" i="2"/>
  <c r="Z1275" i="2"/>
  <c r="G1326" i="2"/>
  <c r="G1327" i="2" s="1"/>
  <c r="R1326" i="2"/>
  <c r="R1327" i="2" s="1"/>
  <c r="Z1381" i="2"/>
  <c r="V1381" i="2"/>
  <c r="R1381" i="2"/>
  <c r="N1381" i="2"/>
  <c r="J1381" i="2"/>
  <c r="F1381" i="2"/>
  <c r="Y1381" i="2"/>
  <c r="U1381" i="2"/>
  <c r="Q1381" i="2"/>
  <c r="M1381" i="2"/>
  <c r="I1381" i="2"/>
  <c r="E1381" i="2"/>
  <c r="AB1381" i="2"/>
  <c r="X1381" i="2"/>
  <c r="T1381" i="2"/>
  <c r="AA1381" i="2"/>
  <c r="O1381" i="2"/>
  <c r="G1381" i="2"/>
  <c r="W1381" i="2"/>
  <c r="L1381" i="2"/>
  <c r="D1381" i="2"/>
  <c r="P1381" i="2"/>
  <c r="K1381" i="2"/>
  <c r="U1391" i="2"/>
  <c r="AB1263" i="2"/>
  <c r="X1263" i="2"/>
  <c r="G1263" i="2"/>
  <c r="K1263" i="2"/>
  <c r="O1263" i="2"/>
  <c r="S1263" i="2"/>
  <c r="W1263" i="2"/>
  <c r="Z1265" i="2"/>
  <c r="V1265" i="2"/>
  <c r="R1265" i="2"/>
  <c r="N1265" i="2"/>
  <c r="J1265" i="2"/>
  <c r="F1265" i="2"/>
  <c r="H1265" i="2"/>
  <c r="M1265" i="2"/>
  <c r="S1265" i="2"/>
  <c r="X1265" i="2"/>
  <c r="AB1267" i="2"/>
  <c r="X1267" i="2"/>
  <c r="T1267" i="2"/>
  <c r="P1267" i="2"/>
  <c r="L1267" i="2"/>
  <c r="H1267" i="2"/>
  <c r="D1267" i="2"/>
  <c r="I1267" i="2"/>
  <c r="N1267" i="2"/>
  <c r="S1267" i="2"/>
  <c r="Y1267" i="2"/>
  <c r="Z1377" i="2"/>
  <c r="V1377" i="2"/>
  <c r="R1377" i="2"/>
  <c r="N1377" i="2"/>
  <c r="J1377" i="2"/>
  <c r="F1377" i="2"/>
  <c r="Y1377" i="2"/>
  <c r="U1377" i="2"/>
  <c r="Q1377" i="2"/>
  <c r="AB1377" i="2"/>
  <c r="T1377" i="2"/>
  <c r="M1377" i="2"/>
  <c r="H1377" i="2"/>
  <c r="AA1377" i="2"/>
  <c r="S1377" i="2"/>
  <c r="L1377" i="2"/>
  <c r="G1377" i="2"/>
  <c r="K1377" i="2"/>
  <c r="X1377" i="2"/>
  <c r="Y1385" i="2"/>
  <c r="U1385" i="2"/>
  <c r="Q1385" i="2"/>
  <c r="M1385" i="2"/>
  <c r="I1385" i="2"/>
  <c r="E1385" i="2"/>
  <c r="AB1385" i="2"/>
  <c r="X1385" i="2"/>
  <c r="T1385" i="2"/>
  <c r="P1385" i="2"/>
  <c r="L1385" i="2"/>
  <c r="H1385" i="2"/>
  <c r="D1385" i="2"/>
  <c r="AA1385" i="2"/>
  <c r="W1385" i="2"/>
  <c r="S1385" i="2"/>
  <c r="O1385" i="2"/>
  <c r="K1385" i="2"/>
  <c r="G1385" i="2"/>
  <c r="Z1385" i="2"/>
  <c r="J1385" i="2"/>
  <c r="V1385" i="2"/>
  <c r="F1385" i="2"/>
  <c r="Z1387" i="2"/>
  <c r="V1387" i="2"/>
  <c r="R1387" i="2"/>
  <c r="N1387" i="2"/>
  <c r="J1387" i="2"/>
  <c r="F1387" i="2"/>
  <c r="Y1387" i="2"/>
  <c r="U1387" i="2"/>
  <c r="Q1387" i="2"/>
  <c r="M1387" i="2"/>
  <c r="I1387" i="2"/>
  <c r="E1387" i="2"/>
  <c r="AB1387" i="2"/>
  <c r="X1387" i="2"/>
  <c r="T1387" i="2"/>
  <c r="P1387" i="2"/>
  <c r="L1387" i="2"/>
  <c r="H1387" i="2"/>
  <c r="D1387" i="2"/>
  <c r="AA1387" i="2"/>
  <c r="K1387" i="2"/>
  <c r="W1387" i="2"/>
  <c r="G1387" i="2"/>
  <c r="G1235" i="2"/>
  <c r="K1235" i="2"/>
  <c r="O1235" i="2"/>
  <c r="S1235" i="2"/>
  <c r="W1235" i="2"/>
  <c r="G1239" i="2"/>
  <c r="K1239" i="2"/>
  <c r="O1239" i="2"/>
  <c r="S1239" i="2"/>
  <c r="W1239" i="2"/>
  <c r="G1245" i="2"/>
  <c r="K1245" i="2"/>
  <c r="O1245" i="2"/>
  <c r="S1245" i="2"/>
  <c r="W1245" i="2"/>
  <c r="D1263" i="2"/>
  <c r="H1263" i="2"/>
  <c r="L1263" i="2"/>
  <c r="P1263" i="2"/>
  <c r="T1263" i="2"/>
  <c r="Y1263" i="2"/>
  <c r="D1265" i="2"/>
  <c r="I1265" i="2"/>
  <c r="O1265" i="2"/>
  <c r="T1265" i="2"/>
  <c r="Y1265" i="2"/>
  <c r="E1267" i="2"/>
  <c r="J1267" i="2"/>
  <c r="O1267" i="2"/>
  <c r="U1267" i="2"/>
  <c r="Z1267" i="2"/>
  <c r="Y1338" i="2"/>
  <c r="U1338" i="2"/>
  <c r="Q1338" i="2"/>
  <c r="M1338" i="2"/>
  <c r="I1338" i="2"/>
  <c r="E1338" i="2"/>
  <c r="AB1338" i="2"/>
  <c r="X1338" i="2"/>
  <c r="T1338" i="2"/>
  <c r="P1338" i="2"/>
  <c r="L1338" i="2"/>
  <c r="H1338" i="2"/>
  <c r="D1338" i="2"/>
  <c r="K1338" i="2"/>
  <c r="S1338" i="2"/>
  <c r="AA1338" i="2"/>
  <c r="D1377" i="2"/>
  <c r="O1377" i="2"/>
  <c r="N1385" i="2"/>
  <c r="O1387" i="2"/>
  <c r="K1364" i="2"/>
  <c r="K1365" i="2" s="1"/>
  <c r="O1364" i="2"/>
  <c r="O1365" i="2" s="1"/>
  <c r="S1364" i="2"/>
  <c r="S1365" i="2" s="1"/>
  <c r="W1364" i="2"/>
  <c r="W1365" i="2" s="1"/>
  <c r="AA1364" i="2"/>
  <c r="AA1365" i="2" s="1"/>
  <c r="AA1395" i="2"/>
  <c r="W1395" i="2"/>
  <c r="S1395" i="2"/>
  <c r="O1395" i="2"/>
  <c r="K1395" i="2"/>
  <c r="G1395" i="2"/>
  <c r="Z1395" i="2"/>
  <c r="V1395" i="2"/>
  <c r="R1395" i="2"/>
  <c r="N1395" i="2"/>
  <c r="J1395" i="2"/>
  <c r="F1395" i="2"/>
  <c r="Y1395" i="2"/>
  <c r="U1395" i="2"/>
  <c r="Q1395" i="2"/>
  <c r="M1395" i="2"/>
  <c r="I1395" i="2"/>
  <c r="E1395" i="2"/>
  <c r="P1395" i="2"/>
  <c r="AA1397" i="2"/>
  <c r="X1397" i="2"/>
  <c r="T1397" i="2"/>
  <c r="P1397" i="2"/>
  <c r="L1397" i="2"/>
  <c r="H1397" i="2"/>
  <c r="D1397" i="2"/>
  <c r="AB1397" i="2"/>
  <c r="W1397" i="2"/>
  <c r="S1397" i="2"/>
  <c r="O1397" i="2"/>
  <c r="K1397" i="2"/>
  <c r="G1397" i="2"/>
  <c r="Z1397" i="2"/>
  <c r="V1397" i="2"/>
  <c r="R1397" i="2"/>
  <c r="N1397" i="2"/>
  <c r="J1397" i="2"/>
  <c r="F1397" i="2"/>
  <c r="Q1397" i="2"/>
  <c r="G1287" i="2"/>
  <c r="G1288" i="2" s="1"/>
  <c r="K1287" i="2"/>
  <c r="K1288" i="2" s="1"/>
  <c r="O1287" i="2"/>
  <c r="O1288" i="2" s="1"/>
  <c r="S1287" i="2"/>
  <c r="S1288" i="2" s="1"/>
  <c r="W1287" i="2"/>
  <c r="W1288" i="2" s="1"/>
  <c r="G1336" i="2"/>
  <c r="K1336" i="2"/>
  <c r="O1336" i="2"/>
  <c r="S1336" i="2"/>
  <c r="W1336" i="2"/>
  <c r="G1340" i="2"/>
  <c r="K1340" i="2"/>
  <c r="O1340" i="2"/>
  <c r="S1340" i="2"/>
  <c r="W1340" i="2"/>
  <c r="D1364" i="2"/>
  <c r="D1365" i="2" s="1"/>
  <c r="H1364" i="2"/>
  <c r="H1365" i="2" s="1"/>
  <c r="L1364" i="2"/>
  <c r="L1365" i="2" s="1"/>
  <c r="P1364" i="2"/>
  <c r="P1365" i="2" s="1"/>
  <c r="T1364" i="2"/>
  <c r="T1365" i="2" s="1"/>
  <c r="X1364" i="2"/>
  <c r="X1365" i="2" s="1"/>
  <c r="Z1393" i="2"/>
  <c r="V1393" i="2"/>
  <c r="R1393" i="2"/>
  <c r="N1393" i="2"/>
  <c r="J1393" i="2"/>
  <c r="F1393" i="2"/>
  <c r="Y1393" i="2"/>
  <c r="U1393" i="2"/>
  <c r="Q1393" i="2"/>
  <c r="M1393" i="2"/>
  <c r="I1393" i="2"/>
  <c r="E1393" i="2"/>
  <c r="AB1393" i="2"/>
  <c r="X1393" i="2"/>
  <c r="T1393" i="2"/>
  <c r="P1393" i="2"/>
  <c r="L1393" i="2"/>
  <c r="H1393" i="2"/>
  <c r="D1393" i="2"/>
  <c r="S1393" i="2"/>
  <c r="D1395" i="2"/>
  <c r="T1395" i="2"/>
  <c r="E1397" i="2"/>
  <c r="U1397" i="2"/>
  <c r="G1379" i="2"/>
  <c r="K1379" i="2"/>
  <c r="O1379" i="2"/>
  <c r="S1379" i="2"/>
  <c r="W1379" i="2"/>
  <c r="AA1379" i="2"/>
  <c r="G1383" i="2"/>
  <c r="K1383" i="2"/>
  <c r="O1383" i="2"/>
  <c r="S1383" i="2"/>
  <c r="W1383" i="2"/>
  <c r="AA1383" i="2"/>
  <c r="D1379" i="2"/>
  <c r="H1379" i="2"/>
  <c r="L1379" i="2"/>
  <c r="P1379" i="2"/>
  <c r="T1379" i="2"/>
  <c r="X1379" i="2"/>
  <c r="D1383" i="2"/>
  <c r="H1383" i="2"/>
  <c r="L1383" i="2"/>
  <c r="P1383" i="2"/>
  <c r="T1383" i="2"/>
  <c r="X1383" i="2"/>
  <c r="Z1399" i="2"/>
  <c r="V1399" i="2"/>
  <c r="R1399" i="2"/>
  <c r="N1399" i="2"/>
  <c r="J1399" i="2"/>
  <c r="Y1399" i="2"/>
  <c r="U1399" i="2"/>
  <c r="Q1399" i="2"/>
  <c r="M1399" i="2"/>
  <c r="I1399" i="2"/>
  <c r="E1399" i="2"/>
  <c r="H1399" i="2"/>
  <c r="P1399" i="2"/>
  <c r="X1399" i="2"/>
  <c r="L1400" i="2" l="1"/>
  <c r="P1084" i="2"/>
  <c r="D1400" i="2"/>
  <c r="AB1400" i="2"/>
  <c r="I1400" i="2"/>
  <c r="S1400" i="2"/>
  <c r="M1400" i="2"/>
  <c r="E1400" i="2"/>
  <c r="T1400" i="2"/>
  <c r="Q1400" i="2"/>
  <c r="Z1400" i="2"/>
  <c r="AA1400" i="2"/>
  <c r="P1400" i="2"/>
  <c r="D784" i="2"/>
  <c r="D961" i="2"/>
  <c r="D1182" i="2"/>
  <c r="P961" i="2"/>
  <c r="W961" i="2"/>
  <c r="J961" i="2"/>
  <c r="AA961" i="2"/>
  <c r="G961" i="2"/>
  <c r="Z961" i="2"/>
  <c r="E961" i="2"/>
  <c r="S961" i="2"/>
  <c r="O961" i="2"/>
  <c r="H961" i="2"/>
  <c r="K961" i="2"/>
  <c r="T961" i="2"/>
  <c r="Y961" i="2"/>
  <c r="N961" i="2"/>
  <c r="I961" i="2"/>
  <c r="AB961" i="2"/>
  <c r="V961" i="2"/>
  <c r="Q961" i="2"/>
  <c r="L961" i="2"/>
  <c r="X961" i="2"/>
  <c r="F961" i="2"/>
  <c r="R961" i="2"/>
  <c r="M961" i="2"/>
  <c r="U961" i="2"/>
  <c r="K1400" i="2"/>
  <c r="U1400" i="2"/>
  <c r="G1400" i="2"/>
  <c r="X1400" i="2"/>
  <c r="Y1400" i="2"/>
  <c r="F1400" i="2"/>
  <c r="O1400" i="2"/>
  <c r="J1400" i="2"/>
  <c r="W1400" i="2"/>
  <c r="N1400" i="2"/>
  <c r="H1400" i="2"/>
  <c r="R1400" i="2"/>
  <c r="V1400" i="2"/>
  <c r="X732" i="2"/>
  <c r="Z784" i="2"/>
  <c r="V732" i="2"/>
  <c r="W784" i="2"/>
  <c r="F732" i="2"/>
  <c r="H732" i="2"/>
  <c r="U784" i="2"/>
  <c r="Y732" i="2"/>
  <c r="S732" i="2"/>
  <c r="Q784" i="2"/>
  <c r="P732" i="2"/>
  <c r="O732" i="2"/>
  <c r="K732" i="2"/>
  <c r="V784" i="2"/>
  <c r="J784" i="2"/>
  <c r="E784" i="2"/>
  <c r="Q732" i="2"/>
  <c r="U732" i="2"/>
  <c r="X784" i="2"/>
  <c r="R784" i="2"/>
  <c r="M732" i="2"/>
  <c r="T784" i="2"/>
  <c r="R732" i="2"/>
  <c r="Z732" i="2"/>
  <c r="M784" i="2"/>
  <c r="I732" i="2"/>
  <c r="L1345" i="2"/>
  <c r="I784" i="2"/>
  <c r="J732" i="2"/>
  <c r="H784" i="2"/>
  <c r="E732" i="2"/>
  <c r="F1345" i="2"/>
  <c r="Y784" i="2"/>
  <c r="AB732" i="2"/>
  <c r="G784" i="2"/>
  <c r="N784" i="2"/>
  <c r="T732" i="2"/>
  <c r="AA1345" i="2"/>
  <c r="G732" i="2"/>
  <c r="K784" i="2"/>
  <c r="L732" i="2"/>
  <c r="AA784" i="2"/>
  <c r="O784" i="2"/>
  <c r="AA732" i="2"/>
  <c r="L784" i="2"/>
  <c r="D732" i="2"/>
  <c r="F784" i="2"/>
  <c r="P784" i="2"/>
  <c r="S784" i="2"/>
  <c r="W732" i="2"/>
  <c r="AB784" i="2"/>
  <c r="N732" i="2"/>
  <c r="V1345" i="2"/>
  <c r="I1345" i="2"/>
  <c r="Z1345" i="2"/>
  <c r="J1345" i="2"/>
  <c r="M1345" i="2"/>
  <c r="S1345" i="2"/>
  <c r="O1345" i="2"/>
  <c r="R1345" i="2"/>
  <c r="K1345" i="2"/>
  <c r="D1345" i="2"/>
  <c r="G1345" i="2"/>
  <c r="X1345" i="2"/>
  <c r="H1345" i="2"/>
  <c r="U1345" i="2"/>
  <c r="P1345" i="2"/>
  <c r="W1345" i="2"/>
  <c r="E1345" i="2"/>
  <c r="AB1345" i="2"/>
  <c r="Y1345" i="2"/>
  <c r="T1345" i="2"/>
  <c r="Q1345" i="2"/>
  <c r="N1345" i="2"/>
  <c r="D448" i="2"/>
  <c r="D1016" i="2"/>
  <c r="D992" i="2"/>
  <c r="AA448" i="2"/>
  <c r="P448" i="2"/>
  <c r="X448" i="2"/>
  <c r="Z448" i="2"/>
  <c r="L448" i="2"/>
  <c r="V448" i="2"/>
  <c r="Y448" i="2"/>
  <c r="W448" i="2"/>
  <c r="R448" i="2"/>
  <c r="Q448" i="2"/>
  <c r="S448" i="2"/>
  <c r="N448" i="2"/>
  <c r="I448" i="2"/>
  <c r="O448" i="2"/>
  <c r="J448" i="2"/>
  <c r="K448" i="2"/>
  <c r="F448" i="2"/>
  <c r="G448" i="2"/>
  <c r="U448" i="2"/>
  <c r="M448" i="2"/>
  <c r="E448" i="2"/>
  <c r="AB448" i="2"/>
  <c r="H448" i="2"/>
  <c r="T448" i="2"/>
  <c r="F21" i="2"/>
  <c r="W1278" i="2"/>
  <c r="E1182" i="2"/>
  <c r="H1278" i="2"/>
  <c r="F1278" i="2"/>
  <c r="X1278" i="2"/>
  <c r="S1278" i="2"/>
  <c r="Z1278" i="2"/>
  <c r="E1278" i="2"/>
  <c r="I1278" i="2"/>
  <c r="K1278" i="2"/>
  <c r="M1278" i="2"/>
  <c r="AA1278" i="2"/>
  <c r="Q1278" i="2"/>
  <c r="P1278" i="2"/>
  <c r="U1278" i="2"/>
  <c r="D1278" i="2"/>
  <c r="Y1278" i="2"/>
  <c r="T1278" i="2"/>
  <c r="J1278" i="2"/>
  <c r="L1278" i="2"/>
  <c r="AB1278" i="2"/>
  <c r="N1278" i="2"/>
  <c r="G1278" i="2"/>
  <c r="R1278" i="2"/>
  <c r="O1278" i="2"/>
  <c r="V1278" i="2"/>
  <c r="D1084" i="2"/>
  <c r="F1098" i="2"/>
  <c r="AB1182" i="2"/>
  <c r="M1182" i="2"/>
  <c r="O1084" i="2"/>
  <c r="Z1182" i="2"/>
  <c r="I1098" i="2"/>
  <c r="S21" i="2"/>
  <c r="M21" i="2"/>
  <c r="G21" i="2"/>
  <c r="H21" i="2"/>
  <c r="W21" i="2"/>
  <c r="R21" i="2"/>
  <c r="E1084" i="2"/>
  <c r="L1182" i="2"/>
  <c r="K1182" i="2"/>
  <c r="P1182" i="2"/>
  <c r="O1182" i="2"/>
  <c r="I1182" i="2"/>
  <c r="N1182" i="2"/>
  <c r="L21" i="2"/>
  <c r="Q21" i="2"/>
  <c r="T21" i="2"/>
  <c r="D21" i="2"/>
  <c r="N21" i="2"/>
  <c r="K21" i="2"/>
  <c r="AA21" i="2"/>
  <c r="J1084" i="2"/>
  <c r="N1084" i="2"/>
  <c r="R1182" i="2"/>
  <c r="F1182" i="2"/>
  <c r="AA1182" i="2"/>
  <c r="X1182" i="2"/>
  <c r="G1182" i="2"/>
  <c r="E1098" i="2"/>
  <c r="E21" i="2"/>
  <c r="U21" i="2"/>
  <c r="AB21" i="2"/>
  <c r="P21" i="2"/>
  <c r="V21" i="2"/>
  <c r="O21" i="2"/>
  <c r="J1182" i="2"/>
  <c r="Y1182" i="2"/>
  <c r="U1182" i="2"/>
  <c r="H1182" i="2"/>
  <c r="W1182" i="2"/>
  <c r="T1182" i="2"/>
  <c r="S1182" i="2"/>
  <c r="I21" i="2"/>
  <c r="Y21" i="2"/>
  <c r="J21" i="2"/>
  <c r="X21" i="2"/>
  <c r="Z21" i="2"/>
  <c r="Q1182" i="2"/>
  <c r="V1182" i="2"/>
  <c r="G1098" i="2"/>
  <c r="Z1084" i="2"/>
  <c r="I1084" i="2"/>
  <c r="M1084" i="2"/>
  <c r="S1084" i="2"/>
  <c r="U1084" i="2"/>
  <c r="Y1084" i="2"/>
  <c r="H1084" i="2"/>
  <c r="T1084" i="2"/>
  <c r="X1084" i="2"/>
  <c r="J1114" i="2"/>
  <c r="R1114" i="2"/>
  <c r="N1114" i="2"/>
  <c r="P1114" i="2"/>
  <c r="M1114" i="2"/>
  <c r="AA1114" i="2"/>
  <c r="Q1114" i="2"/>
  <c r="Z1114" i="2"/>
  <c r="D1114" i="2"/>
  <c r="F1114" i="2"/>
  <c r="L1114" i="2"/>
  <c r="W1114" i="2"/>
  <c r="G1114" i="2"/>
  <c r="AB1114" i="2"/>
  <c r="V1114" i="2"/>
  <c r="X1016" i="2"/>
  <c r="H1114" i="2"/>
  <c r="O1114" i="2"/>
  <c r="X1114" i="2"/>
  <c r="E1114" i="2"/>
  <c r="U1114" i="2"/>
  <c r="Y1114" i="2"/>
  <c r="Q1252" i="2"/>
  <c r="F1252" i="2"/>
  <c r="Y1252" i="2"/>
  <c r="I1252" i="2"/>
  <c r="V1252" i="2"/>
  <c r="M1252" i="2"/>
  <c r="N1098" i="2"/>
  <c r="J1098" i="2"/>
  <c r="D1064" i="2"/>
  <c r="I1064" i="2"/>
  <c r="Y1064" i="2"/>
  <c r="E1064" i="2"/>
  <c r="T1064" i="2"/>
  <c r="K1064" i="2"/>
  <c r="O1064" i="2"/>
  <c r="Q1064" i="2"/>
  <c r="AA1064" i="2"/>
  <c r="U1064" i="2"/>
  <c r="P1064" i="2"/>
  <c r="L1016" i="2"/>
  <c r="AA1016" i="2"/>
  <c r="S1016" i="2"/>
  <c r="J1016" i="2"/>
  <c r="Z992" i="2"/>
  <c r="O992" i="2"/>
  <c r="N992" i="2"/>
  <c r="E992" i="2"/>
  <c r="U992" i="2"/>
  <c r="Y992" i="2"/>
  <c r="V992" i="2"/>
  <c r="D1252" i="2"/>
  <c r="R1064" i="2"/>
  <c r="L992" i="2"/>
  <c r="I1016" i="2"/>
  <c r="E1252" i="2"/>
  <c r="K1114" i="2"/>
  <c r="J1252" i="2"/>
  <c r="S1252" i="2"/>
  <c r="H1252" i="2"/>
  <c r="X1252" i="2"/>
  <c r="X1064" i="2"/>
  <c r="F1064" i="2"/>
  <c r="V1064" i="2"/>
  <c r="I992" i="2"/>
  <c r="F992" i="2"/>
  <c r="AA992" i="2"/>
  <c r="W992" i="2"/>
  <c r="P992" i="2"/>
  <c r="L1098" i="2"/>
  <c r="N1016" i="2"/>
  <c r="R1016" i="2"/>
  <c r="Z1016" i="2"/>
  <c r="V1016" i="2"/>
  <c r="M1016" i="2"/>
  <c r="Y187" i="2"/>
  <c r="Y196" i="2" s="1"/>
  <c r="U187" i="2"/>
  <c r="U196" i="2" s="1"/>
  <c r="Q187" i="2"/>
  <c r="Q196" i="2" s="1"/>
  <c r="M187" i="2"/>
  <c r="M196" i="2" s="1"/>
  <c r="I187" i="2"/>
  <c r="I196" i="2" s="1"/>
  <c r="E187" i="2"/>
  <c r="E196" i="2" s="1"/>
  <c r="AB187" i="2"/>
  <c r="AB196" i="2" s="1"/>
  <c r="X187" i="2"/>
  <c r="X196" i="2" s="1"/>
  <c r="T187" i="2"/>
  <c r="T196" i="2" s="1"/>
  <c r="P187" i="2"/>
  <c r="P196" i="2" s="1"/>
  <c r="L187" i="2"/>
  <c r="L196" i="2" s="1"/>
  <c r="H187" i="2"/>
  <c r="H196" i="2" s="1"/>
  <c r="D187" i="2"/>
  <c r="D196" i="2" s="1"/>
  <c r="AA187" i="2"/>
  <c r="AA196" i="2" s="1"/>
  <c r="W187" i="2"/>
  <c r="W196" i="2" s="1"/>
  <c r="S187" i="2"/>
  <c r="S196" i="2" s="1"/>
  <c r="O187" i="2"/>
  <c r="O196" i="2" s="1"/>
  <c r="K187" i="2"/>
  <c r="K196" i="2" s="1"/>
  <c r="G187" i="2"/>
  <c r="G196" i="2" s="1"/>
  <c r="Z187" i="2"/>
  <c r="Z196" i="2" s="1"/>
  <c r="J187" i="2"/>
  <c r="J196" i="2" s="1"/>
  <c r="F9" i="3"/>
  <c r="F10" i="3" s="1"/>
  <c r="F11" i="3" s="1"/>
  <c r="N187" i="2"/>
  <c r="N196" i="2" s="1"/>
  <c r="V187" i="2"/>
  <c r="V196" i="2" s="1"/>
  <c r="F187" i="2"/>
  <c r="F196" i="2" s="1"/>
  <c r="R187" i="2"/>
  <c r="R196" i="2" s="1"/>
  <c r="AB31" i="2"/>
  <c r="X31" i="2"/>
  <c r="T31" i="2"/>
  <c r="P31" i="2"/>
  <c r="L31" i="2"/>
  <c r="H31" i="2"/>
  <c r="D31" i="2"/>
  <c r="W31" i="2"/>
  <c r="O31" i="2"/>
  <c r="G31" i="2"/>
  <c r="Y31" i="2"/>
  <c r="Q31" i="2"/>
  <c r="M31" i="2"/>
  <c r="I31" i="2"/>
  <c r="E31" i="2"/>
  <c r="AA31" i="2"/>
  <c r="S31" i="2"/>
  <c r="K31" i="2"/>
  <c r="U31" i="2"/>
  <c r="Z31" i="2"/>
  <c r="V31" i="2"/>
  <c r="R31" i="2"/>
  <c r="N31" i="2"/>
  <c r="J31" i="2"/>
  <c r="F31" i="2"/>
  <c r="T1252" i="2"/>
  <c r="R992" i="2"/>
  <c r="G1016" i="2"/>
  <c r="P1016" i="2"/>
  <c r="G1252" i="2"/>
  <c r="AB1252" i="2"/>
  <c r="J1064" i="2"/>
  <c r="L1064" i="2"/>
  <c r="AB1064" i="2"/>
  <c r="N1252" i="2"/>
  <c r="S992" i="2"/>
  <c r="K992" i="2"/>
  <c r="G992" i="2"/>
  <c r="T992" i="2"/>
  <c r="AB1016" i="2"/>
  <c r="F1016" i="2"/>
  <c r="Q1016" i="2"/>
  <c r="AB23" i="2"/>
  <c r="X23" i="2"/>
  <c r="T23" i="2"/>
  <c r="P23" i="2"/>
  <c r="L23" i="2"/>
  <c r="H23" i="2"/>
  <c r="D23" i="2"/>
  <c r="W23" i="2"/>
  <c r="O23" i="2"/>
  <c r="G23" i="2"/>
  <c r="U23" i="2"/>
  <c r="M23" i="2"/>
  <c r="E23" i="2"/>
  <c r="AA23" i="2"/>
  <c r="S23" i="2"/>
  <c r="K23" i="2"/>
  <c r="Y23" i="2"/>
  <c r="Q23" i="2"/>
  <c r="I23" i="2"/>
  <c r="Z23" i="2"/>
  <c r="V23" i="2"/>
  <c r="R23" i="2"/>
  <c r="N23" i="2"/>
  <c r="J23" i="2"/>
  <c r="F23" i="2"/>
  <c r="R1252" i="2"/>
  <c r="O1252" i="2"/>
  <c r="H1064" i="2"/>
  <c r="AB992" i="2"/>
  <c r="T1016" i="2"/>
  <c r="Y1016" i="2"/>
  <c r="W1252" i="2"/>
  <c r="L1252" i="2"/>
  <c r="S1064" i="2"/>
  <c r="Z1064" i="2"/>
  <c r="I1114" i="2"/>
  <c r="U1252" i="2"/>
  <c r="S1114" i="2"/>
  <c r="Z1252" i="2"/>
  <c r="K1252" i="2"/>
  <c r="AA1252" i="2"/>
  <c r="P1252" i="2"/>
  <c r="T1114" i="2"/>
  <c r="G1064" i="2"/>
  <c r="W1064" i="2"/>
  <c r="M1064" i="2"/>
  <c r="N1064" i="2"/>
  <c r="J992" i="2"/>
  <c r="Q992" i="2"/>
  <c r="M992" i="2"/>
  <c r="H992" i="2"/>
  <c r="X992" i="2"/>
  <c r="W1016" i="2"/>
  <c r="H1016" i="2"/>
  <c r="O1016" i="2"/>
  <c r="K1016" i="2"/>
  <c r="E1016" i="2"/>
  <c r="U1016" i="2"/>
  <c r="D162" i="2" l="1"/>
  <c r="F162" i="2"/>
  <c r="S162" i="2"/>
  <c r="Q162" i="2"/>
  <c r="AA162" i="2"/>
  <c r="J162" i="2"/>
  <c r="Z162" i="2"/>
  <c r="M162" i="2"/>
  <c r="W162" i="2"/>
  <c r="P162" i="2"/>
  <c r="V162" i="2"/>
  <c r="O162" i="2"/>
  <c r="L162" i="2"/>
  <c r="AB162" i="2"/>
  <c r="K162" i="2"/>
  <c r="I162" i="2"/>
  <c r="R162" i="2"/>
  <c r="G162" i="2"/>
  <c r="H162" i="2"/>
  <c r="X162" i="2"/>
  <c r="Y162" i="2"/>
  <c r="E162" i="2"/>
  <c r="N162" i="2"/>
  <c r="U162" i="2"/>
  <c r="T162" i="2"/>
  <c r="M5" i="3" l="1"/>
  <c r="M6" i="3" s="1"/>
  <c r="I5" i="3"/>
  <c r="I6" i="3" s="1"/>
  <c r="J5" i="3"/>
  <c r="J6" i="3" s="1"/>
  <c r="D5" i="3"/>
  <c r="D6" i="3" s="1"/>
  <c r="U5" i="3"/>
  <c r="U6" i="3" s="1"/>
  <c r="P5" i="3"/>
  <c r="P6" i="3" s="1"/>
  <c r="S5" i="3"/>
  <c r="S6" i="3" s="1"/>
  <c r="H5" i="3"/>
  <c r="H6" i="3" s="1"/>
  <c r="N5" i="3"/>
  <c r="N6" i="3" s="1"/>
  <c r="L5" i="3"/>
  <c r="L6" i="3" s="1"/>
  <c r="G5" i="3"/>
  <c r="G6" i="3" s="1"/>
  <c r="Q5" i="3"/>
  <c r="Q6" i="3" s="1"/>
  <c r="K5" i="3"/>
  <c r="K6" i="3" s="1"/>
  <c r="E5" i="3"/>
  <c r="E6" i="3" s="1"/>
  <c r="O5" i="3"/>
  <c r="O6" i="3" s="1"/>
  <c r="V5" i="3"/>
  <c r="V6" i="3" s="1"/>
  <c r="T5" i="3"/>
  <c r="T6" i="3" s="1"/>
  <c r="R5" i="3"/>
  <c r="R6" i="3" s="1"/>
  <c r="C5" i="3"/>
  <c r="F5" i="3"/>
  <c r="F6" i="3" s="1"/>
</calcChain>
</file>

<file path=xl/sharedStrings.xml><?xml version="1.0" encoding="utf-8"?>
<sst xmlns="http://schemas.openxmlformats.org/spreadsheetml/2006/main" count="1888" uniqueCount="712">
  <si>
    <t>Required Transmission Enhancements owned by:  Trans-Allegheny Interstate Line Company (TrAILCo)</t>
  </si>
  <si>
    <t>PJM</t>
  </si>
  <si>
    <t>Annual</t>
  </si>
  <si>
    <t>Monthly</t>
  </si>
  <si>
    <t>Responsible Customers'/Zones' allocation shares of monthly charges</t>
  </si>
  <si>
    <t>Upgrade</t>
  </si>
  <si>
    <t>Revenue</t>
  </si>
  <si>
    <t>East Coast</t>
  </si>
  <si>
    <t>ID</t>
  </si>
  <si>
    <t>Requirement</t>
  </si>
  <si>
    <t>AE</t>
  </si>
  <si>
    <t>AEP</t>
  </si>
  <si>
    <t>APS</t>
  </si>
  <si>
    <t>ATSI</t>
  </si>
  <si>
    <t>BGE</t>
  </si>
  <si>
    <t>ComEd</t>
  </si>
  <si>
    <t>Dayton</t>
  </si>
  <si>
    <t>Duke Energy OH/KY</t>
  </si>
  <si>
    <t>Duquesne</t>
  </si>
  <si>
    <t>Delmarva</t>
  </si>
  <si>
    <t>Dominion</t>
  </si>
  <si>
    <t>HTP</t>
  </si>
  <si>
    <t>JCPL</t>
  </si>
  <si>
    <t>MetEd</t>
  </si>
  <si>
    <t>Neptune</t>
  </si>
  <si>
    <t>PECO</t>
  </si>
  <si>
    <t>Penelec</t>
  </si>
  <si>
    <t>PEPCO</t>
  </si>
  <si>
    <t>PPL</t>
  </si>
  <si>
    <t>PSEG</t>
  </si>
  <si>
    <t>Rockland</t>
  </si>
  <si>
    <t>Power</t>
  </si>
  <si>
    <t>b0216</t>
  </si>
  <si>
    <t>b0218</t>
  </si>
  <si>
    <t>b0328.1</t>
  </si>
  <si>
    <t>b0328.2</t>
  </si>
  <si>
    <t>b0347.1</t>
  </si>
  <si>
    <t>b0347.2</t>
  </si>
  <si>
    <t>b0347.3</t>
  </si>
  <si>
    <t>b0347.4</t>
  </si>
  <si>
    <t>b0323</t>
  </si>
  <si>
    <t>b0230</t>
  </si>
  <si>
    <t>b0559</t>
  </si>
  <si>
    <t>b0229</t>
  </si>
  <si>
    <t>b0495</t>
  </si>
  <si>
    <t>b0343</t>
  </si>
  <si>
    <t>b0344</t>
  </si>
  <si>
    <t>b0345</t>
  </si>
  <si>
    <t>b0704</t>
  </si>
  <si>
    <t>b1243</t>
  </si>
  <si>
    <t>TOTAL</t>
  </si>
  <si>
    <t>Required Transmission Enhancements owned by:  Baltimore Gas and Electric Company's Network Customers</t>
  </si>
  <si>
    <t>b0298</t>
  </si>
  <si>
    <t>b0244</t>
  </si>
  <si>
    <t>b0477</t>
  </si>
  <si>
    <t>b0217</t>
  </si>
  <si>
    <t>b0222</t>
  </si>
  <si>
    <t>b0226</t>
  </si>
  <si>
    <t>b0403</t>
  </si>
  <si>
    <t>b0328.3</t>
  </si>
  <si>
    <t>b0328.4</t>
  </si>
  <si>
    <t>b0768</t>
  </si>
  <si>
    <t>b0337</t>
  </si>
  <si>
    <t>b0311</t>
  </si>
  <si>
    <t>b0231</t>
  </si>
  <si>
    <t>b0456</t>
  </si>
  <si>
    <t>b0227</t>
  </si>
  <si>
    <t>b0455</t>
  </si>
  <si>
    <t>b0453.1</t>
  </si>
  <si>
    <t>b0453.2</t>
  </si>
  <si>
    <t>b0453.3</t>
  </si>
  <si>
    <t>b0837</t>
  </si>
  <si>
    <t>b0327</t>
  </si>
  <si>
    <t>b0329.2A</t>
  </si>
  <si>
    <t>b0329.2B</t>
  </si>
  <si>
    <t>b0467.2</t>
  </si>
  <si>
    <t>b1507</t>
  </si>
  <si>
    <t>b0457</t>
  </si>
  <si>
    <t>b0784</t>
  </si>
  <si>
    <t>b1224</t>
  </si>
  <si>
    <t>b1508.3</t>
  </si>
  <si>
    <t>b1647</t>
  </si>
  <si>
    <t>b1648</t>
  </si>
  <si>
    <t>b1649</t>
  </si>
  <si>
    <t>b1650</t>
  </si>
  <si>
    <t>w/out incentives</t>
  </si>
  <si>
    <t>Required Transmission Enhancements owned by:  PSE&amp;G's Network Customers</t>
  </si>
  <si>
    <t>b0130</t>
  </si>
  <si>
    <t>b0134</t>
  </si>
  <si>
    <t>b0145</t>
  </si>
  <si>
    <t>b0411</t>
  </si>
  <si>
    <t>b0498</t>
  </si>
  <si>
    <t>b0161</t>
  </si>
  <si>
    <t>b0169</t>
  </si>
  <si>
    <t>b0170</t>
  </si>
  <si>
    <t>b0489</t>
  </si>
  <si>
    <t>b0489.4</t>
  </si>
  <si>
    <t>b0172.2</t>
  </si>
  <si>
    <t>b0813</t>
  </si>
  <si>
    <t>b1017</t>
  </si>
  <si>
    <t>b1018</t>
  </si>
  <si>
    <t>b0489.5-9</t>
  </si>
  <si>
    <t>b1410-1415</t>
  </si>
  <si>
    <t>b0290</t>
  </si>
  <si>
    <t>b0472</t>
  </si>
  <si>
    <t>b0668</t>
  </si>
  <si>
    <t>b0814</t>
  </si>
  <si>
    <t>b1156</t>
  </si>
  <si>
    <t>b1154</t>
  </si>
  <si>
    <t>b1228</t>
  </si>
  <si>
    <t>b1304.1-4</t>
  </si>
  <si>
    <t>Required Transmission Enhancements owned by:  PPL Electric Utilities Corp. dba PPL Utilities</t>
  </si>
  <si>
    <t>b0487</t>
  </si>
  <si>
    <t>b0171.2</t>
  </si>
  <si>
    <t>b0172.1</t>
  </si>
  <si>
    <t>b0284.2</t>
  </si>
  <si>
    <t>b0487.1</t>
  </si>
  <si>
    <t>b0791</t>
  </si>
  <si>
    <t>b0468</t>
  </si>
  <si>
    <t>b0504</t>
  </si>
  <si>
    <t>b0318</t>
  </si>
  <si>
    <t>b0839</t>
  </si>
  <si>
    <t>b1231</t>
  </si>
  <si>
    <t>b0570</t>
  </si>
  <si>
    <t>b1465.2</t>
  </si>
  <si>
    <t>b1465.4</t>
  </si>
  <si>
    <t>Required Transmission Enhancements owned by:  Atlantic Electric's Network Customers</t>
  </si>
  <si>
    <t>b0265</t>
  </si>
  <si>
    <t>b0276</t>
  </si>
  <si>
    <t>b0211</t>
  </si>
  <si>
    <t>b0210.A</t>
  </si>
  <si>
    <t>b0210.B</t>
  </si>
  <si>
    <t>Required Transmission Enhancements owned by:  Delmarva's Network Customers</t>
  </si>
  <si>
    <t>b0241.3</t>
  </si>
  <si>
    <t>b0272.1</t>
  </si>
  <si>
    <t>b0751</t>
  </si>
  <si>
    <t>Required Transmission Enhancements owned by:  PEPCO's Network Customers</t>
  </si>
  <si>
    <t>b0367.1-2</t>
  </si>
  <si>
    <t>b0512.7</t>
  </si>
  <si>
    <t>b0512.8</t>
  </si>
  <si>
    <t>b0512.9</t>
  </si>
  <si>
    <t>b0512.12</t>
  </si>
  <si>
    <t>b0478</t>
  </si>
  <si>
    <t>b0499</t>
  </si>
  <si>
    <t>b0526</t>
  </si>
  <si>
    <t>b0701.1</t>
  </si>
  <si>
    <t>b1022.2</t>
  </si>
  <si>
    <t>b0733</t>
  </si>
  <si>
    <t>b0496</t>
  </si>
  <si>
    <t>b0563</t>
  </si>
  <si>
    <t>b0564</t>
  </si>
  <si>
    <t>b1770</t>
  </si>
  <si>
    <t>b1990</t>
  </si>
  <si>
    <t>b1965</t>
  </si>
  <si>
    <t>b1839</t>
  </si>
  <si>
    <t>b1998</t>
  </si>
  <si>
    <t>b0556</t>
  </si>
  <si>
    <t>b1153</t>
  </si>
  <si>
    <t>b1023.1</t>
  </si>
  <si>
    <t xml:space="preserve"> </t>
  </si>
  <si>
    <t>b1034.1</t>
  </si>
  <si>
    <t>b1034.6</t>
  </si>
  <si>
    <t>b1465.3</t>
  </si>
  <si>
    <t>b1712.2</t>
  </si>
  <si>
    <t>b1864.1</t>
  </si>
  <si>
    <t>b1864.2</t>
  </si>
  <si>
    <t>b2048</t>
  </si>
  <si>
    <t>b1034.8</t>
  </si>
  <si>
    <t>b1870</t>
  </si>
  <si>
    <t>EKPC</t>
  </si>
  <si>
    <t>b1155</t>
  </si>
  <si>
    <t>b1399</t>
  </si>
  <si>
    <t>b1188.6</t>
  </si>
  <si>
    <t>b1188</t>
  </si>
  <si>
    <t>b1321</t>
  </si>
  <si>
    <t>b0756.1</t>
  </si>
  <si>
    <t>b1797</t>
  </si>
  <si>
    <t>b1799</t>
  </si>
  <si>
    <t>b1798</t>
  </si>
  <si>
    <t>b1805</t>
  </si>
  <si>
    <t xml:space="preserve">b1398 </t>
  </si>
  <si>
    <t>b1125</t>
  </si>
  <si>
    <t>b0288</t>
  </si>
  <si>
    <t>b1941</t>
  </si>
  <si>
    <t>b1803</t>
  </si>
  <si>
    <t>b1800</t>
  </si>
  <si>
    <t>b2433.1-b.2433.3</t>
  </si>
  <si>
    <t>b1967</t>
  </si>
  <si>
    <t>b1609</t>
  </si>
  <si>
    <t>b1769</t>
  </si>
  <si>
    <t>b1945</t>
  </si>
  <si>
    <t>b1610</t>
  </si>
  <si>
    <t>b1801</t>
  </si>
  <si>
    <t>b1964</t>
  </si>
  <si>
    <t>b2342</t>
  </si>
  <si>
    <t>b1672</t>
  </si>
  <si>
    <t xml:space="preserve">b1032.2 </t>
  </si>
  <si>
    <t>b1034.2</t>
  </si>
  <si>
    <t>b1034.3</t>
  </si>
  <si>
    <t>b2020</t>
  </si>
  <si>
    <t>b2021</t>
  </si>
  <si>
    <t>b1659.14</t>
  </si>
  <si>
    <t>b2032</t>
  </si>
  <si>
    <t>b1034.7</t>
  </si>
  <si>
    <t>b2018</t>
  </si>
  <si>
    <t>b1661</t>
  </si>
  <si>
    <t>b1255</t>
  </si>
  <si>
    <t>b1588</t>
  </si>
  <si>
    <t>b2436.21</t>
  </si>
  <si>
    <t>b2436.22</t>
  </si>
  <si>
    <t>b2436.81</t>
  </si>
  <si>
    <t>b2436.83</t>
  </si>
  <si>
    <t>b2436.90</t>
  </si>
  <si>
    <t>b2437.10</t>
  </si>
  <si>
    <t>b2437.20</t>
  </si>
  <si>
    <t>b2437.21</t>
  </si>
  <si>
    <t>b2437.30</t>
  </si>
  <si>
    <t>b2436.21_dfax</t>
  </si>
  <si>
    <t>b2436.22_dfax</t>
  </si>
  <si>
    <t>b2436.81_dfax</t>
  </si>
  <si>
    <t>b2436.83_dfax</t>
  </si>
  <si>
    <t>b2436.90_dfax</t>
  </si>
  <si>
    <t>b1508.1</t>
  </si>
  <si>
    <t>b1508.2</t>
  </si>
  <si>
    <t>b2053</t>
  </si>
  <si>
    <t>b1906.1</t>
  </si>
  <si>
    <t>b1908</t>
  </si>
  <si>
    <t>b1905.2</t>
  </si>
  <si>
    <t>b1328</t>
  </si>
  <si>
    <t>numbers in black</t>
  </si>
  <si>
    <t>numbers in red</t>
  </si>
  <si>
    <t>No change for project from previous posting</t>
  </si>
  <si>
    <t>Value changed for project from previous posting</t>
  </si>
  <si>
    <t>b2139</t>
  </si>
  <si>
    <t>b1247</t>
  </si>
  <si>
    <t>b1398.5</t>
  </si>
  <si>
    <t>b2008</t>
  </si>
  <si>
    <t>b2343</t>
  </si>
  <si>
    <t>b1840</t>
  </si>
  <si>
    <t>b2235</t>
  </si>
  <si>
    <t>b2260</t>
  </si>
  <si>
    <t>b1802</t>
  </si>
  <si>
    <t>b0555</t>
  </si>
  <si>
    <t>b1943</t>
  </si>
  <si>
    <t>b0376</t>
  </si>
  <si>
    <t>b2364-b2364.1</t>
  </si>
  <si>
    <t>b2362</t>
  </si>
  <si>
    <t>b2156</t>
  </si>
  <si>
    <t>b2546</t>
  </si>
  <si>
    <t>b2017</t>
  </si>
  <si>
    <t>b1818</t>
  </si>
  <si>
    <t>b1819</t>
  </si>
  <si>
    <t>b1032.4</t>
  </si>
  <si>
    <t>b1666</t>
  </si>
  <si>
    <t>b1957</t>
  </si>
  <si>
    <t>b1962</t>
  </si>
  <si>
    <t>b2019</t>
  </si>
  <si>
    <t>b1032.1</t>
  </si>
  <si>
    <t>b1948</t>
  </si>
  <si>
    <t>b2022</t>
  </si>
  <si>
    <t>b1590</t>
  </si>
  <si>
    <t>b1787</t>
  </si>
  <si>
    <t>b1698</t>
  </si>
  <si>
    <t>b1907</t>
  </si>
  <si>
    <t>b1909</t>
  </si>
  <si>
    <t>b1912</t>
  </si>
  <si>
    <t>b1701</t>
  </si>
  <si>
    <t>b1694</t>
  </si>
  <si>
    <t>b1911</t>
  </si>
  <si>
    <t>b2471</t>
  </si>
  <si>
    <t>b2471_dfax</t>
  </si>
  <si>
    <t>Required Transmission Enhancements owned by:  Commonwealth Edison Company's Network Customers</t>
  </si>
  <si>
    <t>b2141</t>
  </si>
  <si>
    <t>b1791</t>
  </si>
  <si>
    <t>b2609.4</t>
  </si>
  <si>
    <t>b2436.10</t>
  </si>
  <si>
    <t>b2436.84</t>
  </si>
  <si>
    <t>b2436.85</t>
  </si>
  <si>
    <t>b2436.10_dfax</t>
  </si>
  <si>
    <t>b2436.84_dfax</t>
  </si>
  <si>
    <t>b2436.85_dfax</t>
  </si>
  <si>
    <t>b1600</t>
  </si>
  <si>
    <t>b2545</t>
  </si>
  <si>
    <t>b2547.1</t>
  </si>
  <si>
    <t>b2475</t>
  </si>
  <si>
    <t>b1991</t>
  </si>
  <si>
    <t>b2441</t>
  </si>
  <si>
    <t>b1398.3.1</t>
  </si>
  <si>
    <t>b1660</t>
  </si>
  <si>
    <t>b1660.1</t>
  </si>
  <si>
    <t>b1663.2</t>
  </si>
  <si>
    <t>b1875</t>
  </si>
  <si>
    <t>b1797.1</t>
  </si>
  <si>
    <t>b1659</t>
  </si>
  <si>
    <t>b1659.13</t>
  </si>
  <si>
    <t>b1495</t>
  </si>
  <si>
    <t>b1660.1_dfax</t>
  </si>
  <si>
    <t>b1797.1_dfax</t>
  </si>
  <si>
    <t>b1023.3</t>
  </si>
  <si>
    <t>b1905.1</t>
  </si>
  <si>
    <t>b1905.5</t>
  </si>
  <si>
    <t>b1696</t>
  </si>
  <si>
    <t>b2373</t>
  </si>
  <si>
    <t>b1712.1</t>
  </si>
  <si>
    <t>b1465.1</t>
  </si>
  <si>
    <t>b2230</t>
  </si>
  <si>
    <t>b2423</t>
  </si>
  <si>
    <t>b2230_dfax</t>
  </si>
  <si>
    <t>b2423_dfax</t>
  </si>
  <si>
    <t>b0497</t>
  </si>
  <si>
    <t>b1016</t>
  </si>
  <si>
    <t>b1251</t>
  </si>
  <si>
    <t>b1804</t>
  </si>
  <si>
    <t>b2261</t>
  </si>
  <si>
    <t>b2494</t>
  </si>
  <si>
    <t>s1041</t>
  </si>
  <si>
    <t>Required Transmission Enhancements owned by:  Jersey Central Power &amp; Light (Transmission)</t>
  </si>
  <si>
    <t>b0174</t>
  </si>
  <si>
    <t>b0268</t>
  </si>
  <si>
    <t>b0726</t>
  </si>
  <si>
    <t>b2015</t>
  </si>
  <si>
    <t>b1608</t>
  </si>
  <si>
    <t>b0674</t>
  </si>
  <si>
    <t>b0674.1</t>
  </si>
  <si>
    <t>Required Transmission Enhancements owned by: Mid-Atlantic Interstate Transmission, LLC</t>
  </si>
  <si>
    <t>b0215</t>
  </si>
  <si>
    <t>b0549</t>
  </si>
  <si>
    <t>b0551</t>
  </si>
  <si>
    <t>b0552</t>
  </si>
  <si>
    <t>b0553</t>
  </si>
  <si>
    <t>b0557</t>
  </si>
  <si>
    <t>b1993</t>
  </si>
  <si>
    <t>b1994</t>
  </si>
  <si>
    <t>b2006.1.1</t>
  </si>
  <si>
    <t>b2006.1.1_dfax</t>
  </si>
  <si>
    <t>b2452</t>
  </si>
  <si>
    <t>b2452.1</t>
  </si>
  <si>
    <t>Required Transmission Enhancements owned by: PECO Energy Company</t>
  </si>
  <si>
    <t>b0269</t>
  </si>
  <si>
    <t>b0269.10</t>
  </si>
  <si>
    <t>b1591</t>
  </si>
  <si>
    <t>b0269.6</t>
  </si>
  <si>
    <t>b0171.1</t>
  </si>
  <si>
    <t>b1900</t>
  </si>
  <si>
    <t>b0727</t>
  </si>
  <si>
    <t>b2140</t>
  </si>
  <si>
    <t>b1182</t>
  </si>
  <si>
    <t>b1717</t>
  </si>
  <si>
    <t>b1178</t>
  </si>
  <si>
    <t>b0790</t>
  </si>
  <si>
    <t>b0506</t>
  </si>
  <si>
    <t>b0505</t>
  </si>
  <si>
    <t>b0789</t>
  </si>
  <si>
    <t>b0206</t>
  </si>
  <si>
    <t>b0207</t>
  </si>
  <si>
    <t>b0209</t>
  </si>
  <si>
    <t>b0264</t>
  </si>
  <si>
    <t>b0357</t>
  </si>
  <si>
    <t>b1590.1-b1590.2</t>
  </si>
  <si>
    <t>Required Transmission Enhancements owned by: American Transmission Systems, Inc.</t>
  </si>
  <si>
    <t>b1587</t>
  </si>
  <si>
    <t>b1920</t>
  </si>
  <si>
    <t>b1977</t>
  </si>
  <si>
    <t>b1959</t>
  </si>
  <si>
    <t>b1589</t>
  </si>
  <si>
    <t>b2146</t>
  </si>
  <si>
    <t>b2702</t>
  </si>
  <si>
    <t>b2743.5</t>
  </si>
  <si>
    <t>b2743.1.</t>
  </si>
  <si>
    <t>b2752.5</t>
  </si>
  <si>
    <t>b2752.1</t>
  </si>
  <si>
    <t>b2687.1</t>
  </si>
  <si>
    <t>b2702_dfax</t>
  </si>
  <si>
    <t>b2687.2</t>
  </si>
  <si>
    <t>b2687.1_dfax</t>
  </si>
  <si>
    <t>b2687.2_dfax</t>
  </si>
  <si>
    <t>b1905.3</t>
  </si>
  <si>
    <t>b1905.4</t>
  </si>
  <si>
    <t>b2744</t>
  </si>
  <si>
    <t>b2744_dfax</t>
  </si>
  <si>
    <t>highlighted rows</t>
  </si>
  <si>
    <t>b2587</t>
  </si>
  <si>
    <t>b1251.1</t>
  </si>
  <si>
    <t>b2006</t>
  </si>
  <si>
    <t>b2006.1</t>
  </si>
  <si>
    <t>b2237</t>
  </si>
  <si>
    <t>b2728</t>
  </si>
  <si>
    <t>b1398.8</t>
  </si>
  <si>
    <t>b0287</t>
  </si>
  <si>
    <t>b0208</t>
  </si>
  <si>
    <t>b2237_dfax</t>
  </si>
  <si>
    <t>b0216_dfax</t>
  </si>
  <si>
    <t>b0328.1_dfax</t>
  </si>
  <si>
    <t>b0328.2_dfax</t>
  </si>
  <si>
    <t>b0347.1_dfax</t>
  </si>
  <si>
    <t>b0347.2_dfax</t>
  </si>
  <si>
    <t>b0347.3_dfax</t>
  </si>
  <si>
    <t>b0347.4_dfax</t>
  </si>
  <si>
    <t>b0559_dfax</t>
  </si>
  <si>
    <t>b0495_dfax</t>
  </si>
  <si>
    <t>b1803_dfax</t>
  </si>
  <si>
    <t>b1804_dfax</t>
  </si>
  <si>
    <t>b0217_dfax</t>
  </si>
  <si>
    <t>b0222_dfax</t>
  </si>
  <si>
    <t>b0328.3_dfax</t>
  </si>
  <si>
    <t>b0328.4_dfax</t>
  </si>
  <si>
    <t>b0231_dfax</t>
  </si>
  <si>
    <t>b0837_dfax</t>
  </si>
  <si>
    <t>b0329.2B_dfax</t>
  </si>
  <si>
    <t>b1507_dfax</t>
  </si>
  <si>
    <t>b0457_dfax</t>
  </si>
  <si>
    <t>b0784_dfax</t>
  </si>
  <si>
    <t>b1647_dfax</t>
  </si>
  <si>
    <t>b1648_dfax</t>
  </si>
  <si>
    <t>b1649_dfax</t>
  </si>
  <si>
    <t>b1650_dfax</t>
  </si>
  <si>
    <t>b1188_dfax</t>
  </si>
  <si>
    <t>b0756.1_dfax</t>
  </si>
  <si>
    <t>b1797_dfax</t>
  </si>
  <si>
    <t>b1799_dfax</t>
  </si>
  <si>
    <t>b1798_dfax</t>
  </si>
  <si>
    <t>b1805_dfax</t>
  </si>
  <si>
    <t>b1906.1_dfax</t>
  </si>
  <si>
    <t>b1908_dfax</t>
  </si>
  <si>
    <t>b1905.2_dfax</t>
  </si>
  <si>
    <t>b1694_dfax</t>
  </si>
  <si>
    <t>b1905.1_dfax</t>
  </si>
  <si>
    <t>b0498_dfax</t>
  </si>
  <si>
    <t>b0489_dfax</t>
  </si>
  <si>
    <t>b0172.2_dfax</t>
  </si>
  <si>
    <t>b0489.5-9_dfax</t>
  </si>
  <si>
    <t>b1410-1415_dfax</t>
  </si>
  <si>
    <t>b0290_dfax</t>
  </si>
  <si>
    <t>b0487_dfax</t>
  </si>
  <si>
    <t>b0171.2_dfax</t>
  </si>
  <si>
    <t>b0172.1_dfax</t>
  </si>
  <si>
    <t>b0284.2_dfax</t>
  </si>
  <si>
    <t>b2006.1_dfax</t>
  </si>
  <si>
    <t>b0504_dfax</t>
  </si>
  <si>
    <t>b1465.2_dfax</t>
  </si>
  <si>
    <t>b1465.4_dfax</t>
  </si>
  <si>
    <t>b1465.3_dfax</t>
  </si>
  <si>
    <t>b1659.14_dfax</t>
  </si>
  <si>
    <t>b1661_dfax</t>
  </si>
  <si>
    <t>b1962_dfax</t>
  </si>
  <si>
    <t>b1663.2_dfax</t>
  </si>
  <si>
    <t>b1659.13_dfax</t>
  </si>
  <si>
    <t>b0210.A_dfax</t>
  </si>
  <si>
    <t>b0272.1_dfax</t>
  </si>
  <si>
    <t>b0751_dfax</t>
  </si>
  <si>
    <t>b0512.7_dfax</t>
  </si>
  <si>
    <t>b0512.8_dfax</t>
  </si>
  <si>
    <t>b0512.9_dfax</t>
  </si>
  <si>
    <t>b0512.12_dfax</t>
  </si>
  <si>
    <t>b0549_dfax</t>
  </si>
  <si>
    <t>b0269_dfax</t>
  </si>
  <si>
    <t>b0269.6_dfax</t>
  </si>
  <si>
    <t>b0171.1_dfax</t>
  </si>
  <si>
    <t>b0287_dfax</t>
  </si>
  <si>
    <t>b1800_dfax</t>
  </si>
  <si>
    <t>b1660_dfax</t>
  </si>
  <si>
    <t>b2373_dfax</t>
  </si>
  <si>
    <t>b1465.5</t>
  </si>
  <si>
    <t>b1465.5_dfax</t>
  </si>
  <si>
    <t>b2831.1</t>
  </si>
  <si>
    <t>b2833</t>
  </si>
  <si>
    <t>b2972</t>
  </si>
  <si>
    <t>MISO</t>
  </si>
  <si>
    <t>b1905.6</t>
  </si>
  <si>
    <t>b1905.7</t>
  </si>
  <si>
    <t>b1905.9</t>
  </si>
  <si>
    <t>b2582</t>
  </si>
  <si>
    <t>b2665</t>
  </si>
  <si>
    <t>b2758</t>
  </si>
  <si>
    <t>$/MW (per year)</t>
  </si>
  <si>
    <t>Total Monthly Network Customer Credits</t>
  </si>
  <si>
    <t>Total Monthly Charges</t>
  </si>
  <si>
    <t>Zone</t>
  </si>
  <si>
    <t>$/MW (per month)*</t>
  </si>
  <si>
    <t>*The monthly rate applies to an LSE’s monthly MW total in a zone divided by the number of days in a month</t>
  </si>
  <si>
    <t>b2694</t>
  </si>
  <si>
    <t>b2824</t>
  </si>
  <si>
    <t>b2716</t>
  </si>
  <si>
    <t>b2716_dfax</t>
  </si>
  <si>
    <t>OVEC</t>
  </si>
  <si>
    <t>b2743.2</t>
  </si>
  <si>
    <t>b2743.3</t>
  </si>
  <si>
    <t>b2743.4</t>
  </si>
  <si>
    <t>b0132.3</t>
  </si>
  <si>
    <t>b1364</t>
  </si>
  <si>
    <t>b1362</t>
  </si>
  <si>
    <t>b1816.4</t>
  </si>
  <si>
    <t>b2688.1</t>
  </si>
  <si>
    <t>b2124.4</t>
  </si>
  <si>
    <t>b2124.1</t>
  </si>
  <si>
    <t>b2124.2</t>
  </si>
  <si>
    <t>b2729</t>
  </si>
  <si>
    <t>b2955</t>
  </si>
  <si>
    <t>Required Transmission Enhancements owned by:  Transource West Virginia, LLC</t>
  </si>
  <si>
    <t>Required Transmission Enhancements owned by:  Transource Maryland, LLC</t>
  </si>
  <si>
    <t>Required Transmission Enhancements owned by:  Transource Pennsylvania, LLC</t>
  </si>
  <si>
    <t>New project</t>
  </si>
  <si>
    <t>Required Transmission Enhancements owned by:  Silver Run Electric, Inc.</t>
  </si>
  <si>
    <t>b2633.4</t>
  </si>
  <si>
    <t>b2633.4_dfax</t>
  </si>
  <si>
    <t>b2633.5</t>
  </si>
  <si>
    <t>b2633.1-b2633.2</t>
  </si>
  <si>
    <t>Required Transmission Enhancements owned by:  Duquesne Light Company's Network Customers</t>
  </si>
  <si>
    <t>b2971</t>
  </si>
  <si>
    <t>b2973</t>
  </si>
  <si>
    <t>b2974</t>
  </si>
  <si>
    <t>b2975</t>
  </si>
  <si>
    <t>Required Transmission Enhancements owned by:  Northern Indiana Public Service Company (NIPSCO) in Midcontinent Independent System Operator, Inc. (MISO)</t>
  </si>
  <si>
    <t>b2824_dfax</t>
  </si>
  <si>
    <t>b1570</t>
  </si>
  <si>
    <t>Required Transmission Enhancements owned by:  The Dayton Power &amp; Light Company</t>
  </si>
  <si>
    <t>b2552.2</t>
  </si>
  <si>
    <t>b2944</t>
  </si>
  <si>
    <t>b0210.1</t>
  </si>
  <si>
    <t>b0212</t>
  </si>
  <si>
    <t>b2633.10</t>
  </si>
  <si>
    <t>b0467.1</t>
  </si>
  <si>
    <t>b1126</t>
  </si>
  <si>
    <t>b1596</t>
  </si>
  <si>
    <t>b2692.1-b2692.2</t>
  </si>
  <si>
    <t>b2766.2</t>
  </si>
  <si>
    <t>b2766.2_dfax</t>
  </si>
  <si>
    <t>b2835.1</t>
  </si>
  <si>
    <t>b2835.2</t>
  </si>
  <si>
    <t>b2835.3</t>
  </si>
  <si>
    <t>b2836.2</t>
  </si>
  <si>
    <t>b2836.3</t>
  </si>
  <si>
    <t>b2836.4</t>
  </si>
  <si>
    <t>b2837.1</t>
  </si>
  <si>
    <t>b2837.2</t>
  </si>
  <si>
    <t>b2837.3</t>
  </si>
  <si>
    <t>b2837.4</t>
  </si>
  <si>
    <t>b2837.5</t>
  </si>
  <si>
    <t>b2837.6</t>
  </si>
  <si>
    <t>b2837.7</t>
  </si>
  <si>
    <t>b2837.8</t>
  </si>
  <si>
    <t>b2837.9</t>
  </si>
  <si>
    <t>b2837.10</t>
  </si>
  <si>
    <t>b2837.11</t>
  </si>
  <si>
    <t>b0274</t>
  </si>
  <si>
    <t>b2582_dfax</t>
  </si>
  <si>
    <t>b2665_dfax</t>
  </si>
  <si>
    <t>b2758_dfax</t>
  </si>
  <si>
    <t xml:space="preserve">b2928   </t>
  </si>
  <si>
    <t>b2928_dfax</t>
  </si>
  <si>
    <t>b2960.1</t>
  </si>
  <si>
    <t>b2960.1_dfax</t>
  </si>
  <si>
    <t>b2960.2</t>
  </si>
  <si>
    <t>b2960.2_dfax</t>
  </si>
  <si>
    <t>b0284.3</t>
  </si>
  <si>
    <t>b0369</t>
  </si>
  <si>
    <t>b0284.3_dfax</t>
  </si>
  <si>
    <t>b0369_dfax</t>
  </si>
  <si>
    <t>b2436.33</t>
  </si>
  <si>
    <t>b2436.34</t>
  </si>
  <si>
    <t>b2436.60</t>
  </si>
  <si>
    <t>b2986.12</t>
  </si>
  <si>
    <t>b2986.21</t>
  </si>
  <si>
    <t>Required Transmission Enhancements owned by:  South FirstEnergy Operating Companies</t>
  </si>
  <si>
    <t>b0577</t>
  </si>
  <si>
    <t>b2609.5</t>
  </si>
  <si>
    <t>b0238</t>
  </si>
  <si>
    <t>b0373</t>
  </si>
  <si>
    <t>b1507.2</t>
  </si>
  <si>
    <t>b1507.3</t>
  </si>
  <si>
    <t>b2688.3</t>
  </si>
  <si>
    <t>b1835</t>
  </si>
  <si>
    <t>b0577_dfax</t>
  </si>
  <si>
    <t>b1507.2_dfax</t>
  </si>
  <si>
    <t>b1507.3_dfax</t>
  </si>
  <si>
    <t>b0347.17-32_dfax</t>
  </si>
  <si>
    <t>b0347.17-32</t>
  </si>
  <si>
    <t>b3027.1</t>
  </si>
  <si>
    <t>b2978</t>
  </si>
  <si>
    <t>b2759</t>
  </si>
  <si>
    <t>b2978_dfax</t>
  </si>
  <si>
    <t>b2759_dfax</t>
  </si>
  <si>
    <t>b0501-b0503</t>
  </si>
  <si>
    <t>b2443</t>
  </si>
  <si>
    <t>b2766.1</t>
  </si>
  <si>
    <t>b2992.3</t>
  </si>
  <si>
    <t>b2992.4</t>
  </si>
  <si>
    <t>b2766.1_dfax</t>
  </si>
  <si>
    <t>b2118</t>
  </si>
  <si>
    <t>b2996-b2996.2</t>
  </si>
  <si>
    <t>b2552.1</t>
  </si>
  <si>
    <t>b3311</t>
  </si>
  <si>
    <t>b2986.22</t>
  </si>
  <si>
    <t>b2836.1</t>
  </si>
  <si>
    <t>b3019</t>
  </si>
  <si>
    <t>b3019_dfax</t>
  </si>
  <si>
    <t>b2992.1</t>
  </si>
  <si>
    <t>b2992.2</t>
  </si>
  <si>
    <t>b3015.2</t>
  </si>
  <si>
    <t>b3012.2</t>
  </si>
  <si>
    <t>b1969</t>
  </si>
  <si>
    <t>b2689.1-2</t>
  </si>
  <si>
    <t>b3145</t>
  </si>
  <si>
    <t>b2752.4</t>
  </si>
  <si>
    <t>b2006.2.1</t>
  </si>
  <si>
    <t>b2986.23</t>
  </si>
  <si>
    <t>b2986.24</t>
  </si>
  <si>
    <t>b2777</t>
  </si>
  <si>
    <t>b3021</t>
  </si>
  <si>
    <t>b3020</t>
  </si>
  <si>
    <t>b3702</t>
  </si>
  <si>
    <t>b3021_dfax</t>
  </si>
  <si>
    <t>b3020_dfax</t>
  </si>
  <si>
    <t xml:space="preserve">incentives </t>
  </si>
  <si>
    <t>b3737.47</t>
  </si>
  <si>
    <t>b2435</t>
  </si>
  <si>
    <t>b0376_dfax</t>
  </si>
  <si>
    <t>b0664-0665</t>
  </si>
  <si>
    <t>b2276</t>
  </si>
  <si>
    <t>b2276.1</t>
  </si>
  <si>
    <t>b2276.2</t>
  </si>
  <si>
    <t>b2436.50</t>
  </si>
  <si>
    <t>b2436.70</t>
  </si>
  <si>
    <t>b2437.11</t>
  </si>
  <si>
    <t>b2437.33</t>
  </si>
  <si>
    <t>b2755</t>
  </si>
  <si>
    <t>b2810.2</t>
  </si>
  <si>
    <t>b2811</t>
  </si>
  <si>
    <t>b2812</t>
  </si>
  <si>
    <t>b2933.1</t>
  </si>
  <si>
    <t>b2933.2</t>
  </si>
  <si>
    <t>b2933.31</t>
  </si>
  <si>
    <t>b2933.32</t>
  </si>
  <si>
    <t>b2934</t>
  </si>
  <si>
    <t>b2935</t>
  </si>
  <si>
    <t>b2935.1</t>
  </si>
  <si>
    <t>b2935.2</t>
  </si>
  <si>
    <t>b2935.3</t>
  </si>
  <si>
    <t>b2956</t>
  </si>
  <si>
    <t>b2982.1</t>
  </si>
  <si>
    <t>b2982.2</t>
  </si>
  <si>
    <t>b2983</t>
  </si>
  <si>
    <t>b2983.1</t>
  </si>
  <si>
    <t>b2983.2</t>
  </si>
  <si>
    <t>b2986.11</t>
  </si>
  <si>
    <t>b3003.1</t>
  </si>
  <si>
    <t>b3003.2</t>
  </si>
  <si>
    <t>b3003.3</t>
  </si>
  <si>
    <t>b3003.4</t>
  </si>
  <si>
    <t>b3003.5</t>
  </si>
  <si>
    <t>b3004</t>
  </si>
  <si>
    <t>b3004.1</t>
  </si>
  <si>
    <t>b3004.2</t>
  </si>
  <si>
    <t>b3004.3</t>
  </si>
  <si>
    <t>b3004.4</t>
  </si>
  <si>
    <t>b3025.1</t>
  </si>
  <si>
    <t>b3025.2</t>
  </si>
  <si>
    <t>b3025.3</t>
  </si>
  <si>
    <t>b2668</t>
  </si>
  <si>
    <t>b2776</t>
  </si>
  <si>
    <t>b1034.4</t>
  </si>
  <si>
    <t>b1034.5</t>
  </si>
  <si>
    <t>b3775.10_rel</t>
  </si>
  <si>
    <t>b3775.10_mkt</t>
  </si>
  <si>
    <t>b3775.6_rel</t>
  </si>
  <si>
    <t>b3775.6_mkt</t>
  </si>
  <si>
    <t>b3775.7_rel</t>
  </si>
  <si>
    <t>b3775.7_mkt</t>
  </si>
  <si>
    <t>b3718.3</t>
  </si>
  <si>
    <t>b3718.3_dfax</t>
  </si>
  <si>
    <t>b3053</t>
  </si>
  <si>
    <t>Required Transmission Enhancements owned by:  Transmission Owners in Midcontinent Independent System Operator, Inc. (MISO)</t>
  </si>
  <si>
    <t>b3142</t>
  </si>
  <si>
    <t>(Jan - Dec 2025)</t>
  </si>
  <si>
    <t>Zonal Peak (MW) for 2025</t>
  </si>
  <si>
    <t>b3698</t>
  </si>
  <si>
    <t>b3705</t>
  </si>
  <si>
    <t>Required Transmission Enhancements owned by:  Keystone Appalachian Transmission Company</t>
  </si>
  <si>
    <t>b3214</t>
  </si>
  <si>
    <t>b3717.1</t>
  </si>
  <si>
    <t>b3800.121</t>
  </si>
  <si>
    <t>b3800.121_dfax</t>
  </si>
  <si>
    <t>b3737.47_dfax</t>
  </si>
  <si>
    <t>b3737.47_pub</t>
  </si>
  <si>
    <t>Required Transmission Enhancements owned by:  AEP East Operating Companies and AEP Transmission Companies</t>
  </si>
  <si>
    <r>
      <t>Transmission Enhancement Charges (PJM OATT Schedule 12) Settlement Worksheet</t>
    </r>
    <r>
      <rPr>
        <b/>
        <i/>
        <sz val="8"/>
        <rFont val="Arial"/>
        <family val="2"/>
      </rPr>
      <t/>
    </r>
  </si>
  <si>
    <t>Required Transmission Enhancements owned by:  Dominion Virginia Power's Network Customers</t>
  </si>
  <si>
    <t>(Apr - Dec 2025)</t>
  </si>
  <si>
    <t>(June 2025-May 2026)</t>
  </si>
  <si>
    <t>b1022.11</t>
  </si>
  <si>
    <t>b1022.5</t>
  </si>
  <si>
    <t>b3006</t>
  </si>
  <si>
    <t>b3011.2</t>
  </si>
  <si>
    <t>b3011.5</t>
  </si>
  <si>
    <t>b2965</t>
  </si>
  <si>
    <t>Required Transmission Enhancements owned by: NextEra Energy Transmission MidAtlantic, Inc.</t>
  </si>
  <si>
    <t>s2509/s2631</t>
  </si>
  <si>
    <t>b3775.2_rel</t>
  </si>
  <si>
    <t>b3775.2_mkt</t>
  </si>
  <si>
    <t>b3800.102</t>
  </si>
  <si>
    <t>b3800.102_dfax</t>
  </si>
  <si>
    <t>b3800.106</t>
  </si>
  <si>
    <t>b3800.106_dfax</t>
  </si>
  <si>
    <t>(Jul-Dec 2025)</t>
  </si>
  <si>
    <t>Required Transmission Enhancements owned by: Duke Energy Ohio, Inc. &amp; Duke Energy Kentucky, Inc.'s Network Customers</t>
  </si>
  <si>
    <t>b2831.2</t>
  </si>
  <si>
    <t>(Sep 2023 - Dec 2023)</t>
  </si>
  <si>
    <t>(Jan 2024 - May 2024</t>
  </si>
  <si>
    <t>(Jun 2024 - Dec 2024)</t>
  </si>
  <si>
    <t>(Jan 2025 - May 2025)</t>
  </si>
  <si>
    <t>(Jun 2025 - Aug 2025)</t>
  </si>
  <si>
    <t>ADJUSTMENTS &gt; SEPTEMBER 2023 THROUGH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</si>
</sst>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0.0%"/>
    <numFmt numFmtId="167" formatCode="&quot;$&quot;#,##0"/>
    <numFmt numFmtId="168" formatCode="&quot;$&quot;#,##0.00"/>
    <numFmt numFmtId="169" formatCode="&quot;$&quot;#,##0.0"/>
    <numFmt numFmtId="170" formatCode="#,##0.0_);\(#,##0.0\)"/>
    <numFmt numFmtId="171" formatCode="&quot;$&quot;#,##0.000_);\(&quot;$&quot;#,##0.000\)"/>
    <numFmt numFmtId="172" formatCode="&quot;$&quot;#,##0.0_);\(&quot;$&quot;#,##0.0\)"/>
    <numFmt numFmtId="173" formatCode="#,##0.000_);\(#,##0.000\)"/>
    <numFmt numFmtId="174" formatCode="_(* #,##0.0\¢_m;[Red]_(* \-#,##0.0\¢_m;[Green]_(* 0.0\¢_m;_(@_)_%"/>
    <numFmt numFmtId="175" formatCode="_(* #,##0.00\¢_m;[Red]_(* \-#,##0.00\¢_m;[Green]_(* 0.00\¢_m;_(@_)_%"/>
    <numFmt numFmtId="176" formatCode="_(* #,##0.000\¢_m;[Red]_(* \-#,##0.000\¢_m;[Green]_(* 0.000\¢_m;_(@_)_%"/>
    <numFmt numFmtId="177" formatCode="_(_(\£* #,##0_)_%;[Red]_(\(\£* #,##0\)_%;[Green]_(_(\£* #,##0_)_%;_(@_)_%"/>
    <numFmt numFmtId="178" formatCode="_(_(\£* #,##0.0_)_%;[Red]_(\(\£* #,##0.0\)_%;[Green]_(_(\£* #,##0.0_)_%;_(@_)_%"/>
    <numFmt numFmtId="179" formatCode="_(_(\£* #,##0.00_)_%;[Red]_(\(\£* #,##0.00\)_%;[Green]_(_(\£* #,##0.00_)_%;_(@_)_%"/>
    <numFmt numFmtId="180" formatCode="0.0%_);\(0.0%\)"/>
    <numFmt numFmtId="181" formatCode="\•\ \ @"/>
    <numFmt numFmtId="182" formatCode="_(_(\•_ #0_)_%;[Red]_(_(\•_ \-#0\)_%;[Green]_(_(\•_ #0_)_%;_(_(\•_ @_)_%"/>
    <numFmt numFmtId="183" formatCode="_(_(_•_ \•_ #0_)_%;[Red]_(_(_•_ \•_ \-#0\)_%;[Green]_(_(_•_ \•_ #0_)_%;_(_(_•_ \•_ @_)_%"/>
    <numFmt numFmtId="184" formatCode="_(_(_•_ _•_ \•_ #0_)_%;[Red]_(_(_•_ _•_ \•_ \-#0\)_%;[Green]_(_(_•_ _•_ \•_ #0_)_%;_(_(_•_ \•_ @_)_%"/>
    <numFmt numFmtId="185" formatCode="#,##0,_);\(#,##0,\)"/>
    <numFmt numFmtId="186" formatCode="0.0,_);\(0.0,\)"/>
    <numFmt numFmtId="187" formatCode="0.00,_);\(0.00,\)"/>
    <numFmt numFmtId="188" formatCode="_(_(_$* #,##0.0_)_%;[Red]_(\(_$* #,##0.0\)_%;[Green]_(_(_$* #,##0.0_)_%;_(@_)_%"/>
    <numFmt numFmtId="189" formatCode="_(_(_$* #,##0.00_)_%;[Red]_(\(_$* #,##0.00\)_%;[Green]_(_(_$* #,##0.00_)_%;_(@_)_%"/>
    <numFmt numFmtId="190" formatCode="_(_(_$* #,##0.000_)_%;[Red]_(\(_$* #,##0.000\)_%;[Green]_(_(_$* #,##0.000_)_%;_(@_)_%"/>
    <numFmt numFmtId="191" formatCode="_._.* #,##0.0_)_%;_._.* \(#,##0.0\)_%;_._.* \ ?_)_%"/>
    <numFmt numFmtId="192" formatCode="_._.* #,##0.00_)_%;_._.* \(#,##0.00\)_%;_._.* \ ?_)_%"/>
    <numFmt numFmtId="193" formatCode="_._.* #,##0.000_)_%;_._.* \(#,##0.000\)_%;_._.* \ ?_)_%"/>
    <numFmt numFmtId="194" formatCode="_._.* #,##0.0000_)_%;_._.* \(#,##0.0000\)_%;_._.* \ ?_)_%"/>
    <numFmt numFmtId="195" formatCode="_(_(&quot;$&quot;* #,##0.0_)_%;[Red]_(\(&quot;$&quot;* #,##0.0\)_%;[Green]_(_(&quot;$&quot;* #,##0.0_)_%;_(@_)_%"/>
    <numFmt numFmtId="196" formatCode="_(_(&quot;$&quot;* #,##0.00_)_%;[Red]_(\(&quot;$&quot;* #,##0.00\)_%;[Green]_(_(&quot;$&quot;* #,##0.00_)_%;_(@_)_%"/>
    <numFmt numFmtId="197" formatCode="_(_(&quot;$&quot;* #,##0.000_)_%;[Red]_(\(&quot;$&quot;* #,##0.000\)_%;[Green]_(_(&quot;$&quot;* #,##0.000_)_%;_(@_)_%"/>
    <numFmt numFmtId="198" formatCode="_._.&quot;$&quot;* #,##0.0_)_%;_._.&quot;$&quot;* \(#,##0.0\)_%;_._.&quot;$&quot;* \ ?_)_%"/>
    <numFmt numFmtId="199" formatCode="_._.&quot;$&quot;* #,##0.00_)_%;_._.&quot;$&quot;* \(#,##0.00\)_%;_._.&quot;$&quot;* \ ?_)_%"/>
    <numFmt numFmtId="200" formatCode="_._.&quot;$&quot;* #,##0.000_)_%;_._.&quot;$&quot;* \(#,##0.000\)_%;_._.&quot;$&quot;* \ ?_)_%"/>
    <numFmt numFmtId="201" formatCode="_._.&quot;$&quot;* #,##0.0000_)_%;_._.&quot;$&quot;* \(#,##0.0000\)_%;_._.&quot;$&quot;* \ ?_)_%"/>
    <numFmt numFmtId="202" formatCode="&quot;$&quot;#,##0,_);\(&quot;$&quot;#,##0,\)"/>
    <numFmt numFmtId="203" formatCode="&quot;$&quot;0.0,_);\(&quot;$&quot;0.0,\)"/>
    <numFmt numFmtId="204" formatCode="&quot;$&quot;0.00,_);\(&quot;$&quot;0.00,\)"/>
    <numFmt numFmtId="205" formatCode="_(* dd\-mmm\-yy_)_%"/>
    <numFmt numFmtId="206" formatCode="_(* dd\ mmmm\ yyyy_)_%"/>
    <numFmt numFmtId="207" formatCode="_(* mmmm\ dd\,\ yyyy_)_%"/>
    <numFmt numFmtId="208" formatCode="_(* dd\.mm\.yyyy_)_%"/>
    <numFmt numFmtId="209" formatCode="_(* mm/dd/yyyy_)_%"/>
    <numFmt numFmtId="210" formatCode="m/d/yy;@"/>
    <numFmt numFmtId="211" formatCode="#,##0.0\x_);\(#,##0.0\x\)"/>
    <numFmt numFmtId="212" formatCode="#,##0.00\x_);\(#,##0.00\x\)"/>
    <numFmt numFmtId="213" formatCode="[$€-2]\ #,##0_);\([$€-2]\ #,##0\)"/>
    <numFmt numFmtId="214" formatCode="[$€-2]\ #,##0.0_);\([$€-2]\ #,##0.0\)"/>
    <numFmt numFmtId="215" formatCode="_([$€-2]* #,##0.00_);_([$€-2]* \(#,##0.00\);_([$€-2]* &quot;-&quot;??_)"/>
    <numFmt numFmtId="216" formatCode="General_)_%"/>
    <numFmt numFmtId="217" formatCode="_(_(#0_)_%;[Red]_(_(\-#0\)_%;[Green]_(_(#0_)_%;_(_(@_)_%"/>
    <numFmt numFmtId="218" formatCode="_(_(_•_ #0_)_%;[Red]_(_(_•_ \-#0\)_%;[Green]_(_(_•_ #0_)_%;_(_(_•_ @_)_%"/>
    <numFmt numFmtId="219" formatCode="_(_(_•_ _•_ #0_)_%;[Red]_(_(_•_ _•_ \-#0\)_%;[Green]_(_(_•_ _•_ #0_)_%;_(_(_•_ _•_ @_)_%"/>
    <numFmt numFmtId="220" formatCode="_(_(_•_ _•_ _•_ #0_)_%;[Red]_(_(_•_ _•_ _•_ \-#0\)_%;[Green]_(_(_•_ _•_ _•_ #0_)_%;_(_(_•_ _•_ _•_ @_)_%"/>
    <numFmt numFmtId="221" formatCode="#,##0\x;\(#,##0\x\)"/>
    <numFmt numFmtId="222" formatCode="0.0\x;\(0.0\x\)"/>
    <numFmt numFmtId="223" formatCode="#,##0.00\x;\(#,##0.00\x\)"/>
    <numFmt numFmtId="224" formatCode="#,##0.000\x;\(#,##0.000\x\)"/>
    <numFmt numFmtId="225" formatCode="0.0_);\(0.0\)"/>
    <numFmt numFmtId="226" formatCode="0%;\(0%\)"/>
    <numFmt numFmtId="227" formatCode="0.00\ \x_);\(0.00\ \x\)"/>
    <numFmt numFmtId="228" formatCode="_(* #,##0_);_(* \(#,##0\);_(* &quot;-&quot;????_);_(@_)"/>
    <numFmt numFmtId="229" formatCode="0__"/>
    <numFmt numFmtId="230" formatCode="h:mmAM/PM"/>
    <numFmt numFmtId="231" formatCode="0&quot; E&quot;"/>
    <numFmt numFmtId="232" formatCode="yyyy"/>
    <numFmt numFmtId="233" formatCode="0.0%;\(0.0%\)"/>
    <numFmt numFmtId="234" formatCode="0.00%_);\(0.00%\)"/>
    <numFmt numFmtId="235" formatCode="0.000%_);\(0.000%\)"/>
    <numFmt numFmtId="236" formatCode="_(0_)%;\(0\)%;\ \ ?_)%"/>
    <numFmt numFmtId="237" formatCode="_._._(* 0_)%;_._.* \(0\)%;_._._(* \ ?_)%"/>
    <numFmt numFmtId="238" formatCode="0%_);\(0%\)"/>
    <numFmt numFmtId="239" formatCode="_(* #,##0_)_%;[Red]_(* \(#,##0\)_%;[Green]_(* 0_)_%;_(@_)_%"/>
    <numFmt numFmtId="240" formatCode="_(* #,##0.0%_);[Red]_(* \-#,##0.0%_);[Green]_(* 0.0%_);_(@_)_%"/>
    <numFmt numFmtId="241" formatCode="_(* #,##0.00%_);[Red]_(* \-#,##0.00%_);[Green]_(* 0.00%_);_(@_)_%"/>
    <numFmt numFmtId="242" formatCode="_(* #,##0.000%_);[Red]_(* \-#,##0.000%_);[Green]_(* 0.000%_);_(@_)_%"/>
    <numFmt numFmtId="243" formatCode="_(0.0_)%;\(0.0\)%;\ \ ?_)%"/>
    <numFmt numFmtId="244" formatCode="_._._(* 0.0_)%;_._.* \(0.0\)%;_._._(* \ ?_)%"/>
    <numFmt numFmtId="245" formatCode="_(0.00_)%;\(0.00\)%;\ \ ?_)%"/>
    <numFmt numFmtId="246" formatCode="_._._(* 0.00_)%;_._.* \(0.00\)%;_._._(* \ ?_)%"/>
    <numFmt numFmtId="247" formatCode="_(0.000_)%;\(0.000\)%;\ \ ?_)%"/>
    <numFmt numFmtId="248" formatCode="_._._(* 0.000_)%;_._.* \(0.000\)%;_._._(* \ ?_)%"/>
    <numFmt numFmtId="249" formatCode="_(0.0000_)%;\(0.0000\)%;\ \ ?_)%"/>
    <numFmt numFmtId="250" formatCode="_._._(* 0.0000_)%;_._.* \(0.0000\)%;_._._(* \ ?_)%"/>
    <numFmt numFmtId="251" formatCode="mmmm\ dd\,\ yy"/>
    <numFmt numFmtId="252" formatCode="0.0\x"/>
    <numFmt numFmtId="253" formatCode="_(* #,##0_);_(* \(#,##0\);_(* \ ?_)"/>
    <numFmt numFmtId="254" formatCode="_(* #,##0.0_);_(* \(#,##0.0\);_(* \ ?_)"/>
    <numFmt numFmtId="255" formatCode="_(* #,##0.00_);_(* \(#,##0.00\);_(* \ ?_)"/>
    <numFmt numFmtId="256" formatCode="_(* #,##0.000_);_(* \(#,##0.000\);_(* \ ?_)"/>
    <numFmt numFmtId="257" formatCode="_(&quot;$&quot;* #,##0_);_(&quot;$&quot;* \(#,##0\);_(&quot;$&quot;* \ ?_)"/>
    <numFmt numFmtId="258" formatCode="_(&quot;$&quot;* #,##0.0_);_(&quot;$&quot;* \(#,##0.0\);_(&quot;$&quot;* \ ?_)"/>
    <numFmt numFmtId="259" formatCode="_(&quot;$&quot;* #,##0.00_);_(&quot;$&quot;* \(#,##0.00\);_(&quot;$&quot;* \ ?_)"/>
    <numFmt numFmtId="260" formatCode="_(&quot;$&quot;* #,##0.000_);_(&quot;$&quot;* \(#,##0.000\);_(&quot;$&quot;* \ ?_)"/>
    <numFmt numFmtId="261" formatCode="0000&quot;A&quot;"/>
    <numFmt numFmtId="262" formatCode="0&quot;E&quot;"/>
    <numFmt numFmtId="263" formatCode="0000&quot;E&quot;"/>
    <numFmt numFmtId="264" formatCode="_(* #,##0_);_(* \(#,##0\);_(* &quot;-&quot;??_);_(@_)"/>
    <numFmt numFmtId="265" formatCode="0.0"/>
    <numFmt numFmtId="266" formatCode="mmmm\ d\,\ yyyy"/>
    <numFmt numFmtId="267" formatCode="mm/dd/yy"/>
    <numFmt numFmtId="268" formatCode="0.00_)"/>
    <numFmt numFmtId="269" formatCode="0.000000%;[Red]\-0.000000%"/>
    <numFmt numFmtId="270" formatCode="&quot;$&quot;#,##0\ ;\(&quot;$&quot;#,##0\)"/>
    <numFmt numFmtId="271" formatCode="#,###,##0;\(#,###,##0\)"/>
  </numFmts>
  <fonts count="163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2"/>
      <name val="Arial MT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14"/>
      <name val="Book Antiqua"/>
      <family val="1"/>
    </font>
    <font>
      <i/>
      <sz val="10"/>
      <name val="Book Antiqua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Arial Narrow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sz val="12"/>
      <name val="Times New Roman"/>
      <family val="1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1"/>
      <name val="Times New Roman"/>
      <family val="1"/>
    </font>
    <font>
      <b/>
      <i/>
      <sz val="12"/>
      <name val="Times New Roman"/>
      <family val="1"/>
    </font>
    <font>
      <sz val="10"/>
      <name val="C Helvetica Condensed"/>
      <family val="2"/>
    </font>
    <font>
      <sz val="10"/>
      <color indexed="12"/>
      <name val="Times New Roman"/>
      <family val="1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sz val="9"/>
      <color indexed="12"/>
      <name val="Arial"/>
      <family val="2"/>
    </font>
    <font>
      <sz val="9"/>
      <name val="Times New Roman"/>
      <family val="1"/>
    </font>
    <font>
      <sz val="12"/>
      <name val="Helv"/>
      <family val="2"/>
    </font>
    <font>
      <u val="singleAccounting"/>
      <sz val="11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i/>
      <sz val="8"/>
      <name val="Arial"/>
      <family val="2"/>
    </font>
    <font>
      <sz val="8"/>
      <color indexed="22"/>
      <name val="Arial"/>
      <family val="2"/>
    </font>
    <font>
      <sz val="10"/>
      <name val="Book Antiqua"/>
      <family val="1"/>
    </font>
    <font>
      <b/>
      <i/>
      <sz val="14"/>
      <name val="Tms Rmn"/>
      <family val="2"/>
    </font>
    <font>
      <sz val="10"/>
      <color indexed="42"/>
      <name val="Arial"/>
      <family val="2"/>
    </font>
    <font>
      <sz val="10"/>
      <color indexed="46"/>
      <name val="Arial"/>
      <family val="2"/>
    </font>
    <font>
      <b/>
      <sz val="10"/>
      <color indexed="22"/>
      <name val="Arial"/>
      <family val="2"/>
    </font>
    <font>
      <sz val="10"/>
      <color indexed="12"/>
      <name val="Book Antiqua"/>
      <family val="1"/>
    </font>
    <font>
      <i/>
      <sz val="16"/>
      <name val="Times New Roman"/>
      <family val="1"/>
    </font>
    <font>
      <sz val="7"/>
      <name val="Small Fonts"/>
      <family val="2"/>
    </font>
    <font>
      <u/>
      <sz val="10"/>
      <name val="Times New Roman"/>
      <family val="1"/>
    </font>
    <font>
      <sz val="10"/>
      <color indexed="40"/>
      <name val="Arial"/>
      <family val="2"/>
    </font>
    <font>
      <sz val="10"/>
      <color indexed="8"/>
      <name val="Times New Roman"/>
      <family val="1"/>
    </font>
    <font>
      <sz val="10"/>
      <name val="Futura UBS Bk"/>
      <family val="2"/>
    </font>
    <font>
      <sz val="10"/>
      <color indexed="8"/>
      <name val="MS Sans Serif"/>
      <family val="2"/>
    </font>
    <font>
      <b/>
      <sz val="9"/>
      <name val="Times New Roman"/>
      <family val="1"/>
    </font>
    <font>
      <i/>
      <sz val="8"/>
      <name val="Times New Roman"/>
      <family val="1"/>
    </font>
    <font>
      <sz val="10"/>
      <color indexed="21"/>
      <name val="Arial"/>
      <family val="2"/>
    </font>
    <font>
      <sz val="9"/>
      <name val="Helv"/>
      <family val="2"/>
    </font>
    <font>
      <b/>
      <sz val="18"/>
      <color indexed="56"/>
      <name val="Cambria"/>
      <family val="2"/>
    </font>
    <font>
      <sz val="11"/>
      <color indexed="8"/>
      <name val="Arial Narrow"/>
      <family val="2"/>
    </font>
    <font>
      <sz val="11"/>
      <color indexed="9"/>
      <name val="Arial Narrow"/>
      <family val="2"/>
    </font>
    <font>
      <sz val="11"/>
      <color indexed="20"/>
      <name val="Arial Narrow"/>
      <family val="2"/>
    </font>
    <font>
      <b/>
      <sz val="11"/>
      <color indexed="52"/>
      <name val="Arial Narrow"/>
      <family val="2"/>
    </font>
    <font>
      <b/>
      <sz val="11"/>
      <color indexed="9"/>
      <name val="Arial Narrow"/>
      <family val="2"/>
    </font>
    <font>
      <i/>
      <sz val="11"/>
      <color indexed="23"/>
      <name val="Arial Narrow"/>
      <family val="2"/>
    </font>
    <font>
      <sz val="11"/>
      <color indexed="17"/>
      <name val="Arial Narrow"/>
      <family val="2"/>
    </font>
    <font>
      <b/>
      <sz val="11"/>
      <color indexed="56"/>
      <name val="Arial Narrow"/>
      <family val="2"/>
    </font>
    <font>
      <sz val="11"/>
      <color indexed="62"/>
      <name val="Arial Narrow"/>
      <family val="2"/>
    </font>
    <font>
      <sz val="11"/>
      <color indexed="52"/>
      <name val="Arial Narrow"/>
      <family val="2"/>
    </font>
    <font>
      <sz val="11"/>
      <color indexed="60"/>
      <name val="Arial Narrow"/>
      <family val="2"/>
    </font>
    <font>
      <b/>
      <sz val="11"/>
      <color indexed="63"/>
      <name val="Arial Narrow"/>
      <family val="2"/>
    </font>
    <font>
      <sz val="11"/>
      <color indexed="10"/>
      <name val="Arial Narrow"/>
      <family val="2"/>
    </font>
    <font>
      <sz val="11"/>
      <color theme="1"/>
      <name val="Calibri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10"/>
      <name val="Courier"/>
      <family val="3"/>
    </font>
    <font>
      <sz val="11"/>
      <color theme="1"/>
      <name val="Arial"/>
      <family val="2"/>
    </font>
    <font>
      <b/>
      <sz val="12"/>
      <name val="Times New Roman"/>
      <family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1"/>
      <color indexed="48"/>
      <name val="Calibri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b/>
      <sz val="11"/>
      <color indexed="52"/>
      <name val="Calibri"/>
      <family val="2"/>
    </font>
    <font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  <family val="2"/>
    </font>
    <font>
      <sz val="10"/>
      <name val="Tms Rmn"/>
      <family val="2"/>
    </font>
    <font>
      <sz val="12"/>
      <color indexed="8"/>
      <name val="Arial"/>
      <family val="2"/>
    </font>
    <font>
      <b/>
      <sz val="10"/>
      <name val="Garamond"/>
      <family val="1"/>
    </font>
    <font>
      <sz val="8.25"/>
      <name val="Arial"/>
      <family val="2"/>
    </font>
    <font>
      <sz val="10"/>
      <color indexed="22"/>
      <name val="Arial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sz val="10"/>
      <color theme="1"/>
      <name val="Arial"/>
      <family val="2"/>
    </font>
    <font>
      <b/>
      <i/>
      <sz val="8"/>
      <name val="Arial"/>
      <family val="2"/>
    </font>
    <font>
      <sz val="12"/>
      <name val="Arial"/>
      <family val="2"/>
    </font>
    <font>
      <sz val="10"/>
      <color indexed="0"/>
      <name val="Arial"/>
      <family val="2"/>
    </font>
    <font>
      <b/>
      <i/>
      <sz val="8"/>
      <color rgb="FFFF0000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hair">
        <color indexed="2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32527">
    <xf numFmtId="0" fontId="0" fillId="0" borderId="0"/>
    <xf numFmtId="9" fontId="158" fillId="0" borderId="0" applyFont="0" applyFill="0" applyBorder="0" applyAlignment="0" applyProtection="0"/>
    <xf numFmtId="44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174" fontId="61" fillId="0" borderId="0" applyFont="0" applyFill="0" applyBorder="0" applyAlignment="0" applyProtection="0"/>
    <xf numFmtId="175" fontId="61" fillId="0" borderId="0" applyFont="0" applyFill="0" applyBorder="0" applyAlignment="0" applyProtection="0"/>
    <xf numFmtId="176" fontId="61" fillId="0" borderId="0" applyFont="0" applyFill="0" applyBorder="0" applyAlignment="0" applyProtection="0"/>
    <xf numFmtId="177" fontId="61" fillId="0" borderId="0" applyFont="0" applyFill="0" applyBorder="0" applyAlignment="0" applyProtection="0"/>
    <xf numFmtId="178" fontId="61" fillId="0" borderId="0" applyFont="0" applyFill="0" applyBorder="0" applyAlignment="0" applyProtection="0"/>
    <xf numFmtId="179" fontId="61" fillId="0" borderId="0" applyFont="0" applyFill="0" applyBorder="0" applyAlignment="0" applyProtection="0"/>
    <xf numFmtId="0" fontId="8" fillId="0" borderId="0"/>
    <xf numFmtId="0" fontId="12" fillId="2" borderId="0" applyNumberFormat="0" applyBorder="0" applyAlignment="0" applyProtection="0"/>
    <xf numFmtId="0" fontId="91" fillId="3" borderId="0" applyNumberFormat="0" applyBorder="0" applyAlignment="0" applyProtection="0"/>
    <xf numFmtId="0" fontId="12" fillId="4" borderId="0" applyNumberFormat="0" applyBorder="0" applyAlignment="0" applyProtection="0"/>
    <xf numFmtId="0" fontId="91" fillId="5" borderId="0" applyNumberFormat="0" applyBorder="0" applyAlignment="0" applyProtection="0"/>
    <xf numFmtId="0" fontId="12" fillId="6" borderId="0" applyNumberFormat="0" applyBorder="0" applyAlignment="0" applyProtection="0"/>
    <xf numFmtId="0" fontId="91" fillId="7" borderId="0" applyNumberFormat="0" applyBorder="0" applyAlignment="0" applyProtection="0"/>
    <xf numFmtId="0" fontId="12" fillId="8" borderId="0" applyNumberFormat="0" applyBorder="0" applyAlignment="0" applyProtection="0"/>
    <xf numFmtId="0" fontId="91" fillId="9" borderId="0" applyNumberFormat="0" applyBorder="0" applyAlignment="0" applyProtection="0"/>
    <xf numFmtId="0" fontId="12" fillId="10" borderId="0" applyNumberFormat="0" applyBorder="0" applyAlignment="0" applyProtection="0"/>
    <xf numFmtId="0" fontId="91" fillId="10" borderId="0" applyNumberFormat="0" applyBorder="0" applyAlignment="0" applyProtection="0"/>
    <xf numFmtId="0" fontId="12" fillId="6" borderId="0" applyNumberFormat="0" applyBorder="0" applyAlignment="0" applyProtection="0"/>
    <xf numFmtId="0" fontId="91" fillId="8" borderId="0" applyNumberFormat="0" applyBorder="0" applyAlignment="0" applyProtection="0"/>
    <xf numFmtId="0" fontId="12" fillId="10" borderId="0" applyNumberFormat="0" applyBorder="0" applyAlignment="0" applyProtection="0"/>
    <xf numFmtId="0" fontId="91" fillId="2" borderId="0" applyNumberFormat="0" applyBorder="0" applyAlignment="0" applyProtection="0"/>
    <xf numFmtId="0" fontId="12" fillId="4" borderId="0" applyNumberFormat="0" applyBorder="0" applyAlignment="0" applyProtection="0"/>
    <xf numFmtId="0" fontId="91" fillId="4" borderId="0" applyNumberFormat="0" applyBorder="0" applyAlignment="0" applyProtection="0"/>
    <xf numFmtId="0" fontId="12" fillId="11" borderId="0" applyNumberFormat="0" applyBorder="0" applyAlignment="0" applyProtection="0"/>
    <xf numFmtId="0" fontId="91" fillId="12" borderId="0" applyNumberFormat="0" applyBorder="0" applyAlignment="0" applyProtection="0"/>
    <xf numFmtId="0" fontId="12" fillId="5" borderId="0" applyNumberFormat="0" applyBorder="0" applyAlignment="0" applyProtection="0"/>
    <xf numFmtId="0" fontId="91" fillId="9" borderId="0" applyNumberFormat="0" applyBorder="0" applyAlignment="0" applyProtection="0"/>
    <xf numFmtId="0" fontId="12" fillId="10" borderId="0" applyNumberFormat="0" applyBorder="0" applyAlignment="0" applyProtection="0"/>
    <xf numFmtId="0" fontId="91" fillId="2" borderId="0" applyNumberFormat="0" applyBorder="0" applyAlignment="0" applyProtection="0"/>
    <xf numFmtId="0" fontId="12" fillId="6" borderId="0" applyNumberFormat="0" applyBorder="0" applyAlignment="0" applyProtection="0"/>
    <xf numFmtId="0" fontId="91" fillId="13" borderId="0" applyNumberFormat="0" applyBorder="0" applyAlignment="0" applyProtection="0"/>
    <xf numFmtId="0" fontId="40" fillId="10" borderId="0" applyNumberFormat="0" applyBorder="0" applyAlignment="0" applyProtection="0"/>
    <xf numFmtId="0" fontId="92" fillId="14" borderId="0" applyNumberFormat="0" applyBorder="0" applyAlignment="0" applyProtection="0"/>
    <xf numFmtId="0" fontId="40" fillId="15" borderId="0" applyNumberFormat="0" applyBorder="0" applyAlignment="0" applyProtection="0"/>
    <xf numFmtId="0" fontId="92" fillId="4" borderId="0" applyNumberFormat="0" applyBorder="0" applyAlignment="0" applyProtection="0"/>
    <xf numFmtId="0" fontId="40" fillId="13" borderId="0" applyNumberFormat="0" applyBorder="0" applyAlignment="0" applyProtection="0"/>
    <xf numFmtId="0" fontId="92" fillId="12" borderId="0" applyNumberFormat="0" applyBorder="0" applyAlignment="0" applyProtection="0"/>
    <xf numFmtId="0" fontId="40" fillId="5" borderId="0" applyNumberFormat="0" applyBorder="0" applyAlignment="0" applyProtection="0"/>
    <xf numFmtId="0" fontId="92" fillId="16" borderId="0" applyNumberFormat="0" applyBorder="0" applyAlignment="0" applyProtection="0"/>
    <xf numFmtId="0" fontId="40" fillId="10" borderId="0" applyNumberFormat="0" applyBorder="0" applyAlignment="0" applyProtection="0"/>
    <xf numFmtId="0" fontId="92" fillId="17" borderId="0" applyNumberFormat="0" applyBorder="0" applyAlignment="0" applyProtection="0"/>
    <xf numFmtId="0" fontId="40" fillId="4" borderId="0" applyNumberFormat="0" applyBorder="0" applyAlignment="0" applyProtection="0"/>
    <xf numFmtId="0" fontId="92" fillId="18" borderId="0" applyNumberFormat="0" applyBorder="0" applyAlignment="0" applyProtection="0"/>
    <xf numFmtId="0" fontId="8" fillId="0" borderId="0"/>
    <xf numFmtId="0" fontId="40" fillId="19" borderId="0" applyNumberFormat="0" applyBorder="0" applyAlignment="0" applyProtection="0"/>
    <xf numFmtId="0" fontId="92" fillId="20" borderId="0" applyNumberFormat="0" applyBorder="0" applyAlignment="0" applyProtection="0"/>
    <xf numFmtId="0" fontId="40" fillId="15" borderId="0" applyNumberFormat="0" applyBorder="0" applyAlignment="0" applyProtection="0"/>
    <xf numFmtId="0" fontId="92" fillId="21" borderId="0" applyNumberFormat="0" applyBorder="0" applyAlignment="0" applyProtection="0"/>
    <xf numFmtId="0" fontId="40" fillId="13" borderId="0" applyNumberFormat="0" applyBorder="0" applyAlignment="0" applyProtection="0"/>
    <xf numFmtId="0" fontId="92" fillId="22" borderId="0" applyNumberFormat="0" applyBorder="0" applyAlignment="0" applyProtection="0"/>
    <xf numFmtId="0" fontId="40" fillId="23" borderId="0" applyNumberFormat="0" applyBorder="0" applyAlignment="0" applyProtection="0"/>
    <xf numFmtId="0" fontId="92" fillId="16" borderId="0" applyNumberFormat="0" applyBorder="0" applyAlignment="0" applyProtection="0"/>
    <xf numFmtId="0" fontId="40" fillId="17" borderId="0" applyNumberFormat="0" applyBorder="0" applyAlignment="0" applyProtection="0"/>
    <xf numFmtId="0" fontId="92" fillId="17" borderId="0" applyNumberFormat="0" applyBorder="0" applyAlignment="0" applyProtection="0"/>
    <xf numFmtId="0" fontId="40" fillId="21" borderId="0" applyNumberFormat="0" applyBorder="0" applyAlignment="0" applyProtection="0"/>
    <xf numFmtId="0" fontId="92" fillId="15" borderId="0" applyNumberFormat="0" applyBorder="0" applyAlignment="0" applyProtection="0"/>
    <xf numFmtId="0" fontId="41" fillId="9" borderId="0" applyNumberFormat="0" applyBorder="0" applyAlignment="0" applyProtection="0"/>
    <xf numFmtId="0" fontId="93" fillId="5" borderId="0" applyNumberFormat="0" applyBorder="0" applyAlignment="0" applyProtection="0"/>
    <xf numFmtId="0" fontId="22" fillId="0" borderId="0"/>
    <xf numFmtId="0" fontId="8" fillId="15" borderId="0" applyNumberFormat="0" applyFill="0" applyBorder="0" applyProtection="0"/>
    <xf numFmtId="0" fontId="57" fillId="0" borderId="0" applyNumberFormat="0" applyFill="0" applyBorder="0" applyAlignment="0" applyProtection="0"/>
    <xf numFmtId="0" fontId="8" fillId="0" borderId="1" applyNumberFormat="0" applyFont="0" applyFill="0" applyAlignment="0" applyProtection="0"/>
    <xf numFmtId="181" fontId="55" fillId="0" borderId="0" applyFont="0" applyFill="0" applyBorder="0" applyAlignment="0" applyProtection="0"/>
    <xf numFmtId="182" fontId="61" fillId="0" borderId="0" applyFont="0" applyFill="0" applyBorder="0" applyProtection="0">
      <alignment horizontal="left"/>
    </xf>
    <xf numFmtId="183" fontId="61" fillId="0" borderId="0" applyFont="0" applyFill="0" applyBorder="0" applyProtection="0">
      <alignment horizontal="left"/>
    </xf>
    <xf numFmtId="184" fontId="61" fillId="0" borderId="0" applyFont="0" applyFill="0" applyBorder="0" applyProtection="0">
      <alignment horizontal="left"/>
    </xf>
    <xf numFmtId="37" fontId="62" fillId="0" borderId="0" applyFont="0" applyFill="0" applyBorder="0">
      <protection locked="0"/>
    </xf>
    <xf numFmtId="185" fontId="63" fillId="0" borderId="0" applyFont="0" applyFill="0" applyBorder="0" applyAlignment="0" applyProtection="0"/>
    <xf numFmtId="0" fontId="64" fillId="0" borderId="0"/>
    <xf numFmtId="0" fontId="64" fillId="0" borderId="0"/>
    <xf numFmtId="168" fontId="10" fillId="0" borderId="0" applyFill="0"/>
    <xf numFmtId="168" fontId="10" fillId="0" borderId="0">
      <alignment horizontal="center"/>
    </xf>
    <xf numFmtId="0" fontId="10" fillId="0" borderId="0" applyFill="0">
      <alignment horizontal="center"/>
    </xf>
    <xf numFmtId="168" fontId="14" fillId="0" borderId="2" applyFill="0"/>
    <xf numFmtId="0" fontId="8" fillId="0" borderId="0" applyFont="0" applyAlignment="0"/>
    <xf numFmtId="0" fontId="15" fillId="0" borderId="0" applyFill="0">
      <alignment vertical="top"/>
    </xf>
    <xf numFmtId="0" fontId="14" fillId="0" borderId="0" applyFill="0">
      <alignment horizontal="left" vertical="top"/>
    </xf>
    <xf numFmtId="168" fontId="16" fillId="0" borderId="3" applyFill="0"/>
    <xf numFmtId="168" fontId="16" fillId="0" borderId="3" applyFill="0"/>
    <xf numFmtId="0" fontId="8" fillId="0" borderId="0" applyNumberFormat="0" applyFont="0" applyAlignment="0"/>
    <xf numFmtId="0" fontId="15" fillId="0" borderId="0" applyFill="0">
      <alignment wrapText="1"/>
    </xf>
    <xf numFmtId="0" fontId="14" fillId="0" borderId="0" applyFill="0">
      <alignment horizontal="left" vertical="top" wrapText="1"/>
    </xf>
    <xf numFmtId="168" fontId="17" fillId="0" borderId="0" applyFill="0"/>
    <xf numFmtId="0" fontId="18" fillId="0" borderId="0" applyNumberFormat="0" applyFont="0"/>
    <xf numFmtId="0" fontId="19" fillId="0" borderId="0" applyFill="0">
      <alignment vertical="top" wrapText="1"/>
    </xf>
    <xf numFmtId="0" fontId="16" fillId="0" borderId="0" applyFill="0">
      <alignment horizontal="left" vertical="top" wrapText="1"/>
    </xf>
    <xf numFmtId="168" fontId="8" fillId="0" borderId="0" applyFill="0"/>
    <xf numFmtId="0" fontId="18" fillId="0" borderId="0" applyNumberFormat="0" applyFont="0"/>
    <xf numFmtId="0" fontId="20" fillId="0" borderId="0" applyFill="0">
      <alignment vertical="center" wrapText="1"/>
    </xf>
    <xf numFmtId="0" fontId="21" fillId="0" borderId="0">
      <alignment horizontal="left" vertical="center" wrapText="1"/>
    </xf>
    <xf numFmtId="168" fontId="22" fillId="0" borderId="0" applyFill="0"/>
    <xf numFmtId="0" fontId="18" fillId="0" borderId="0" applyNumberFormat="0" applyFont="0"/>
    <xf numFmtId="0" fontId="23" fillId="0" borderId="0" applyFill="0">
      <alignment horizontal="center" vertical="center" wrapText="1"/>
    </xf>
    <xf numFmtId="0" fontId="8" fillId="0" borderId="0" applyFill="0">
      <alignment horizontal="center" vertical="center" wrapText="1"/>
    </xf>
    <xf numFmtId="0" fontId="8" fillId="0" borderId="0" applyFill="0">
      <alignment horizontal="center" vertical="center" wrapText="1"/>
    </xf>
    <xf numFmtId="168" fontId="24" fillId="0" borderId="0" applyFill="0"/>
    <xf numFmtId="0" fontId="18" fillId="0" borderId="0" applyNumberFormat="0" applyFont="0"/>
    <xf numFmtId="0" fontId="25" fillId="0" borderId="0" applyFill="0">
      <alignment horizontal="center" vertical="center" wrapText="1"/>
    </xf>
    <xf numFmtId="0" fontId="26" fillId="0" borderId="0" applyFill="0">
      <alignment horizontal="center" vertical="center" wrapText="1"/>
    </xf>
    <xf numFmtId="168" fontId="27" fillId="0" borderId="0" applyFill="0"/>
    <xf numFmtId="0" fontId="18" fillId="0" borderId="0" applyNumberFormat="0" applyFont="0"/>
    <xf numFmtId="0" fontId="28" fillId="0" borderId="0">
      <alignment horizontal="center" wrapText="1"/>
    </xf>
    <xf numFmtId="0" fontId="24" fillId="0" borderId="0" applyFill="0">
      <alignment horizontal="center" wrapText="1"/>
    </xf>
    <xf numFmtId="170" fontId="65" fillId="0" borderId="0" applyFont="0" applyFill="0" applyBorder="0" applyAlignment="0">
      <protection locked="0"/>
    </xf>
    <xf numFmtId="186" fontId="65" fillId="0" borderId="0" applyFont="0" applyFill="0" applyBorder="0" applyAlignment="0">
      <protection locked="0"/>
    </xf>
    <xf numFmtId="39" fontId="8" fillId="0" borderId="0" applyFont="0" applyFill="0" applyBorder="0" applyAlignment="0" applyProtection="0"/>
    <xf numFmtId="187" fontId="66" fillId="0" borderId="0" applyFont="0" applyFill="0" applyBorder="0" applyAlignment="0" applyProtection="0"/>
    <xf numFmtId="173" fontId="63" fillId="0" borderId="0" applyFont="0" applyFill="0" applyBorder="0" applyAlignment="0" applyProtection="0"/>
    <xf numFmtId="0" fontId="42" fillId="24" borderId="4" applyNumberFormat="0" applyAlignment="0" applyProtection="0"/>
    <xf numFmtId="0" fontId="94" fillId="25" borderId="4" applyNumberFormat="0" applyAlignment="0" applyProtection="0"/>
    <xf numFmtId="0" fontId="8" fillId="0" borderId="1" applyNumberFormat="0" applyFont="0" applyFill="0" applyBorder="0" applyProtection="0">
      <alignment horizontal="centerContinuous" vertical="center"/>
    </xf>
    <xf numFmtId="0" fontId="35" fillId="0" borderId="0" applyFill="0" applyBorder="0">
      <alignment horizontal="center"/>
      <protection locked="0"/>
    </xf>
    <xf numFmtId="0" fontId="43" fillId="26" borderId="5" applyNumberFormat="0" applyAlignment="0" applyProtection="0"/>
    <xf numFmtId="0" fontId="95" fillId="26" borderId="5" applyNumberFormat="0" applyAlignment="0" applyProtection="0"/>
    <xf numFmtId="0" fontId="8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8" fontId="61" fillId="0" borderId="0" applyFont="0" applyFill="0" applyBorder="0" applyAlignment="0" applyProtection="0"/>
    <xf numFmtId="189" fontId="61" fillId="0" borderId="0" applyFont="0" applyFill="0" applyBorder="0" applyAlignment="0" applyProtection="0"/>
    <xf numFmtId="190" fontId="61" fillId="0" borderId="0" applyFont="0" applyFill="0" applyBorder="0" applyAlignment="0" applyProtection="0"/>
    <xf numFmtId="191" fontId="59" fillId="0" borderId="0" applyFont="0" applyFill="0" applyBorder="0" applyAlignment="0" applyProtection="0"/>
    <xf numFmtId="192" fontId="68" fillId="0" borderId="0" applyFont="0" applyFill="0" applyBorder="0" applyAlignment="0" applyProtection="0"/>
    <xf numFmtId="193" fontId="68" fillId="0" borderId="0" applyFont="0" applyFill="0" applyBorder="0" applyAlignment="0" applyProtection="0"/>
    <xf numFmtId="194" fontId="17" fillId="0" borderId="0" applyFont="0" applyFill="0" applyBorder="0" applyAlignment="0">
      <protection locked="0"/>
    </xf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69" fillId="0" borderId="0" applyFill="0" applyBorder="0" applyAlignment="0" applyProtection="0"/>
    <xf numFmtId="3" fontId="8" fillId="0" borderId="0" applyFont="0" applyFill="0" applyBorder="0" applyAlignment="0" applyProtection="0"/>
    <xf numFmtId="0" fontId="14" fillId="0" borderId="0" applyFill="0" applyBorder="0" applyAlignment="0">
      <protection locked="0"/>
    </xf>
    <xf numFmtId="0" fontId="8" fillId="0" borderId="6"/>
    <xf numFmtId="195" fontId="61" fillId="0" borderId="0" applyFont="0" applyFill="0" applyBorder="0" applyAlignment="0" applyProtection="0"/>
    <xf numFmtId="196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8" fillId="0" borderId="0" applyFont="0" applyFill="0" applyBorder="0" applyAlignment="0" applyProtection="0"/>
    <xf numFmtId="199" fontId="68" fillId="0" borderId="0" applyFont="0" applyFill="0" applyBorder="0" applyAlignment="0" applyProtection="0"/>
    <xf numFmtId="200" fontId="68" fillId="0" borderId="0" applyFont="0" applyFill="0" applyBorder="0" applyAlignment="0" applyProtection="0"/>
    <xf numFmtId="201" fontId="17" fillId="0" borderId="0" applyFont="0" applyFill="0" applyBorder="0" applyAlignment="0">
      <protection locked="0"/>
    </xf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5" fontId="69" fillId="0" borderId="0" applyFill="0" applyBorder="0" applyAlignment="0" applyProtection="0"/>
    <xf numFmtId="5" fontId="8" fillId="0" borderId="0" applyFont="0" applyFill="0" applyBorder="0" applyAlignment="0" applyProtection="0"/>
    <xf numFmtId="5" fontId="8" fillId="0" borderId="0" applyFont="0" applyFill="0" applyBorder="0" applyAlignment="0" applyProtection="0"/>
    <xf numFmtId="202" fontId="63" fillId="0" borderId="0" applyFont="0" applyFill="0" applyBorder="0" applyAlignment="0" applyProtection="0"/>
    <xf numFmtId="172" fontId="8" fillId="0" borderId="0" applyFont="0" applyFill="0" applyBorder="0" applyAlignment="0" applyProtection="0"/>
    <xf numFmtId="203" fontId="65" fillId="0" borderId="0" applyFont="0" applyFill="0" applyBorder="0" applyAlignment="0">
      <protection locked="0"/>
    </xf>
    <xf numFmtId="7" fontId="10" fillId="0" borderId="0" applyFont="0" applyFill="0" applyBorder="0" applyAlignment="0" applyProtection="0"/>
    <xf numFmtId="204" fontId="66" fillId="0" borderId="0" applyFont="0" applyFill="0" applyBorder="0" applyAlignment="0" applyProtection="0"/>
    <xf numFmtId="171" fontId="70" fillId="0" borderId="0" applyFont="0" applyFill="0" applyBorder="0" applyAlignment="0" applyProtection="0"/>
    <xf numFmtId="0" fontId="71" fillId="27" borderId="7" applyNumberFormat="0" applyFont="0" applyFill="0" applyProtection="0"/>
    <xf numFmtId="14" fontId="8" fillId="0" borderId="0" applyFont="0" applyFill="0" applyBorder="0" applyAlignment="0" applyProtection="0"/>
    <xf numFmtId="205" fontId="61" fillId="0" borderId="0" applyFont="0" applyFill="0" applyBorder="0" applyProtection="0"/>
    <xf numFmtId="206" fontId="61" fillId="0" borderId="0" applyFont="0" applyFill="0" applyBorder="0" applyProtection="0"/>
    <xf numFmtId="207" fontId="61" fillId="0" borderId="0" applyFont="0" applyFill="0" applyBorder="0" applyAlignment="0" applyProtection="0"/>
    <xf numFmtId="208" fontId="61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72" fillId="0" borderId="0" applyFont="0" applyFill="0" applyBorder="0" applyAlignment="0" applyProtection="0"/>
    <xf numFmtId="5" fontId="73" fillId="0" borderId="0" applyBorder="0"/>
    <xf numFmtId="172" fontId="73" fillId="0" borderId="0" applyBorder="0"/>
    <xf numFmtId="7" fontId="73" fillId="0" borderId="0" applyBorder="0"/>
    <xf numFmtId="37" fontId="73" fillId="0" borderId="0" applyBorder="0"/>
    <xf numFmtId="170" fontId="73" fillId="0" borderId="0" applyBorder="0"/>
    <xf numFmtId="211" fontId="73" fillId="0" borderId="0" applyBorder="0"/>
    <xf numFmtId="39" fontId="73" fillId="0" borderId="0" applyBorder="0"/>
    <xf numFmtId="212" fontId="73" fillId="0" borderId="0" applyBorder="0"/>
    <xf numFmtId="7" fontId="8" fillId="0" borderId="0" applyFont="0" applyFill="0" applyBorder="0" applyAlignment="0" applyProtection="0"/>
    <xf numFmtId="213" fontId="63" fillId="0" borderId="0" applyFont="0" applyFill="0" applyBorder="0" applyAlignment="0" applyProtection="0"/>
    <xf numFmtId="214" fontId="63" fillId="0" borderId="0" applyFont="0" applyFill="0" applyAlignment="0" applyProtection="0"/>
    <xf numFmtId="213" fontId="63" fillId="0" borderId="0" applyFont="0" applyFill="0" applyBorder="0" applyAlignment="0" applyProtection="0"/>
    <xf numFmtId="215" fontId="10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2" fontId="8" fillId="0" borderId="0" applyFont="0" applyFill="0" applyBorder="0" applyAlignment="0" applyProtection="0"/>
    <xf numFmtId="0" fontId="74" fillId="0" borderId="0"/>
    <xf numFmtId="0" fontId="75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61" fillId="0" borderId="0" applyFont="0" applyFill="0" applyBorder="0" applyProtection="0">
      <alignment horizontal="center" wrapText="1"/>
    </xf>
    <xf numFmtId="216" fontId="61" fillId="0" borderId="0" applyFont="0" applyFill="0" applyBorder="0" applyProtection="0">
      <alignment horizontal="right"/>
    </xf>
    <xf numFmtId="0" fontId="45" fillId="10" borderId="0" applyNumberFormat="0" applyBorder="0" applyAlignment="0" applyProtection="0"/>
    <xf numFmtId="0" fontId="97" fillId="7" borderId="0" applyNumberFormat="0" applyBorder="0" applyAlignment="0" applyProtection="0"/>
    <xf numFmtId="0" fontId="75" fillId="0" borderId="0" applyNumberFormat="0" applyFill="0" applyBorder="0" applyAlignment="0" applyProtection="0"/>
    <xf numFmtId="0" fontId="76" fillId="9" borderId="0" applyNumberFormat="0" applyFill="0" applyBorder="0" applyAlignment="0" applyProtection="0"/>
    <xf numFmtId="0" fontId="16" fillId="0" borderId="8" applyNumberFormat="0" applyProtection="0"/>
    <xf numFmtId="0" fontId="16" fillId="0" borderId="9">
      <alignment horizontal="left" vertical="center"/>
    </xf>
    <xf numFmtId="14" fontId="11" fillId="10" borderId="10">
      <alignment horizontal="center" vertical="center" wrapText="1"/>
    </xf>
    <xf numFmtId="0" fontId="29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46" fillId="0" borderId="11" applyNumberFormat="0" applyFill="0" applyAlignment="0" applyProtection="0"/>
    <xf numFmtId="0" fontId="98" fillId="0" borderId="12" applyNumberFormat="0" applyFill="0" applyAlignment="0" applyProtection="0"/>
    <xf numFmtId="0" fontId="4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35" fillId="0" borderId="0" applyFill="0" applyAlignment="0">
      <protection locked="0"/>
    </xf>
    <xf numFmtId="0" fontId="35" fillId="0" borderId="1" applyFill="0" applyAlignment="0">
      <protection locked="0"/>
    </xf>
    <xf numFmtId="0" fontId="30" fillId="0" borderId="10"/>
    <xf numFmtId="0" fontId="31" fillId="0" borderId="0"/>
    <xf numFmtId="0" fontId="77" fillId="0" borderId="1" applyNumberFormat="0" applyFill="0" applyAlignment="0" applyProtection="0"/>
    <xf numFmtId="0" fontId="72" fillId="28" borderId="0" applyNumberFormat="0" applyFont="0" applyBorder="0" applyAlignment="0" applyProtection="0"/>
    <xf numFmtId="0" fontId="53" fillId="0" borderId="0" applyNumberFormat="0" applyFill="0" applyBorder="0">
      <protection locked="0"/>
    </xf>
    <xf numFmtId="0" fontId="58" fillId="29" borderId="13" applyNumberFormat="0" applyAlignment="0" applyProtection="0"/>
    <xf numFmtId="217" fontId="61" fillId="0" borderId="0" applyFont="0" applyFill="0" applyBorder="0" applyProtection="0">
      <alignment horizontal="left"/>
    </xf>
    <xf numFmtId="218" fontId="61" fillId="0" borderId="0" applyFont="0" applyFill="0" applyBorder="0" applyProtection="0">
      <alignment horizontal="left"/>
    </xf>
    <xf numFmtId="219" fontId="61" fillId="0" borderId="0" applyFont="0" applyFill="0" applyBorder="0" applyProtection="0">
      <alignment horizontal="left"/>
    </xf>
    <xf numFmtId="220" fontId="61" fillId="0" borderId="0" applyFont="0" applyFill="0" applyBorder="0" applyProtection="0">
      <alignment horizontal="left"/>
    </xf>
    <xf numFmtId="0" fontId="10" fillId="6" borderId="13" applyNumberFormat="0" applyBorder="0" applyAlignment="0" applyProtection="0"/>
    <xf numFmtId="0" fontId="47" fillId="11" borderId="4" applyNumberFormat="0" applyAlignment="0" applyProtection="0"/>
    <xf numFmtId="0" fontId="99" fillId="8" borderId="4" applyNumberFormat="0" applyAlignment="0" applyProtection="0"/>
    <xf numFmtId="0" fontId="99" fillId="8" borderId="4" applyNumberFormat="0" applyAlignment="0" applyProtection="0"/>
    <xf numFmtId="0" fontId="99" fillId="8" borderId="4" applyNumberFormat="0" applyAlignment="0" applyProtection="0"/>
    <xf numFmtId="0" fontId="47" fillId="11" borderId="4" applyNumberFormat="0" applyAlignment="0" applyProtection="0"/>
    <xf numFmtId="5" fontId="78" fillId="0" borderId="0" applyBorder="0"/>
    <xf numFmtId="172" fontId="78" fillId="0" borderId="0" applyBorder="0"/>
    <xf numFmtId="7" fontId="78" fillId="0" borderId="0" applyBorder="0"/>
    <xf numFmtId="37" fontId="78" fillId="0" borderId="0" applyBorder="0"/>
    <xf numFmtId="170" fontId="78" fillId="0" borderId="0" applyBorder="0"/>
    <xf numFmtId="211" fontId="78" fillId="0" borderId="0" applyBorder="0"/>
    <xf numFmtId="39" fontId="78" fillId="0" borderId="0" applyBorder="0"/>
    <xf numFmtId="212" fontId="78" fillId="0" borderId="0" applyBorder="0"/>
    <xf numFmtId="0" fontId="72" fillId="0" borderId="14" applyNumberFormat="0" applyFont="0" applyFill="0" applyAlignment="0" applyProtection="0"/>
    <xf numFmtId="0" fontId="79" fillId="0" borderId="0"/>
    <xf numFmtId="0" fontId="10" fillId="25" borderId="0"/>
    <xf numFmtId="0" fontId="48" fillId="0" borderId="15" applyNumberFormat="0" applyFill="0" applyAlignment="0" applyProtection="0"/>
    <xf numFmtId="0" fontId="100" fillId="0" borderId="16" applyNumberFormat="0" applyFill="0" applyAlignment="0" applyProtection="0"/>
    <xf numFmtId="221" fontId="8" fillId="0" borderId="0" applyFont="0" applyFill="0" applyBorder="0" applyAlignment="0" applyProtection="0"/>
    <xf numFmtId="222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224" fontId="8" fillId="0" borderId="0" applyFont="0" applyFill="0" applyBorder="0" applyAlignment="0" applyProtection="0"/>
    <xf numFmtId="0" fontId="8" fillId="0" borderId="0" applyFont="0" applyFill="0" applyBorder="0" applyProtection="0"/>
    <xf numFmtId="225" fontId="8" fillId="0" borderId="0" applyFont="0" applyFill="0" applyBorder="0" applyAlignment="0" applyProtection="0"/>
    <xf numFmtId="0" fontId="49" fillId="11" borderId="0" applyNumberFormat="0" applyBorder="0" applyAlignment="0" applyProtection="0"/>
    <xf numFmtId="0" fontId="101" fillId="11" borderId="0" applyNumberFormat="0" applyBorder="0" applyAlignment="0" applyProtection="0"/>
    <xf numFmtId="37" fontId="80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3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7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68" fontId="13" fillId="0" borderId="0" applyProtection="0"/>
    <xf numFmtId="0" fontId="8" fillId="0" borderId="0"/>
    <xf numFmtId="168" fontId="13" fillId="0" borderId="0" applyProtection="0"/>
    <xf numFmtId="0" fontId="8" fillId="0" borderId="0"/>
    <xf numFmtId="168" fontId="13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68" fontId="13" fillId="0" borderId="0" applyProtection="0"/>
    <xf numFmtId="0" fontId="8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158" fillId="0" borderId="0"/>
    <xf numFmtId="0" fontId="158" fillId="0" borderId="0"/>
    <xf numFmtId="0" fontId="8" fillId="0" borderId="0"/>
    <xf numFmtId="0" fontId="8" fillId="0" borderId="0"/>
    <xf numFmtId="0" fontId="5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>
      <alignment vertical="top"/>
    </xf>
    <xf numFmtId="0" fontId="8" fillId="0" borderId="0"/>
    <xf numFmtId="0" fontId="52" fillId="0" borderId="0">
      <alignment vertical="top"/>
    </xf>
    <xf numFmtId="0" fontId="8" fillId="0" borderId="0"/>
    <xf numFmtId="0" fontId="158" fillId="0" borderId="0"/>
    <xf numFmtId="0" fontId="158" fillId="0" borderId="0"/>
    <xf numFmtId="0" fontId="6" fillId="0" borderId="0"/>
    <xf numFmtId="0" fontId="158" fillId="0" borderId="0"/>
    <xf numFmtId="0" fontId="15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13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32" fillId="0" borderId="0"/>
    <xf numFmtId="168" fontId="13" fillId="0" borderId="0" applyProtection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3" fillId="0" borderId="0" applyProtection="0"/>
    <xf numFmtId="168" fontId="13" fillId="0" borderId="0" applyProtection="0"/>
    <xf numFmtId="168" fontId="13" fillId="0" borderId="0" applyProtection="0"/>
    <xf numFmtId="0" fontId="6" fillId="0" borderId="0"/>
    <xf numFmtId="0" fontId="6" fillId="0" borderId="0"/>
    <xf numFmtId="0" fontId="158" fillId="0" borderId="0"/>
    <xf numFmtId="0" fontId="8" fillId="0" borderId="0"/>
    <xf numFmtId="168" fontId="13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3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104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158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158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6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05" fillId="0" borderId="0"/>
    <xf numFmtId="168" fontId="13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6" borderId="17" applyNumberFormat="0" applyFont="0" applyAlignment="0" applyProtection="0"/>
    <xf numFmtId="0" fontId="50" fillId="24" borderId="18" applyNumberFormat="0" applyAlignment="0" applyProtection="0"/>
    <xf numFmtId="0" fontId="102" fillId="25" borderId="18" applyNumberFormat="0" applyAlignment="0" applyProtection="0"/>
    <xf numFmtId="0" fontId="55" fillId="30" borderId="0" applyNumberFormat="0" applyFont="0" applyBorder="0" applyAlignment="0"/>
    <xf numFmtId="226" fontId="8" fillId="0" borderId="0" applyFont="0" applyFill="0" applyBorder="0" applyAlignment="0" applyProtection="0"/>
    <xf numFmtId="227" fontId="81" fillId="0" borderId="0"/>
    <xf numFmtId="226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228" fontId="8" fillId="0" borderId="0"/>
    <xf numFmtId="229" fontId="63" fillId="0" borderId="0"/>
    <xf numFmtId="229" fontId="63" fillId="0" borderId="0"/>
    <xf numFmtId="227" fontId="81" fillId="0" borderId="0"/>
    <xf numFmtId="0" fontId="63" fillId="0" borderId="0"/>
    <xf numFmtId="227" fontId="69" fillId="0" borderId="0"/>
    <xf numFmtId="228" fontId="8" fillId="0" borderId="0"/>
    <xf numFmtId="229" fontId="63" fillId="0" borderId="0"/>
    <xf numFmtId="229" fontId="63" fillId="0" borderId="0"/>
    <xf numFmtId="0" fontId="63" fillId="0" borderId="0"/>
    <xf numFmtId="0" fontId="63" fillId="0" borderId="0"/>
    <xf numFmtId="230" fontId="63" fillId="0" borderId="0"/>
    <xf numFmtId="167" fontId="63" fillId="0" borderId="0"/>
    <xf numFmtId="231" fontId="63" fillId="0" borderId="0"/>
    <xf numFmtId="230" fontId="63" fillId="0" borderId="0"/>
    <xf numFmtId="167" fontId="63" fillId="0" borderId="0"/>
    <xf numFmtId="232" fontId="63" fillId="0" borderId="0"/>
    <xf numFmtId="232" fontId="63" fillId="0" borderId="0"/>
    <xf numFmtId="169" fontId="63" fillId="0" borderId="0"/>
    <xf numFmtId="231" fontId="63" fillId="0" borderId="0"/>
    <xf numFmtId="165" fontId="63" fillId="0" borderId="0"/>
    <xf numFmtId="169" fontId="63" fillId="0" borderId="0"/>
    <xf numFmtId="169" fontId="63" fillId="0" borderId="0"/>
    <xf numFmtId="0" fontId="63" fillId="0" borderId="0"/>
    <xf numFmtId="226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227" fontId="81" fillId="0" borderId="0"/>
    <xf numFmtId="227" fontId="81" fillId="0" borderId="0"/>
    <xf numFmtId="226" fontId="8" fillId="0" borderId="0" applyFont="0" applyFill="0" applyBorder="0" applyAlignment="0" applyProtection="0"/>
    <xf numFmtId="227" fontId="81" fillId="0" borderId="0"/>
    <xf numFmtId="227" fontId="81" fillId="0" borderId="0"/>
    <xf numFmtId="230" fontId="63" fillId="0" borderId="0"/>
    <xf numFmtId="167" fontId="63" fillId="0" borderId="0"/>
    <xf numFmtId="231" fontId="63" fillId="0" borderId="0"/>
    <xf numFmtId="230" fontId="63" fillId="0" borderId="0"/>
    <xf numFmtId="167" fontId="63" fillId="0" borderId="0"/>
    <xf numFmtId="232" fontId="63" fillId="0" borderId="0"/>
    <xf numFmtId="232" fontId="63" fillId="0" borderId="0"/>
    <xf numFmtId="169" fontId="63" fillId="0" borderId="0"/>
    <xf numFmtId="231" fontId="63" fillId="0" borderId="0"/>
    <xf numFmtId="165" fontId="63" fillId="0" borderId="0"/>
    <xf numFmtId="169" fontId="63" fillId="0" borderId="0"/>
    <xf numFmtId="169" fontId="63" fillId="0" borderId="0"/>
    <xf numFmtId="233" fontId="22" fillId="24" borderId="0" applyFont="0" applyFill="0" applyBorder="0" applyAlignment="0" applyProtection="0"/>
    <xf numFmtId="234" fontId="22" fillId="24" borderId="0" applyFont="0" applyFill="0" applyBorder="0" applyAlignment="0" applyProtection="0"/>
    <xf numFmtId="235" fontId="8" fillId="0" borderId="0" applyFont="0" applyFill="0" applyBorder="0" applyAlignment="0" applyProtection="0"/>
    <xf numFmtId="236" fontId="68" fillId="0" borderId="0" applyFont="0" applyFill="0" applyBorder="0" applyAlignment="0" applyProtection="0"/>
    <xf numFmtId="237" fontId="59" fillId="0" borderId="0" applyFont="0" applyFill="0" applyBorder="0" applyAlignment="0" applyProtection="0"/>
    <xf numFmtId="238" fontId="8" fillId="0" borderId="0" applyFont="0" applyFill="0" applyBorder="0" applyAlignment="0" applyProtection="0"/>
    <xf numFmtId="239" fontId="61" fillId="0" borderId="0" applyFont="0" applyFill="0" applyBorder="0" applyAlignment="0" applyProtection="0"/>
    <xf numFmtId="240" fontId="61" fillId="0" borderId="0" applyFont="0" applyFill="0" applyBorder="0" applyAlignment="0" applyProtection="0"/>
    <xf numFmtId="241" fontId="61" fillId="0" borderId="0" applyFont="0" applyFill="0" applyBorder="0" applyAlignment="0" applyProtection="0"/>
    <xf numFmtId="242" fontId="61" fillId="0" borderId="0" applyFont="0" applyFill="0" applyBorder="0" applyAlignment="0" applyProtection="0"/>
    <xf numFmtId="243" fontId="68" fillId="0" borderId="0" applyFont="0" applyFill="0" applyBorder="0" applyAlignment="0" applyProtection="0"/>
    <xf numFmtId="244" fontId="59" fillId="0" borderId="0" applyFont="0" applyFill="0" applyBorder="0" applyAlignment="0" applyProtection="0"/>
    <xf numFmtId="245" fontId="68" fillId="0" borderId="0" applyFont="0" applyFill="0" applyBorder="0" applyAlignment="0" applyProtection="0"/>
    <xf numFmtId="246" fontId="59" fillId="0" borderId="0" applyFont="0" applyFill="0" applyBorder="0" applyAlignment="0" applyProtection="0"/>
    <xf numFmtId="247" fontId="68" fillId="0" borderId="0" applyFont="0" applyFill="0" applyBorder="0" applyAlignment="0" applyProtection="0"/>
    <xf numFmtId="248" fontId="59" fillId="0" borderId="0" applyFont="0" applyFill="0" applyBorder="0" applyAlignment="0" applyProtection="0"/>
    <xf numFmtId="249" fontId="17" fillId="0" borderId="0" applyFont="0" applyFill="0" applyBorder="0" applyAlignment="0">
      <protection locked="0"/>
    </xf>
    <xf numFmtId="250" fontId="5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0" fontId="69" fillId="0" borderId="0" applyFill="0" applyBorder="0" applyAlignment="0" applyProtection="0"/>
    <xf numFmtId="9" fontId="73" fillId="0" borderId="0" applyBorder="0"/>
    <xf numFmtId="166" fontId="73" fillId="0" borderId="0" applyBorder="0"/>
    <xf numFmtId="10" fontId="73" fillId="0" borderId="0" applyBorder="0"/>
    <xf numFmtId="0" fontId="32" fillId="0" borderId="0" applyNumberFormat="0" applyFont="0" applyFill="0" applyBorder="0" applyProtection="0"/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3" fontId="8" fillId="0" borderId="0">
      <alignment horizontal="left" vertical="top"/>
    </xf>
    <xf numFmtId="0" fontId="33" fillId="0" borderId="10">
      <alignment horizontal="center"/>
    </xf>
    <xf numFmtId="3" fontId="32" fillId="0" borderId="0" applyFont="0" applyFill="0" applyBorder="0" applyAlignment="0" applyProtection="0"/>
    <xf numFmtId="0" fontId="32" fillId="31" borderId="0" applyNumberFormat="0" applyFont="0" applyBorder="0" applyAlignment="0" applyProtection="0"/>
    <xf numFmtId="3" fontId="8" fillId="0" borderId="0">
      <alignment horizontal="right" vertical="top"/>
    </xf>
    <xf numFmtId="41" fontId="21" fillId="25" borderId="19" applyFill="0"/>
    <xf numFmtId="0" fontId="34" fillId="0" borderId="0">
      <alignment horizontal="left" indent="7"/>
    </xf>
    <xf numFmtId="41" fontId="21" fillId="0" borderId="19" applyFill="0">
      <alignment horizontal="left" indent="2"/>
    </xf>
    <xf numFmtId="168" fontId="35" fillId="0" borderId="1" applyFill="0">
      <alignment horizontal="right"/>
    </xf>
    <xf numFmtId="0" fontId="11" fillId="0" borderId="13" applyNumberFormat="0" applyFont="0" applyBorder="0">
      <alignment horizontal="right"/>
    </xf>
    <xf numFmtId="0" fontId="36" fillId="0" borderId="0" applyFill="0"/>
    <xf numFmtId="0" fontId="16" fillId="0" borderId="0" applyFill="0"/>
    <xf numFmtId="4" fontId="35" fillId="0" borderId="1" applyFill="0"/>
    <xf numFmtId="0" fontId="8" fillId="0" borderId="0" applyNumberFormat="0" applyFont="0" applyBorder="0" applyAlignment="0"/>
    <xf numFmtId="0" fontId="19" fillId="0" borderId="0" applyFill="0">
      <alignment horizontal="left" indent="1"/>
    </xf>
    <xf numFmtId="0" fontId="37" fillId="0" borderId="0" applyFill="0">
      <alignment horizontal="left" indent="1"/>
    </xf>
    <xf numFmtId="4" fontId="22" fillId="0" borderId="0" applyFill="0"/>
    <xf numFmtId="0" fontId="8" fillId="0" borderId="0" applyNumberFormat="0" applyFont="0" applyFill="0" applyBorder="0" applyAlignment="0"/>
    <xf numFmtId="0" fontId="19" fillId="0" borderId="0" applyFill="0">
      <alignment horizontal="left" indent="2"/>
    </xf>
    <xf numFmtId="0" fontId="16" fillId="0" borderId="0" applyFill="0">
      <alignment horizontal="left" indent="2"/>
    </xf>
    <xf numFmtId="4" fontId="22" fillId="0" borderId="0" applyFill="0"/>
    <xf numFmtId="0" fontId="8" fillId="0" borderId="0" applyNumberFormat="0" applyFont="0" applyBorder="0" applyAlignment="0"/>
    <xf numFmtId="0" fontId="38" fillId="0" borderId="0">
      <alignment horizontal="left" indent="3"/>
    </xf>
    <xf numFmtId="0" fontId="39" fillId="0" borderId="0" applyFill="0">
      <alignment horizontal="left" indent="3"/>
    </xf>
    <xf numFmtId="4" fontId="22" fillId="0" borderId="0" applyFill="0"/>
    <xf numFmtId="0" fontId="8" fillId="0" borderId="0" applyNumberFormat="0" applyFont="0" applyBorder="0" applyAlignment="0"/>
    <xf numFmtId="0" fontId="23" fillId="0" borderId="0">
      <alignment horizontal="left" indent="4"/>
    </xf>
    <xf numFmtId="0" fontId="8" fillId="0" borderId="0" applyFill="0">
      <alignment horizontal="left" indent="4"/>
    </xf>
    <xf numFmtId="0" fontId="8" fillId="0" borderId="0" applyFill="0">
      <alignment horizontal="left" indent="4"/>
    </xf>
    <xf numFmtId="4" fontId="24" fillId="0" borderId="0" applyFill="0"/>
    <xf numFmtId="0" fontId="8" fillId="0" borderId="0" applyNumberFormat="0" applyFont="0" applyBorder="0" applyAlignment="0"/>
    <xf numFmtId="0" fontId="25" fillId="0" borderId="0">
      <alignment horizontal="left" indent="5"/>
    </xf>
    <xf numFmtId="0" fontId="26" fillId="0" borderId="0" applyFill="0">
      <alignment horizontal="left" indent="5"/>
    </xf>
    <xf numFmtId="4" fontId="27" fillId="0" borderId="0" applyFill="0"/>
    <xf numFmtId="0" fontId="8" fillId="0" borderId="0" applyNumberFormat="0" applyFont="0" applyFill="0" applyBorder="0" applyAlignment="0"/>
    <xf numFmtId="0" fontId="28" fillId="0" borderId="0" applyFill="0">
      <alignment horizontal="left" indent="6"/>
    </xf>
    <xf numFmtId="0" fontId="24" fillId="0" borderId="0" applyFill="0">
      <alignment horizontal="left" indent="6"/>
    </xf>
    <xf numFmtId="0" fontId="72" fillId="0" borderId="20" applyNumberFormat="0" applyFont="0" applyFill="0" applyAlignment="0" applyProtection="0"/>
    <xf numFmtId="0" fontId="82" fillId="0" borderId="0" applyNumberFormat="0" applyFill="0" applyBorder="0" applyAlignment="0" applyProtection="0"/>
    <xf numFmtId="0" fontId="83" fillId="0" borderId="0"/>
    <xf numFmtId="0" fontId="83" fillId="0" borderId="0"/>
    <xf numFmtId="0" fontId="60" fillId="0" borderId="10">
      <alignment horizontal="right"/>
    </xf>
    <xf numFmtId="0" fontId="14" fillId="6" borderId="0"/>
    <xf numFmtId="251" fontId="70" fillId="0" borderId="0">
      <alignment horizontal="center"/>
    </xf>
    <xf numFmtId="252" fontId="84" fillId="0" borderId="0">
      <alignment horizontal="center"/>
    </xf>
    <xf numFmtId="0" fontId="85" fillId="0" borderId="0" applyNumberFormat="0" applyFill="0" applyBorder="0" applyAlignment="0" applyProtection="0"/>
    <xf numFmtId="0" fontId="7" fillId="0" borderId="0" applyNumberFormat="0" applyBorder="0" applyAlignment="0"/>
    <xf numFmtId="0" fontId="54" fillId="0" borderId="0" applyNumberFormat="0" applyBorder="0" applyAlignment="0"/>
    <xf numFmtId="0" fontId="8" fillId="25" borderId="6" applyNumberFormat="0" applyFont="0" applyAlignment="0"/>
    <xf numFmtId="0" fontId="72" fillId="27" borderId="0" applyNumberFormat="0" applyFont="0" applyBorder="0" applyAlignment="0" applyProtection="0"/>
    <xf numFmtId="0" fontId="86" fillId="0" borderId="9" applyNumberFormat="0" applyFont="0" applyFill="0" applyAlignment="0" applyProtection="0"/>
    <xf numFmtId="0" fontId="5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7" fillId="0" borderId="0"/>
    <xf numFmtId="0" fontId="8" fillId="0" borderId="3" applyNumberFormat="0" applyFont="0" applyFill="0" applyAlignment="0" applyProtection="0"/>
    <xf numFmtId="0" fontId="8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253" fontId="59" fillId="0" borderId="0" applyFont="0" applyFill="0" applyBorder="0" applyAlignment="0" applyProtection="0"/>
    <xf numFmtId="254" fontId="59" fillId="0" borderId="0" applyFont="0" applyFill="0" applyBorder="0" applyAlignment="0" applyProtection="0"/>
    <xf numFmtId="255" fontId="59" fillId="0" borderId="0" applyFont="0" applyFill="0" applyBorder="0" applyAlignment="0" applyProtection="0"/>
    <xf numFmtId="256" fontId="59" fillId="0" borderId="0" applyFont="0" applyFill="0" applyBorder="0" applyAlignment="0" applyProtection="0"/>
    <xf numFmtId="257" fontId="59" fillId="0" borderId="0" applyFont="0" applyFill="0" applyBorder="0" applyAlignment="0" applyProtection="0"/>
    <xf numFmtId="258" fontId="59" fillId="0" borderId="0" applyFont="0" applyFill="0" applyBorder="0" applyAlignment="0" applyProtection="0"/>
    <xf numFmtId="259" fontId="59" fillId="0" borderId="0" applyFont="0" applyFill="0" applyBorder="0" applyAlignment="0" applyProtection="0"/>
    <xf numFmtId="260" fontId="59" fillId="0" borderId="0" applyFont="0" applyFill="0" applyBorder="0" applyAlignment="0" applyProtection="0"/>
    <xf numFmtId="261" fontId="9" fillId="27" borderId="21" applyFont="0" applyFill="0" applyBorder="0" applyAlignment="0" applyProtection="0"/>
    <xf numFmtId="261" fontId="63" fillId="0" borderId="0" applyFont="0" applyFill="0" applyBorder="0" applyAlignment="0" applyProtection="0"/>
    <xf numFmtId="262" fontId="66" fillId="0" borderId="0" applyFont="0" applyFill="0" applyBorder="0" applyAlignment="0" applyProtection="0"/>
    <xf numFmtId="263" fontId="70" fillId="0" borderId="9" applyFont="0" applyFill="0" applyBorder="0">
      <protection locked="0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2" fillId="0" borderId="0" applyFont="0" applyFill="0" applyBorder="0" applyAlignment="0" applyProtection="0"/>
    <xf numFmtId="215" fontId="108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58" fillId="0" borderId="0"/>
    <xf numFmtId="9" fontId="6" fillId="0" borderId="0" applyFont="0" applyFill="0" applyBorder="0" applyAlignment="0" applyProtection="0"/>
    <xf numFmtId="0" fontId="109" fillId="0" borderId="0"/>
    <xf numFmtId="43" fontId="6" fillId="0" borderId="0" applyFont="0" applyFill="0" applyBorder="0" applyAlignment="0" applyProtection="0"/>
    <xf numFmtId="0" fontId="6" fillId="0" borderId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0" fontId="109" fillId="0" borderId="0"/>
    <xf numFmtId="44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09" fillId="0" borderId="0"/>
    <xf numFmtId="43" fontId="15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5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58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32" borderId="0"/>
    <xf numFmtId="0" fontId="40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25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40" fillId="5" borderId="0" applyNumberFormat="0" applyBorder="0" applyAlignment="0" applyProtection="0"/>
    <xf numFmtId="0" fontId="40" fillId="22" borderId="0" applyNumberFormat="0" applyBorder="0" applyAlignment="0" applyProtection="0"/>
    <xf numFmtId="0" fontId="12" fillId="32" borderId="0" applyNumberFormat="0" applyBorder="0" applyAlignment="0" applyProtection="0"/>
    <xf numFmtId="0" fontId="12" fillId="12" borderId="0" applyNumberFormat="0" applyBorder="0" applyAlignment="0" applyProtection="0"/>
    <xf numFmtId="0" fontId="40" fillId="38" borderId="0" applyNumberFormat="0" applyBorder="0" applyAlignment="0" applyProtection="0"/>
    <xf numFmtId="0" fontId="40" fillId="39" borderId="0" applyNumberFormat="0" applyBorder="0" applyAlignment="0" applyProtection="0"/>
    <xf numFmtId="0" fontId="12" fillId="3" borderId="0" applyNumberFormat="0" applyBorder="0" applyAlignment="0" applyProtection="0"/>
    <xf numFmtId="0" fontId="12" fillId="26" borderId="0" applyNumberFormat="0" applyBorder="0" applyAlignment="0" applyProtection="0"/>
    <xf numFmtId="0" fontId="40" fillId="37" borderId="0" applyNumberFormat="0" applyBorder="0" applyAlignment="0" applyProtection="0"/>
    <xf numFmtId="0" fontId="40" fillId="35" borderId="0" applyNumberFormat="0" applyBorder="0" applyAlignment="0" applyProtection="0"/>
    <xf numFmtId="0" fontId="12" fillId="40" borderId="0" applyNumberFormat="0" applyBorder="0" applyAlignment="0" applyProtection="0"/>
    <xf numFmtId="0" fontId="12" fillId="23" borderId="0" applyNumberFormat="0" applyBorder="0" applyAlignment="0" applyProtection="0"/>
    <xf numFmtId="0" fontId="40" fillId="35" borderId="0" applyNumberFormat="0" applyBorder="0" applyAlignment="0" applyProtection="0"/>
    <xf numFmtId="0" fontId="40" fillId="15" borderId="0" applyNumberFormat="0" applyBorder="0" applyAlignment="0" applyProtection="0"/>
    <xf numFmtId="0" fontId="12" fillId="6" borderId="0" applyNumberFormat="0" applyBorder="0" applyAlignment="0" applyProtection="0"/>
    <xf numFmtId="0" fontId="12" fillId="8" borderId="0" applyNumberFormat="0" applyBorder="0" applyAlignment="0" applyProtection="0"/>
    <xf numFmtId="0" fontId="40" fillId="13" borderId="0" applyNumberFormat="0" applyBorder="0" applyAlignment="0" applyProtection="0"/>
    <xf numFmtId="0" fontId="133" fillId="6" borderId="0" applyNumberFormat="0" applyBorder="0" applyAlignment="0" applyProtection="0"/>
    <xf numFmtId="0" fontId="134" fillId="41" borderId="22" applyNumberFormat="0" applyAlignment="0" applyProtection="0"/>
    <xf numFmtId="0" fontId="43" fillId="39" borderId="5" applyNumberFormat="0" applyAlignment="0" applyProtection="0"/>
    <xf numFmtId="0" fontId="135" fillId="42" borderId="0" applyNumberFormat="0" applyBorder="0" applyAlignment="0" applyProtection="0"/>
    <xf numFmtId="0" fontId="135" fillId="43" borderId="0" applyNumberFormat="0" applyBorder="0" applyAlignment="0" applyProtection="0"/>
    <xf numFmtId="0" fontId="135" fillId="44" borderId="0" applyNumberFormat="0" applyBorder="0" applyAlignment="0" applyProtection="0"/>
    <xf numFmtId="0" fontId="12" fillId="12" borderId="0" applyNumberFormat="0" applyBorder="0" applyAlignment="0" applyProtection="0"/>
    <xf numFmtId="0" fontId="136" fillId="0" borderId="23" applyNumberFormat="0" applyFill="0" applyAlignment="0" applyProtection="0"/>
    <xf numFmtId="0" fontId="137" fillId="0" borderId="24" applyNumberFormat="0" applyFill="0" applyAlignment="0" applyProtection="0"/>
    <xf numFmtId="0" fontId="46" fillId="0" borderId="25" applyNumberFormat="0" applyFill="0" applyAlignment="0" applyProtection="0"/>
    <xf numFmtId="0" fontId="138" fillId="8" borderId="22" applyNumberFormat="0" applyAlignment="0" applyProtection="0"/>
    <xf numFmtId="0" fontId="45" fillId="0" borderId="26" applyNumberFormat="0" applyFill="0" applyAlignment="0" applyProtection="0"/>
    <xf numFmtId="0" fontId="45" fillId="8" borderId="0" applyNumberFormat="0" applyBorder="0" applyAlignment="0" applyProtection="0"/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4" borderId="29" applyNumberFormat="0">
      <protection locked="0"/>
    </xf>
    <xf numFmtId="0" fontId="9" fillId="23" borderId="30" applyBorder="0"/>
    <xf numFmtId="0" fontId="129" fillId="6" borderId="27" applyNumberFormat="0" applyProtection="0">
      <alignment vertical="center"/>
    </xf>
    <xf numFmtId="0" fontId="140" fillId="6" borderId="13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9" borderId="13"/>
    <xf numFmtId="0" fontId="132" fillId="24" borderId="22" applyNumberFormat="0" applyProtection="0">
      <alignment horizontal="right" vertical="center"/>
    </xf>
    <xf numFmtId="0" fontId="51" fillId="0" borderId="0" applyNumberFormat="0" applyFill="0" applyBorder="0" applyAlignment="0" applyProtection="0"/>
    <xf numFmtId="0" fontId="135" fillId="0" borderId="31" applyNumberFormat="0" applyFill="0" applyAlignment="0" applyProtection="0"/>
    <xf numFmtId="0" fontId="139" fillId="0" borderId="0" applyNumberFormat="0" applyFill="0" applyBorder="0" applyAlignment="0" applyProtection="0"/>
    <xf numFmtId="0" fontId="40" fillId="33" borderId="0" applyNumberFormat="0" applyBorder="0" applyAlignment="0" applyProtection="0"/>
    <xf numFmtId="0" fontId="40" fillId="36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35" borderId="0" applyNumberFormat="0" applyBorder="0" applyAlignment="0" applyProtection="0"/>
    <xf numFmtId="0" fontId="40" fillId="39" borderId="0" applyNumberFormat="0" applyBorder="0" applyAlignment="0" applyProtection="0"/>
    <xf numFmtId="0" fontId="40" fillId="22" borderId="0" applyNumberFormat="0" applyBorder="0" applyAlignment="0" applyProtection="0"/>
    <xf numFmtId="0" fontId="40" fillId="36" borderId="0" applyNumberFormat="0" applyBorder="0" applyAlignment="0" applyProtection="0"/>
    <xf numFmtId="0" fontId="40" fillId="33" borderId="0" applyNumberFormat="0" applyBorder="0" applyAlignment="0" applyProtection="0"/>
    <xf numFmtId="0" fontId="40" fillId="36" borderId="0" applyNumberFormat="0" applyBorder="0" applyAlignment="0" applyProtection="0"/>
    <xf numFmtId="0" fontId="40" fillId="33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6" fillId="0" borderId="0"/>
    <xf numFmtId="43" fontId="6" fillId="0" borderId="0" applyFont="0" applyFill="0" applyBorder="0" applyAlignment="0" applyProtection="0"/>
    <xf numFmtId="0" fontId="158" fillId="0" borderId="0"/>
    <xf numFmtId="0" fontId="6" fillId="0" borderId="0"/>
    <xf numFmtId="43" fontId="6" fillId="0" borderId="0" applyFont="0" applyFill="0" applyBorder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58" fillId="0" borderId="0"/>
    <xf numFmtId="0" fontId="6" fillId="0" borderId="0"/>
    <xf numFmtId="9" fontId="6" fillId="0" borderId="0" applyFont="0" applyFill="0" applyBorder="0" applyAlignment="0" applyProtection="0"/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8" fillId="0" borderId="0"/>
    <xf numFmtId="0" fontId="104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21" fillId="0" borderId="0"/>
    <xf numFmtId="37" fontId="21" fillId="0" borderId="0"/>
    <xf numFmtId="0" fontId="10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50" borderId="32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4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0" fontId="10" fillId="32" borderId="0"/>
    <xf numFmtId="43" fontId="6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6" fillId="0" borderId="0"/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45" borderId="22" applyNumberFormat="0" applyProtection="0">
      <alignment horizontal="righ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9" fillId="23" borderId="30" applyBorder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6" fillId="0" borderId="0"/>
    <xf numFmtId="43" fontId="6" fillId="0" borderId="0" applyFont="0" applyFill="0" applyBorder="0" applyAlignment="0" applyProtection="0"/>
    <xf numFmtId="0" fontId="10" fillId="40" borderId="22" applyNumberFormat="0" applyProtection="0">
      <alignment horizontal="left" vertical="center" indent="1"/>
    </xf>
    <xf numFmtId="0" fontId="6" fillId="0" borderId="0"/>
    <xf numFmtId="43" fontId="6" fillId="0" borderId="0" applyFont="0" applyFill="0" applyBorder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7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0" fillId="22" borderId="22" applyNumberFormat="0" applyProtection="0">
      <alignment horizontal="right" vertical="center"/>
    </xf>
    <xf numFmtId="0" fontId="6" fillId="0" borderId="0"/>
    <xf numFmtId="9" fontId="6" fillId="0" borderId="0" applyFont="0" applyFill="0" applyBorder="0" applyAlignment="0" applyProtection="0"/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9" fillId="23" borderId="30" applyBorder="0"/>
    <xf numFmtId="0" fontId="131" fillId="48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0" fillId="37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38" borderId="22" applyNumberFormat="0" applyProtection="0">
      <alignment horizontal="righ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46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29" fillId="6" borderId="27" applyNumberForma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2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40" borderId="28" applyNumberFormat="0" applyProtection="0">
      <alignment horizontal="left" vertical="center" indent="1"/>
    </xf>
    <xf numFmtId="0" fontId="6" fillId="0" borderId="0"/>
    <xf numFmtId="0" fontId="6" fillId="0" borderId="0"/>
    <xf numFmtId="0" fontId="135" fillId="0" borderId="31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13" borderId="22" applyNumberFormat="0" applyProtection="0">
      <alignment horizontal="right" vertical="center"/>
    </xf>
    <xf numFmtId="0" fontId="6" fillId="0" borderId="0"/>
    <xf numFmtId="0" fontId="10" fillId="17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1" fillId="48" borderId="28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9" fillId="6" borderId="27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9" fillId="6" borderId="27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40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9" fillId="23" borderId="30" applyBorder="0"/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8" fillId="8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3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6" borderId="22" applyNumberFormat="0" applyFont="0" applyAlignment="0" applyProtection="0"/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21" borderId="28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9" fillId="23" borderId="30" applyBorder="0"/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13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2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34" fillId="41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9" fillId="23" borderId="30" applyBorder="0"/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0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9" fillId="23" borderId="30" applyBorder="0"/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50" fillId="41" borderId="18" applyNumberFormat="0" applyAlignment="0" applyProtection="0"/>
    <xf numFmtId="0" fontId="50" fillId="41" borderId="18" applyNumberFormat="0" applyAlignment="0" applyProtection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9" fillId="23" borderId="30" applyBorder="0"/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9" fillId="23" borderId="30" applyBorder="0"/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9" fillId="23" borderId="30" applyBorder="0"/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9" fillId="23" borderId="30" applyBorder="0"/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8" fillId="8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6" fillId="0" borderId="0"/>
    <xf numFmtId="43" fontId="6" fillId="0" borderId="0" applyFont="0" applyFill="0" applyBorder="0" applyAlignment="0" applyProtection="0"/>
    <xf numFmtId="0" fontId="10" fillId="37" borderId="22" applyNumberFormat="0" applyProtection="0">
      <alignment horizontal="right" vertical="center"/>
    </xf>
    <xf numFmtId="0" fontId="6" fillId="0" borderId="0"/>
    <xf numFmtId="43" fontId="6" fillId="0" borderId="0" applyFont="0" applyFill="0" applyBorder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1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0" fillId="47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23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37" borderId="27" applyNumberFormat="0" applyProtection="0">
      <alignment horizontal="left" vertical="top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3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40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15" borderId="22" applyNumberFormat="0" applyProtection="0">
      <alignment horizontal="right" vertical="center"/>
    </xf>
    <xf numFmtId="0" fontId="6" fillId="0" borderId="0"/>
    <xf numFmtId="0" fontId="6" fillId="0" borderId="0"/>
    <xf numFmtId="0" fontId="9" fillId="23" borderId="30" applyBorder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12" borderId="22" applyNumberFormat="0" applyProtection="0">
      <alignment horizontal="right" vertical="center"/>
    </xf>
    <xf numFmtId="0" fontId="6" fillId="0" borderId="0"/>
    <xf numFmtId="0" fontId="129" fillId="25" borderId="27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0" fillId="24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37" borderId="27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50" fillId="41" borderId="18" applyNumberFormat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8" fillId="8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50" fillId="41" borderId="18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9" fillId="23" borderId="30" applyBorder="0"/>
    <xf numFmtId="0" fontId="10" fillId="1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9" fillId="23" borderId="30" applyBorder="0"/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38" fillId="8" borderId="22" applyNumberFormat="0" applyAlignment="0" applyProtection="0"/>
    <xf numFmtId="0" fontId="138" fillId="8" borderId="22" applyNumberFormat="0" applyAlignment="0" applyProtection="0"/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9" fillId="23" borderId="30" applyBorder="0"/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9" fillId="23" borderId="30" applyBorder="0"/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9" fillId="23" borderId="30" applyBorder="0"/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9" fillId="23" borderId="30" applyBorder="0"/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8" fillId="8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6" fillId="0" borderId="0"/>
    <xf numFmtId="43" fontId="6" fillId="0" borderId="0" applyFont="0" applyFill="0" applyBorder="0" applyAlignment="0" applyProtection="0"/>
    <xf numFmtId="0" fontId="10" fillId="37" borderId="22" applyNumberFormat="0" applyProtection="0">
      <alignment horizontal="right" vertical="center"/>
    </xf>
    <xf numFmtId="0" fontId="6" fillId="0" borderId="0"/>
    <xf numFmtId="43" fontId="6" fillId="0" borderId="0" applyFont="0" applyFill="0" applyBorder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1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0" fillId="47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23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37" borderId="27" applyNumberFormat="0" applyProtection="0">
      <alignment horizontal="left" vertical="top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3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40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15" borderId="22" applyNumberFormat="0" applyProtection="0">
      <alignment horizontal="right" vertical="center"/>
    </xf>
    <xf numFmtId="0" fontId="6" fillId="0" borderId="0"/>
    <xf numFmtId="0" fontId="6" fillId="0" borderId="0"/>
    <xf numFmtId="0" fontId="9" fillId="23" borderId="30" applyBorder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12" borderId="22" applyNumberFormat="0" applyProtection="0">
      <alignment horizontal="right" vertical="center"/>
    </xf>
    <xf numFmtId="0" fontId="6" fillId="0" borderId="0"/>
    <xf numFmtId="0" fontId="129" fillId="25" borderId="27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0" fillId="24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37" borderId="27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50" fillId="41" borderId="18" applyNumberFormat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38" fillId="8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8" fillId="8" borderId="22" applyNumberFormat="0" applyAlignment="0" applyProtection="0"/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6" borderId="27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50" fillId="41" borderId="18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6" borderId="22" applyNumberFormat="0" applyFont="0" applyAlignment="0" applyProtection="0"/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9" fillId="23" borderId="30" applyBorder="0"/>
    <xf numFmtId="0" fontId="10" fillId="1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9" fillId="23" borderId="30" applyBorder="0"/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0" fillId="1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30" fillId="11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38" fillId="8" borderId="22" applyNumberFormat="0" applyAlignment="0" applyProtection="0"/>
    <xf numFmtId="0" fontId="138" fillId="8" borderId="22" applyNumberFormat="0" applyAlignment="0" applyProtection="0"/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5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9" fillId="23" borderId="30" applyBorder="0"/>
    <xf numFmtId="0" fontId="10" fillId="2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9" fillId="23" borderId="30" applyBorder="0"/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9" fillId="23" borderId="30" applyBorder="0"/>
    <xf numFmtId="0" fontId="129" fillId="6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9" fillId="23" borderId="30" applyBorder="0"/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9" fillId="23" borderId="30" applyBorder="0"/>
    <xf numFmtId="0" fontId="9" fillId="23" borderId="30" applyBorder="0"/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25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12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4" fillId="41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10" fillId="1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0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0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6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1" fillId="48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8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3" borderId="22" applyNumberFormat="0" applyProtection="0">
      <alignment horizontal="right" vertical="center"/>
    </xf>
    <xf numFmtId="0" fontId="9" fillId="23" borderId="30" applyBorder="0"/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0" fillId="11" borderId="22" applyNumberFormat="0" applyProtection="0">
      <alignment vertical="center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9" fillId="23" borderId="30" applyBorder="0"/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9" fillId="23" borderId="30" applyBorder="0"/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2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5" fillId="0" borderId="31" applyNumberFormat="0" applyFill="0" applyAlignment="0" applyProtection="0"/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6" borderId="27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8" fillId="8" borderId="22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9" fillId="23" borderId="30" applyBorder="0"/>
    <xf numFmtId="0" fontId="10" fillId="5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9" fillId="23" borderId="30" applyBorder="0"/>
    <xf numFmtId="0" fontId="138" fillId="8" borderId="22" applyNumberFormat="0" applyAlignment="0" applyProtection="0"/>
    <xf numFmtId="0" fontId="10" fillId="37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50" fillId="41" borderId="18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38" fillId="8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50" fillId="41" borderId="18" applyNumberFormat="0" applyAlignment="0" applyProtection="0"/>
    <xf numFmtId="0" fontId="129" fillId="6" borderId="27" applyNumberFormat="0" applyProtection="0">
      <alignment vertical="center"/>
    </xf>
    <xf numFmtId="0" fontId="10" fillId="37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8" fillId="23" borderId="28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9" fillId="23" borderId="30" applyBorder="0"/>
    <xf numFmtId="0" fontId="10" fillId="23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0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40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37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18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46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37" borderId="27" applyNumberFormat="0" applyProtection="0">
      <alignment horizontal="left" vertical="top" indent="1"/>
    </xf>
    <xf numFmtId="0" fontId="130" fillId="11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6" borderId="22" applyNumberFormat="0" applyFont="0" applyAlignment="0" applyProtection="0"/>
    <xf numFmtId="0" fontId="1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34" fillId="41" borderId="22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23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2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9" fillId="23" borderId="30" applyBorder="0"/>
    <xf numFmtId="0" fontId="140" fillId="24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40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0" fillId="37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" borderId="22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0" fillId="22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0" fillId="21" borderId="28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34" fillId="41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29" fillId="6" borderId="27" applyNumberFormat="0" applyProtection="0">
      <alignment horizontal="left" vertical="top" indent="1"/>
    </xf>
    <xf numFmtId="0" fontId="10" fillId="5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11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40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50" fillId="41" borderId="18" applyNumberFormat="0" applyAlignment="0" applyProtection="0"/>
    <xf numFmtId="0" fontId="10" fillId="38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37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12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40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40" fillId="24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0" fillId="37" borderId="27" applyNumberFormat="0" applyProtection="0">
      <alignment horizontal="left" vertical="top" indent="1"/>
    </xf>
    <xf numFmtId="0" fontId="10" fillId="13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38" fillId="8" borderId="22" applyNumberFormat="0" applyAlignment="0" applyProtection="0"/>
    <xf numFmtId="0" fontId="135" fillId="0" borderId="31" applyNumberFormat="0" applyFill="0" applyAlignment="0" applyProtection="0"/>
    <xf numFmtId="0" fontId="140" fillId="11" borderId="22" applyNumberFormat="0" applyProtection="0">
      <alignment vertical="center"/>
    </xf>
    <xf numFmtId="0" fontId="138" fillId="8" borderId="22" applyNumberFormat="0" applyAlignment="0" applyProtection="0"/>
    <xf numFmtId="0" fontId="132" fillId="24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21" borderId="28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37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29" fillId="6" borderId="27" applyNumberFormat="0" applyProtection="0">
      <alignment vertical="center"/>
    </xf>
    <xf numFmtId="0" fontId="8" fillId="23" borderId="28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6" borderId="22" applyNumberFormat="0" applyFont="0" applyAlignment="0" applyProtection="0"/>
    <xf numFmtId="0" fontId="10" fillId="2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46" borderId="28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9" fillId="23" borderId="30" applyBorder="0"/>
    <xf numFmtId="0" fontId="138" fillId="8" borderId="22" applyNumberFormat="0" applyAlignment="0" applyProtection="0"/>
    <xf numFmtId="0" fontId="10" fillId="21" borderId="28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10" fillId="0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1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9" fillId="23" borderId="30" applyBorder="0"/>
    <xf numFmtId="0" fontId="140" fillId="11" borderId="22" applyNumberFormat="0" applyProtection="0">
      <alignment vertical="center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4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0" fillId="40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31" fillId="48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12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29" fillId="6" borderId="27" applyNumberFormat="0" applyProtection="0">
      <alignment vertical="center"/>
    </xf>
    <xf numFmtId="0" fontId="138" fillId="8" borderId="22" applyNumberFormat="0" applyAlignment="0" applyProtection="0"/>
    <xf numFmtId="0" fontId="10" fillId="23" borderId="27" applyNumberFormat="0" applyProtection="0">
      <alignment horizontal="left" vertical="top" indent="1"/>
    </xf>
    <xf numFmtId="0" fontId="10" fillId="37" borderId="27" applyNumberFormat="0" applyProtection="0">
      <alignment horizontal="left" vertical="top" indent="1"/>
    </xf>
    <xf numFmtId="0" fontId="10" fillId="40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9" fillId="23" borderId="30" applyBorder="0"/>
    <xf numFmtId="0" fontId="131" fillId="48" borderId="28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29" fillId="25" borderId="27" applyNumberFormat="0" applyProtection="0">
      <alignment horizontal="left" vertical="center" indent="1"/>
    </xf>
    <xf numFmtId="0" fontId="50" fillId="41" borderId="18" applyNumberFormat="0" applyAlignment="0" applyProtection="0"/>
    <xf numFmtId="0" fontId="50" fillId="41" borderId="18" applyNumberFormat="0" applyAlignment="0" applyProtection="0"/>
    <xf numFmtId="0" fontId="129" fillId="25" borderId="27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3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38" fillId="8" borderId="22" applyNumberFormat="0" applyAlignment="0" applyProtection="0"/>
    <xf numFmtId="0" fontId="140" fillId="11" borderId="22" applyNumberFormat="0" applyProtection="0">
      <alignment vertical="center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34" fillId="41" borderId="22" applyNumberFormat="0" applyAlignment="0" applyProtection="0"/>
    <xf numFmtId="0" fontId="10" fillId="46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0" fillId="15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6" borderId="22" applyNumberFormat="0" applyFont="0" applyAlignment="0" applyProtection="0"/>
    <xf numFmtId="0" fontId="140" fillId="24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9" fillId="23" borderId="30" applyBorder="0"/>
    <xf numFmtId="0" fontId="8" fillId="23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29" fillId="37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0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0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0" fillId="11" borderId="22" applyNumberFormat="0" applyProtection="0">
      <alignment vertical="center"/>
    </xf>
    <xf numFmtId="0" fontId="135" fillId="0" borderId="31" applyNumberFormat="0" applyFill="0" applyAlignment="0" applyProtection="0"/>
    <xf numFmtId="0" fontId="10" fillId="45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4" fillId="41" borderId="22" applyNumberFormat="0" applyAlignment="0" applyProtection="0"/>
    <xf numFmtId="0" fontId="131" fillId="48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29" fillId="37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6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2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47" borderId="22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0" fillId="46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29" fillId="6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40" fillId="11" borderId="22" applyNumberFormat="0" applyProtection="0">
      <alignment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29" fillId="37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38" fillId="8" borderId="22" applyNumberFormat="0" applyAlignment="0" applyProtection="0"/>
    <xf numFmtId="0" fontId="10" fillId="40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9" fillId="23" borderId="30" applyBorder="0"/>
    <xf numFmtId="0" fontId="10" fillId="0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50" fillId="41" borderId="18" applyNumberFormat="0" applyAlignment="0" applyProtection="0"/>
    <xf numFmtId="0" fontId="140" fillId="11" borderId="22" applyNumberFormat="0" applyProtection="0">
      <alignment vertical="center"/>
    </xf>
    <xf numFmtId="0" fontId="10" fillId="12" borderId="22" applyNumberFormat="0" applyProtection="0">
      <alignment horizontal="right" vertical="center"/>
    </xf>
    <xf numFmtId="0" fontId="6" fillId="0" borderId="0"/>
    <xf numFmtId="43" fontId="6" fillId="0" borderId="0" applyFont="0" applyFill="0" applyBorder="0" applyAlignment="0" applyProtection="0"/>
    <xf numFmtId="0" fontId="10" fillId="37" borderId="22" applyNumberFormat="0" applyProtection="0">
      <alignment horizontal="right" vertical="center"/>
    </xf>
    <xf numFmtId="0" fontId="6" fillId="0" borderId="0"/>
    <xf numFmtId="43" fontId="6" fillId="0" borderId="0" applyFont="0" applyFill="0" applyBorder="0" applyAlignment="0" applyProtection="0"/>
    <xf numFmtId="0" fontId="10" fillId="13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25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40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5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0" fillId="6" borderId="22" applyNumberFormat="0" applyFont="0" applyAlignment="0" applyProtection="0"/>
    <xf numFmtId="0" fontId="134" fillId="41" borderId="22" applyNumberFormat="0" applyAlignment="0" applyProtection="0"/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10" fillId="12" borderId="22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38" fillId="8" borderId="22" applyNumberFormat="0" applyAlignment="0" applyProtection="0"/>
    <xf numFmtId="0" fontId="50" fillId="41" borderId="18" applyNumberFormat="0" applyAlignment="0" applyProtection="0"/>
    <xf numFmtId="0" fontId="10" fillId="11" borderId="22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8" fillId="23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4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0" fillId="45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9" fillId="23" borderId="30" applyBorder="0"/>
    <xf numFmtId="0" fontId="10" fillId="40" borderId="22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1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0" fillId="47" borderId="22" applyNumberFormat="0" applyProtection="0">
      <alignment horizontal="left" vertical="center" indent="1"/>
    </xf>
    <xf numFmtId="0" fontId="6" fillId="0" borderId="0"/>
    <xf numFmtId="9" fontId="6" fillId="0" borderId="0" applyFont="0" applyFill="0" applyBorder="0" applyAlignment="0" applyProtection="0"/>
    <xf numFmtId="0" fontId="134" fillId="41" borderId="22" applyNumberFormat="0" applyAlignment="0" applyProtection="0"/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50" fillId="41" borderId="18" applyNumberFormat="0" applyAlignment="0" applyProtection="0"/>
    <xf numFmtId="0" fontId="10" fillId="22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15" borderId="22" applyNumberFormat="0" applyProtection="0">
      <alignment horizontal="right" vertical="center"/>
    </xf>
    <xf numFmtId="0" fontId="10" fillId="21" borderId="28" applyNumberFormat="0" applyProtection="0">
      <alignment horizontal="right" vertical="center"/>
    </xf>
    <xf numFmtId="0" fontId="10" fillId="37" borderId="28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2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29" fillId="25" borderId="27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9" fillId="23" borderId="30" applyBorder="0"/>
    <xf numFmtId="0" fontId="10" fillId="25" borderId="22" applyNumberFormat="0" applyProtection="0">
      <alignment horizontal="left" vertical="center" indent="1"/>
    </xf>
    <xf numFmtId="0" fontId="10" fillId="18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5" borderId="22" applyNumberFormat="0" applyProtection="0">
      <alignment horizontal="left" vertical="center" indent="1"/>
    </xf>
    <xf numFmtId="0" fontId="9" fillId="23" borderId="30" applyBorder="0"/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0" fillId="23" borderId="27" applyNumberFormat="0" applyProtection="0">
      <alignment horizontal="left" vertical="top" indent="1"/>
    </xf>
    <xf numFmtId="0" fontId="10" fillId="40" borderId="28" applyNumberFormat="0" applyProtection="0">
      <alignment horizontal="left" vertical="center" indent="1"/>
    </xf>
    <xf numFmtId="0" fontId="10" fillId="37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45" borderId="22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8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5" fillId="0" borderId="31" applyNumberFormat="0" applyFill="0" applyAlignment="0" applyProtection="0"/>
    <xf numFmtId="0" fontId="10" fillId="13" borderId="22" applyNumberFormat="0" applyProtection="0">
      <alignment horizontal="right" vertical="center"/>
    </xf>
    <xf numFmtId="0" fontId="8" fillId="23" borderId="28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0" borderId="22" applyNumberFormat="0" applyProtection="0">
      <alignment horizontal="right" vertical="center"/>
    </xf>
    <xf numFmtId="0" fontId="10" fillId="40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30" fillId="11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34" fillId="41" borderId="22" applyNumberFormat="0" applyAlignment="0" applyProtection="0"/>
    <xf numFmtId="0" fontId="140" fillId="24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0" fillId="11" borderId="22" applyNumberFormat="0" applyProtection="0">
      <alignment vertical="center"/>
    </xf>
    <xf numFmtId="0" fontId="10" fillId="6" borderId="22" applyNumberFormat="0" applyFont="0" applyAlignment="0" applyProtection="0"/>
    <xf numFmtId="0" fontId="129" fillId="25" borderId="27" applyNumberFormat="0" applyProtection="0">
      <alignment horizontal="left" vertical="center" indent="1"/>
    </xf>
    <xf numFmtId="0" fontId="10" fillId="2" borderId="27" applyNumberFormat="0" applyProtection="0">
      <alignment horizontal="left" vertical="top" indent="1"/>
    </xf>
    <xf numFmtId="0" fontId="129" fillId="37" borderId="27" applyNumberFormat="0" applyProtection="0">
      <alignment horizontal="left" vertical="top" indent="1"/>
    </xf>
    <xf numFmtId="0" fontId="10" fillId="6" borderId="22" applyNumberFormat="0" applyFont="0" applyAlignment="0" applyProtection="0"/>
    <xf numFmtId="0" fontId="10" fillId="40" borderId="28" applyNumberFormat="0" applyProtection="0">
      <alignment horizontal="left" vertical="center" indent="1"/>
    </xf>
    <xf numFmtId="0" fontId="10" fillId="40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0" fillId="37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0" fillId="11" borderId="22" applyNumberFormat="0" applyProtection="0">
      <alignment horizontal="left" vertical="center" indent="1"/>
    </xf>
    <xf numFmtId="0" fontId="10" fillId="46" borderId="28" applyNumberFormat="0" applyProtection="0">
      <alignment horizontal="left" vertical="center" indent="1"/>
    </xf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23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40" borderId="28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37" borderId="27" applyNumberFormat="0" applyProtection="0">
      <alignment horizontal="left" vertical="top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10" fillId="13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40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23" borderId="30" applyBorder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12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0" fillId="24" borderId="22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37" borderId="27" applyNumberFormat="0" applyProtection="0">
      <alignment horizontal="left" vertical="top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37" borderId="27" applyNumberFormat="0" applyProtection="0">
      <alignment horizontal="left" vertical="top" indent="1"/>
    </xf>
    <xf numFmtId="0" fontId="140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22" applyNumberFormat="0" applyProtection="0">
      <alignment horizontal="left" vertical="center" indent="1"/>
    </xf>
    <xf numFmtId="0" fontId="134" fillId="41" borderId="22" applyNumberFormat="0" applyAlignment="0" applyProtection="0"/>
    <xf numFmtId="0" fontId="10" fillId="11" borderId="22" applyNumberFormat="0" applyProtection="0">
      <alignment vertical="center"/>
    </xf>
    <xf numFmtId="0" fontId="129" fillId="6" borderId="27" applyNumberFormat="0" applyProtection="0">
      <alignment horizontal="left" vertical="top" indent="1"/>
    </xf>
    <xf numFmtId="0" fontId="10" fillId="15" borderId="22" applyNumberFormat="0" applyProtection="0">
      <alignment horizontal="right" vertical="center"/>
    </xf>
    <xf numFmtId="0" fontId="9" fillId="23" borderId="30" applyBorder="0"/>
    <xf numFmtId="0" fontId="10" fillId="38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4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25" borderId="22" applyNumberFormat="0" applyProtection="0">
      <alignment horizontal="left" vertical="center" indent="1"/>
    </xf>
    <xf numFmtId="0" fontId="132" fillId="24" borderId="22" applyNumberFormat="0" applyProtection="0">
      <alignment horizontal="right" vertical="center"/>
    </xf>
    <xf numFmtId="0" fontId="10" fillId="38" borderId="22" applyNumberFormat="0" applyProtection="0">
      <alignment horizontal="right" vertical="center"/>
    </xf>
    <xf numFmtId="0" fontId="132" fillId="24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25" borderId="22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11" borderId="22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17" borderId="22" applyNumberFormat="0" applyProtection="0">
      <alignment horizontal="left" vertical="center" indent="1"/>
    </xf>
    <xf numFmtId="0" fontId="138" fillId="8" borderId="22" applyNumberFormat="0" applyAlignment="0" applyProtection="0"/>
    <xf numFmtId="0" fontId="8" fillId="23" borderId="28" applyNumberFormat="0" applyProtection="0">
      <alignment horizontal="left" vertical="center" indent="1"/>
    </xf>
    <xf numFmtId="0" fontId="131" fillId="48" borderId="28" applyNumberFormat="0" applyProtection="0">
      <alignment horizontal="left" vertical="center" indent="1"/>
    </xf>
    <xf numFmtId="0" fontId="138" fillId="8" borderId="22" applyNumberFormat="0" applyAlignment="0" applyProtection="0"/>
    <xf numFmtId="0" fontId="10" fillId="40" borderId="28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45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35" fillId="0" borderId="31" applyNumberFormat="0" applyFill="0" applyAlignment="0" applyProtection="0"/>
    <xf numFmtId="0" fontId="10" fillId="40" borderId="28" applyNumberFormat="0" applyProtection="0">
      <alignment horizontal="left" vertical="center" indent="1"/>
    </xf>
    <xf numFmtId="0" fontId="129" fillId="37" borderId="27" applyNumberFormat="0" applyProtection="0">
      <alignment horizontal="left" vertical="top" indent="1"/>
    </xf>
    <xf numFmtId="0" fontId="10" fillId="46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38" borderId="22" applyNumberFormat="0" applyProtection="0">
      <alignment horizontal="right" vertical="center"/>
    </xf>
    <xf numFmtId="0" fontId="10" fillId="40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0" fillId="37" borderId="28" applyNumberFormat="0" applyProtection="0">
      <alignment horizontal="left" vertical="center" indent="1"/>
    </xf>
    <xf numFmtId="0" fontId="129" fillId="25" borderId="27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29" fillId="6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50" fillId="41" borderId="18" applyNumberFormat="0" applyAlignment="0" applyProtection="0"/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29" fillId="6" borderId="27" applyNumberFormat="0" applyProtection="0">
      <alignment vertical="center"/>
    </xf>
    <xf numFmtId="0" fontId="10" fillId="23" borderId="27" applyNumberFormat="0" applyProtection="0">
      <alignment horizontal="left" vertical="top" indent="1"/>
    </xf>
    <xf numFmtId="0" fontId="50" fillId="41" borderId="18" applyNumberFormat="0" applyAlignment="0" applyProtection="0"/>
    <xf numFmtId="0" fontId="10" fillId="21" borderId="28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0" fillId="15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29" fillId="25" borderId="27" applyNumberFormat="0" applyProtection="0">
      <alignment horizontal="left" vertical="center" indent="1"/>
    </xf>
    <xf numFmtId="0" fontId="10" fillId="37" borderId="22" applyNumberFormat="0" applyProtection="0">
      <alignment horizontal="right" vertical="center"/>
    </xf>
    <xf numFmtId="0" fontId="10" fillId="13" borderId="22" applyNumberFormat="0" applyProtection="0">
      <alignment horizontal="right" vertical="center"/>
    </xf>
    <xf numFmtId="0" fontId="138" fillId="8" borderId="22" applyNumberFormat="0" applyAlignment="0" applyProtection="0"/>
    <xf numFmtId="0" fontId="10" fillId="13" borderId="22" applyNumberFormat="0" applyProtection="0">
      <alignment horizontal="right" vertical="center"/>
    </xf>
    <xf numFmtId="0" fontId="140" fillId="24" borderId="22" applyNumberFormat="0" applyProtection="0">
      <alignment horizontal="right" vertical="center"/>
    </xf>
    <xf numFmtId="0" fontId="130" fillId="11" borderId="27" applyNumberFormat="0" applyProtection="0">
      <alignment horizontal="left" vertical="top" indent="1"/>
    </xf>
    <xf numFmtId="0" fontId="10" fillId="2" borderId="27" applyNumberFormat="0" applyProtection="0">
      <alignment horizontal="left" vertical="top" indent="1"/>
    </xf>
    <xf numFmtId="0" fontId="134" fillId="41" borderId="22" applyNumberFormat="0" applyAlignment="0" applyProtection="0"/>
    <xf numFmtId="0" fontId="10" fillId="38" borderId="22" applyNumberFormat="0" applyProtection="0">
      <alignment horizontal="right" vertical="center"/>
    </xf>
    <xf numFmtId="0" fontId="129" fillId="6" borderId="27" applyNumberFormat="0" applyProtection="0">
      <alignment horizontal="left" vertical="top" indent="1"/>
    </xf>
    <xf numFmtId="0" fontId="132" fillId="24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11" borderId="22" applyNumberFormat="0" applyProtection="0">
      <alignment vertical="center"/>
    </xf>
    <xf numFmtId="0" fontId="10" fillId="25" borderId="22" applyNumberFormat="0" applyProtection="0">
      <alignment horizontal="left" vertical="center" indent="1"/>
    </xf>
    <xf numFmtId="0" fontId="10" fillId="17" borderId="22" applyNumberFormat="0" applyProtection="0">
      <alignment horizontal="left" vertical="center" indent="1"/>
    </xf>
    <xf numFmtId="0" fontId="10" fillId="40" borderId="28" applyNumberFormat="0" applyProtection="0">
      <alignment horizontal="left" vertical="center" indent="1"/>
    </xf>
    <xf numFmtId="0" fontId="10" fillId="40" borderId="27" applyNumberFormat="0" applyProtection="0">
      <alignment horizontal="left" vertical="top" indent="1"/>
    </xf>
    <xf numFmtId="0" fontId="10" fillId="40" borderId="22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10" fillId="6" borderId="22" applyNumberFormat="0" applyFont="0" applyAlignment="0" applyProtection="0"/>
    <xf numFmtId="0" fontId="10" fillId="12" borderId="22" applyNumberFormat="0" applyProtection="0">
      <alignment horizontal="right" vertical="center"/>
    </xf>
    <xf numFmtId="0" fontId="10" fillId="2" borderId="22" applyNumberFormat="0" applyProtection="0">
      <alignment horizontal="left" vertical="center" indent="1"/>
    </xf>
    <xf numFmtId="0" fontId="10" fillId="47" borderId="22" applyNumberFormat="0" applyProtection="0">
      <alignment horizontal="left" vertical="center" indent="1"/>
    </xf>
    <xf numFmtId="0" fontId="10" fillId="22" borderId="22" applyNumberFormat="0" applyProtection="0">
      <alignment horizontal="right" vertical="center"/>
    </xf>
    <xf numFmtId="0" fontId="10" fillId="22" borderId="22" applyNumberFormat="0" applyProtection="0">
      <alignment horizontal="right" vertical="center"/>
    </xf>
    <xf numFmtId="0" fontId="10" fillId="17" borderId="22" applyNumberFormat="0" applyProtection="0">
      <alignment horizontal="left" vertical="center" indent="1"/>
    </xf>
    <xf numFmtId="0" fontId="10" fillId="5" borderId="22" applyNumberFormat="0" applyProtection="0">
      <alignment horizontal="right" vertical="center"/>
    </xf>
    <xf numFmtId="0" fontId="134" fillId="41" borderId="22" applyNumberFormat="0" applyAlignment="0" applyProtection="0"/>
    <xf numFmtId="0" fontId="10" fillId="0" borderId="22" applyNumberFormat="0" applyProtection="0">
      <alignment horizontal="right" vertical="center"/>
    </xf>
    <xf numFmtId="0" fontId="10" fillId="6" borderId="22" applyNumberFormat="0" applyFont="0" applyAlignment="0" applyProtection="0"/>
    <xf numFmtId="0" fontId="50" fillId="41" borderId="18" applyNumberFormat="0" applyAlignment="0" applyProtection="0"/>
    <xf numFmtId="0" fontId="10" fillId="0" borderId="22" applyNumberFormat="0" applyProtection="0">
      <alignment horizontal="right" vertical="center"/>
    </xf>
    <xf numFmtId="0" fontId="10" fillId="37" borderId="22" applyNumberFormat="0" applyProtection="0">
      <alignment horizontal="right" vertical="center"/>
    </xf>
    <xf numFmtId="0" fontId="10" fillId="23" borderId="27" applyNumberFormat="0" applyProtection="0">
      <alignment horizontal="left" vertical="top" indent="1"/>
    </xf>
    <xf numFmtId="0" fontId="10" fillId="38" borderId="22" applyNumberFormat="0" applyProtection="0">
      <alignment horizontal="right" vertical="center"/>
    </xf>
    <xf numFmtId="0" fontId="10" fillId="18" borderId="22" applyNumberFormat="0" applyProtection="0">
      <alignment horizontal="right" vertical="center"/>
    </xf>
    <xf numFmtId="0" fontId="10" fillId="37" borderId="27" applyNumberFormat="0" applyProtection="0">
      <alignment horizontal="left" vertical="top" indent="1"/>
    </xf>
    <xf numFmtId="0" fontId="129" fillId="6" borderId="27" applyNumberFormat="0" applyProtection="0">
      <alignment vertical="center"/>
    </xf>
    <xf numFmtId="0" fontId="134" fillId="41" borderId="22" applyNumberFormat="0" applyAlignment="0" applyProtection="0"/>
    <xf numFmtId="0" fontId="10" fillId="13" borderId="22" applyNumberFormat="0" applyProtection="0">
      <alignment horizontal="right" vertical="center"/>
    </xf>
    <xf numFmtId="0" fontId="10" fillId="47" borderId="22" applyNumberFormat="0" applyProtection="0">
      <alignment horizontal="left" vertical="center" indent="1"/>
    </xf>
    <xf numFmtId="0" fontId="135" fillId="0" borderId="31" applyNumberFormat="0" applyFill="0" applyAlignment="0" applyProtection="0"/>
    <xf numFmtId="0" fontId="10" fillId="17" borderId="22" applyNumberFormat="0" applyProtection="0">
      <alignment horizontal="left" vertical="center" indent="1"/>
    </xf>
    <xf numFmtId="0" fontId="129" fillId="6" borderId="27" applyNumberFormat="0" applyProtection="0">
      <alignment vertical="center"/>
    </xf>
    <xf numFmtId="0" fontId="10" fillId="37" borderId="27" applyNumberFormat="0" applyProtection="0">
      <alignment horizontal="left" vertical="top" indent="1"/>
    </xf>
    <xf numFmtId="0" fontId="10" fillId="37" borderId="28" applyNumberFormat="0" applyProtection="0">
      <alignment horizontal="left" vertical="center" indent="1"/>
    </xf>
    <xf numFmtId="0" fontId="10" fillId="11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13" borderId="22" applyNumberFormat="0" applyProtection="0">
      <alignment horizontal="right" vertical="center"/>
    </xf>
    <xf numFmtId="0" fontId="10" fillId="45" borderId="22" applyNumberFormat="0" applyProtection="0">
      <alignment horizontal="right" vertical="center"/>
    </xf>
    <xf numFmtId="0" fontId="50" fillId="41" borderId="18" applyNumberFormat="0" applyAlignment="0" applyProtection="0"/>
    <xf numFmtId="0" fontId="10" fillId="2" borderId="22" applyNumberFormat="0" applyProtection="0">
      <alignment horizontal="left" vertical="center" indent="1"/>
    </xf>
    <xf numFmtId="0" fontId="8" fillId="23" borderId="28" applyNumberFormat="0" applyProtection="0">
      <alignment horizontal="left" vertical="center" indent="1"/>
    </xf>
    <xf numFmtId="0" fontId="10" fillId="21" borderId="28" applyNumberFormat="0" applyProtection="0">
      <alignment horizontal="right" vertical="center"/>
    </xf>
    <xf numFmtId="0" fontId="9" fillId="23" borderId="30" applyBorder="0"/>
    <xf numFmtId="0" fontId="10" fillId="47" borderId="22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5" fillId="0" borderId="0"/>
    <xf numFmtId="0" fontId="6" fillId="0" borderId="0"/>
    <xf numFmtId="43" fontId="6" fillId="0" borderId="0" applyFont="0" applyFill="0" applyBorder="0" applyAlignment="0" applyProtection="0"/>
    <xf numFmtId="43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168" fontId="13" fillId="0" borderId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3" fillId="0" borderId="0" applyProtection="0"/>
    <xf numFmtId="9" fontId="8" fillId="0" borderId="0" applyFont="0" applyFill="0" applyBorder="0" applyAlignment="0" applyProtection="0"/>
    <xf numFmtId="168" fontId="13" fillId="0" borderId="0" applyProtection="0"/>
    <xf numFmtId="168" fontId="13" fillId="0" borderId="0" applyProtection="0"/>
    <xf numFmtId="168" fontId="13" fillId="0" borderId="0" applyProtection="0"/>
    <xf numFmtId="168" fontId="13" fillId="0" borderId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13" fillId="0" borderId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13" fillId="0" borderId="0" applyProtection="0"/>
    <xf numFmtId="168" fontId="13" fillId="0" borderId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32" fillId="0" borderId="0" applyNumberFormat="0" applyFont="0" applyFill="0" applyBorder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3" fillId="0" borderId="0" applyProtection="0"/>
    <xf numFmtId="168" fontId="13" fillId="0" borderId="0" applyProtection="0"/>
    <xf numFmtId="168" fontId="13" fillId="0" borderId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13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24" borderId="0" applyNumberFormat="0" applyBorder="0" applyAlignment="0" applyProtection="0"/>
    <xf numFmtId="0" fontId="12" fillId="3" borderId="0" applyNumberFormat="0" applyBorder="0" applyAlignment="0" applyProtection="0"/>
    <xf numFmtId="0" fontId="6" fillId="51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6" fillId="5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8" borderId="0" applyNumberFormat="0" applyBorder="0" applyAlignment="0" applyProtection="0"/>
    <xf numFmtId="0" fontId="12" fillId="5" borderId="0" applyNumberFormat="0" applyBorder="0" applyAlignment="0" applyProtection="0"/>
    <xf numFmtId="0" fontId="6" fillId="52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" fillId="52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6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6" fillId="53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24" borderId="0" applyNumberFormat="0" applyBorder="0" applyAlignment="0" applyProtection="0"/>
    <xf numFmtId="0" fontId="12" fillId="9" borderId="0" applyNumberFormat="0" applyBorder="0" applyAlignment="0" applyProtection="0"/>
    <xf numFmtId="0" fontId="6" fillId="54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6" fillId="5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40" borderId="0" applyNumberFormat="0" applyBorder="0" applyAlignment="0" applyProtection="0"/>
    <xf numFmtId="0" fontId="12" fillId="10" borderId="0" applyNumberFormat="0" applyBorder="0" applyAlignment="0" applyProtection="0"/>
    <xf numFmtId="0" fontId="6" fillId="55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6" fillId="5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8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12" fillId="8" borderId="0" applyNumberFormat="0" applyBorder="0" applyAlignment="0" applyProtection="0"/>
    <xf numFmtId="0" fontId="12" fillId="25" borderId="0" applyNumberFormat="0" applyBorder="0" applyAlignment="0" applyProtection="0"/>
    <xf numFmtId="0" fontId="12" fillId="2" borderId="0" applyNumberFormat="0" applyBorder="0" applyAlignment="0" applyProtection="0"/>
    <xf numFmtId="0" fontId="6" fillId="57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6" fillId="57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12" fillId="4" borderId="0" applyNumberFormat="0" applyBorder="0" applyAlignment="0" applyProtection="0"/>
    <xf numFmtId="0" fontId="12" fillId="12" borderId="0" applyNumberFormat="0" applyBorder="0" applyAlignment="0" applyProtection="0"/>
    <xf numFmtId="0" fontId="6" fillId="59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6" fillId="59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5" borderId="0" applyNumberFormat="0" applyBorder="0" applyAlignment="0" applyProtection="0"/>
    <xf numFmtId="0" fontId="12" fillId="9" borderId="0" applyNumberFormat="0" applyBorder="0" applyAlignment="0" applyProtection="0"/>
    <xf numFmtId="0" fontId="6" fillId="60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6" fillId="60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6" fillId="6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6" fillId="62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40" fillId="17" borderId="0" applyNumberFormat="0" applyBorder="0" applyAlignment="0" applyProtection="0"/>
    <xf numFmtId="0" fontId="40" fillId="14" borderId="0" applyNumberFormat="0" applyBorder="0" applyAlignment="0" applyProtection="0"/>
    <xf numFmtId="0" fontId="127" fillId="63" borderId="0" applyNumberFormat="0" applyBorder="0" applyAlignment="0" applyProtection="0"/>
    <xf numFmtId="0" fontId="40" fillId="17" borderId="0" applyNumberFormat="0" applyBorder="0" applyAlignment="0" applyProtection="0"/>
    <xf numFmtId="0" fontId="40" fillId="4" borderId="0" applyNumberFormat="0" applyBorder="0" applyAlignment="0" applyProtection="0"/>
    <xf numFmtId="0" fontId="127" fillId="64" borderId="0" applyNumberFormat="0" applyBorder="0" applyAlignment="0" applyProtection="0"/>
    <xf numFmtId="0" fontId="40" fillId="4" borderId="0" applyNumberFormat="0" applyBorder="0" applyAlignment="0" applyProtection="0"/>
    <xf numFmtId="0" fontId="40" fillId="11" borderId="0" applyNumberFormat="0" applyBorder="0" applyAlignment="0" applyProtection="0"/>
    <xf numFmtId="0" fontId="40" fillId="12" borderId="0" applyNumberFormat="0" applyBorder="0" applyAlignment="0" applyProtection="0"/>
    <xf numFmtId="0" fontId="127" fillId="65" borderId="0" applyNumberFormat="0" applyBorder="0" applyAlignment="0" applyProtection="0"/>
    <xf numFmtId="0" fontId="40" fillId="11" borderId="0" applyNumberFormat="0" applyBorder="0" applyAlignment="0" applyProtection="0"/>
    <xf numFmtId="0" fontId="40" fillId="25" borderId="0" applyNumberFormat="0" applyBorder="0" applyAlignment="0" applyProtection="0"/>
    <xf numFmtId="0" fontId="40" fillId="16" borderId="0" applyNumberFormat="0" applyBorder="0" applyAlignment="0" applyProtection="0"/>
    <xf numFmtId="0" fontId="127" fillId="66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127" fillId="67" borderId="0" applyNumberFormat="0" applyBorder="0" applyAlignment="0" applyProtection="0"/>
    <xf numFmtId="0" fontId="40" fillId="17" borderId="0" applyNumberFormat="0" applyBorder="0" applyAlignment="0" applyProtection="0"/>
    <xf numFmtId="0" fontId="40" fillId="8" borderId="0" applyNumberFormat="0" applyBorder="0" applyAlignment="0" applyProtection="0"/>
    <xf numFmtId="0" fontId="40" fillId="18" borderId="0" applyNumberFormat="0" applyBorder="0" applyAlignment="0" applyProtection="0"/>
    <xf numFmtId="0" fontId="127" fillId="68" borderId="0" applyNumberFormat="0" applyBorder="0" applyAlignment="0" applyProtection="0"/>
    <xf numFmtId="0" fontId="40" fillId="8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127" fillId="69" borderId="0" applyNumberFormat="0" applyBorder="0" applyAlignment="0" applyProtection="0"/>
    <xf numFmtId="0" fontId="40" fillId="17" borderId="0" applyNumberFormat="0" applyBorder="0" applyAlignment="0" applyProtection="0"/>
    <xf numFmtId="0" fontId="40" fillId="21" borderId="0" applyNumberFormat="0" applyBorder="0" applyAlignment="0" applyProtection="0"/>
    <xf numFmtId="0" fontId="127" fillId="70" borderId="0" applyNumberFormat="0" applyBorder="0" applyAlignment="0" applyProtection="0"/>
    <xf numFmtId="0" fontId="40" fillId="21" borderId="0" applyNumberFormat="0" applyBorder="0" applyAlignment="0" applyProtection="0"/>
    <xf numFmtId="0" fontId="40" fillId="22" borderId="0" applyNumberFormat="0" applyBorder="0" applyAlignment="0" applyProtection="0"/>
    <xf numFmtId="0" fontId="127" fillId="71" borderId="0" applyNumberFormat="0" applyBorder="0" applyAlignment="0" applyProtection="0"/>
    <xf numFmtId="0" fontId="40" fillId="22" borderId="0" applyNumberFormat="0" applyBorder="0" applyAlignment="0" applyProtection="0"/>
    <xf numFmtId="0" fontId="40" fillId="16" borderId="0" applyNumberFormat="0" applyBorder="0" applyAlignment="0" applyProtection="0"/>
    <xf numFmtId="0" fontId="127" fillId="72" borderId="0" applyNumberFormat="0" applyBorder="0" applyAlignment="0" applyProtection="0"/>
    <xf numFmtId="0" fontId="40" fillId="23" borderId="0" applyNumberFormat="0" applyBorder="0" applyAlignment="0" applyProtection="0"/>
    <xf numFmtId="0" fontId="127" fillId="73" borderId="0" applyNumberFormat="0" applyBorder="0" applyAlignment="0" applyProtection="0"/>
    <xf numFmtId="0" fontId="40" fillId="17" borderId="0" applyNumberFormat="0" applyBorder="0" applyAlignment="0" applyProtection="0"/>
    <xf numFmtId="0" fontId="40" fillId="15" borderId="0" applyNumberFormat="0" applyBorder="0" applyAlignment="0" applyProtection="0"/>
    <xf numFmtId="0" fontId="127" fillId="74" borderId="0" applyNumberFormat="0" applyBorder="0" applyAlignment="0" applyProtection="0"/>
    <xf numFmtId="0" fontId="40" fillId="15" borderId="0" applyNumberFormat="0" applyBorder="0" applyAlignment="0" applyProtection="0"/>
    <xf numFmtId="0" fontId="41" fillId="5" borderId="0" applyNumberFormat="0" applyBorder="0" applyAlignment="0" applyProtection="0"/>
    <xf numFmtId="0" fontId="117" fillId="75" borderId="0" applyNumberFormat="0" applyBorder="0" applyAlignment="0" applyProtection="0"/>
    <xf numFmtId="0" fontId="41" fillId="5" borderId="0" applyNumberFormat="0" applyBorder="0" applyAlignment="0" applyProtection="0"/>
    <xf numFmtId="0" fontId="141" fillId="24" borderId="4" applyNumberFormat="0" applyAlignment="0" applyProtection="0"/>
    <xf numFmtId="0" fontId="141" fillId="25" borderId="4" applyNumberFormat="0" applyAlignment="0" applyProtection="0"/>
    <xf numFmtId="0" fontId="121" fillId="76" borderId="33" applyNumberFormat="0" applyAlignment="0" applyProtection="0"/>
    <xf numFmtId="0" fontId="141" fillId="24" borderId="4" applyNumberFormat="0" applyAlignment="0" applyProtection="0"/>
    <xf numFmtId="0" fontId="123" fillId="77" borderId="34" applyNumberFormat="0" applyAlignment="0" applyProtection="0"/>
    <xf numFmtId="0" fontId="43" fillId="26" borderId="5" applyNumberFormat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5" fontId="8" fillId="0" borderId="0" applyFill="0" applyBorder="0" applyAlignment="0" applyProtection="0"/>
    <xf numFmtId="266" fontId="8" fillId="0" borderId="0" applyFill="0" applyBorder="0" applyAlignment="0" applyProtection="0"/>
    <xf numFmtId="267" fontId="22" fillId="0" borderId="13">
      <alignment horizontal="center" vertical="center" wrapText="1"/>
    </xf>
    <xf numFmtId="0" fontId="1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8" fillId="0" borderId="0" applyFill="0" applyBorder="0" applyAlignment="0" applyProtection="0"/>
    <xf numFmtId="0" fontId="45" fillId="7" borderId="0" applyNumberFormat="0" applyBorder="0" applyAlignment="0" applyProtection="0"/>
    <xf numFmtId="0" fontId="116" fillId="78" borderId="0" applyNumberFormat="0" applyBorder="0" applyAlignment="0" applyProtection="0"/>
    <xf numFmtId="0" fontId="45" fillId="7" borderId="0" applyNumberFormat="0" applyBorder="0" applyAlignment="0" applyProtection="0"/>
    <xf numFmtId="0" fontId="35" fillId="25" borderId="13">
      <alignment horizontal="center" vertical="top" wrapText="1"/>
    </xf>
    <xf numFmtId="0" fontId="136" fillId="0" borderId="35" applyNumberFormat="0" applyFill="0" applyAlignment="0" applyProtection="0"/>
    <xf numFmtId="0" fontId="143" fillId="0" borderId="36" applyNumberFormat="0" applyFill="0" applyAlignment="0" applyProtection="0"/>
    <xf numFmtId="0" fontId="137" fillId="0" borderId="37" applyNumberFormat="0" applyFill="0" applyAlignment="0" applyProtection="0"/>
    <xf numFmtId="0" fontId="144" fillId="0" borderId="37" applyNumberFormat="0" applyFill="0" applyAlignment="0" applyProtection="0"/>
    <xf numFmtId="0" fontId="114" fillId="0" borderId="38" applyNumberFormat="0" applyFill="0" applyAlignment="0" applyProtection="0"/>
    <xf numFmtId="0" fontId="137" fillId="0" borderId="37" applyNumberFormat="0" applyFill="0" applyAlignment="0" applyProtection="0"/>
    <xf numFmtId="0" fontId="46" fillId="0" borderId="39" applyNumberFormat="0" applyFill="0" applyAlignment="0" applyProtection="0"/>
    <xf numFmtId="0" fontId="145" fillId="0" borderId="12" applyNumberFormat="0" applyFill="0" applyAlignment="0" applyProtection="0"/>
    <xf numFmtId="0" fontId="115" fillId="0" borderId="40" applyNumberFormat="0" applyFill="0" applyAlignment="0" applyProtection="0"/>
    <xf numFmtId="0" fontId="46" fillId="0" borderId="39" applyNumberFormat="0" applyFill="0" applyAlignment="0" applyProtection="0"/>
    <xf numFmtId="0" fontId="145" fillId="0" borderId="0" applyNumberFormat="0" applyFill="0" applyBorder="0" applyAlignment="0" applyProtection="0"/>
    <xf numFmtId="0" fontId="47" fillId="8" borderId="4" applyNumberFormat="0" applyAlignment="0" applyProtection="0"/>
    <xf numFmtId="0" fontId="119" fillId="79" borderId="33" applyNumberFormat="0" applyAlignment="0" applyProtection="0"/>
    <xf numFmtId="0" fontId="47" fillId="8" borderId="4" applyNumberFormat="0" applyAlignment="0" applyProtection="0"/>
    <xf numFmtId="0" fontId="146" fillId="0" borderId="16" applyNumberFormat="0" applyFill="0" applyAlignment="0" applyProtection="0"/>
    <xf numFmtId="0" fontId="8" fillId="0" borderId="0" applyFont="0" applyFill="0" applyBorder="0" applyAlignment="0" applyProtection="0"/>
    <xf numFmtId="0" fontId="147" fillId="11" borderId="0" applyNumberFormat="0" applyBorder="0" applyAlignment="0" applyProtection="0"/>
    <xf numFmtId="268" fontId="14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5" fontId="22" fillId="0" borderId="13">
      <alignment horizontal="right" vertical="center"/>
    </xf>
    <xf numFmtId="0" fontId="22" fillId="0" borderId="13">
      <alignment horizontal="left" vertical="center" wrapText="1"/>
    </xf>
    <xf numFmtId="1" fontId="35" fillId="25" borderId="13">
      <alignment horizontal="center" vertical="center" wrapText="1"/>
    </xf>
    <xf numFmtId="0" fontId="8" fillId="6" borderId="17" applyNumberFormat="0" applyFont="0" applyAlignment="0" applyProtection="0"/>
    <xf numFmtId="0" fontId="6" fillId="50" borderId="32" applyNumberFormat="0" applyFont="0" applyAlignment="0" applyProtection="0"/>
    <xf numFmtId="0" fontId="6" fillId="50" borderId="32" applyNumberFormat="0" applyFont="0" applyAlignment="0" applyProtection="0"/>
    <xf numFmtId="0" fontId="6" fillId="50" borderId="32" applyNumberFormat="0" applyFont="0" applyAlignment="0" applyProtection="0"/>
    <xf numFmtId="0" fontId="12" fillId="50" borderId="32" applyNumberFormat="0" applyFont="0" applyAlignment="0" applyProtection="0"/>
    <xf numFmtId="0" fontId="6" fillId="50" borderId="32" applyNumberFormat="0" applyFont="0" applyAlignment="0" applyProtection="0"/>
    <xf numFmtId="0" fontId="8" fillId="6" borderId="17" applyNumberFormat="0" applyFont="0" applyAlignment="0" applyProtection="0"/>
    <xf numFmtId="0" fontId="8" fillId="6" borderId="17" applyNumberFormat="0" applyFont="0" applyAlignment="0" applyProtection="0"/>
    <xf numFmtId="0" fontId="8" fillId="6" borderId="17" applyNumberFormat="0" applyFont="0" applyAlignment="0" applyProtection="0"/>
    <xf numFmtId="0" fontId="50" fillId="25" borderId="18" applyNumberFormat="0" applyAlignment="0" applyProtection="0"/>
    <xf numFmtId="0" fontId="120" fillId="76" borderId="41" applyNumberFormat="0" applyAlignment="0" applyProtection="0"/>
    <xf numFmtId="0" fontId="50" fillId="24" borderId="1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69" fontId="8" fillId="0" borderId="0" applyFont="0" applyFill="0" applyBorder="0" applyAlignment="0" applyProtection="0"/>
    <xf numFmtId="269" fontId="8" fillId="0" borderId="0" applyFont="0" applyFill="0" applyBorder="0" applyAlignment="0" applyProtection="0"/>
    <xf numFmtId="2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49" fillId="0" borderId="0">
      <alignment wrapText="1"/>
    </xf>
    <xf numFmtId="0" fontId="54" fillId="11" borderId="27" applyNumberFormat="0" applyProtection="0">
      <alignment vertical="center"/>
    </xf>
    <xf numFmtId="0" fontId="7" fillId="11" borderId="18" applyNumberFormat="0" applyProtection="0">
      <alignment horizontal="left" vertical="center" indent="1"/>
    </xf>
    <xf numFmtId="0" fontId="7" fillId="11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25" borderId="18" applyNumberFormat="0" applyProtection="0">
      <alignment horizontal="left" vertical="center" indent="1"/>
    </xf>
    <xf numFmtId="0" fontId="8" fillId="25" borderId="18" applyNumberFormat="0" applyProtection="0">
      <alignment horizontal="left" vertical="center" indent="1"/>
    </xf>
    <xf numFmtId="0" fontId="150" fillId="40" borderId="27" applyNumberFormat="0" applyProtection="0">
      <alignment horizontal="right" vertical="center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8" fillId="3" borderId="18" applyNumberFormat="0" applyProtection="0">
      <alignment horizontal="left" vertical="center" indent="1"/>
    </xf>
    <xf numFmtId="0" fontId="151" fillId="0" borderId="0" applyNumberFormat="0" applyFill="0" applyBorder="0" applyAlignment="0" applyProtection="0"/>
    <xf numFmtId="0" fontId="152" fillId="0" borderId="28">
      <alignment horizontal="center" vertical="center" wrapText="1"/>
    </xf>
    <xf numFmtId="0" fontId="135" fillId="0" borderId="42" applyNumberFormat="0" applyFill="0" applyAlignment="0" applyProtection="0"/>
    <xf numFmtId="0" fontId="135" fillId="0" borderId="43" applyNumberFormat="0" applyFill="0" applyAlignment="0" applyProtection="0"/>
    <xf numFmtId="0" fontId="126" fillId="0" borderId="44" applyNumberFormat="0" applyFill="0" applyAlignment="0" applyProtection="0"/>
    <xf numFmtId="0" fontId="135" fillId="0" borderId="42" applyNumberFormat="0" applyFill="0" applyAlignment="0" applyProtection="0"/>
    <xf numFmtId="0" fontId="12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" fillId="0" borderId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0" borderId="32" applyNumberFormat="0" applyFont="0" applyAlignment="0" applyProtection="0"/>
    <xf numFmtId="0" fontId="6" fillId="50" borderId="32" applyNumberFormat="0" applyFont="0" applyAlignment="0" applyProtection="0"/>
    <xf numFmtId="0" fontId="6" fillId="50" borderId="32" applyNumberFormat="0" applyFont="0" applyAlignment="0" applyProtection="0"/>
    <xf numFmtId="0" fontId="6" fillId="50" borderId="32" applyNumberFormat="0" applyFont="0" applyAlignment="0" applyProtection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1" fontId="8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6" fillId="0" borderId="0"/>
    <xf numFmtId="43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3" fillId="0" borderId="0" applyProtection="0"/>
    <xf numFmtId="0" fontId="21" fillId="0" borderId="0">
      <alignment vertical="top"/>
    </xf>
    <xf numFmtId="44" fontId="6" fillId="0" borderId="0" applyFont="0" applyFill="0" applyBorder="0" applyAlignment="0" applyProtection="0"/>
    <xf numFmtId="0" fontId="6" fillId="0" borderId="0"/>
    <xf numFmtId="168" fontId="13" fillId="0" borderId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13" fillId="0" borderId="0" applyProtection="0"/>
    <xf numFmtId="43" fontId="13" fillId="0" borderId="0" applyFont="0" applyFill="0" applyBorder="0" applyAlignment="0" applyProtection="0"/>
    <xf numFmtId="168" fontId="13" fillId="0" borderId="0" applyProtection="0"/>
    <xf numFmtId="168" fontId="13" fillId="0" borderId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8" fillId="0" borderId="0" applyFont="0" applyFill="0" applyBorder="0" applyAlignment="0" applyProtection="0"/>
    <xf numFmtId="5" fontId="8" fillId="0" borderId="0" applyFont="0" applyFill="0" applyBorder="0" applyAlignment="0" applyProtection="0"/>
    <xf numFmtId="14" fontId="8" fillId="0" borderId="0" applyFont="0" applyFill="0" applyBorder="0" applyAlignment="0" applyProtection="0"/>
    <xf numFmtId="215" fontId="10" fillId="0" borderId="0" applyFont="0" applyFill="0" applyBorder="0" applyAlignment="0" applyProtection="0"/>
    <xf numFmtId="2" fontId="8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63" fillId="0" borderId="0"/>
    <xf numFmtId="0" fontId="6" fillId="0" borderId="0"/>
    <xf numFmtId="7" fontId="89" fillId="0" borderId="0"/>
    <xf numFmtId="0" fontId="5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3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168" fontId="13" fillId="0" borderId="0" applyProtection="0"/>
    <xf numFmtId="0" fontId="85" fillId="0" borderId="0" applyNumberFormat="0" applyFill="0" applyBorder="0" applyAlignment="0" applyProtection="0"/>
    <xf numFmtId="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58" fillId="0" borderId="0"/>
    <xf numFmtId="0" fontId="158" fillId="0" borderId="0"/>
    <xf numFmtId="0" fontId="8" fillId="0" borderId="0"/>
    <xf numFmtId="0" fontId="158" fillId="0" borderId="0"/>
    <xf numFmtId="0" fontId="15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1" fillId="3" borderId="0" applyNumberFormat="0" applyBorder="0" applyAlignment="0" applyProtection="0"/>
    <xf numFmtId="0" fontId="91" fillId="5" borderId="0" applyNumberFormat="0" applyBorder="0" applyAlignment="0" applyProtection="0"/>
    <xf numFmtId="0" fontId="91" fillId="7" borderId="0" applyNumberFormat="0" applyBorder="0" applyAlignment="0" applyProtection="0"/>
    <xf numFmtId="0" fontId="91" fillId="9" borderId="0" applyNumberFormat="0" applyBorder="0" applyAlignment="0" applyProtection="0"/>
    <xf numFmtId="0" fontId="91" fillId="10" borderId="0" applyNumberFormat="0" applyBorder="0" applyAlignment="0" applyProtection="0"/>
    <xf numFmtId="0" fontId="91" fillId="8" borderId="0" applyNumberFormat="0" applyBorder="0" applyAlignment="0" applyProtection="0"/>
    <xf numFmtId="0" fontId="91" fillId="2" borderId="0" applyNumberFormat="0" applyBorder="0" applyAlignment="0" applyProtection="0"/>
    <xf numFmtId="0" fontId="91" fillId="4" borderId="0" applyNumberFormat="0" applyBorder="0" applyAlignment="0" applyProtection="0"/>
    <xf numFmtId="0" fontId="91" fillId="12" borderId="0" applyNumberFormat="0" applyBorder="0" applyAlignment="0" applyProtection="0"/>
    <xf numFmtId="0" fontId="91" fillId="9" borderId="0" applyNumberFormat="0" applyBorder="0" applyAlignment="0" applyProtection="0"/>
    <xf numFmtId="0" fontId="91" fillId="2" borderId="0" applyNumberFormat="0" applyBorder="0" applyAlignment="0" applyProtection="0"/>
    <xf numFmtId="0" fontId="91" fillId="13" borderId="0" applyNumberFormat="0" applyBorder="0" applyAlignment="0" applyProtection="0"/>
    <xf numFmtId="0" fontId="92" fillId="14" borderId="0" applyNumberFormat="0" applyBorder="0" applyAlignment="0" applyProtection="0"/>
    <xf numFmtId="0" fontId="92" fillId="4" borderId="0" applyNumberFormat="0" applyBorder="0" applyAlignment="0" applyProtection="0"/>
    <xf numFmtId="0" fontId="92" fillId="12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18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2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15" borderId="0" applyNumberFormat="0" applyBorder="0" applyAlignment="0" applyProtection="0"/>
    <xf numFmtId="0" fontId="93" fillId="5" borderId="0" applyNumberFormat="0" applyBorder="0" applyAlignment="0" applyProtection="0"/>
    <xf numFmtId="0" fontId="94" fillId="25" borderId="4" applyNumberFormat="0" applyAlignment="0" applyProtection="0"/>
    <xf numFmtId="0" fontId="95" fillId="26" borderId="5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97" fillId="7" borderId="0" applyNumberFormat="0" applyBorder="0" applyAlignment="0" applyProtection="0"/>
    <xf numFmtId="43" fontId="32" fillId="0" borderId="0" applyFont="0" applyFill="0" applyBorder="0" applyAlignment="0" applyProtection="0"/>
    <xf numFmtId="0" fontId="98" fillId="0" borderId="12" applyNumberFormat="0" applyFill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0" borderId="16" applyNumberFormat="0" applyFill="0" applyAlignment="0" applyProtection="0"/>
    <xf numFmtId="0" fontId="101" fillId="11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0" fontId="13" fillId="6" borderId="17" applyNumberFormat="0" applyFont="0" applyAlignment="0" applyProtection="0"/>
    <xf numFmtId="0" fontId="102" fillId="25" borderId="18" applyNumberForma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6" fillId="0" borderId="0"/>
    <xf numFmtId="0" fontId="6" fillId="0" borderId="0"/>
    <xf numFmtId="0" fontId="8" fillId="0" borderId="0"/>
    <xf numFmtId="0" fontId="52" fillId="0" borderId="0">
      <alignment vertical="top"/>
    </xf>
    <xf numFmtId="0" fontId="6" fillId="0" borderId="0"/>
    <xf numFmtId="168" fontId="13" fillId="0" borderId="0" applyProtection="0"/>
    <xf numFmtId="168" fontId="13" fillId="0" borderId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12" fillId="3" borderId="0" applyNumberFormat="0" applyBorder="0" applyAlignment="0" applyProtection="0"/>
    <xf numFmtId="0" fontId="91" fillId="3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91" fillId="3" borderId="0" applyNumberFormat="0" applyBorder="0" applyAlignment="0" applyProtection="0"/>
    <xf numFmtId="0" fontId="91" fillId="3" borderId="0" applyNumberFormat="0" applyBorder="0" applyAlignment="0" applyProtection="0"/>
    <xf numFmtId="0" fontId="91" fillId="3" borderId="0" applyNumberFormat="0" applyBorder="0" applyAlignment="0" applyProtection="0"/>
    <xf numFmtId="0" fontId="91" fillId="3" borderId="0" applyNumberFormat="0" applyBorder="0" applyAlignment="0" applyProtection="0"/>
    <xf numFmtId="0" fontId="12" fillId="5" borderId="0" applyNumberFormat="0" applyBorder="0" applyAlignment="0" applyProtection="0"/>
    <xf numFmtId="0" fontId="91" fillId="5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12" fillId="7" borderId="0" applyNumberFormat="0" applyBorder="0" applyAlignment="0" applyProtection="0"/>
    <xf numFmtId="0" fontId="91" fillId="7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91" fillId="7" borderId="0" applyNumberFormat="0" applyBorder="0" applyAlignment="0" applyProtection="0"/>
    <xf numFmtId="0" fontId="91" fillId="7" borderId="0" applyNumberFormat="0" applyBorder="0" applyAlignment="0" applyProtection="0"/>
    <xf numFmtId="0" fontId="91" fillId="7" borderId="0" applyNumberFormat="0" applyBorder="0" applyAlignment="0" applyProtection="0"/>
    <xf numFmtId="0" fontId="91" fillId="7" borderId="0" applyNumberFormat="0" applyBorder="0" applyAlignment="0" applyProtection="0"/>
    <xf numFmtId="0" fontId="12" fillId="9" borderId="0" applyNumberFormat="0" applyBorder="0" applyAlignment="0" applyProtection="0"/>
    <xf numFmtId="0" fontId="91" fillId="9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12" fillId="10" borderId="0" applyNumberFormat="0" applyBorder="0" applyAlignment="0" applyProtection="0"/>
    <xf numFmtId="0" fontId="91" fillId="10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91" fillId="10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91" fillId="8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6" fillId="56" borderId="0" applyNumberFormat="0" applyBorder="0" applyAlignment="0" applyProtection="0"/>
    <xf numFmtId="0" fontId="91" fillId="8" borderId="0" applyNumberFormat="0" applyBorder="0" applyAlignment="0" applyProtection="0"/>
    <xf numFmtId="0" fontId="91" fillId="8" borderId="0" applyNumberFormat="0" applyBorder="0" applyAlignment="0" applyProtection="0"/>
    <xf numFmtId="0" fontId="91" fillId="8" borderId="0" applyNumberFormat="0" applyBorder="0" applyAlignment="0" applyProtection="0"/>
    <xf numFmtId="0" fontId="91" fillId="8" borderId="0" applyNumberFormat="0" applyBorder="0" applyAlignment="0" applyProtection="0"/>
    <xf numFmtId="0" fontId="12" fillId="2" borderId="0" applyNumberFormat="0" applyBorder="0" applyAlignment="0" applyProtection="0"/>
    <xf numFmtId="0" fontId="91" fillId="2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91" fillId="2" borderId="0" applyNumberFormat="0" applyBorder="0" applyAlignment="0" applyProtection="0"/>
    <xf numFmtId="0" fontId="91" fillId="2" borderId="0" applyNumberFormat="0" applyBorder="0" applyAlignment="0" applyProtection="0"/>
    <xf numFmtId="0" fontId="91" fillId="2" borderId="0" applyNumberFormat="0" applyBorder="0" applyAlignment="0" applyProtection="0"/>
    <xf numFmtId="0" fontId="91" fillId="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91" fillId="4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12" fillId="12" borderId="0" applyNumberFormat="0" applyBorder="0" applyAlignment="0" applyProtection="0"/>
    <xf numFmtId="0" fontId="91" fillId="12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6" fillId="59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91" fillId="12" borderId="0" applyNumberFormat="0" applyBorder="0" applyAlignment="0" applyProtection="0"/>
    <xf numFmtId="0" fontId="12" fillId="9" borderId="0" applyNumberFormat="0" applyBorder="0" applyAlignment="0" applyProtection="0"/>
    <xf numFmtId="0" fontId="91" fillId="9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6" fillId="60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91" fillId="9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91" fillId="2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6" fillId="61" borderId="0" applyNumberFormat="0" applyBorder="0" applyAlignment="0" applyProtection="0"/>
    <xf numFmtId="0" fontId="91" fillId="2" borderId="0" applyNumberFormat="0" applyBorder="0" applyAlignment="0" applyProtection="0"/>
    <xf numFmtId="0" fontId="91" fillId="2" borderId="0" applyNumberFormat="0" applyBorder="0" applyAlignment="0" applyProtection="0"/>
    <xf numFmtId="0" fontId="91" fillId="2" borderId="0" applyNumberFormat="0" applyBorder="0" applyAlignment="0" applyProtection="0"/>
    <xf numFmtId="0" fontId="91" fillId="2" borderId="0" applyNumberFormat="0" applyBorder="0" applyAlignment="0" applyProtection="0"/>
    <xf numFmtId="0" fontId="12" fillId="13" borderId="0" applyNumberFormat="0" applyBorder="0" applyAlignment="0" applyProtection="0"/>
    <xf numFmtId="0" fontId="91" fillId="13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91" fillId="13" borderId="0" applyNumberFormat="0" applyBorder="0" applyAlignment="0" applyProtection="0"/>
    <xf numFmtId="0" fontId="40" fillId="14" borderId="0" applyNumberFormat="0" applyBorder="0" applyAlignment="0" applyProtection="0"/>
    <xf numFmtId="0" fontId="92" fillId="14" borderId="0" applyNumberFormat="0" applyBorder="0" applyAlignment="0" applyProtection="0"/>
    <xf numFmtId="0" fontId="127" fillId="6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92" fillId="4" borderId="0" applyNumberFormat="0" applyBorder="0" applyAlignment="0" applyProtection="0"/>
    <xf numFmtId="0" fontId="127" fillId="64" borderId="0" applyNumberFormat="0" applyBorder="0" applyAlignment="0" applyProtection="0"/>
    <xf numFmtId="0" fontId="92" fillId="4" borderId="0" applyNumberFormat="0" applyBorder="0" applyAlignment="0" applyProtection="0"/>
    <xf numFmtId="0" fontId="92" fillId="4" borderId="0" applyNumberFormat="0" applyBorder="0" applyAlignment="0" applyProtection="0"/>
    <xf numFmtId="0" fontId="92" fillId="4" borderId="0" applyNumberFormat="0" applyBorder="0" applyAlignment="0" applyProtection="0"/>
    <xf numFmtId="0" fontId="92" fillId="4" borderId="0" applyNumberFormat="0" applyBorder="0" applyAlignment="0" applyProtection="0"/>
    <xf numFmtId="0" fontId="40" fillId="12" borderId="0" applyNumberFormat="0" applyBorder="0" applyAlignment="0" applyProtection="0"/>
    <xf numFmtId="0" fontId="92" fillId="12" borderId="0" applyNumberFormat="0" applyBorder="0" applyAlignment="0" applyProtection="0"/>
    <xf numFmtId="0" fontId="127" fillId="65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40" fillId="16" borderId="0" applyNumberFormat="0" applyBorder="0" applyAlignment="0" applyProtection="0"/>
    <xf numFmtId="0" fontId="92" fillId="16" borderId="0" applyNumberFormat="0" applyBorder="0" applyAlignment="0" applyProtection="0"/>
    <xf numFmtId="0" fontId="127" fillId="66" borderId="0" applyNumberFormat="0" applyBorder="0" applyAlignment="0" applyProtection="0"/>
    <xf numFmtId="0" fontId="92" fillId="16" borderId="0" applyNumberFormat="0" applyBorder="0" applyAlignment="0" applyProtection="0"/>
    <xf numFmtId="0" fontId="92" fillId="16" borderId="0" applyNumberFormat="0" applyBorder="0" applyAlignment="0" applyProtection="0"/>
    <xf numFmtId="0" fontId="92" fillId="16" borderId="0" applyNumberFormat="0" applyBorder="0" applyAlignment="0" applyProtection="0"/>
    <xf numFmtId="0" fontId="92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92" fillId="17" borderId="0" applyNumberFormat="0" applyBorder="0" applyAlignment="0" applyProtection="0"/>
    <xf numFmtId="0" fontId="127" fillId="67" borderId="0" applyNumberFormat="0" applyBorder="0" applyAlignment="0" applyProtection="0"/>
    <xf numFmtId="0" fontId="92" fillId="17" borderId="0" applyNumberFormat="0" applyBorder="0" applyAlignment="0" applyProtection="0"/>
    <xf numFmtId="0" fontId="92" fillId="17" borderId="0" applyNumberFormat="0" applyBorder="0" applyAlignment="0" applyProtection="0"/>
    <xf numFmtId="0" fontId="92" fillId="17" borderId="0" applyNumberFormat="0" applyBorder="0" applyAlignment="0" applyProtection="0"/>
    <xf numFmtId="0" fontId="92" fillId="17" borderId="0" applyNumberFormat="0" applyBorder="0" applyAlignment="0" applyProtection="0"/>
    <xf numFmtId="0" fontId="40" fillId="18" borderId="0" applyNumberFormat="0" applyBorder="0" applyAlignment="0" applyProtection="0"/>
    <xf numFmtId="0" fontId="92" fillId="18" borderId="0" applyNumberFormat="0" applyBorder="0" applyAlignment="0" applyProtection="0"/>
    <xf numFmtId="0" fontId="127" fillId="6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40" fillId="20" borderId="0" applyNumberFormat="0" applyBorder="0" applyAlignment="0" applyProtection="0"/>
    <xf numFmtId="0" fontId="92" fillId="20" borderId="0" applyNumberFormat="0" applyBorder="0" applyAlignment="0" applyProtection="0"/>
    <xf numFmtId="0" fontId="127" fillId="69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92" fillId="21" borderId="0" applyNumberFormat="0" applyBorder="0" applyAlignment="0" applyProtection="0"/>
    <xf numFmtId="0" fontId="127" fillId="70" borderId="0" applyNumberFormat="0" applyBorder="0" applyAlignment="0" applyProtection="0"/>
    <xf numFmtId="0" fontId="92" fillId="21" borderId="0" applyNumberFormat="0" applyBorder="0" applyAlignment="0" applyProtection="0"/>
    <xf numFmtId="0" fontId="92" fillId="21" borderId="0" applyNumberFormat="0" applyBorder="0" applyAlignment="0" applyProtection="0"/>
    <xf numFmtId="0" fontId="92" fillId="21" borderId="0" applyNumberFormat="0" applyBorder="0" applyAlignment="0" applyProtection="0"/>
    <xf numFmtId="0" fontId="92" fillId="21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92" fillId="22" borderId="0" applyNumberFormat="0" applyBorder="0" applyAlignment="0" applyProtection="0"/>
    <xf numFmtId="0" fontId="127" fillId="71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40" fillId="16" borderId="0" applyNumberFormat="0" applyBorder="0" applyAlignment="0" applyProtection="0"/>
    <xf numFmtId="0" fontId="92" fillId="16" borderId="0" applyNumberFormat="0" applyBorder="0" applyAlignment="0" applyProtection="0"/>
    <xf numFmtId="0" fontId="127" fillId="72" borderId="0" applyNumberFormat="0" applyBorder="0" applyAlignment="0" applyProtection="0"/>
    <xf numFmtId="0" fontId="92" fillId="16" borderId="0" applyNumberFormat="0" applyBorder="0" applyAlignment="0" applyProtection="0"/>
    <xf numFmtId="0" fontId="92" fillId="16" borderId="0" applyNumberFormat="0" applyBorder="0" applyAlignment="0" applyProtection="0"/>
    <xf numFmtId="0" fontId="92" fillId="16" borderId="0" applyNumberFormat="0" applyBorder="0" applyAlignment="0" applyProtection="0"/>
    <xf numFmtId="0" fontId="92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92" fillId="17" borderId="0" applyNumberFormat="0" applyBorder="0" applyAlignment="0" applyProtection="0"/>
    <xf numFmtId="0" fontId="127" fillId="73" borderId="0" applyNumberFormat="0" applyBorder="0" applyAlignment="0" applyProtection="0"/>
    <xf numFmtId="0" fontId="92" fillId="17" borderId="0" applyNumberFormat="0" applyBorder="0" applyAlignment="0" applyProtection="0"/>
    <xf numFmtId="0" fontId="92" fillId="17" borderId="0" applyNumberFormat="0" applyBorder="0" applyAlignment="0" applyProtection="0"/>
    <xf numFmtId="0" fontId="92" fillId="17" borderId="0" applyNumberFormat="0" applyBorder="0" applyAlignment="0" applyProtection="0"/>
    <xf numFmtId="0" fontId="92" fillId="17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92" fillId="15" borderId="0" applyNumberFormat="0" applyBorder="0" applyAlignment="0" applyProtection="0"/>
    <xf numFmtId="0" fontId="127" fillId="74" borderId="0" applyNumberFormat="0" applyBorder="0" applyAlignment="0" applyProtection="0"/>
    <xf numFmtId="0" fontId="92" fillId="15" borderId="0" applyNumberFormat="0" applyBorder="0" applyAlignment="0" applyProtection="0"/>
    <xf numFmtId="0" fontId="92" fillId="15" borderId="0" applyNumberFormat="0" applyBorder="0" applyAlignment="0" applyProtection="0"/>
    <xf numFmtId="0" fontId="92" fillId="15" borderId="0" applyNumberFormat="0" applyBorder="0" applyAlignment="0" applyProtection="0"/>
    <xf numFmtId="0" fontId="92" fillId="1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93" fillId="5" borderId="0" applyNumberFormat="0" applyBorder="0" applyAlignment="0" applyProtection="0"/>
    <xf numFmtId="0" fontId="117" fillId="75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141" fillId="25" borderId="4" applyNumberFormat="0" applyAlignment="0" applyProtection="0"/>
    <xf numFmtId="0" fontId="94" fillId="25" borderId="4" applyNumberFormat="0" applyAlignment="0" applyProtection="0"/>
    <xf numFmtId="0" fontId="121" fillId="76" borderId="33" applyNumberFormat="0" applyAlignment="0" applyProtection="0"/>
    <xf numFmtId="0" fontId="94" fillId="25" borderId="4" applyNumberFormat="0" applyAlignment="0" applyProtection="0"/>
    <xf numFmtId="0" fontId="94" fillId="25" borderId="4" applyNumberFormat="0" applyAlignment="0" applyProtection="0"/>
    <xf numFmtId="0" fontId="94" fillId="25" borderId="4" applyNumberFormat="0" applyAlignment="0" applyProtection="0"/>
    <xf numFmtId="0" fontId="94" fillId="25" borderId="4" applyNumberFormat="0" applyAlignment="0" applyProtection="0"/>
    <xf numFmtId="0" fontId="43" fillId="26" borderId="5" applyNumberFormat="0" applyAlignment="0" applyProtection="0"/>
    <xf numFmtId="0" fontId="43" fillId="26" borderId="5" applyNumberFormat="0" applyAlignment="0" applyProtection="0"/>
    <xf numFmtId="0" fontId="95" fillId="26" borderId="5" applyNumberFormat="0" applyAlignment="0" applyProtection="0"/>
    <xf numFmtId="0" fontId="123" fillId="77" borderId="34" applyNumberFormat="0" applyAlignment="0" applyProtection="0"/>
    <xf numFmtId="0" fontId="95" fillId="26" borderId="5" applyNumberFormat="0" applyAlignment="0" applyProtection="0"/>
    <xf numFmtId="0" fontId="95" fillId="26" borderId="5" applyNumberFormat="0" applyAlignment="0" applyProtection="0"/>
    <xf numFmtId="0" fontId="95" fillId="26" borderId="5" applyNumberFormat="0" applyAlignment="0" applyProtection="0"/>
    <xf numFmtId="0" fontId="95" fillId="26" borderId="5" applyNumberFormat="0" applyAlignment="0" applyProtection="0"/>
    <xf numFmtId="40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43" fontId="158" fillId="0" borderId="0" applyFont="0" applyFill="0" applyBorder="0" applyAlignment="0" applyProtection="0"/>
    <xf numFmtId="40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" fontId="15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270" fontId="153" fillId="0" borderId="0" applyFont="0" applyFill="0" applyBorder="0" applyAlignment="0" applyProtection="0"/>
    <xf numFmtId="0" fontId="15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2" fontId="153" fillId="0" borderId="0" applyFont="0" applyFill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97" fillId="7" borderId="0" applyNumberFormat="0" applyBorder="0" applyAlignment="0" applyProtection="0"/>
    <xf numFmtId="0" fontId="116" fillId="78" borderId="0" applyNumberFormat="0" applyBorder="0" applyAlignment="0" applyProtection="0"/>
    <xf numFmtId="0" fontId="97" fillId="7" borderId="0" applyNumberFormat="0" applyBorder="0" applyAlignment="0" applyProtection="0"/>
    <xf numFmtId="0" fontId="97" fillId="7" borderId="0" applyNumberFormat="0" applyBorder="0" applyAlignment="0" applyProtection="0"/>
    <xf numFmtId="0" fontId="97" fillId="7" borderId="0" applyNumberFormat="0" applyBorder="0" applyAlignment="0" applyProtection="0"/>
    <xf numFmtId="0" fontId="97" fillId="7" borderId="0" applyNumberFormat="0" applyBorder="0" applyAlignment="0" applyProtection="0"/>
    <xf numFmtId="0" fontId="2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29" fillId="0" borderId="0" applyFont="0" applyFill="0" applyBorder="0" applyAlignment="0" applyProtection="0"/>
    <xf numFmtId="0" fontId="113" fillId="0" borderId="45" applyNumberFormat="0" applyFill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6" fillId="0" borderId="0" applyFont="0" applyFill="0" applyBorder="0" applyAlignment="0" applyProtection="0"/>
    <xf numFmtId="0" fontId="114" fillId="0" borderId="38" applyNumberFormat="0" applyFill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45" fillId="0" borderId="12" applyNumberFormat="0" applyFill="0" applyAlignment="0" applyProtection="0"/>
    <xf numFmtId="0" fontId="98" fillId="0" borderId="12" applyNumberFormat="0" applyFill="0" applyAlignment="0" applyProtection="0"/>
    <xf numFmtId="0" fontId="115" fillId="0" borderId="40" applyNumberFormat="0" applyFill="0" applyAlignment="0" applyProtection="0"/>
    <xf numFmtId="0" fontId="98" fillId="0" borderId="12" applyNumberFormat="0" applyFill="0" applyAlignment="0" applyProtection="0"/>
    <xf numFmtId="0" fontId="98" fillId="0" borderId="12" applyNumberFormat="0" applyFill="0" applyAlignment="0" applyProtection="0"/>
    <xf numFmtId="0" fontId="98" fillId="0" borderId="12" applyNumberFormat="0" applyFill="0" applyAlignment="0" applyProtection="0"/>
    <xf numFmtId="0" fontId="98" fillId="0" borderId="12" applyNumberFormat="0" applyFill="0" applyAlignment="0" applyProtection="0"/>
    <xf numFmtId="0" fontId="14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7" fillId="8" borderId="4" applyNumberFormat="0" applyAlignment="0" applyProtection="0"/>
    <xf numFmtId="0" fontId="119" fillId="79" borderId="33" applyNumberFormat="0" applyAlignment="0" applyProtection="0"/>
    <xf numFmtId="0" fontId="99" fillId="8" borderId="4" applyNumberFormat="0" applyAlignment="0" applyProtection="0"/>
    <xf numFmtId="0" fontId="99" fillId="8" borderId="4" applyNumberFormat="0" applyAlignment="0" applyProtection="0"/>
    <xf numFmtId="0" fontId="99" fillId="8" borderId="4" applyNumberFormat="0" applyAlignment="0" applyProtection="0"/>
    <xf numFmtId="0" fontId="99" fillId="8" borderId="4" applyNumberFormat="0" applyAlignment="0" applyProtection="0"/>
    <xf numFmtId="0" fontId="146" fillId="0" borderId="16" applyNumberFormat="0" applyFill="0" applyAlignment="0" applyProtection="0"/>
    <xf numFmtId="0" fontId="146" fillId="0" borderId="16" applyNumberFormat="0" applyFill="0" applyAlignment="0" applyProtection="0"/>
    <xf numFmtId="0" fontId="100" fillId="0" borderId="16" applyNumberFormat="0" applyFill="0" applyAlignment="0" applyProtection="0"/>
    <xf numFmtId="0" fontId="122" fillId="0" borderId="46" applyNumberFormat="0" applyFill="0" applyAlignment="0" applyProtection="0"/>
    <xf numFmtId="0" fontId="100" fillId="0" borderId="16" applyNumberFormat="0" applyFill="0" applyAlignment="0" applyProtection="0"/>
    <xf numFmtId="0" fontId="100" fillId="0" borderId="16" applyNumberFormat="0" applyFill="0" applyAlignment="0" applyProtection="0"/>
    <xf numFmtId="0" fontId="100" fillId="0" borderId="16" applyNumberFormat="0" applyFill="0" applyAlignment="0" applyProtection="0"/>
    <xf numFmtId="0" fontId="100" fillId="0" borderId="16" applyNumberFormat="0" applyFill="0" applyAlignment="0" applyProtection="0"/>
    <xf numFmtId="0" fontId="147" fillId="11" borderId="0" applyNumberFormat="0" applyBorder="0" applyAlignment="0" applyProtection="0"/>
    <xf numFmtId="0" fontId="147" fillId="11" borderId="0" applyNumberFormat="0" applyBorder="0" applyAlignment="0" applyProtection="0"/>
    <xf numFmtId="0" fontId="101" fillId="11" borderId="0" applyNumberFormat="0" applyBorder="0" applyAlignment="0" applyProtection="0"/>
    <xf numFmtId="0" fontId="118" fillId="80" borderId="0" applyNumberFormat="0" applyBorder="0" applyAlignment="0" applyProtection="0"/>
    <xf numFmtId="0" fontId="101" fillId="11" borderId="0" applyNumberFormat="0" applyBorder="0" applyAlignment="0" applyProtection="0"/>
    <xf numFmtId="0" fontId="101" fillId="11" borderId="0" applyNumberFormat="0" applyBorder="0" applyAlignment="0" applyProtection="0"/>
    <xf numFmtId="0" fontId="101" fillId="11" borderId="0" applyNumberFormat="0" applyBorder="0" applyAlignment="0" applyProtection="0"/>
    <xf numFmtId="0" fontId="101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8" fillId="0" borderId="0"/>
    <xf numFmtId="0" fontId="32" fillId="0" borderId="0"/>
    <xf numFmtId="0" fontId="8" fillId="0" borderId="0"/>
    <xf numFmtId="0" fontId="32" fillId="0" borderId="0"/>
    <xf numFmtId="168" fontId="13" fillId="0" borderId="0" applyProtection="0"/>
    <xf numFmtId="0" fontId="32" fillId="0" borderId="0"/>
    <xf numFmtId="0" fontId="32" fillId="0" borderId="0"/>
    <xf numFmtId="168" fontId="13" fillId="0" borderId="0" applyProtection="0"/>
    <xf numFmtId="168" fontId="13" fillId="0" borderId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0" fillId="0" borderId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" fillId="0" borderId="0"/>
    <xf numFmtId="0" fontId="32" fillId="0" borderId="0" applyNumberFormat="0" applyFont="0" applyFill="0" applyBorder="0" applyAlignment="0" applyProtection="0">
      <alignment horizontal="left"/>
    </xf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33" fillId="0" borderId="58">
      <alignment horizontal="center"/>
    </xf>
    <xf numFmtId="0" fontId="16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271" fontId="16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</cellStyleXfs>
  <cellXfs count="202">
    <xf numFmtId="0" fontId="0" fillId="0" borderId="0" xfId="0"/>
    <xf numFmtId="0" fontId="9" fillId="0" borderId="0" xfId="720" applyFont="1" applyAlignment="1">
      <alignment horizontal="center"/>
    </xf>
    <xf numFmtId="0" fontId="10" fillId="0" borderId="0" xfId="720" applyFont="1" applyAlignment="1">
      <alignment horizontal="center"/>
    </xf>
    <xf numFmtId="0" fontId="10" fillId="0" borderId="1" xfId="720" applyFont="1" applyBorder="1" applyAlignment="1">
      <alignment horizontal="center"/>
    </xf>
    <xf numFmtId="10" fontId="10" fillId="0" borderId="3" xfId="1624" applyNumberFormat="1" applyFont="1" applyFill="1" applyBorder="1" applyAlignment="1">
      <alignment horizontal="center"/>
    </xf>
    <xf numFmtId="44" fontId="10" fillId="0" borderId="1" xfId="720" applyNumberFormat="1" applyFont="1" applyBorder="1" applyAlignment="1">
      <alignment horizontal="center"/>
    </xf>
    <xf numFmtId="44" fontId="10" fillId="0" borderId="0" xfId="720" applyNumberFormat="1" applyFont="1" applyAlignment="1">
      <alignment horizontal="center"/>
    </xf>
    <xf numFmtId="10" fontId="10" fillId="0" borderId="3" xfId="720" applyNumberFormat="1" applyFont="1" applyBorder="1" applyAlignment="1">
      <alignment horizontal="center"/>
    </xf>
    <xf numFmtId="44" fontId="10" fillId="0" borderId="0" xfId="399" applyFont="1" applyFill="1" applyBorder="1" applyAlignment="1">
      <alignment horizontal="center"/>
    </xf>
    <xf numFmtId="44" fontId="10" fillId="0" borderId="1" xfId="399" applyFont="1" applyFill="1" applyBorder="1" applyAlignment="1">
      <alignment horizontal="center"/>
    </xf>
    <xf numFmtId="3" fontId="10" fillId="0" borderId="0" xfId="720" applyNumberFormat="1" applyFont="1" applyAlignment="1">
      <alignment horizontal="center"/>
    </xf>
    <xf numFmtId="44" fontId="10" fillId="0" borderId="0" xfId="784" applyNumberFormat="1" applyFont="1" applyAlignment="1">
      <alignment horizontal="center"/>
    </xf>
    <xf numFmtId="0" fontId="10" fillId="0" borderId="0" xfId="784" applyFont="1" applyAlignment="1">
      <alignment horizontal="center"/>
    </xf>
    <xf numFmtId="0" fontId="9" fillId="0" borderId="0" xfId="720" applyFont="1" applyAlignment="1">
      <alignment horizontal="left"/>
    </xf>
    <xf numFmtId="0" fontId="8" fillId="0" borderId="0" xfId="0" applyFont="1"/>
    <xf numFmtId="44" fontId="10" fillId="0" borderId="13" xfId="399" applyFont="1" applyFill="1" applyBorder="1" applyAlignment="1">
      <alignment horizontal="center"/>
    </xf>
    <xf numFmtId="10" fontId="10" fillId="0" borderId="0" xfId="1624" applyNumberFormat="1" applyFont="1" applyFill="1" applyBorder="1" applyAlignment="1">
      <alignment horizontal="center"/>
    </xf>
    <xf numFmtId="10" fontId="10" fillId="0" borderId="0" xfId="720" applyNumberFormat="1" applyFont="1" applyAlignment="1">
      <alignment horizontal="center"/>
    </xf>
    <xf numFmtId="0" fontId="8" fillId="0" borderId="0" xfId="799" applyAlignment="1">
      <alignment horizontal="left"/>
    </xf>
    <xf numFmtId="0" fontId="8" fillId="0" borderId="0" xfId="799"/>
    <xf numFmtId="44" fontId="11" fillId="0" borderId="0" xfId="799" applyNumberFormat="1" applyFont="1" applyAlignment="1">
      <alignment horizontal="left"/>
    </xf>
    <xf numFmtId="44" fontId="10" fillId="0" borderId="0" xfId="2" applyFont="1" applyFill="1"/>
    <xf numFmtId="44" fontId="8" fillId="0" borderId="0" xfId="799" applyNumberFormat="1"/>
    <xf numFmtId="44" fontId="8" fillId="0" borderId="0" xfId="0" applyNumberFormat="1" applyFont="1"/>
    <xf numFmtId="10" fontId="10" fillId="0" borderId="47" xfId="720" applyNumberFormat="1" applyFont="1" applyBorder="1" applyAlignment="1">
      <alignment horizontal="center"/>
    </xf>
    <xf numFmtId="165" fontId="10" fillId="0" borderId="0" xfId="1624" applyNumberFormat="1" applyFont="1" applyFill="1" applyBorder="1" applyAlignment="1">
      <alignment horizontal="center"/>
    </xf>
    <xf numFmtId="44" fontId="10" fillId="0" borderId="13" xfId="2" applyFont="1" applyFill="1" applyBorder="1"/>
    <xf numFmtId="44" fontId="10" fillId="0" borderId="0" xfId="2" applyFont="1" applyFill="1" applyBorder="1" applyAlignment="1">
      <alignment horizontal="center"/>
    </xf>
    <xf numFmtId="44" fontId="10" fillId="0" borderId="47" xfId="720" applyNumberFormat="1" applyFont="1" applyBorder="1" applyAlignment="1">
      <alignment horizontal="center"/>
    </xf>
    <xf numFmtId="44" fontId="10" fillId="0" borderId="1" xfId="400" applyFont="1" applyFill="1" applyBorder="1" applyAlignment="1">
      <alignment horizontal="center"/>
    </xf>
    <xf numFmtId="44" fontId="10" fillId="0" borderId="3" xfId="720" applyNumberFormat="1" applyFont="1" applyBorder="1" applyAlignment="1">
      <alignment horizontal="center"/>
    </xf>
    <xf numFmtId="0" fontId="11" fillId="0" borderId="0" xfId="799" applyFont="1" applyAlignment="1">
      <alignment horizontal="left"/>
    </xf>
    <xf numFmtId="0" fontId="106" fillId="0" borderId="0" xfId="0" applyFont="1"/>
    <xf numFmtId="43" fontId="10" fillId="0" borderId="0" xfId="3" applyFont="1" applyFill="1" applyAlignment="1">
      <alignment horizontal="center"/>
    </xf>
    <xf numFmtId="10" fontId="10" fillId="0" borderId="3" xfId="1" applyNumberFormat="1" applyFont="1" applyFill="1" applyBorder="1" applyAlignment="1">
      <alignment horizontal="center"/>
    </xf>
    <xf numFmtId="10" fontId="10" fillId="0" borderId="3" xfId="0" applyNumberFormat="1" applyFont="1" applyBorder="1" applyAlignment="1">
      <alignment horizontal="center" vertical="center"/>
    </xf>
    <xf numFmtId="44" fontId="10" fillId="0" borderId="1" xfId="721" applyNumberFormat="1" applyFont="1" applyBorder="1" applyAlignment="1">
      <alignment horizontal="center"/>
    </xf>
    <xf numFmtId="10" fontId="10" fillId="0" borderId="3" xfId="1625" applyNumberFormat="1" applyFont="1" applyFill="1" applyBorder="1" applyAlignment="1">
      <alignment horizontal="center"/>
    </xf>
    <xf numFmtId="10" fontId="8" fillId="0" borderId="0" xfId="799" applyNumberFormat="1"/>
    <xf numFmtId="10" fontId="10" fillId="0" borderId="0" xfId="1" applyNumberFormat="1" applyFont="1" applyFill="1" applyBorder="1" applyAlignment="1">
      <alignment horizontal="center"/>
    </xf>
    <xf numFmtId="165" fontId="10" fillId="0" borderId="0" xfId="1625" applyNumberFormat="1" applyFont="1" applyFill="1" applyBorder="1" applyAlignment="1">
      <alignment horizontal="center"/>
    </xf>
    <xf numFmtId="9" fontId="10" fillId="0" borderId="0" xfId="1" applyFont="1" applyFill="1" applyBorder="1" applyAlignment="1">
      <alignment horizontal="center"/>
    </xf>
    <xf numFmtId="44" fontId="10" fillId="0" borderId="0" xfId="721" applyNumberFormat="1" applyFont="1" applyAlignment="1">
      <alignment horizontal="center"/>
    </xf>
    <xf numFmtId="9" fontId="10" fillId="0" borderId="3" xfId="1" applyFont="1" applyFill="1" applyBorder="1" applyAlignment="1">
      <alignment horizontal="center"/>
    </xf>
    <xf numFmtId="2" fontId="8" fillId="0" borderId="0" xfId="0" applyNumberFormat="1" applyFont="1"/>
    <xf numFmtId="0" fontId="9" fillId="0" borderId="3" xfId="720" applyFont="1" applyBorder="1" applyAlignment="1">
      <alignment horizontal="left"/>
    </xf>
    <xf numFmtId="44" fontId="10" fillId="0" borderId="3" xfId="2" applyFont="1" applyFill="1" applyBorder="1" applyAlignment="1">
      <alignment horizontal="center"/>
    </xf>
    <xf numFmtId="0" fontId="10" fillId="0" borderId="0" xfId="0" applyFont="1"/>
    <xf numFmtId="0" fontId="8" fillId="0" borderId="20" xfId="0" applyFont="1" applyBorder="1"/>
    <xf numFmtId="0" fontId="8" fillId="0" borderId="48" xfId="0" applyFont="1" applyBorder="1"/>
    <xf numFmtId="44" fontId="10" fillId="0" borderId="13" xfId="400" applyFont="1" applyFill="1" applyBorder="1" applyAlignment="1">
      <alignment horizontal="center"/>
    </xf>
    <xf numFmtId="10" fontId="10" fillId="0" borderId="0" xfId="1625" applyNumberFormat="1" applyFont="1" applyFill="1" applyBorder="1" applyAlignment="1">
      <alignment horizontal="center"/>
    </xf>
    <xf numFmtId="44" fontId="10" fillId="0" borderId="0" xfId="2" applyFont="1" applyFill="1" applyBorder="1"/>
    <xf numFmtId="44" fontId="10" fillId="0" borderId="49" xfId="720" applyNumberFormat="1" applyFont="1" applyBorder="1" applyAlignment="1">
      <alignment horizontal="center"/>
    </xf>
    <xf numFmtId="164" fontId="10" fillId="0" borderId="0" xfId="2" applyNumberFormat="1" applyFont="1" applyFill="1" applyBorder="1" applyAlignment="1">
      <alignment horizontal="center"/>
    </xf>
    <xf numFmtId="264" fontId="55" fillId="0" borderId="0" xfId="357" applyNumberFormat="1" applyFont="1" applyFill="1" applyBorder="1" applyAlignment="1"/>
    <xf numFmtId="10" fontId="8" fillId="0" borderId="0" xfId="0" applyNumberFormat="1" applyFont="1"/>
    <xf numFmtId="6" fontId="10" fillId="0" borderId="0" xfId="2" applyNumberFormat="1" applyFont="1" applyFill="1" applyBorder="1" applyAlignment="1">
      <alignment horizontal="center"/>
    </xf>
    <xf numFmtId="0" fontId="9" fillId="0" borderId="0" xfId="721" applyFont="1" applyAlignment="1">
      <alignment horizontal="center"/>
    </xf>
    <xf numFmtId="44" fontId="0" fillId="0" borderId="0" xfId="0" applyNumberFormat="1"/>
    <xf numFmtId="44" fontId="0" fillId="0" borderId="0" xfId="2" applyFont="1"/>
    <xf numFmtId="44" fontId="10" fillId="0" borderId="1" xfId="2" applyFont="1" applyFill="1" applyBorder="1" applyAlignment="1">
      <alignment horizontal="center"/>
    </xf>
    <xf numFmtId="3" fontId="55" fillId="0" borderId="0" xfId="0" applyNumberFormat="1" applyFont="1"/>
    <xf numFmtId="0" fontId="8" fillId="0" borderId="1" xfId="0" applyFont="1" applyBorder="1"/>
    <xf numFmtId="0" fontId="9" fillId="81" borderId="0" xfId="720" applyFont="1" applyFill="1" applyAlignment="1">
      <alignment horizontal="left"/>
    </xf>
    <xf numFmtId="0" fontId="8" fillId="81" borderId="0" xfId="799" applyFill="1"/>
    <xf numFmtId="0" fontId="9" fillId="81" borderId="0" xfId="721" applyFont="1" applyFill="1" applyAlignment="1">
      <alignment horizontal="left"/>
    </xf>
    <xf numFmtId="44" fontId="10" fillId="0" borderId="50" xfId="2" applyFont="1" applyFill="1" applyBorder="1" applyAlignment="1">
      <alignment horizontal="center"/>
    </xf>
    <xf numFmtId="0" fontId="9" fillId="0" borderId="49" xfId="721" applyFont="1" applyBorder="1" applyAlignment="1">
      <alignment horizontal="left"/>
    </xf>
    <xf numFmtId="0" fontId="11" fillId="0" borderId="0" xfId="0" applyFont="1" applyAlignment="1">
      <alignment horizontal="left"/>
    </xf>
    <xf numFmtId="3" fontId="110" fillId="0" borderId="0" xfId="0" applyNumberFormat="1" applyFont="1"/>
    <xf numFmtId="168" fontId="9" fillId="0" borderId="3" xfId="1407" applyFont="1" applyBorder="1" applyAlignment="1">
      <alignment horizontal="left"/>
    </xf>
    <xf numFmtId="0" fontId="9" fillId="0" borderId="0" xfId="0" applyFont="1"/>
    <xf numFmtId="43" fontId="11" fillId="0" borderId="0" xfId="0" applyNumberFormat="1" applyFont="1" applyAlignment="1">
      <alignment horizontal="left"/>
    </xf>
    <xf numFmtId="0" fontId="112" fillId="0" borderId="14" xfId="0" applyFont="1" applyBorder="1" applyAlignment="1">
      <alignment horizontal="left" wrapText="1"/>
    </xf>
    <xf numFmtId="0" fontId="111" fillId="82" borderId="49" xfId="0" applyFont="1" applyFill="1" applyBorder="1" applyAlignment="1">
      <alignment horizontal="left" wrapText="1"/>
    </xf>
    <xf numFmtId="0" fontId="112" fillId="0" borderId="0" xfId="0" applyFont="1"/>
    <xf numFmtId="0" fontId="111" fillId="0" borderId="0" xfId="0" applyFont="1" applyAlignment="1">
      <alignment horizontal="left"/>
    </xf>
    <xf numFmtId="0" fontId="10" fillId="0" borderId="47" xfId="720" applyFont="1" applyBorder="1" applyAlignment="1">
      <alignment horizontal="left"/>
    </xf>
    <xf numFmtId="0" fontId="10" fillId="0" borderId="49" xfId="720" applyFont="1" applyBorder="1" applyAlignment="1">
      <alignment horizontal="left"/>
    </xf>
    <xf numFmtId="0" fontId="10" fillId="0" borderId="14" xfId="720" applyFont="1" applyBorder="1" applyAlignment="1">
      <alignment horizontal="left"/>
    </xf>
    <xf numFmtId="0" fontId="10" fillId="0" borderId="47" xfId="721" applyFont="1" applyBorder="1" applyAlignment="1">
      <alignment horizontal="left"/>
    </xf>
    <xf numFmtId="0" fontId="10" fillId="0" borderId="49" xfId="721" applyFont="1" applyBorder="1" applyAlignment="1">
      <alignment horizontal="left"/>
    </xf>
    <xf numFmtId="0" fontId="10" fillId="0" borderId="14" xfId="721" applyFont="1" applyBorder="1" applyAlignment="1">
      <alignment horizontal="left"/>
    </xf>
    <xf numFmtId="0" fontId="10" fillId="0" borderId="0" xfId="720" applyFont="1" applyAlignment="1">
      <alignment horizontal="left"/>
    </xf>
    <xf numFmtId="0" fontId="10" fillId="0" borderId="3" xfId="720" applyFont="1" applyBorder="1" applyAlignment="1">
      <alignment horizontal="left"/>
    </xf>
    <xf numFmtId="0" fontId="10" fillId="0" borderId="1" xfId="720" applyFont="1" applyBorder="1" applyAlignment="1">
      <alignment horizontal="left"/>
    </xf>
    <xf numFmtId="0" fontId="10" fillId="0" borderId="51" xfId="47" applyFont="1" applyBorder="1" applyAlignment="1">
      <alignment horizontal="left" wrapText="1"/>
    </xf>
    <xf numFmtId="0" fontId="111" fillId="0" borderId="47" xfId="0" applyFont="1" applyBorder="1" applyAlignment="1">
      <alignment horizontal="left" wrapText="1"/>
    </xf>
    <xf numFmtId="0" fontId="8" fillId="0" borderId="3" xfId="0" applyFont="1" applyBorder="1"/>
    <xf numFmtId="0" fontId="8" fillId="0" borderId="52" xfId="0" applyFont="1" applyBorder="1"/>
    <xf numFmtId="0" fontId="111" fillId="0" borderId="0" xfId="0" applyFont="1"/>
    <xf numFmtId="265" fontId="106" fillId="0" borderId="0" xfId="0" applyNumberFormat="1" applyFont="1"/>
    <xf numFmtId="0" fontId="9" fillId="83" borderId="47" xfId="720" applyFont="1" applyFill="1" applyBorder="1" applyAlignment="1">
      <alignment horizontal="left"/>
    </xf>
    <xf numFmtId="0" fontId="9" fillId="83" borderId="3" xfId="720" applyFont="1" applyFill="1" applyBorder="1" applyAlignment="1">
      <alignment horizontal="center"/>
    </xf>
    <xf numFmtId="0" fontId="9" fillId="83" borderId="14" xfId="720" applyFont="1" applyFill="1" applyBorder="1" applyAlignment="1">
      <alignment horizontal="left"/>
    </xf>
    <xf numFmtId="0" fontId="9" fillId="83" borderId="0" xfId="720" applyFont="1" applyFill="1" applyAlignment="1">
      <alignment horizontal="center"/>
    </xf>
    <xf numFmtId="0" fontId="10" fillId="83" borderId="14" xfId="720" applyFont="1" applyFill="1" applyBorder="1" applyAlignment="1">
      <alignment horizontal="center"/>
    </xf>
    <xf numFmtId="0" fontId="10" fillId="83" borderId="0" xfId="720" applyFont="1" applyFill="1" applyAlignment="1">
      <alignment horizontal="center"/>
    </xf>
    <xf numFmtId="0" fontId="8" fillId="83" borderId="0" xfId="0" applyFont="1" applyFill="1"/>
    <xf numFmtId="0" fontId="9" fillId="83" borderId="14" xfId="720" applyFont="1" applyFill="1" applyBorder="1" applyAlignment="1">
      <alignment horizontal="center"/>
    </xf>
    <xf numFmtId="0" fontId="10" fillId="83" borderId="49" xfId="720" applyFont="1" applyFill="1" applyBorder="1" applyAlignment="1">
      <alignment horizontal="center"/>
    </xf>
    <xf numFmtId="0" fontId="10" fillId="83" borderId="1" xfId="720" applyFont="1" applyFill="1" applyBorder="1" applyAlignment="1">
      <alignment horizontal="center"/>
    </xf>
    <xf numFmtId="0" fontId="8" fillId="83" borderId="8" xfId="799" applyFill="1" applyBorder="1"/>
    <xf numFmtId="0" fontId="9" fillId="83" borderId="0" xfId="0" applyFont="1" applyFill="1" applyAlignment="1">
      <alignment horizontal="center"/>
    </xf>
    <xf numFmtId="0" fontId="10" fillId="0" borderId="47" xfId="2107" applyFont="1" applyBorder="1" applyAlignment="1">
      <alignment horizontal="left"/>
    </xf>
    <xf numFmtId="10" fontId="10" fillId="0" borderId="3" xfId="0" applyNumberFormat="1" applyFont="1" applyBorder="1" applyAlignment="1">
      <alignment horizontal="center" vertical="center"/>
    </xf>
    <xf numFmtId="10" fontId="10" fillId="0" borderId="3" xfId="2830" applyNumberFormat="1" applyFont="1" applyFill="1" applyBorder="1" applyAlignment="1">
      <alignment horizontal="center"/>
    </xf>
    <xf numFmtId="168" fontId="9" fillId="0" borderId="0" xfId="1407" applyFont="1" applyAlignment="1">
      <alignment horizontal="left"/>
    </xf>
    <xf numFmtId="6" fontId="10" fillId="0" borderId="0" xfId="2" applyNumberFormat="1" applyFont="1" applyFill="1" applyBorder="1"/>
    <xf numFmtId="0" fontId="9" fillId="83" borderId="52" xfId="720" applyFont="1" applyFill="1" applyBorder="1" applyAlignment="1">
      <alignment horizontal="center"/>
    </xf>
    <xf numFmtId="0" fontId="10" fillId="0" borderId="52" xfId="0" applyFont="1" applyBorder="1"/>
    <xf numFmtId="44" fontId="10" fillId="0" borderId="14" xfId="720" applyNumberFormat="1" applyFont="1" applyBorder="1" applyAlignment="1">
      <alignment horizontal="center"/>
    </xf>
    <xf numFmtId="44" fontId="10" fillId="0" borderId="50" xfId="400" applyFont="1" applyFill="1" applyBorder="1" applyAlignment="1">
      <alignment horizontal="center"/>
    </xf>
    <xf numFmtId="0" fontId="10" fillId="0" borderId="52" xfId="720" applyFont="1" applyBorder="1" applyAlignment="1">
      <alignment horizontal="center"/>
    </xf>
    <xf numFmtId="0" fontId="10" fillId="0" borderId="20" xfId="720" applyFont="1" applyBorder="1" applyAlignment="1">
      <alignment horizontal="center"/>
    </xf>
    <xf numFmtId="0" fontId="10" fillId="0" borderId="48" xfId="720" applyFont="1" applyBorder="1" applyAlignment="1">
      <alignment horizontal="center"/>
    </xf>
    <xf numFmtId="0" fontId="8" fillId="0" borderId="50" xfId="0" applyFont="1" applyBorder="1"/>
    <xf numFmtId="0" fontId="9" fillId="0" borderId="1" xfId="0" applyFont="1" applyBorder="1"/>
    <xf numFmtId="44" fontId="10" fillId="0" borderId="52" xfId="2" applyFont="1" applyFill="1" applyBorder="1"/>
    <xf numFmtId="44" fontId="10" fillId="0" borderId="20" xfId="2" applyFont="1" applyFill="1" applyBorder="1"/>
    <xf numFmtId="44" fontId="106" fillId="0" borderId="0" xfId="0" applyNumberFormat="1" applyFont="1"/>
    <xf numFmtId="10" fontId="10" fillId="0" borderId="47" xfId="721" applyNumberFormat="1" applyFont="1" applyBorder="1" applyAlignment="1">
      <alignment horizontal="center"/>
    </xf>
    <xf numFmtId="10" fontId="10" fillId="0" borderId="3" xfId="721" applyNumberFormat="1" applyFont="1" applyBorder="1" applyAlignment="1">
      <alignment horizontal="center"/>
    </xf>
    <xf numFmtId="10" fontId="10" fillId="0" borderId="52" xfId="721" applyNumberFormat="1" applyFont="1" applyBorder="1" applyAlignment="1">
      <alignment horizontal="center"/>
    </xf>
    <xf numFmtId="44" fontId="10" fillId="0" borderId="3" xfId="2" applyFont="1" applyFill="1" applyBorder="1"/>
    <xf numFmtId="0" fontId="10" fillId="0" borderId="14" xfId="2107" applyFont="1" applyBorder="1" applyAlignment="1">
      <alignment horizontal="left"/>
    </xf>
    <xf numFmtId="10" fontId="156" fillId="0" borderId="3" xfId="1624" applyNumberFormat="1" applyFont="1" applyFill="1" applyBorder="1" applyAlignment="1">
      <alignment horizontal="center"/>
    </xf>
    <xf numFmtId="44" fontId="8" fillId="81" borderId="0" xfId="2" applyFont="1" applyFill="1"/>
    <xf numFmtId="44" fontId="9" fillId="83" borderId="47" xfId="2" applyFont="1" applyFill="1" applyBorder="1" applyAlignment="1">
      <alignment horizontal="center"/>
    </xf>
    <xf numFmtId="44" fontId="9" fillId="83" borderId="19" xfId="2" applyFont="1" applyFill="1" applyBorder="1" applyAlignment="1">
      <alignment horizontal="center"/>
    </xf>
    <xf numFmtId="44" fontId="10" fillId="0" borderId="51" xfId="2" applyFont="1" applyFill="1" applyBorder="1" applyAlignment="1">
      <alignment horizontal="center"/>
    </xf>
    <xf numFmtId="44" fontId="10" fillId="0" borderId="19" xfId="2" applyFont="1" applyFill="1" applyBorder="1" applyAlignment="1">
      <alignment horizontal="center"/>
    </xf>
    <xf numFmtId="44" fontId="10" fillId="0" borderId="53" xfId="2" applyFont="1" applyFill="1" applyBorder="1" applyAlignment="1">
      <alignment horizontal="center"/>
    </xf>
    <xf numFmtId="44" fontId="10" fillId="0" borderId="13" xfId="2" applyFont="1" applyFill="1" applyBorder="1" applyAlignment="1">
      <alignment horizontal="center"/>
    </xf>
    <xf numFmtId="44" fontId="10" fillId="0" borderId="0" xfId="2" applyFont="1" applyFill="1" applyAlignment="1">
      <alignment horizontal="center"/>
    </xf>
    <xf numFmtId="44" fontId="8" fillId="0" borderId="0" xfId="2" applyFont="1" applyFill="1"/>
    <xf numFmtId="44" fontId="9" fillId="0" borderId="19" xfId="2" applyFont="1" applyFill="1" applyBorder="1" applyAlignment="1">
      <alignment horizontal="center"/>
    </xf>
    <xf numFmtId="44" fontId="10" fillId="0" borderId="47" xfId="2" applyFont="1" applyFill="1" applyBorder="1" applyAlignment="1">
      <alignment horizontal="center"/>
    </xf>
    <xf numFmtId="44" fontId="9" fillId="83" borderId="54" xfId="2" applyFont="1" applyFill="1" applyBorder="1" applyAlignment="1">
      <alignment horizontal="center"/>
    </xf>
    <xf numFmtId="168" fontId="10" fillId="0" borderId="3" xfId="1407" applyFont="1" applyBorder="1" applyAlignment="1">
      <alignment horizontal="left"/>
    </xf>
    <xf numFmtId="0" fontId="10" fillId="0" borderId="1" xfId="0" applyFont="1" applyBorder="1"/>
    <xf numFmtId="0" fontId="156" fillId="0" borderId="47" xfId="720" applyFont="1" applyBorder="1" applyAlignment="1">
      <alignment horizontal="left"/>
    </xf>
    <xf numFmtId="44" fontId="107" fillId="0" borderId="0" xfId="2" applyFont="1" applyFill="1" applyBorder="1" applyAlignment="1">
      <alignment horizontal="center"/>
    </xf>
    <xf numFmtId="0" fontId="9" fillId="85" borderId="0" xfId="721" applyFont="1" applyFill="1" applyAlignment="1">
      <alignment horizontal="left"/>
    </xf>
    <xf numFmtId="0" fontId="8" fillId="85" borderId="0" xfId="799" applyFill="1"/>
    <xf numFmtId="44" fontId="10" fillId="0" borderId="50" xfId="2" applyFont="1" applyFill="1" applyBorder="1"/>
    <xf numFmtId="44" fontId="10" fillId="0" borderId="52" xfId="2" applyFont="1" applyFill="1" applyBorder="1" applyAlignment="1">
      <alignment horizontal="center"/>
    </xf>
    <xf numFmtId="0" fontId="10" fillId="0" borderId="51" xfId="2107" applyFont="1" applyBorder="1" applyAlignment="1">
      <alignment horizontal="left"/>
    </xf>
    <xf numFmtId="44" fontId="10" fillId="0" borderId="0" xfId="2" applyFont="1" applyFill="1" applyBorder="1" applyAlignment="1">
      <alignment horizontal="right"/>
    </xf>
    <xf numFmtId="0" fontId="157" fillId="0" borderId="0" xfId="720" applyFont="1" applyAlignment="1">
      <alignment horizontal="left"/>
    </xf>
    <xf numFmtId="0" fontId="157" fillId="0" borderId="0" xfId="799" applyFont="1"/>
    <xf numFmtId="0" fontId="159" fillId="0" borderId="0" xfId="799" applyFont="1" applyAlignment="1">
      <alignment horizontal="left"/>
    </xf>
    <xf numFmtId="3" fontId="159" fillId="0" borderId="0" xfId="720" applyNumberFormat="1" applyFont="1" applyAlignment="1">
      <alignment horizontal="center"/>
    </xf>
    <xf numFmtId="0" fontId="159" fillId="0" borderId="0" xfId="799" applyFont="1"/>
    <xf numFmtId="0" fontId="9" fillId="0" borderId="49" xfId="720" applyFont="1" applyBorder="1" applyAlignment="1">
      <alignment horizontal="left"/>
    </xf>
    <xf numFmtId="44" fontId="157" fillId="0" borderId="0" xfId="2" applyFont="1" applyFill="1" applyAlignment="1">
      <alignment horizontal="center"/>
    </xf>
    <xf numFmtId="44" fontId="106" fillId="81" borderId="0" xfId="2" applyFont="1" applyFill="1"/>
    <xf numFmtId="44" fontId="107" fillId="0" borderId="0" xfId="2" applyFont="1" applyFill="1" applyAlignment="1">
      <alignment horizontal="center"/>
    </xf>
    <xf numFmtId="44" fontId="106" fillId="0" borderId="0" xfId="2" applyFont="1" applyFill="1"/>
    <xf numFmtId="44" fontId="162" fillId="0" borderId="0" xfId="2" applyFont="1" applyFill="1"/>
    <xf numFmtId="44" fontId="106" fillId="85" borderId="0" xfId="2" applyFont="1" applyFill="1"/>
    <xf numFmtId="44" fontId="106" fillId="0" borderId="3" xfId="2" applyFont="1" applyFill="1" applyBorder="1" applyAlignment="1">
      <alignment wrapText="1"/>
    </xf>
    <xf numFmtId="44" fontId="106" fillId="0" borderId="0" xfId="2" applyFont="1" applyBorder="1"/>
    <xf numFmtId="44" fontId="106" fillId="0" borderId="1" xfId="2" applyFont="1" applyBorder="1"/>
    <xf numFmtId="44" fontId="106" fillId="0" borderId="0" xfId="2" applyFont="1"/>
    <xf numFmtId="44" fontId="106" fillId="0" borderId="0" xfId="2" applyFont="1" applyFill="1" applyBorder="1"/>
    <xf numFmtId="10" fontId="11" fillId="0" borderId="0" xfId="0" applyNumberFormat="1" applyFont="1"/>
    <xf numFmtId="44" fontId="11" fillId="0" borderId="0" xfId="0" applyNumberFormat="1" applyFont="1"/>
    <xf numFmtId="8" fontId="10" fillId="0" borderId="0" xfId="2" applyNumberFormat="1" applyFont="1" applyFill="1" applyBorder="1" applyAlignment="1">
      <alignment horizontal="right"/>
    </xf>
    <xf numFmtId="0" fontId="9" fillId="85" borderId="0" xfId="720" applyFont="1" applyFill="1" applyAlignment="1">
      <alignment horizontal="left"/>
    </xf>
    <xf numFmtId="44" fontId="9" fillId="84" borderId="19" xfId="2" applyFont="1" applyFill="1" applyBorder="1" applyAlignment="1">
      <alignment horizontal="center"/>
    </xf>
    <xf numFmtId="44" fontId="10" fillId="0" borderId="13" xfId="387" applyFont="1" applyFill="1" applyBorder="1"/>
    <xf numFmtId="44" fontId="10" fillId="0" borderId="55" xfId="2" applyFont="1" applyFill="1" applyBorder="1"/>
    <xf numFmtId="44" fontId="10" fillId="0" borderId="55" xfId="47" applyNumberFormat="1" applyFont="1" applyBorder="1"/>
    <xf numFmtId="44" fontId="10" fillId="0" borderId="13" xfId="47" applyNumberFormat="1" applyFont="1" applyBorder="1"/>
    <xf numFmtId="44" fontId="10" fillId="0" borderId="51" xfId="2" applyFont="1" applyFill="1" applyBorder="1"/>
    <xf numFmtId="44" fontId="10" fillId="0" borderId="13" xfId="721" applyNumberFormat="1" applyFont="1" applyBorder="1"/>
    <xf numFmtId="44" fontId="10" fillId="0" borderId="13" xfId="2" applyFont="1" applyFill="1" applyBorder="1" applyAlignment="1">
      <alignment vertical="center"/>
    </xf>
    <xf numFmtId="44" fontId="8" fillId="85" borderId="0" xfId="2" applyFont="1" applyFill="1"/>
    <xf numFmtId="0" fontId="9" fillId="83" borderId="48" xfId="720" applyFont="1" applyFill="1" applyBorder="1" applyAlignment="1">
      <alignment horizontal="center"/>
    </xf>
    <xf numFmtId="44" fontId="157" fillId="83" borderId="19" xfId="2" applyFont="1" applyFill="1" applyBorder="1" applyAlignment="1">
      <alignment horizontal="center"/>
    </xf>
    <xf numFmtId="44" fontId="10" fillId="0" borderId="13" xfId="387" applyFont="1" applyFill="1" applyBorder="1" applyAlignment="1">
      <alignment horizontal="right"/>
    </xf>
    <xf numFmtId="44" fontId="35" fillId="83" borderId="19" xfId="2" applyFont="1" applyFill="1" applyBorder="1" applyAlignment="1">
      <alignment horizontal="center"/>
    </xf>
    <xf numFmtId="0" fontId="107" fillId="82" borderId="47" xfId="2107" applyFont="1" applyFill="1" applyBorder="1" applyAlignment="1">
      <alignment horizontal="left"/>
    </xf>
    <xf numFmtId="44" fontId="107" fillId="82" borderId="13" xfId="400" applyFont="1" applyFill="1" applyBorder="1" applyAlignment="1">
      <alignment horizontal="center"/>
    </xf>
    <xf numFmtId="44" fontId="107" fillId="82" borderId="13" xfId="2" applyFont="1" applyFill="1" applyBorder="1" applyAlignment="1">
      <alignment horizontal="center"/>
    </xf>
    <xf numFmtId="0" fontId="157" fillId="82" borderId="0" xfId="0" applyFont="1" applyFill="1"/>
    <xf numFmtId="0" fontId="106" fillId="82" borderId="0" xfId="0" applyFont="1" applyFill="1"/>
    <xf numFmtId="10" fontId="107" fillId="82" borderId="3" xfId="0" applyNumberFormat="1" applyFont="1" applyFill="1" applyBorder="1" applyAlignment="1">
      <alignment horizontal="center" vertical="center"/>
    </xf>
    <xf numFmtId="10" fontId="107" fillId="82" borderId="3" xfId="2830" applyNumberFormat="1" applyFont="1" applyFill="1" applyBorder="1" applyAlignment="1">
      <alignment horizontal="center"/>
    </xf>
    <xf numFmtId="44" fontId="107" fillId="82" borderId="0" xfId="2" applyFont="1" applyFill="1" applyBorder="1" applyAlignment="1">
      <alignment horizontal="center"/>
    </xf>
    <xf numFmtId="44" fontId="157" fillId="82" borderId="19" xfId="2" applyFont="1" applyFill="1" applyBorder="1" applyAlignment="1">
      <alignment horizontal="center"/>
    </xf>
    <xf numFmtId="10" fontId="107" fillId="0" borderId="3" xfId="0" applyNumberFormat="1" applyFont="1" applyBorder="1" applyAlignment="1">
      <alignment horizontal="center" vertical="center"/>
    </xf>
    <xf numFmtId="44" fontId="10" fillId="0" borderId="20" xfId="2" applyFont="1" applyFill="1" applyBorder="1" applyAlignment="1">
      <alignment horizontal="center"/>
    </xf>
    <xf numFmtId="0" fontId="112" fillId="86" borderId="0" xfId="720" applyFont="1" applyFill="1" applyAlignment="1">
      <alignment horizontal="left" vertical="center"/>
    </xf>
    <xf numFmtId="0" fontId="112" fillId="86" borderId="0" xfId="720" applyFont="1" applyFill="1" applyAlignment="1">
      <alignment horizontal="center" vertical="center"/>
    </xf>
    <xf numFmtId="44" fontId="112" fillId="86" borderId="0" xfId="2" applyFont="1" applyFill="1" applyAlignment="1">
      <alignment horizontal="center" vertical="center"/>
    </xf>
    <xf numFmtId="0" fontId="9" fillId="83" borderId="56" xfId="720" applyFont="1" applyFill="1" applyBorder="1" applyAlignment="1">
      <alignment horizontal="center"/>
    </xf>
    <xf numFmtId="0" fontId="9" fillId="83" borderId="8" xfId="720" applyFont="1" applyFill="1" applyBorder="1" applyAlignment="1">
      <alignment horizontal="center"/>
    </xf>
    <xf numFmtId="0" fontId="9" fillId="0" borderId="0" xfId="720" applyFont="1" applyAlignment="1">
      <alignment horizontal="center"/>
    </xf>
    <xf numFmtId="0" fontId="9" fillId="83" borderId="57" xfId="720" applyFont="1" applyFill="1" applyBorder="1" applyAlignment="1">
      <alignment horizontal="center"/>
    </xf>
  </cellXfs>
  <cellStyles count="32527">
    <cellStyle name="_x0013_" xfId="1738" xr:uid="{00000000-0005-0000-0000-000000000000}"/>
    <cellStyle name="_x0013_ 2" xfId="25645" xr:uid="{00000000-0005-0000-0000-000001000000}"/>
    <cellStyle name="_x0013_ 2 2" xfId="25646" xr:uid="{00000000-0005-0000-0000-000002000000}"/>
    <cellStyle name="_x0013_ 3" xfId="25647" xr:uid="{00000000-0005-0000-0000-000003000000}"/>
    <cellStyle name="_x0013_ 4" xfId="25648" xr:uid="{00000000-0005-0000-0000-000004000000}"/>
    <cellStyle name="_x0013__2012-ETn-CS-MDS-16-Northeast Grid-PEEM CWIP in RB 10-7-2011 CRC" xfId="25649" xr:uid="{00000000-0005-0000-0000-000005000000}"/>
    <cellStyle name="_x0013__2013 ED Capital Projects By Month" xfId="25650" xr:uid="{00000000-0005-0000-0000-000006000000}"/>
    <cellStyle name="_x0013__Input" xfId="25651" xr:uid="{00000000-0005-0000-0000-000007000000}"/>
    <cellStyle name="_x0013__TPIS Report_April_2013" xfId="25652" xr:uid="{00000000-0005-0000-0000-000008000000}"/>
    <cellStyle name="_x0013__TPIS Report_February_2013Ver2" xfId="25653" xr:uid="{00000000-0005-0000-0000-000009000000}"/>
    <cellStyle name="_x0013__TPIS Report_May_2013-v2 (2)" xfId="25654" xr:uid="{00000000-0005-0000-0000-00000A000000}"/>
    <cellStyle name="_x0013__TPIS TLC_Gloria File" xfId="25655" xr:uid="{00000000-0005-0000-0000-00000B000000}"/>
    <cellStyle name="_x0013__TPIS TLC_Gloria File rev2" xfId="25656" xr:uid="{00000000-0005-0000-0000-00000C000000}"/>
    <cellStyle name="_x0013__TPIS TLC_Gloria File rev2 (3)" xfId="25657" xr:uid="{00000000-0005-0000-0000-00000D000000}"/>
    <cellStyle name="¢ Currency [1]" xfId="4" xr:uid="{00000000-0005-0000-0000-00000E000000}"/>
    <cellStyle name="¢ Currency [2]" xfId="5" xr:uid="{00000000-0005-0000-0000-00000F000000}"/>
    <cellStyle name="¢ Currency [3]" xfId="6" xr:uid="{00000000-0005-0000-0000-000010000000}"/>
    <cellStyle name="£ Currency [0]" xfId="7" xr:uid="{00000000-0005-0000-0000-000011000000}"/>
    <cellStyle name="£ Currency [1]" xfId="8" xr:uid="{00000000-0005-0000-0000-000012000000}"/>
    <cellStyle name="£ Currency [2]" xfId="9" xr:uid="{00000000-0005-0000-0000-000013000000}"/>
    <cellStyle name="=C:\WINNT35\SYSTEM32\COMMAND.COM" xfId="10" xr:uid="{00000000-0005-0000-0000-000014000000}"/>
    <cellStyle name="20% - Accent1 2" xfId="11" xr:uid="{00000000-0005-0000-0000-000015000000}"/>
    <cellStyle name="20% - Accent1 2 2" xfId="12" xr:uid="{00000000-0005-0000-0000-000016000000}"/>
    <cellStyle name="20% - Accent1 2 2 2" xfId="25660" xr:uid="{00000000-0005-0000-0000-000017000000}"/>
    <cellStyle name="20% - Accent1 2 2 2 2" xfId="25991" xr:uid="{00000000-0005-0000-0000-000018000000}"/>
    <cellStyle name="20% - Accent1 2 2 3" xfId="25661" xr:uid="{00000000-0005-0000-0000-000019000000}"/>
    <cellStyle name="20% - Accent1 2 2 4" xfId="25662" xr:uid="{00000000-0005-0000-0000-00001A000000}"/>
    <cellStyle name="20% - Accent1 2 2 5" xfId="25659" xr:uid="{00000000-0005-0000-0000-00001B000000}"/>
    <cellStyle name="20% - Accent1 2 3" xfId="25663" xr:uid="{00000000-0005-0000-0000-00001C000000}"/>
    <cellStyle name="20% - Accent1 2 3 2" xfId="25992" xr:uid="{00000000-0005-0000-0000-00001D000000}"/>
    <cellStyle name="20% - Accent1 2 4" xfId="25664" xr:uid="{00000000-0005-0000-0000-00001E000000}"/>
    <cellStyle name="20% - Accent1 2 5" xfId="25665" xr:uid="{00000000-0005-0000-0000-00001F000000}"/>
    <cellStyle name="20% - Accent1 2 6" xfId="26191" xr:uid="{00000000-0005-0000-0000-000020000000}"/>
    <cellStyle name="20% - Accent1 2 7" xfId="25658" xr:uid="{00000000-0005-0000-0000-000021000000}"/>
    <cellStyle name="20% - Accent1 3" xfId="26633" xr:uid="{00000000-0005-0000-0000-000022000000}"/>
    <cellStyle name="20% - Accent1 4" xfId="26634" xr:uid="{00000000-0005-0000-0000-000023000000}"/>
    <cellStyle name="20% - Accent1 5" xfId="26635" xr:uid="{00000000-0005-0000-0000-000024000000}"/>
    <cellStyle name="20% - Accent1 5 2" xfId="26636" xr:uid="{00000000-0005-0000-0000-000025000000}"/>
    <cellStyle name="20% - Accent1 5 2 2" xfId="26637" xr:uid="{00000000-0005-0000-0000-000026000000}"/>
    <cellStyle name="20% - Accent1 5 2 3" xfId="26638" xr:uid="{00000000-0005-0000-0000-000027000000}"/>
    <cellStyle name="20% - Accent1 5 3" xfId="26639" xr:uid="{00000000-0005-0000-0000-000028000000}"/>
    <cellStyle name="20% - Accent1 5 4" xfId="26640" xr:uid="{00000000-0005-0000-0000-000029000000}"/>
    <cellStyle name="20% - Accent1 5 5" xfId="26641" xr:uid="{00000000-0005-0000-0000-00002A000000}"/>
    <cellStyle name="20% - Accent1 6" xfId="26642" xr:uid="{00000000-0005-0000-0000-00002B000000}"/>
    <cellStyle name="20% - Accent1 7" xfId="26643" xr:uid="{00000000-0005-0000-0000-00002C000000}"/>
    <cellStyle name="20% - Accent1 8" xfId="26644" xr:uid="{00000000-0005-0000-0000-00002D000000}"/>
    <cellStyle name="20% - Accent1 9" xfId="26645" xr:uid="{00000000-0005-0000-0000-00002E000000}"/>
    <cellStyle name="20% - Accent2 2" xfId="13" xr:uid="{00000000-0005-0000-0000-00002F000000}"/>
    <cellStyle name="20% - Accent2 2 2" xfId="14" xr:uid="{00000000-0005-0000-0000-000030000000}"/>
    <cellStyle name="20% - Accent2 2 2 2" xfId="25668" xr:uid="{00000000-0005-0000-0000-000031000000}"/>
    <cellStyle name="20% - Accent2 2 2 2 2" xfId="25993" xr:uid="{00000000-0005-0000-0000-000032000000}"/>
    <cellStyle name="20% - Accent2 2 2 3" xfId="25669" xr:uid="{00000000-0005-0000-0000-000033000000}"/>
    <cellStyle name="20% - Accent2 2 2 4" xfId="25670" xr:uid="{00000000-0005-0000-0000-000034000000}"/>
    <cellStyle name="20% - Accent2 2 2 5" xfId="25667" xr:uid="{00000000-0005-0000-0000-000035000000}"/>
    <cellStyle name="20% - Accent2 2 3" xfId="25671" xr:uid="{00000000-0005-0000-0000-000036000000}"/>
    <cellStyle name="20% - Accent2 2 3 2" xfId="25994" xr:uid="{00000000-0005-0000-0000-000037000000}"/>
    <cellStyle name="20% - Accent2 2 4" xfId="25672" xr:uid="{00000000-0005-0000-0000-000038000000}"/>
    <cellStyle name="20% - Accent2 2 5" xfId="25673" xr:uid="{00000000-0005-0000-0000-000039000000}"/>
    <cellStyle name="20% - Accent2 2 6" xfId="26192" xr:uid="{00000000-0005-0000-0000-00003A000000}"/>
    <cellStyle name="20% - Accent2 2 7" xfId="25666" xr:uid="{00000000-0005-0000-0000-00003B000000}"/>
    <cellStyle name="20% - Accent2 3" xfId="26646" xr:uid="{00000000-0005-0000-0000-00003C000000}"/>
    <cellStyle name="20% - Accent2 4" xfId="26647" xr:uid="{00000000-0005-0000-0000-00003D000000}"/>
    <cellStyle name="20% - Accent2 5" xfId="26648" xr:uid="{00000000-0005-0000-0000-00003E000000}"/>
    <cellStyle name="20% - Accent2 5 2" xfId="26649" xr:uid="{00000000-0005-0000-0000-00003F000000}"/>
    <cellStyle name="20% - Accent2 5 2 2" xfId="26650" xr:uid="{00000000-0005-0000-0000-000040000000}"/>
    <cellStyle name="20% - Accent2 5 2 3" xfId="26651" xr:uid="{00000000-0005-0000-0000-000041000000}"/>
    <cellStyle name="20% - Accent2 5 3" xfId="26652" xr:uid="{00000000-0005-0000-0000-000042000000}"/>
    <cellStyle name="20% - Accent2 5 4" xfId="26653" xr:uid="{00000000-0005-0000-0000-000043000000}"/>
    <cellStyle name="20% - Accent2 5 5" xfId="26654" xr:uid="{00000000-0005-0000-0000-000044000000}"/>
    <cellStyle name="20% - Accent2 6" xfId="26655" xr:uid="{00000000-0005-0000-0000-000045000000}"/>
    <cellStyle name="20% - Accent2 7" xfId="26656" xr:uid="{00000000-0005-0000-0000-000046000000}"/>
    <cellStyle name="20% - Accent2 8" xfId="26657" xr:uid="{00000000-0005-0000-0000-000047000000}"/>
    <cellStyle name="20% - Accent2 9" xfId="26658" xr:uid="{00000000-0005-0000-0000-000048000000}"/>
    <cellStyle name="20% - Accent3 2" xfId="15" xr:uid="{00000000-0005-0000-0000-000049000000}"/>
    <cellStyle name="20% - Accent3 2 2" xfId="16" xr:uid="{00000000-0005-0000-0000-00004A000000}"/>
    <cellStyle name="20% - Accent3 2 2 2" xfId="25675" xr:uid="{00000000-0005-0000-0000-00004B000000}"/>
    <cellStyle name="20% - Accent3 2 2 2 2" xfId="25995" xr:uid="{00000000-0005-0000-0000-00004C000000}"/>
    <cellStyle name="20% - Accent3 2 2 3" xfId="25676" xr:uid="{00000000-0005-0000-0000-00004D000000}"/>
    <cellStyle name="20% - Accent3 2 2 4" xfId="25677" xr:uid="{00000000-0005-0000-0000-00004E000000}"/>
    <cellStyle name="20% - Accent3 2 2 5" xfId="25674" xr:uid="{00000000-0005-0000-0000-00004F000000}"/>
    <cellStyle name="20% - Accent3 2 3" xfId="25678" xr:uid="{00000000-0005-0000-0000-000050000000}"/>
    <cellStyle name="20% - Accent3 2 3 2" xfId="25996" xr:uid="{00000000-0005-0000-0000-000051000000}"/>
    <cellStyle name="20% - Accent3 2 4" xfId="25679" xr:uid="{00000000-0005-0000-0000-000052000000}"/>
    <cellStyle name="20% - Accent3 2 5" xfId="25680" xr:uid="{00000000-0005-0000-0000-000053000000}"/>
    <cellStyle name="20% - Accent3 2 6" xfId="26193" xr:uid="{00000000-0005-0000-0000-000054000000}"/>
    <cellStyle name="20% - Accent3 3" xfId="26659" xr:uid="{00000000-0005-0000-0000-000055000000}"/>
    <cellStyle name="20% - Accent3 4" xfId="26660" xr:uid="{00000000-0005-0000-0000-000056000000}"/>
    <cellStyle name="20% - Accent3 5" xfId="26661" xr:uid="{00000000-0005-0000-0000-000057000000}"/>
    <cellStyle name="20% - Accent3 5 2" xfId="26662" xr:uid="{00000000-0005-0000-0000-000058000000}"/>
    <cellStyle name="20% - Accent3 5 2 2" xfId="26663" xr:uid="{00000000-0005-0000-0000-000059000000}"/>
    <cellStyle name="20% - Accent3 5 2 3" xfId="26664" xr:uid="{00000000-0005-0000-0000-00005A000000}"/>
    <cellStyle name="20% - Accent3 5 3" xfId="26665" xr:uid="{00000000-0005-0000-0000-00005B000000}"/>
    <cellStyle name="20% - Accent3 5 4" xfId="26666" xr:uid="{00000000-0005-0000-0000-00005C000000}"/>
    <cellStyle name="20% - Accent3 5 5" xfId="26667" xr:uid="{00000000-0005-0000-0000-00005D000000}"/>
    <cellStyle name="20% - Accent3 6" xfId="26668" xr:uid="{00000000-0005-0000-0000-00005E000000}"/>
    <cellStyle name="20% - Accent3 7" xfId="26669" xr:uid="{00000000-0005-0000-0000-00005F000000}"/>
    <cellStyle name="20% - Accent3 8" xfId="26670" xr:uid="{00000000-0005-0000-0000-000060000000}"/>
    <cellStyle name="20% - Accent3 9" xfId="26671" xr:uid="{00000000-0005-0000-0000-000061000000}"/>
    <cellStyle name="20% - Accent4 2" xfId="17" xr:uid="{00000000-0005-0000-0000-000062000000}"/>
    <cellStyle name="20% - Accent4 2 2" xfId="18" xr:uid="{00000000-0005-0000-0000-000063000000}"/>
    <cellStyle name="20% - Accent4 2 2 2" xfId="25683" xr:uid="{00000000-0005-0000-0000-000064000000}"/>
    <cellStyle name="20% - Accent4 2 2 2 2" xfId="25997" xr:uid="{00000000-0005-0000-0000-000065000000}"/>
    <cellStyle name="20% - Accent4 2 2 3" xfId="25684" xr:uid="{00000000-0005-0000-0000-000066000000}"/>
    <cellStyle name="20% - Accent4 2 2 4" xfId="25685" xr:uid="{00000000-0005-0000-0000-000067000000}"/>
    <cellStyle name="20% - Accent4 2 2 5" xfId="25682" xr:uid="{00000000-0005-0000-0000-000068000000}"/>
    <cellStyle name="20% - Accent4 2 3" xfId="25686" xr:uid="{00000000-0005-0000-0000-000069000000}"/>
    <cellStyle name="20% - Accent4 2 3 2" xfId="25998" xr:uid="{00000000-0005-0000-0000-00006A000000}"/>
    <cellStyle name="20% - Accent4 2 4" xfId="25687" xr:uid="{00000000-0005-0000-0000-00006B000000}"/>
    <cellStyle name="20% - Accent4 2 5" xfId="25688" xr:uid="{00000000-0005-0000-0000-00006C000000}"/>
    <cellStyle name="20% - Accent4 2 6" xfId="26194" xr:uid="{00000000-0005-0000-0000-00006D000000}"/>
    <cellStyle name="20% - Accent4 2 7" xfId="25681" xr:uid="{00000000-0005-0000-0000-00006E000000}"/>
    <cellStyle name="20% - Accent4 3" xfId="26672" xr:uid="{00000000-0005-0000-0000-00006F000000}"/>
    <cellStyle name="20% - Accent4 4" xfId="26673" xr:uid="{00000000-0005-0000-0000-000070000000}"/>
    <cellStyle name="20% - Accent4 5" xfId="26674" xr:uid="{00000000-0005-0000-0000-000071000000}"/>
    <cellStyle name="20% - Accent4 5 2" xfId="26675" xr:uid="{00000000-0005-0000-0000-000072000000}"/>
    <cellStyle name="20% - Accent4 5 2 2" xfId="26676" xr:uid="{00000000-0005-0000-0000-000073000000}"/>
    <cellStyle name="20% - Accent4 5 2 3" xfId="26677" xr:uid="{00000000-0005-0000-0000-000074000000}"/>
    <cellStyle name="20% - Accent4 5 3" xfId="26678" xr:uid="{00000000-0005-0000-0000-000075000000}"/>
    <cellStyle name="20% - Accent4 5 4" xfId="26679" xr:uid="{00000000-0005-0000-0000-000076000000}"/>
    <cellStyle name="20% - Accent4 5 5" xfId="26680" xr:uid="{00000000-0005-0000-0000-000077000000}"/>
    <cellStyle name="20% - Accent4 6" xfId="26681" xr:uid="{00000000-0005-0000-0000-000078000000}"/>
    <cellStyle name="20% - Accent4 7" xfId="26682" xr:uid="{00000000-0005-0000-0000-000079000000}"/>
    <cellStyle name="20% - Accent4 8" xfId="26683" xr:uid="{00000000-0005-0000-0000-00007A000000}"/>
    <cellStyle name="20% - Accent4 9" xfId="26684" xr:uid="{00000000-0005-0000-0000-00007B000000}"/>
    <cellStyle name="20% - Accent5 2" xfId="19" xr:uid="{00000000-0005-0000-0000-00007C000000}"/>
    <cellStyle name="20% - Accent5 2 2" xfId="20" xr:uid="{00000000-0005-0000-0000-00007D000000}"/>
    <cellStyle name="20% - Accent5 2 2 2" xfId="25691" xr:uid="{00000000-0005-0000-0000-00007E000000}"/>
    <cellStyle name="20% - Accent5 2 2 2 2" xfId="25999" xr:uid="{00000000-0005-0000-0000-00007F000000}"/>
    <cellStyle name="20% - Accent5 2 2 3" xfId="25692" xr:uid="{00000000-0005-0000-0000-000080000000}"/>
    <cellStyle name="20% - Accent5 2 2 4" xfId="25693" xr:uid="{00000000-0005-0000-0000-000081000000}"/>
    <cellStyle name="20% - Accent5 2 2 5" xfId="25690" xr:uid="{00000000-0005-0000-0000-000082000000}"/>
    <cellStyle name="20% - Accent5 2 3" xfId="25694" xr:uid="{00000000-0005-0000-0000-000083000000}"/>
    <cellStyle name="20% - Accent5 2 3 2" xfId="26000" xr:uid="{00000000-0005-0000-0000-000084000000}"/>
    <cellStyle name="20% - Accent5 2 4" xfId="25695" xr:uid="{00000000-0005-0000-0000-000085000000}"/>
    <cellStyle name="20% - Accent5 2 5" xfId="25696" xr:uid="{00000000-0005-0000-0000-000086000000}"/>
    <cellStyle name="20% - Accent5 2 6" xfId="26195" xr:uid="{00000000-0005-0000-0000-000087000000}"/>
    <cellStyle name="20% - Accent5 2 7" xfId="25689" xr:uid="{00000000-0005-0000-0000-000088000000}"/>
    <cellStyle name="20% - Accent5 3" xfId="26685" xr:uid="{00000000-0005-0000-0000-000089000000}"/>
    <cellStyle name="20% - Accent5 4" xfId="26686" xr:uid="{00000000-0005-0000-0000-00008A000000}"/>
    <cellStyle name="20% - Accent5 5" xfId="26687" xr:uid="{00000000-0005-0000-0000-00008B000000}"/>
    <cellStyle name="20% - Accent5 5 2" xfId="26688" xr:uid="{00000000-0005-0000-0000-00008C000000}"/>
    <cellStyle name="20% - Accent5 5 2 2" xfId="26689" xr:uid="{00000000-0005-0000-0000-00008D000000}"/>
    <cellStyle name="20% - Accent5 5 2 3" xfId="26690" xr:uid="{00000000-0005-0000-0000-00008E000000}"/>
    <cellStyle name="20% - Accent5 5 3" xfId="26691" xr:uid="{00000000-0005-0000-0000-00008F000000}"/>
    <cellStyle name="20% - Accent5 5 4" xfId="26692" xr:uid="{00000000-0005-0000-0000-000090000000}"/>
    <cellStyle name="20% - Accent5 5 5" xfId="26693" xr:uid="{00000000-0005-0000-0000-000091000000}"/>
    <cellStyle name="20% - Accent5 6" xfId="26694" xr:uid="{00000000-0005-0000-0000-000092000000}"/>
    <cellStyle name="20% - Accent5 7" xfId="26695" xr:uid="{00000000-0005-0000-0000-000093000000}"/>
    <cellStyle name="20% - Accent5 8" xfId="26696" xr:uid="{00000000-0005-0000-0000-000094000000}"/>
    <cellStyle name="20% - Accent5 9" xfId="26697" xr:uid="{00000000-0005-0000-0000-000095000000}"/>
    <cellStyle name="20% - Accent6 2" xfId="21" xr:uid="{00000000-0005-0000-0000-000096000000}"/>
    <cellStyle name="20% - Accent6 2 2" xfId="22" xr:uid="{00000000-0005-0000-0000-000097000000}"/>
    <cellStyle name="20% - Accent6 2 2 2" xfId="25699" xr:uid="{00000000-0005-0000-0000-000098000000}"/>
    <cellStyle name="20% - Accent6 2 2 2 2" xfId="26002" xr:uid="{00000000-0005-0000-0000-000099000000}"/>
    <cellStyle name="20% - Accent6 2 2 3" xfId="26001" xr:uid="{00000000-0005-0000-0000-00009A000000}"/>
    <cellStyle name="20% - Accent6 2 2 4" xfId="26698" xr:uid="{00000000-0005-0000-0000-00009B000000}"/>
    <cellStyle name="20% - Accent6 2 2 5" xfId="25698" xr:uid="{00000000-0005-0000-0000-00009C000000}"/>
    <cellStyle name="20% - Accent6 2 3" xfId="25700" xr:uid="{00000000-0005-0000-0000-00009D000000}"/>
    <cellStyle name="20% - Accent6 2 3 2" xfId="26003" xr:uid="{00000000-0005-0000-0000-00009E000000}"/>
    <cellStyle name="20% - Accent6 2 4" xfId="25701" xr:uid="{00000000-0005-0000-0000-00009F000000}"/>
    <cellStyle name="20% - Accent6 2 5" xfId="26196" xr:uid="{00000000-0005-0000-0000-0000A0000000}"/>
    <cellStyle name="20% - Accent6 2 6" xfId="25697" xr:uid="{00000000-0005-0000-0000-0000A1000000}"/>
    <cellStyle name="20% - Accent6 3" xfId="26699" xr:uid="{00000000-0005-0000-0000-0000A2000000}"/>
    <cellStyle name="20% - Accent6 4" xfId="26700" xr:uid="{00000000-0005-0000-0000-0000A3000000}"/>
    <cellStyle name="20% - Accent6 5" xfId="26701" xr:uid="{00000000-0005-0000-0000-0000A4000000}"/>
    <cellStyle name="20% - Accent6 5 2" xfId="26702" xr:uid="{00000000-0005-0000-0000-0000A5000000}"/>
    <cellStyle name="20% - Accent6 5 2 2" xfId="26703" xr:uid="{00000000-0005-0000-0000-0000A6000000}"/>
    <cellStyle name="20% - Accent6 5 2 3" xfId="26704" xr:uid="{00000000-0005-0000-0000-0000A7000000}"/>
    <cellStyle name="20% - Accent6 5 3" xfId="26705" xr:uid="{00000000-0005-0000-0000-0000A8000000}"/>
    <cellStyle name="20% - Accent6 5 4" xfId="26706" xr:uid="{00000000-0005-0000-0000-0000A9000000}"/>
    <cellStyle name="20% - Accent6 5 5" xfId="26707" xr:uid="{00000000-0005-0000-0000-0000AA000000}"/>
    <cellStyle name="20% - Accent6 6" xfId="26708" xr:uid="{00000000-0005-0000-0000-0000AB000000}"/>
    <cellStyle name="20% - Accent6 7" xfId="26709" xr:uid="{00000000-0005-0000-0000-0000AC000000}"/>
    <cellStyle name="20% - Accent6 8" xfId="26710" xr:uid="{00000000-0005-0000-0000-0000AD000000}"/>
    <cellStyle name="20% - Accent6 9" xfId="26711" xr:uid="{00000000-0005-0000-0000-0000AE000000}"/>
    <cellStyle name="40% - Accent1 2" xfId="23" xr:uid="{00000000-0005-0000-0000-0000AF000000}"/>
    <cellStyle name="40% - Accent1 2 2" xfId="24" xr:uid="{00000000-0005-0000-0000-0000B0000000}"/>
    <cellStyle name="40% - Accent1 2 2 2" xfId="25704" xr:uid="{00000000-0005-0000-0000-0000B1000000}"/>
    <cellStyle name="40% - Accent1 2 2 2 2" xfId="26004" xr:uid="{00000000-0005-0000-0000-0000B2000000}"/>
    <cellStyle name="40% - Accent1 2 2 3" xfId="25705" xr:uid="{00000000-0005-0000-0000-0000B3000000}"/>
    <cellStyle name="40% - Accent1 2 2 4" xfId="25706" xr:uid="{00000000-0005-0000-0000-0000B4000000}"/>
    <cellStyle name="40% - Accent1 2 2 5" xfId="25703" xr:uid="{00000000-0005-0000-0000-0000B5000000}"/>
    <cellStyle name="40% - Accent1 2 3" xfId="25707" xr:uid="{00000000-0005-0000-0000-0000B6000000}"/>
    <cellStyle name="40% - Accent1 2 3 2" xfId="26005" xr:uid="{00000000-0005-0000-0000-0000B7000000}"/>
    <cellStyle name="40% - Accent1 2 4" xfId="25708" xr:uid="{00000000-0005-0000-0000-0000B8000000}"/>
    <cellStyle name="40% - Accent1 2 5" xfId="25709" xr:uid="{00000000-0005-0000-0000-0000B9000000}"/>
    <cellStyle name="40% - Accent1 2 6" xfId="26197" xr:uid="{00000000-0005-0000-0000-0000BA000000}"/>
    <cellStyle name="40% - Accent1 2 7" xfId="25702" xr:uid="{00000000-0005-0000-0000-0000BB000000}"/>
    <cellStyle name="40% - Accent1 3" xfId="26712" xr:uid="{00000000-0005-0000-0000-0000BC000000}"/>
    <cellStyle name="40% - Accent1 4" xfId="26713" xr:uid="{00000000-0005-0000-0000-0000BD000000}"/>
    <cellStyle name="40% - Accent1 5" xfId="26714" xr:uid="{00000000-0005-0000-0000-0000BE000000}"/>
    <cellStyle name="40% - Accent1 5 2" xfId="26715" xr:uid="{00000000-0005-0000-0000-0000BF000000}"/>
    <cellStyle name="40% - Accent1 5 2 2" xfId="26716" xr:uid="{00000000-0005-0000-0000-0000C0000000}"/>
    <cellStyle name="40% - Accent1 5 2 3" xfId="26717" xr:uid="{00000000-0005-0000-0000-0000C1000000}"/>
    <cellStyle name="40% - Accent1 5 3" xfId="26718" xr:uid="{00000000-0005-0000-0000-0000C2000000}"/>
    <cellStyle name="40% - Accent1 5 4" xfId="26719" xr:uid="{00000000-0005-0000-0000-0000C3000000}"/>
    <cellStyle name="40% - Accent1 5 5" xfId="26720" xr:uid="{00000000-0005-0000-0000-0000C4000000}"/>
    <cellStyle name="40% - Accent1 6" xfId="26721" xr:uid="{00000000-0005-0000-0000-0000C5000000}"/>
    <cellStyle name="40% - Accent1 7" xfId="26722" xr:uid="{00000000-0005-0000-0000-0000C6000000}"/>
    <cellStyle name="40% - Accent1 8" xfId="26723" xr:uid="{00000000-0005-0000-0000-0000C7000000}"/>
    <cellStyle name="40% - Accent1 9" xfId="26724" xr:uid="{00000000-0005-0000-0000-0000C8000000}"/>
    <cellStyle name="40% - Accent2 2" xfId="25" xr:uid="{00000000-0005-0000-0000-0000C9000000}"/>
    <cellStyle name="40% - Accent2 2 2" xfId="26" xr:uid="{00000000-0005-0000-0000-0000CA000000}"/>
    <cellStyle name="40% - Accent2 2 2 2" xfId="25711" xr:uid="{00000000-0005-0000-0000-0000CB000000}"/>
    <cellStyle name="40% - Accent2 2 2 2 2" xfId="26007" xr:uid="{00000000-0005-0000-0000-0000CC000000}"/>
    <cellStyle name="40% - Accent2 2 2 3" xfId="26006" xr:uid="{00000000-0005-0000-0000-0000CD000000}"/>
    <cellStyle name="40% - Accent2 2 2 4" xfId="26725" xr:uid="{00000000-0005-0000-0000-0000CE000000}"/>
    <cellStyle name="40% - Accent2 2 2 5" xfId="25710" xr:uid="{00000000-0005-0000-0000-0000CF000000}"/>
    <cellStyle name="40% - Accent2 2 3" xfId="25712" xr:uid="{00000000-0005-0000-0000-0000D0000000}"/>
    <cellStyle name="40% - Accent2 2 3 2" xfId="26008" xr:uid="{00000000-0005-0000-0000-0000D1000000}"/>
    <cellStyle name="40% - Accent2 2 4" xfId="25713" xr:uid="{00000000-0005-0000-0000-0000D2000000}"/>
    <cellStyle name="40% - Accent2 2 5" xfId="26198" xr:uid="{00000000-0005-0000-0000-0000D3000000}"/>
    <cellStyle name="40% - Accent2 3" xfId="26726" xr:uid="{00000000-0005-0000-0000-0000D4000000}"/>
    <cellStyle name="40% - Accent2 4" xfId="26727" xr:uid="{00000000-0005-0000-0000-0000D5000000}"/>
    <cellStyle name="40% - Accent2 5" xfId="26728" xr:uid="{00000000-0005-0000-0000-0000D6000000}"/>
    <cellStyle name="40% - Accent2 5 2" xfId="26729" xr:uid="{00000000-0005-0000-0000-0000D7000000}"/>
    <cellStyle name="40% - Accent2 5 2 2" xfId="26730" xr:uid="{00000000-0005-0000-0000-0000D8000000}"/>
    <cellStyle name="40% - Accent2 5 2 3" xfId="26731" xr:uid="{00000000-0005-0000-0000-0000D9000000}"/>
    <cellStyle name="40% - Accent2 5 3" xfId="26732" xr:uid="{00000000-0005-0000-0000-0000DA000000}"/>
    <cellStyle name="40% - Accent2 5 4" xfId="26733" xr:uid="{00000000-0005-0000-0000-0000DB000000}"/>
    <cellStyle name="40% - Accent2 5 5" xfId="26734" xr:uid="{00000000-0005-0000-0000-0000DC000000}"/>
    <cellStyle name="40% - Accent2 6" xfId="26735" xr:uid="{00000000-0005-0000-0000-0000DD000000}"/>
    <cellStyle name="40% - Accent2 7" xfId="26736" xr:uid="{00000000-0005-0000-0000-0000DE000000}"/>
    <cellStyle name="40% - Accent2 8" xfId="26737" xr:uid="{00000000-0005-0000-0000-0000DF000000}"/>
    <cellStyle name="40% - Accent2 9" xfId="26738" xr:uid="{00000000-0005-0000-0000-0000E0000000}"/>
    <cellStyle name="40% - Accent3 2" xfId="27" xr:uid="{00000000-0005-0000-0000-0000E1000000}"/>
    <cellStyle name="40% - Accent3 2 2" xfId="28" xr:uid="{00000000-0005-0000-0000-0000E2000000}"/>
    <cellStyle name="40% - Accent3 2 2 2" xfId="25715" xr:uid="{00000000-0005-0000-0000-0000E3000000}"/>
    <cellStyle name="40% - Accent3 2 2 2 2" xfId="26009" xr:uid="{00000000-0005-0000-0000-0000E4000000}"/>
    <cellStyle name="40% - Accent3 2 2 3" xfId="25716" xr:uid="{00000000-0005-0000-0000-0000E5000000}"/>
    <cellStyle name="40% - Accent3 2 2 4" xfId="25717" xr:uid="{00000000-0005-0000-0000-0000E6000000}"/>
    <cellStyle name="40% - Accent3 2 2 5" xfId="25714" xr:uid="{00000000-0005-0000-0000-0000E7000000}"/>
    <cellStyle name="40% - Accent3 2 3" xfId="25718" xr:uid="{00000000-0005-0000-0000-0000E8000000}"/>
    <cellStyle name="40% - Accent3 2 3 2" xfId="26010" xr:uid="{00000000-0005-0000-0000-0000E9000000}"/>
    <cellStyle name="40% - Accent3 2 4" xfId="25719" xr:uid="{00000000-0005-0000-0000-0000EA000000}"/>
    <cellStyle name="40% - Accent3 2 5" xfId="25720" xr:uid="{00000000-0005-0000-0000-0000EB000000}"/>
    <cellStyle name="40% - Accent3 2 6" xfId="26199" xr:uid="{00000000-0005-0000-0000-0000EC000000}"/>
    <cellStyle name="40% - Accent3 3" xfId="26739" xr:uid="{00000000-0005-0000-0000-0000ED000000}"/>
    <cellStyle name="40% - Accent3 4" xfId="26740" xr:uid="{00000000-0005-0000-0000-0000EE000000}"/>
    <cellStyle name="40% - Accent3 5" xfId="26741" xr:uid="{00000000-0005-0000-0000-0000EF000000}"/>
    <cellStyle name="40% - Accent3 5 2" xfId="26742" xr:uid="{00000000-0005-0000-0000-0000F0000000}"/>
    <cellStyle name="40% - Accent3 5 2 2" xfId="26743" xr:uid="{00000000-0005-0000-0000-0000F1000000}"/>
    <cellStyle name="40% - Accent3 5 2 3" xfId="26744" xr:uid="{00000000-0005-0000-0000-0000F2000000}"/>
    <cellStyle name="40% - Accent3 5 3" xfId="26745" xr:uid="{00000000-0005-0000-0000-0000F3000000}"/>
    <cellStyle name="40% - Accent3 5 4" xfId="26746" xr:uid="{00000000-0005-0000-0000-0000F4000000}"/>
    <cellStyle name="40% - Accent3 5 5" xfId="26747" xr:uid="{00000000-0005-0000-0000-0000F5000000}"/>
    <cellStyle name="40% - Accent3 6" xfId="26748" xr:uid="{00000000-0005-0000-0000-0000F6000000}"/>
    <cellStyle name="40% - Accent3 7" xfId="26749" xr:uid="{00000000-0005-0000-0000-0000F7000000}"/>
    <cellStyle name="40% - Accent3 8" xfId="26750" xr:uid="{00000000-0005-0000-0000-0000F8000000}"/>
    <cellStyle name="40% - Accent3 9" xfId="26751" xr:uid="{00000000-0005-0000-0000-0000F9000000}"/>
    <cellStyle name="40% - Accent4 2" xfId="29" xr:uid="{00000000-0005-0000-0000-0000FA000000}"/>
    <cellStyle name="40% - Accent4 2 2" xfId="30" xr:uid="{00000000-0005-0000-0000-0000FB000000}"/>
    <cellStyle name="40% - Accent4 2 2 2" xfId="25723" xr:uid="{00000000-0005-0000-0000-0000FC000000}"/>
    <cellStyle name="40% - Accent4 2 2 2 2" xfId="26011" xr:uid="{00000000-0005-0000-0000-0000FD000000}"/>
    <cellStyle name="40% - Accent4 2 2 3" xfId="25724" xr:uid="{00000000-0005-0000-0000-0000FE000000}"/>
    <cellStyle name="40% - Accent4 2 2 4" xfId="25725" xr:uid="{00000000-0005-0000-0000-0000FF000000}"/>
    <cellStyle name="40% - Accent4 2 2 5" xfId="25722" xr:uid="{00000000-0005-0000-0000-000000010000}"/>
    <cellStyle name="40% - Accent4 2 3" xfId="25726" xr:uid="{00000000-0005-0000-0000-000001010000}"/>
    <cellStyle name="40% - Accent4 2 3 2" xfId="26012" xr:uid="{00000000-0005-0000-0000-000002010000}"/>
    <cellStyle name="40% - Accent4 2 4" xfId="25727" xr:uid="{00000000-0005-0000-0000-000003010000}"/>
    <cellStyle name="40% - Accent4 2 5" xfId="25728" xr:uid="{00000000-0005-0000-0000-000004010000}"/>
    <cellStyle name="40% - Accent4 2 6" xfId="26200" xr:uid="{00000000-0005-0000-0000-000005010000}"/>
    <cellStyle name="40% - Accent4 2 7" xfId="25721" xr:uid="{00000000-0005-0000-0000-000006010000}"/>
    <cellStyle name="40% - Accent4 3" xfId="26752" xr:uid="{00000000-0005-0000-0000-000007010000}"/>
    <cellStyle name="40% - Accent4 4" xfId="26753" xr:uid="{00000000-0005-0000-0000-000008010000}"/>
    <cellStyle name="40% - Accent4 5" xfId="26754" xr:uid="{00000000-0005-0000-0000-000009010000}"/>
    <cellStyle name="40% - Accent4 5 2" xfId="26755" xr:uid="{00000000-0005-0000-0000-00000A010000}"/>
    <cellStyle name="40% - Accent4 5 2 2" xfId="26756" xr:uid="{00000000-0005-0000-0000-00000B010000}"/>
    <cellStyle name="40% - Accent4 5 2 3" xfId="26757" xr:uid="{00000000-0005-0000-0000-00000C010000}"/>
    <cellStyle name="40% - Accent4 5 3" xfId="26758" xr:uid="{00000000-0005-0000-0000-00000D010000}"/>
    <cellStyle name="40% - Accent4 5 4" xfId="26759" xr:uid="{00000000-0005-0000-0000-00000E010000}"/>
    <cellStyle name="40% - Accent4 5 5" xfId="26760" xr:uid="{00000000-0005-0000-0000-00000F010000}"/>
    <cellStyle name="40% - Accent4 6" xfId="26761" xr:uid="{00000000-0005-0000-0000-000010010000}"/>
    <cellStyle name="40% - Accent4 7" xfId="26762" xr:uid="{00000000-0005-0000-0000-000011010000}"/>
    <cellStyle name="40% - Accent4 8" xfId="26763" xr:uid="{00000000-0005-0000-0000-000012010000}"/>
    <cellStyle name="40% - Accent4 9" xfId="26764" xr:uid="{00000000-0005-0000-0000-000013010000}"/>
    <cellStyle name="40% - Accent5 2" xfId="31" xr:uid="{00000000-0005-0000-0000-000014010000}"/>
    <cellStyle name="40% - Accent5 2 2" xfId="32" xr:uid="{00000000-0005-0000-0000-000015010000}"/>
    <cellStyle name="40% - Accent5 2 2 2" xfId="25731" xr:uid="{00000000-0005-0000-0000-000016010000}"/>
    <cellStyle name="40% - Accent5 2 2 2 2" xfId="26014" xr:uid="{00000000-0005-0000-0000-000017010000}"/>
    <cellStyle name="40% - Accent5 2 2 3" xfId="26013" xr:uid="{00000000-0005-0000-0000-000018010000}"/>
    <cellStyle name="40% - Accent5 2 2 4" xfId="26765" xr:uid="{00000000-0005-0000-0000-000019010000}"/>
    <cellStyle name="40% - Accent5 2 2 5" xfId="25730" xr:uid="{00000000-0005-0000-0000-00001A010000}"/>
    <cellStyle name="40% - Accent5 2 3" xfId="25732" xr:uid="{00000000-0005-0000-0000-00001B010000}"/>
    <cellStyle name="40% - Accent5 2 3 2" xfId="26015" xr:uid="{00000000-0005-0000-0000-00001C010000}"/>
    <cellStyle name="40% - Accent5 2 4" xfId="25733" xr:uid="{00000000-0005-0000-0000-00001D010000}"/>
    <cellStyle name="40% - Accent5 2 5" xfId="26201" xr:uid="{00000000-0005-0000-0000-00001E010000}"/>
    <cellStyle name="40% - Accent5 2 6" xfId="25729" xr:uid="{00000000-0005-0000-0000-00001F010000}"/>
    <cellStyle name="40% - Accent5 3" xfId="26766" xr:uid="{00000000-0005-0000-0000-000020010000}"/>
    <cellStyle name="40% - Accent5 4" xfId="26767" xr:uid="{00000000-0005-0000-0000-000021010000}"/>
    <cellStyle name="40% - Accent5 5" xfId="26768" xr:uid="{00000000-0005-0000-0000-000022010000}"/>
    <cellStyle name="40% - Accent5 5 2" xfId="26769" xr:uid="{00000000-0005-0000-0000-000023010000}"/>
    <cellStyle name="40% - Accent5 5 2 2" xfId="26770" xr:uid="{00000000-0005-0000-0000-000024010000}"/>
    <cellStyle name="40% - Accent5 5 2 3" xfId="26771" xr:uid="{00000000-0005-0000-0000-000025010000}"/>
    <cellStyle name="40% - Accent5 5 3" xfId="26772" xr:uid="{00000000-0005-0000-0000-000026010000}"/>
    <cellStyle name="40% - Accent5 5 4" xfId="26773" xr:uid="{00000000-0005-0000-0000-000027010000}"/>
    <cellStyle name="40% - Accent5 5 5" xfId="26774" xr:uid="{00000000-0005-0000-0000-000028010000}"/>
    <cellStyle name="40% - Accent5 6" xfId="26775" xr:uid="{00000000-0005-0000-0000-000029010000}"/>
    <cellStyle name="40% - Accent5 7" xfId="26776" xr:uid="{00000000-0005-0000-0000-00002A010000}"/>
    <cellStyle name="40% - Accent5 8" xfId="26777" xr:uid="{00000000-0005-0000-0000-00002B010000}"/>
    <cellStyle name="40% - Accent5 9" xfId="26778" xr:uid="{00000000-0005-0000-0000-00002C010000}"/>
    <cellStyle name="40% - Accent6 2" xfId="33" xr:uid="{00000000-0005-0000-0000-00002D010000}"/>
    <cellStyle name="40% - Accent6 2 2" xfId="34" xr:uid="{00000000-0005-0000-0000-00002E010000}"/>
    <cellStyle name="40% - Accent6 2 2 2" xfId="25736" xr:uid="{00000000-0005-0000-0000-00002F010000}"/>
    <cellStyle name="40% - Accent6 2 2 2 2" xfId="26016" xr:uid="{00000000-0005-0000-0000-000030010000}"/>
    <cellStyle name="40% - Accent6 2 2 3" xfId="25737" xr:uid="{00000000-0005-0000-0000-000031010000}"/>
    <cellStyle name="40% - Accent6 2 2 4" xfId="25738" xr:uid="{00000000-0005-0000-0000-000032010000}"/>
    <cellStyle name="40% - Accent6 2 2 5" xfId="25735" xr:uid="{00000000-0005-0000-0000-000033010000}"/>
    <cellStyle name="40% - Accent6 2 3" xfId="25739" xr:uid="{00000000-0005-0000-0000-000034010000}"/>
    <cellStyle name="40% - Accent6 2 3 2" xfId="26017" xr:uid="{00000000-0005-0000-0000-000035010000}"/>
    <cellStyle name="40% - Accent6 2 4" xfId="25740" xr:uid="{00000000-0005-0000-0000-000036010000}"/>
    <cellStyle name="40% - Accent6 2 5" xfId="25741" xr:uid="{00000000-0005-0000-0000-000037010000}"/>
    <cellStyle name="40% - Accent6 2 6" xfId="26202" xr:uid="{00000000-0005-0000-0000-000038010000}"/>
    <cellStyle name="40% - Accent6 2 7" xfId="25734" xr:uid="{00000000-0005-0000-0000-000039010000}"/>
    <cellStyle name="40% - Accent6 3" xfId="26779" xr:uid="{00000000-0005-0000-0000-00003A010000}"/>
    <cellStyle name="40% - Accent6 4" xfId="26780" xr:uid="{00000000-0005-0000-0000-00003B010000}"/>
    <cellStyle name="40% - Accent6 5" xfId="26781" xr:uid="{00000000-0005-0000-0000-00003C010000}"/>
    <cellStyle name="40% - Accent6 5 2" xfId="26782" xr:uid="{00000000-0005-0000-0000-00003D010000}"/>
    <cellStyle name="40% - Accent6 5 2 2" xfId="26783" xr:uid="{00000000-0005-0000-0000-00003E010000}"/>
    <cellStyle name="40% - Accent6 5 2 3" xfId="26784" xr:uid="{00000000-0005-0000-0000-00003F010000}"/>
    <cellStyle name="40% - Accent6 5 3" xfId="26785" xr:uid="{00000000-0005-0000-0000-000040010000}"/>
    <cellStyle name="40% - Accent6 5 4" xfId="26786" xr:uid="{00000000-0005-0000-0000-000041010000}"/>
    <cellStyle name="40% - Accent6 5 5" xfId="26787" xr:uid="{00000000-0005-0000-0000-000042010000}"/>
    <cellStyle name="40% - Accent6 6" xfId="26788" xr:uid="{00000000-0005-0000-0000-000043010000}"/>
    <cellStyle name="40% - Accent6 7" xfId="26789" xr:uid="{00000000-0005-0000-0000-000044010000}"/>
    <cellStyle name="40% - Accent6 8" xfId="26790" xr:uid="{00000000-0005-0000-0000-000045010000}"/>
    <cellStyle name="40% - Accent6 9" xfId="26791" xr:uid="{00000000-0005-0000-0000-000046010000}"/>
    <cellStyle name="60% - Accent1 2" xfId="35" xr:uid="{00000000-0005-0000-0000-000047010000}"/>
    <cellStyle name="60% - Accent1 2 2" xfId="36" xr:uid="{00000000-0005-0000-0000-000048010000}"/>
    <cellStyle name="60% - Accent1 2 2 2" xfId="25743" xr:uid="{00000000-0005-0000-0000-000049010000}"/>
    <cellStyle name="60% - Accent1 2 3" xfId="25744" xr:uid="{00000000-0005-0000-0000-00004A010000}"/>
    <cellStyle name="60% - Accent1 2 4" xfId="25745" xr:uid="{00000000-0005-0000-0000-00004B010000}"/>
    <cellStyle name="60% - Accent1 2 5" xfId="26203" xr:uid="{00000000-0005-0000-0000-00004C010000}"/>
    <cellStyle name="60% - Accent1 2 6" xfId="25742" xr:uid="{00000000-0005-0000-0000-00004D010000}"/>
    <cellStyle name="60% - Accent1 3" xfId="26792" xr:uid="{00000000-0005-0000-0000-00004E010000}"/>
    <cellStyle name="60% - Accent1 4" xfId="26793" xr:uid="{00000000-0005-0000-0000-00004F010000}"/>
    <cellStyle name="60% - Accent1 5" xfId="26794" xr:uid="{00000000-0005-0000-0000-000050010000}"/>
    <cellStyle name="60% - Accent1 6" xfId="26795" xr:uid="{00000000-0005-0000-0000-000051010000}"/>
    <cellStyle name="60% - Accent1 7" xfId="26796" xr:uid="{00000000-0005-0000-0000-000052010000}"/>
    <cellStyle name="60% - Accent1 8" xfId="26797" xr:uid="{00000000-0005-0000-0000-000053010000}"/>
    <cellStyle name="60% - Accent1 9" xfId="26798" xr:uid="{00000000-0005-0000-0000-000054010000}"/>
    <cellStyle name="60% - Accent2 2" xfId="37" xr:uid="{00000000-0005-0000-0000-000055010000}"/>
    <cellStyle name="60% - Accent2 2 2" xfId="38" xr:uid="{00000000-0005-0000-0000-000056010000}"/>
    <cellStyle name="60% - Accent2 2 2 2" xfId="26799" xr:uid="{00000000-0005-0000-0000-000057010000}"/>
    <cellStyle name="60% - Accent2 2 2 3" xfId="25747" xr:uid="{00000000-0005-0000-0000-000058010000}"/>
    <cellStyle name="60% - Accent2 2 3" xfId="25748" xr:uid="{00000000-0005-0000-0000-000059010000}"/>
    <cellStyle name="60% - Accent2 2 4" xfId="26204" xr:uid="{00000000-0005-0000-0000-00005A010000}"/>
    <cellStyle name="60% - Accent2 2 5" xfId="25746" xr:uid="{00000000-0005-0000-0000-00005B010000}"/>
    <cellStyle name="60% - Accent2 3" xfId="26800" xr:uid="{00000000-0005-0000-0000-00005C010000}"/>
    <cellStyle name="60% - Accent2 4" xfId="26801" xr:uid="{00000000-0005-0000-0000-00005D010000}"/>
    <cellStyle name="60% - Accent2 5" xfId="26802" xr:uid="{00000000-0005-0000-0000-00005E010000}"/>
    <cellStyle name="60% - Accent2 6" xfId="26803" xr:uid="{00000000-0005-0000-0000-00005F010000}"/>
    <cellStyle name="60% - Accent2 7" xfId="26804" xr:uid="{00000000-0005-0000-0000-000060010000}"/>
    <cellStyle name="60% - Accent2 8" xfId="26805" xr:uid="{00000000-0005-0000-0000-000061010000}"/>
    <cellStyle name="60% - Accent2 9" xfId="26806" xr:uid="{00000000-0005-0000-0000-000062010000}"/>
    <cellStyle name="60% - Accent3 2" xfId="39" xr:uid="{00000000-0005-0000-0000-000063010000}"/>
    <cellStyle name="60% - Accent3 2 2" xfId="40" xr:uid="{00000000-0005-0000-0000-000064010000}"/>
    <cellStyle name="60% - Accent3 2 2 2" xfId="25750" xr:uid="{00000000-0005-0000-0000-000065010000}"/>
    <cellStyle name="60% - Accent3 2 3" xfId="25751" xr:uid="{00000000-0005-0000-0000-000066010000}"/>
    <cellStyle name="60% - Accent3 2 4" xfId="25752" xr:uid="{00000000-0005-0000-0000-000067010000}"/>
    <cellStyle name="60% - Accent3 2 5" xfId="26205" xr:uid="{00000000-0005-0000-0000-000068010000}"/>
    <cellStyle name="60% - Accent3 2 6" xfId="25749" xr:uid="{00000000-0005-0000-0000-000069010000}"/>
    <cellStyle name="60% - Accent3 3" xfId="26807" xr:uid="{00000000-0005-0000-0000-00006A010000}"/>
    <cellStyle name="60% - Accent3 4" xfId="26808" xr:uid="{00000000-0005-0000-0000-00006B010000}"/>
    <cellStyle name="60% - Accent3 5" xfId="26809" xr:uid="{00000000-0005-0000-0000-00006C010000}"/>
    <cellStyle name="60% - Accent3 6" xfId="26810" xr:uid="{00000000-0005-0000-0000-00006D010000}"/>
    <cellStyle name="60% - Accent3 7" xfId="26811" xr:uid="{00000000-0005-0000-0000-00006E010000}"/>
    <cellStyle name="60% - Accent3 8" xfId="26812" xr:uid="{00000000-0005-0000-0000-00006F010000}"/>
    <cellStyle name="60% - Accent3 9" xfId="26813" xr:uid="{00000000-0005-0000-0000-000070010000}"/>
    <cellStyle name="60% - Accent4 2" xfId="41" xr:uid="{00000000-0005-0000-0000-000071010000}"/>
    <cellStyle name="60% - Accent4 2 2" xfId="42" xr:uid="{00000000-0005-0000-0000-000072010000}"/>
    <cellStyle name="60% - Accent4 2 2 2" xfId="25754" xr:uid="{00000000-0005-0000-0000-000073010000}"/>
    <cellStyle name="60% - Accent4 2 3" xfId="25755" xr:uid="{00000000-0005-0000-0000-000074010000}"/>
    <cellStyle name="60% - Accent4 2 4" xfId="25756" xr:uid="{00000000-0005-0000-0000-000075010000}"/>
    <cellStyle name="60% - Accent4 2 5" xfId="26206" xr:uid="{00000000-0005-0000-0000-000076010000}"/>
    <cellStyle name="60% - Accent4 2 6" xfId="25753" xr:uid="{00000000-0005-0000-0000-000077010000}"/>
    <cellStyle name="60% - Accent4 3" xfId="26814" xr:uid="{00000000-0005-0000-0000-000078010000}"/>
    <cellStyle name="60% - Accent4 4" xfId="26815" xr:uid="{00000000-0005-0000-0000-000079010000}"/>
    <cellStyle name="60% - Accent4 5" xfId="26816" xr:uid="{00000000-0005-0000-0000-00007A010000}"/>
    <cellStyle name="60% - Accent4 6" xfId="26817" xr:uid="{00000000-0005-0000-0000-00007B010000}"/>
    <cellStyle name="60% - Accent4 7" xfId="26818" xr:uid="{00000000-0005-0000-0000-00007C010000}"/>
    <cellStyle name="60% - Accent4 8" xfId="26819" xr:uid="{00000000-0005-0000-0000-00007D010000}"/>
    <cellStyle name="60% - Accent4 9" xfId="26820" xr:uid="{00000000-0005-0000-0000-00007E010000}"/>
    <cellStyle name="60% - Accent5 2" xfId="43" xr:uid="{00000000-0005-0000-0000-00007F010000}"/>
    <cellStyle name="60% - Accent5 2 2" xfId="44" xr:uid="{00000000-0005-0000-0000-000080010000}"/>
    <cellStyle name="60% - Accent5 2 2 2" xfId="26821" xr:uid="{00000000-0005-0000-0000-000081010000}"/>
    <cellStyle name="60% - Accent5 2 2 3" xfId="25758" xr:uid="{00000000-0005-0000-0000-000082010000}"/>
    <cellStyle name="60% - Accent5 2 3" xfId="25759" xr:uid="{00000000-0005-0000-0000-000083010000}"/>
    <cellStyle name="60% - Accent5 2 4" xfId="26207" xr:uid="{00000000-0005-0000-0000-000084010000}"/>
    <cellStyle name="60% - Accent5 2 5" xfId="25757" xr:uid="{00000000-0005-0000-0000-000085010000}"/>
    <cellStyle name="60% - Accent5 3" xfId="26822" xr:uid="{00000000-0005-0000-0000-000086010000}"/>
    <cellStyle name="60% - Accent5 4" xfId="26823" xr:uid="{00000000-0005-0000-0000-000087010000}"/>
    <cellStyle name="60% - Accent5 5" xfId="26824" xr:uid="{00000000-0005-0000-0000-000088010000}"/>
    <cellStyle name="60% - Accent5 6" xfId="26825" xr:uid="{00000000-0005-0000-0000-000089010000}"/>
    <cellStyle name="60% - Accent5 7" xfId="26826" xr:uid="{00000000-0005-0000-0000-00008A010000}"/>
    <cellStyle name="60% - Accent5 8" xfId="26827" xr:uid="{00000000-0005-0000-0000-00008B010000}"/>
    <cellStyle name="60% - Accent5 9" xfId="26828" xr:uid="{00000000-0005-0000-0000-00008C010000}"/>
    <cellStyle name="60% - Accent6 2" xfId="45" xr:uid="{00000000-0005-0000-0000-00008D010000}"/>
    <cellStyle name="60% - Accent6 2 2" xfId="46" xr:uid="{00000000-0005-0000-0000-00008E010000}"/>
    <cellStyle name="60% - Accent6 2 2 2" xfId="25761" xr:uid="{00000000-0005-0000-0000-00008F010000}"/>
    <cellStyle name="60% - Accent6 2 3" xfId="25762" xr:uid="{00000000-0005-0000-0000-000090010000}"/>
    <cellStyle name="60% - Accent6 2 4" xfId="25763" xr:uid="{00000000-0005-0000-0000-000091010000}"/>
    <cellStyle name="60% - Accent6 2 5" xfId="26208" xr:uid="{00000000-0005-0000-0000-000092010000}"/>
    <cellStyle name="60% - Accent6 2 6" xfId="25760" xr:uid="{00000000-0005-0000-0000-000093010000}"/>
    <cellStyle name="60% - Accent6 3" xfId="26829" xr:uid="{00000000-0005-0000-0000-000094010000}"/>
    <cellStyle name="60% - Accent6 4" xfId="26830" xr:uid="{00000000-0005-0000-0000-000095010000}"/>
    <cellStyle name="60% - Accent6 5" xfId="26831" xr:uid="{00000000-0005-0000-0000-000096010000}"/>
    <cellStyle name="60% - Accent6 6" xfId="26832" xr:uid="{00000000-0005-0000-0000-000097010000}"/>
    <cellStyle name="60% - Accent6 7" xfId="26833" xr:uid="{00000000-0005-0000-0000-000098010000}"/>
    <cellStyle name="60% - Accent6 8" xfId="26834" xr:uid="{00000000-0005-0000-0000-000099010000}"/>
    <cellStyle name="60% - Accent6 9" xfId="26835" xr:uid="{00000000-0005-0000-0000-00009A010000}"/>
    <cellStyle name="A3 297 x 420 mm" xfId="1739" xr:uid="{00000000-0005-0000-0000-00009B010000}"/>
    <cellStyle name="A3 297 x 420 mm 2" xfId="47" xr:uid="{00000000-0005-0000-0000-00009C010000}"/>
    <cellStyle name="A3 297 x 420 mm 2 2" xfId="1740" xr:uid="{00000000-0005-0000-0000-00009D010000}"/>
    <cellStyle name="A3 297 x 420 mm 3" xfId="1741" xr:uid="{00000000-0005-0000-0000-00009E010000}"/>
    <cellStyle name="Accent1 - 20%" xfId="2902" xr:uid="{00000000-0005-0000-0000-00009F010000}"/>
    <cellStyle name="Accent1 - 40%" xfId="2903" xr:uid="{00000000-0005-0000-0000-0000A0010000}"/>
    <cellStyle name="Accent1 - 60%" xfId="2904" xr:uid="{00000000-0005-0000-0000-0000A1010000}"/>
    <cellStyle name="Accent1 2" xfId="48" xr:uid="{00000000-0005-0000-0000-0000A2010000}"/>
    <cellStyle name="Accent1 2 2" xfId="49" xr:uid="{00000000-0005-0000-0000-0000A3010000}"/>
    <cellStyle name="Accent1 2 2 2" xfId="25765" xr:uid="{00000000-0005-0000-0000-0000A4010000}"/>
    <cellStyle name="Accent1 2 3" xfId="2901" xr:uid="{00000000-0005-0000-0000-0000A5010000}"/>
    <cellStyle name="Accent1 2 3 2" xfId="25766" xr:uid="{00000000-0005-0000-0000-0000A6010000}"/>
    <cellStyle name="Accent1 2 4" xfId="25767" xr:uid="{00000000-0005-0000-0000-0000A7010000}"/>
    <cellStyle name="Accent1 2 5" xfId="26209" xr:uid="{00000000-0005-0000-0000-0000A8010000}"/>
    <cellStyle name="Accent1 2 6" xfId="25764" xr:uid="{00000000-0005-0000-0000-0000A9010000}"/>
    <cellStyle name="Accent1 3" xfId="2984" xr:uid="{00000000-0005-0000-0000-0000AA010000}"/>
    <cellStyle name="Accent1 3 2" xfId="26836" xr:uid="{00000000-0005-0000-0000-0000AB010000}"/>
    <cellStyle name="Accent1 4" xfId="2999" xr:uid="{00000000-0005-0000-0000-0000AC010000}"/>
    <cellStyle name="Accent1 4 2" xfId="26837" xr:uid="{00000000-0005-0000-0000-0000AD010000}"/>
    <cellStyle name="Accent1 5" xfId="3001" xr:uid="{00000000-0005-0000-0000-0000AE010000}"/>
    <cellStyle name="Accent1 5 2" xfId="26838" xr:uid="{00000000-0005-0000-0000-0000AF010000}"/>
    <cellStyle name="Accent1 6" xfId="26839" xr:uid="{00000000-0005-0000-0000-0000B0010000}"/>
    <cellStyle name="Accent1 7" xfId="26840" xr:uid="{00000000-0005-0000-0000-0000B1010000}"/>
    <cellStyle name="Accent1 8" xfId="26841" xr:uid="{00000000-0005-0000-0000-0000B2010000}"/>
    <cellStyle name="Accent1 9" xfId="26842" xr:uid="{00000000-0005-0000-0000-0000B3010000}"/>
    <cellStyle name="Accent2 - 20%" xfId="2906" xr:uid="{00000000-0005-0000-0000-0000B4010000}"/>
    <cellStyle name="Accent2 - 40%" xfId="2907" xr:uid="{00000000-0005-0000-0000-0000B5010000}"/>
    <cellStyle name="Accent2 - 60%" xfId="2908" xr:uid="{00000000-0005-0000-0000-0000B6010000}"/>
    <cellStyle name="Accent2 2" xfId="50" xr:uid="{00000000-0005-0000-0000-0000B7010000}"/>
    <cellStyle name="Accent2 2 2" xfId="51" xr:uid="{00000000-0005-0000-0000-0000B8010000}"/>
    <cellStyle name="Accent2 2 2 2" xfId="26843" xr:uid="{00000000-0005-0000-0000-0000B9010000}"/>
    <cellStyle name="Accent2 2 2 3" xfId="25769" xr:uid="{00000000-0005-0000-0000-0000BA010000}"/>
    <cellStyle name="Accent2 2 3" xfId="2905" xr:uid="{00000000-0005-0000-0000-0000BB010000}"/>
    <cellStyle name="Accent2 2 3 2" xfId="25770" xr:uid="{00000000-0005-0000-0000-0000BC010000}"/>
    <cellStyle name="Accent2 2 4" xfId="26210" xr:uid="{00000000-0005-0000-0000-0000BD010000}"/>
    <cellStyle name="Accent2 2 5" xfId="25768" xr:uid="{00000000-0005-0000-0000-0000BE010000}"/>
    <cellStyle name="Accent2 3" xfId="2985" xr:uid="{00000000-0005-0000-0000-0000BF010000}"/>
    <cellStyle name="Accent2 3 2" xfId="26844" xr:uid="{00000000-0005-0000-0000-0000C0010000}"/>
    <cellStyle name="Accent2 4" xfId="2998" xr:uid="{00000000-0005-0000-0000-0000C1010000}"/>
    <cellStyle name="Accent2 4 2" xfId="26845" xr:uid="{00000000-0005-0000-0000-0000C2010000}"/>
    <cellStyle name="Accent2 5" xfId="3000" xr:uid="{00000000-0005-0000-0000-0000C3010000}"/>
    <cellStyle name="Accent2 5 2" xfId="26846" xr:uid="{00000000-0005-0000-0000-0000C4010000}"/>
    <cellStyle name="Accent2 6" xfId="26847" xr:uid="{00000000-0005-0000-0000-0000C5010000}"/>
    <cellStyle name="Accent2 7" xfId="26848" xr:uid="{00000000-0005-0000-0000-0000C6010000}"/>
    <cellStyle name="Accent2 8" xfId="26849" xr:uid="{00000000-0005-0000-0000-0000C7010000}"/>
    <cellStyle name="Accent2 9" xfId="26850" xr:uid="{00000000-0005-0000-0000-0000C8010000}"/>
    <cellStyle name="Accent3 - 20%" xfId="2910" xr:uid="{00000000-0005-0000-0000-0000C9010000}"/>
    <cellStyle name="Accent3 - 40%" xfId="2911" xr:uid="{00000000-0005-0000-0000-0000CA010000}"/>
    <cellStyle name="Accent3 - 60%" xfId="2912" xr:uid="{00000000-0005-0000-0000-0000CB010000}"/>
    <cellStyle name="Accent3 2" xfId="52" xr:uid="{00000000-0005-0000-0000-0000CC010000}"/>
    <cellStyle name="Accent3 2 2" xfId="53" xr:uid="{00000000-0005-0000-0000-0000CD010000}"/>
    <cellStyle name="Accent3 2 2 2" xfId="26851" xr:uid="{00000000-0005-0000-0000-0000CE010000}"/>
    <cellStyle name="Accent3 2 2 3" xfId="25772" xr:uid="{00000000-0005-0000-0000-0000CF010000}"/>
    <cellStyle name="Accent3 2 3" xfId="2909" xr:uid="{00000000-0005-0000-0000-0000D0010000}"/>
    <cellStyle name="Accent3 2 3 2" xfId="25773" xr:uid="{00000000-0005-0000-0000-0000D1010000}"/>
    <cellStyle name="Accent3 2 4" xfId="26211" xr:uid="{00000000-0005-0000-0000-0000D2010000}"/>
    <cellStyle name="Accent3 2 5" xfId="25771" xr:uid="{00000000-0005-0000-0000-0000D3010000}"/>
    <cellStyle name="Accent3 3" xfId="2987" xr:uid="{00000000-0005-0000-0000-0000D4010000}"/>
    <cellStyle name="Accent3 3 2" xfId="26852" xr:uid="{00000000-0005-0000-0000-0000D5010000}"/>
    <cellStyle name="Accent3 4" xfId="2997" xr:uid="{00000000-0005-0000-0000-0000D6010000}"/>
    <cellStyle name="Accent3 4 2" xfId="26853" xr:uid="{00000000-0005-0000-0000-0000D7010000}"/>
    <cellStyle name="Accent3 5" xfId="2986" xr:uid="{00000000-0005-0000-0000-0000D8010000}"/>
    <cellStyle name="Accent3 5 2" xfId="26854" xr:uid="{00000000-0005-0000-0000-0000D9010000}"/>
    <cellStyle name="Accent3 6" xfId="26855" xr:uid="{00000000-0005-0000-0000-0000DA010000}"/>
    <cellStyle name="Accent3 7" xfId="26856" xr:uid="{00000000-0005-0000-0000-0000DB010000}"/>
    <cellStyle name="Accent3 8" xfId="26857" xr:uid="{00000000-0005-0000-0000-0000DC010000}"/>
    <cellStyle name="Accent3 9" xfId="26858" xr:uid="{00000000-0005-0000-0000-0000DD010000}"/>
    <cellStyle name="Accent4 - 20%" xfId="2914" xr:uid="{00000000-0005-0000-0000-0000DE010000}"/>
    <cellStyle name="Accent4 - 40%" xfId="2915" xr:uid="{00000000-0005-0000-0000-0000DF010000}"/>
    <cellStyle name="Accent4 - 60%" xfId="2916" xr:uid="{00000000-0005-0000-0000-0000E0010000}"/>
    <cellStyle name="Accent4 2" xfId="54" xr:uid="{00000000-0005-0000-0000-0000E1010000}"/>
    <cellStyle name="Accent4 2 2" xfId="55" xr:uid="{00000000-0005-0000-0000-0000E2010000}"/>
    <cellStyle name="Accent4 2 2 2" xfId="25774" xr:uid="{00000000-0005-0000-0000-0000E3010000}"/>
    <cellStyle name="Accent4 2 3" xfId="2913" xr:uid="{00000000-0005-0000-0000-0000E4010000}"/>
    <cellStyle name="Accent4 2 3 2" xfId="25775" xr:uid="{00000000-0005-0000-0000-0000E5010000}"/>
    <cellStyle name="Accent4 2 4" xfId="25776" xr:uid="{00000000-0005-0000-0000-0000E6010000}"/>
    <cellStyle name="Accent4 2 5" xfId="26212" xr:uid="{00000000-0005-0000-0000-0000E7010000}"/>
    <cellStyle name="Accent4 3" xfId="2989" xr:uid="{00000000-0005-0000-0000-0000E8010000}"/>
    <cellStyle name="Accent4 3 2" xfId="26859" xr:uid="{00000000-0005-0000-0000-0000E9010000}"/>
    <cellStyle name="Accent4 4" xfId="2996" xr:uid="{00000000-0005-0000-0000-0000EA010000}"/>
    <cellStyle name="Accent4 4 2" xfId="26860" xr:uid="{00000000-0005-0000-0000-0000EB010000}"/>
    <cellStyle name="Accent4 5" xfId="2988" xr:uid="{00000000-0005-0000-0000-0000EC010000}"/>
    <cellStyle name="Accent4 5 2" xfId="26861" xr:uid="{00000000-0005-0000-0000-0000ED010000}"/>
    <cellStyle name="Accent4 6" xfId="26862" xr:uid="{00000000-0005-0000-0000-0000EE010000}"/>
    <cellStyle name="Accent4 7" xfId="26863" xr:uid="{00000000-0005-0000-0000-0000EF010000}"/>
    <cellStyle name="Accent4 8" xfId="26864" xr:uid="{00000000-0005-0000-0000-0000F0010000}"/>
    <cellStyle name="Accent4 9" xfId="26865" xr:uid="{00000000-0005-0000-0000-0000F1010000}"/>
    <cellStyle name="Accent5 - 20%" xfId="2918" xr:uid="{00000000-0005-0000-0000-0000F2010000}"/>
    <cellStyle name="Accent5 - 40%" xfId="2919" xr:uid="{00000000-0005-0000-0000-0000F3010000}"/>
    <cellStyle name="Accent5 - 60%" xfId="2920" xr:uid="{00000000-0005-0000-0000-0000F4010000}"/>
    <cellStyle name="Accent5 2" xfId="56" xr:uid="{00000000-0005-0000-0000-0000F5010000}"/>
    <cellStyle name="Accent5 2 2" xfId="57" xr:uid="{00000000-0005-0000-0000-0000F6010000}"/>
    <cellStyle name="Accent5 2 2 2" xfId="26866" xr:uid="{00000000-0005-0000-0000-0000F7010000}"/>
    <cellStyle name="Accent5 2 2 3" xfId="25777" xr:uid="{00000000-0005-0000-0000-0000F8010000}"/>
    <cellStyle name="Accent5 2 3" xfId="2917" xr:uid="{00000000-0005-0000-0000-0000F9010000}"/>
    <cellStyle name="Accent5 2 3 2" xfId="25778" xr:uid="{00000000-0005-0000-0000-0000FA010000}"/>
    <cellStyle name="Accent5 2 4" xfId="26213" xr:uid="{00000000-0005-0000-0000-0000FB010000}"/>
    <cellStyle name="Accent5 3" xfId="2991" xr:uid="{00000000-0005-0000-0000-0000FC010000}"/>
    <cellStyle name="Accent5 3 2" xfId="26867" xr:uid="{00000000-0005-0000-0000-0000FD010000}"/>
    <cellStyle name="Accent5 4" xfId="2995" xr:uid="{00000000-0005-0000-0000-0000FE010000}"/>
    <cellStyle name="Accent5 4 2" xfId="26868" xr:uid="{00000000-0005-0000-0000-0000FF010000}"/>
    <cellStyle name="Accent5 5" xfId="2990" xr:uid="{00000000-0005-0000-0000-000000020000}"/>
    <cellStyle name="Accent5 5 2" xfId="26869" xr:uid="{00000000-0005-0000-0000-000001020000}"/>
    <cellStyle name="Accent5 6" xfId="26870" xr:uid="{00000000-0005-0000-0000-000002020000}"/>
    <cellStyle name="Accent5 7" xfId="26871" xr:uid="{00000000-0005-0000-0000-000003020000}"/>
    <cellStyle name="Accent5 8" xfId="26872" xr:uid="{00000000-0005-0000-0000-000004020000}"/>
    <cellStyle name="Accent5 9" xfId="26873" xr:uid="{00000000-0005-0000-0000-000005020000}"/>
    <cellStyle name="Accent6 - 20%" xfId="2922" xr:uid="{00000000-0005-0000-0000-000006020000}"/>
    <cellStyle name="Accent6 - 40%" xfId="2923" xr:uid="{00000000-0005-0000-0000-000007020000}"/>
    <cellStyle name="Accent6 - 60%" xfId="2924" xr:uid="{00000000-0005-0000-0000-000008020000}"/>
    <cellStyle name="Accent6 2" xfId="58" xr:uid="{00000000-0005-0000-0000-000009020000}"/>
    <cellStyle name="Accent6 2 2" xfId="59" xr:uid="{00000000-0005-0000-0000-00000A020000}"/>
    <cellStyle name="Accent6 2 2 2" xfId="26874" xr:uid="{00000000-0005-0000-0000-00000B020000}"/>
    <cellStyle name="Accent6 2 2 3" xfId="25780" xr:uid="{00000000-0005-0000-0000-00000C020000}"/>
    <cellStyle name="Accent6 2 3" xfId="2921" xr:uid="{00000000-0005-0000-0000-00000D020000}"/>
    <cellStyle name="Accent6 2 3 2" xfId="25781" xr:uid="{00000000-0005-0000-0000-00000E020000}"/>
    <cellStyle name="Accent6 2 4" xfId="26214" xr:uid="{00000000-0005-0000-0000-00000F020000}"/>
    <cellStyle name="Accent6 2 5" xfId="25779" xr:uid="{00000000-0005-0000-0000-000010020000}"/>
    <cellStyle name="Accent6 3" xfId="2992" xr:uid="{00000000-0005-0000-0000-000011020000}"/>
    <cellStyle name="Accent6 3 2" xfId="26875" xr:uid="{00000000-0005-0000-0000-000012020000}"/>
    <cellStyle name="Accent6 4" xfId="2994" xr:uid="{00000000-0005-0000-0000-000013020000}"/>
    <cellStyle name="Accent6 4 2" xfId="26876" xr:uid="{00000000-0005-0000-0000-000014020000}"/>
    <cellStyle name="Accent6 5" xfId="2993" xr:uid="{00000000-0005-0000-0000-000015020000}"/>
    <cellStyle name="Accent6 5 2" xfId="26877" xr:uid="{00000000-0005-0000-0000-000016020000}"/>
    <cellStyle name="Accent6 6" xfId="26878" xr:uid="{00000000-0005-0000-0000-000017020000}"/>
    <cellStyle name="Accent6 7" xfId="26879" xr:uid="{00000000-0005-0000-0000-000018020000}"/>
    <cellStyle name="Accent6 8" xfId="26880" xr:uid="{00000000-0005-0000-0000-000019020000}"/>
    <cellStyle name="Accent6 9" xfId="26881" xr:uid="{00000000-0005-0000-0000-00001A020000}"/>
    <cellStyle name="Bad 2" xfId="60" xr:uid="{00000000-0005-0000-0000-00001B020000}"/>
    <cellStyle name="Bad 2 2" xfId="61" xr:uid="{00000000-0005-0000-0000-00001C020000}"/>
    <cellStyle name="Bad 2 2 2" xfId="26882" xr:uid="{00000000-0005-0000-0000-00001D020000}"/>
    <cellStyle name="Bad 2 2 3" xfId="25783" xr:uid="{00000000-0005-0000-0000-00001E020000}"/>
    <cellStyle name="Bad 2 3" xfId="2925" xr:uid="{00000000-0005-0000-0000-00001F020000}"/>
    <cellStyle name="Bad 2 3 2" xfId="25784" xr:uid="{00000000-0005-0000-0000-000020020000}"/>
    <cellStyle name="Bad 2 4" xfId="26215" xr:uid="{00000000-0005-0000-0000-000021020000}"/>
    <cellStyle name="Bad 2 5" xfId="25782" xr:uid="{00000000-0005-0000-0000-000022020000}"/>
    <cellStyle name="Bad 3" xfId="26883" xr:uid="{00000000-0005-0000-0000-000023020000}"/>
    <cellStyle name="Bad 4" xfId="26884" xr:uid="{00000000-0005-0000-0000-000024020000}"/>
    <cellStyle name="Bad 5" xfId="26885" xr:uid="{00000000-0005-0000-0000-000025020000}"/>
    <cellStyle name="Bad 6" xfId="26886" xr:uid="{00000000-0005-0000-0000-000026020000}"/>
    <cellStyle name="Bad 7" xfId="26887" xr:uid="{00000000-0005-0000-0000-000027020000}"/>
    <cellStyle name="Bad 8" xfId="26888" xr:uid="{00000000-0005-0000-0000-000028020000}"/>
    <cellStyle name="Bad 9" xfId="26889" xr:uid="{00000000-0005-0000-0000-000029020000}"/>
    <cellStyle name="Basic" xfId="62" xr:uid="{00000000-0005-0000-0000-00002A020000}"/>
    <cellStyle name="black" xfId="63" xr:uid="{00000000-0005-0000-0000-00002B020000}"/>
    <cellStyle name="blu" xfId="64" xr:uid="{00000000-0005-0000-0000-00002C020000}"/>
    <cellStyle name="bot" xfId="65" xr:uid="{00000000-0005-0000-0000-00002D020000}"/>
    <cellStyle name="Bullet" xfId="66" xr:uid="{00000000-0005-0000-0000-00002E020000}"/>
    <cellStyle name="Bullet [0]" xfId="67" xr:uid="{00000000-0005-0000-0000-00002F020000}"/>
    <cellStyle name="Bullet [2]" xfId="68" xr:uid="{00000000-0005-0000-0000-000030020000}"/>
    <cellStyle name="Bullet [4]" xfId="69" xr:uid="{00000000-0005-0000-0000-000031020000}"/>
    <cellStyle name="c" xfId="70" xr:uid="{00000000-0005-0000-0000-000032020000}"/>
    <cellStyle name="c," xfId="71" xr:uid="{00000000-0005-0000-0000-000033020000}"/>
    <cellStyle name="c_HardInc " xfId="72" xr:uid="{00000000-0005-0000-0000-000034020000}"/>
    <cellStyle name="c_HardInc _ITC Great Plains Formula 1-12-09a" xfId="73" xr:uid="{00000000-0005-0000-0000-000035020000}"/>
    <cellStyle name="C00A" xfId="74" xr:uid="{00000000-0005-0000-0000-000036020000}"/>
    <cellStyle name="C00B" xfId="75" xr:uid="{00000000-0005-0000-0000-000037020000}"/>
    <cellStyle name="C00L" xfId="76" xr:uid="{00000000-0005-0000-0000-000038020000}"/>
    <cellStyle name="C01A" xfId="77" xr:uid="{00000000-0005-0000-0000-000039020000}"/>
    <cellStyle name="C01B" xfId="78" xr:uid="{00000000-0005-0000-0000-00003A020000}"/>
    <cellStyle name="C01H" xfId="79" xr:uid="{00000000-0005-0000-0000-00003B020000}"/>
    <cellStyle name="C01L" xfId="80" xr:uid="{00000000-0005-0000-0000-00003C020000}"/>
    <cellStyle name="C02A" xfId="81" xr:uid="{00000000-0005-0000-0000-00003D020000}"/>
    <cellStyle name="C02A 2" xfId="82" xr:uid="{00000000-0005-0000-0000-00003E020000}"/>
    <cellStyle name="C02B" xfId="83" xr:uid="{00000000-0005-0000-0000-00003F020000}"/>
    <cellStyle name="C02H" xfId="84" xr:uid="{00000000-0005-0000-0000-000040020000}"/>
    <cellStyle name="C02L" xfId="85" xr:uid="{00000000-0005-0000-0000-000041020000}"/>
    <cellStyle name="C03A" xfId="86" xr:uid="{00000000-0005-0000-0000-000042020000}"/>
    <cellStyle name="C03B" xfId="87" xr:uid="{00000000-0005-0000-0000-000043020000}"/>
    <cellStyle name="C03H" xfId="88" xr:uid="{00000000-0005-0000-0000-000044020000}"/>
    <cellStyle name="C03L" xfId="89" xr:uid="{00000000-0005-0000-0000-000045020000}"/>
    <cellStyle name="C04A" xfId="90" xr:uid="{00000000-0005-0000-0000-000046020000}"/>
    <cellStyle name="C04B" xfId="91" xr:uid="{00000000-0005-0000-0000-000047020000}"/>
    <cellStyle name="C04H" xfId="92" xr:uid="{00000000-0005-0000-0000-000048020000}"/>
    <cellStyle name="C04L" xfId="93" xr:uid="{00000000-0005-0000-0000-000049020000}"/>
    <cellStyle name="C05A" xfId="94" xr:uid="{00000000-0005-0000-0000-00004A020000}"/>
    <cellStyle name="C05B" xfId="95" xr:uid="{00000000-0005-0000-0000-00004B020000}"/>
    <cellStyle name="C05H" xfId="96" xr:uid="{00000000-0005-0000-0000-00004C020000}"/>
    <cellStyle name="C05L" xfId="97" xr:uid="{00000000-0005-0000-0000-00004D020000}"/>
    <cellStyle name="C05L 2" xfId="98" xr:uid="{00000000-0005-0000-0000-00004E020000}"/>
    <cellStyle name="C06A" xfId="99" xr:uid="{00000000-0005-0000-0000-00004F020000}"/>
    <cellStyle name="C06B" xfId="100" xr:uid="{00000000-0005-0000-0000-000050020000}"/>
    <cellStyle name="C06H" xfId="101" xr:uid="{00000000-0005-0000-0000-000051020000}"/>
    <cellStyle name="C06L" xfId="102" xr:uid="{00000000-0005-0000-0000-000052020000}"/>
    <cellStyle name="C07A" xfId="103" xr:uid="{00000000-0005-0000-0000-000053020000}"/>
    <cellStyle name="C07B" xfId="104" xr:uid="{00000000-0005-0000-0000-000054020000}"/>
    <cellStyle name="C07H" xfId="105" xr:uid="{00000000-0005-0000-0000-000055020000}"/>
    <cellStyle name="C07L" xfId="106" xr:uid="{00000000-0005-0000-0000-000056020000}"/>
    <cellStyle name="c1" xfId="107" xr:uid="{00000000-0005-0000-0000-000057020000}"/>
    <cellStyle name="c1," xfId="108" xr:uid="{00000000-0005-0000-0000-000058020000}"/>
    <cellStyle name="c2" xfId="109" xr:uid="{00000000-0005-0000-0000-000059020000}"/>
    <cellStyle name="c2," xfId="110" xr:uid="{00000000-0005-0000-0000-00005A020000}"/>
    <cellStyle name="c3" xfId="111" xr:uid="{00000000-0005-0000-0000-00005B020000}"/>
    <cellStyle name="Calculation 2" xfId="112" xr:uid="{00000000-0005-0000-0000-00005C020000}"/>
    <cellStyle name="Calculation 2 10" xfId="3415" xr:uid="{00000000-0005-0000-0000-00005D020000}"/>
    <cellStyle name="Calculation 2 10 2" xfId="5953" xr:uid="{00000000-0005-0000-0000-00005E020000}"/>
    <cellStyle name="Calculation 2 10 3" xfId="10055" xr:uid="{00000000-0005-0000-0000-00005F020000}"/>
    <cellStyle name="Calculation 2 10 4" xfId="11449" xr:uid="{00000000-0005-0000-0000-000060020000}"/>
    <cellStyle name="Calculation 2 10 5" xfId="13869" xr:uid="{00000000-0005-0000-0000-000061020000}"/>
    <cellStyle name="Calculation 2 10 6" xfId="16968" xr:uid="{00000000-0005-0000-0000-000062020000}"/>
    <cellStyle name="Calculation 2 10 7" xfId="18565" xr:uid="{00000000-0005-0000-0000-000063020000}"/>
    <cellStyle name="Calculation 2 10 8" xfId="21664" xr:uid="{00000000-0005-0000-0000-000064020000}"/>
    <cellStyle name="Calculation 2 10 9" xfId="23124" xr:uid="{00000000-0005-0000-0000-000065020000}"/>
    <cellStyle name="Calculation 2 11" xfId="3428" xr:uid="{00000000-0005-0000-0000-000066020000}"/>
    <cellStyle name="Calculation 2 11 2" xfId="5966" xr:uid="{00000000-0005-0000-0000-000067020000}"/>
    <cellStyle name="Calculation 2 11 3" xfId="8631" xr:uid="{00000000-0005-0000-0000-000068020000}"/>
    <cellStyle name="Calculation 2 11 4" xfId="10744" xr:uid="{00000000-0005-0000-0000-000069020000}"/>
    <cellStyle name="Calculation 2 11 5" xfId="14901" xr:uid="{00000000-0005-0000-0000-00006A020000}"/>
    <cellStyle name="Calculation 2 11 6" xfId="15964" xr:uid="{00000000-0005-0000-0000-00006B020000}"/>
    <cellStyle name="Calculation 2 11 7" xfId="19597" xr:uid="{00000000-0005-0000-0000-00006C020000}"/>
    <cellStyle name="Calculation 2 11 8" xfId="20660" xr:uid="{00000000-0005-0000-0000-00006D020000}"/>
    <cellStyle name="Calculation 2 11 9" xfId="24066" xr:uid="{00000000-0005-0000-0000-00006E020000}"/>
    <cellStyle name="Calculation 2 12" xfId="3331" xr:uid="{00000000-0005-0000-0000-00006F020000}"/>
    <cellStyle name="Calculation 2 12 2" xfId="5869" xr:uid="{00000000-0005-0000-0000-000070020000}"/>
    <cellStyle name="Calculation 2 12 3" xfId="9526" xr:uid="{00000000-0005-0000-0000-000071020000}"/>
    <cellStyle name="Calculation 2 12 4" xfId="12103" xr:uid="{00000000-0005-0000-0000-000072020000}"/>
    <cellStyle name="Calculation 2 12 5" xfId="14585" xr:uid="{00000000-0005-0000-0000-000073020000}"/>
    <cellStyle name="Calculation 2 12 6" xfId="16451" xr:uid="{00000000-0005-0000-0000-000074020000}"/>
    <cellStyle name="Calculation 2 12 7" xfId="19281" xr:uid="{00000000-0005-0000-0000-000075020000}"/>
    <cellStyle name="Calculation 2 12 8" xfId="21147" xr:uid="{00000000-0005-0000-0000-000076020000}"/>
    <cellStyle name="Calculation 2 12 9" xfId="23777" xr:uid="{00000000-0005-0000-0000-000077020000}"/>
    <cellStyle name="Calculation 2 13" xfId="3404" xr:uid="{00000000-0005-0000-0000-000078020000}"/>
    <cellStyle name="Calculation 2 13 2" xfId="5942" xr:uid="{00000000-0005-0000-0000-000079020000}"/>
    <cellStyle name="Calculation 2 13 3" xfId="9673" xr:uid="{00000000-0005-0000-0000-00007A020000}"/>
    <cellStyle name="Calculation 2 13 4" xfId="11458" xr:uid="{00000000-0005-0000-0000-00007B020000}"/>
    <cellStyle name="Calculation 2 13 5" xfId="13880" xr:uid="{00000000-0005-0000-0000-00007C020000}"/>
    <cellStyle name="Calculation 2 13 6" xfId="16465" xr:uid="{00000000-0005-0000-0000-00007D020000}"/>
    <cellStyle name="Calculation 2 13 7" xfId="18576" xr:uid="{00000000-0005-0000-0000-00007E020000}"/>
    <cellStyle name="Calculation 2 13 8" xfId="21161" xr:uid="{00000000-0005-0000-0000-00007F020000}"/>
    <cellStyle name="Calculation 2 13 9" xfId="23133" xr:uid="{00000000-0005-0000-0000-000080020000}"/>
    <cellStyle name="Calculation 2 14" xfId="3539" xr:uid="{00000000-0005-0000-0000-000081020000}"/>
    <cellStyle name="Calculation 2 14 2" xfId="6077" xr:uid="{00000000-0005-0000-0000-000082020000}"/>
    <cellStyle name="Calculation 2 14 3" xfId="9006" xr:uid="{00000000-0005-0000-0000-000083020000}"/>
    <cellStyle name="Calculation 2 14 4" xfId="10416" xr:uid="{00000000-0005-0000-0000-000084020000}"/>
    <cellStyle name="Calculation 2 14 5" xfId="12741" xr:uid="{00000000-0005-0000-0000-000085020000}"/>
    <cellStyle name="Calculation 2 14 6" xfId="16993" xr:uid="{00000000-0005-0000-0000-000086020000}"/>
    <cellStyle name="Calculation 2 14 7" xfId="17437" xr:uid="{00000000-0005-0000-0000-000087020000}"/>
    <cellStyle name="Calculation 2 14 8" xfId="21689" xr:uid="{00000000-0005-0000-0000-000088020000}"/>
    <cellStyle name="Calculation 2 14 9" xfId="22087" xr:uid="{00000000-0005-0000-0000-000089020000}"/>
    <cellStyle name="Calculation 2 15" xfId="3496" xr:uid="{00000000-0005-0000-0000-00008A020000}"/>
    <cellStyle name="Calculation 2 15 2" xfId="6034" xr:uid="{00000000-0005-0000-0000-00008B020000}"/>
    <cellStyle name="Calculation 2 15 3" xfId="5440" xr:uid="{00000000-0005-0000-0000-00008C020000}"/>
    <cellStyle name="Calculation 2 15 4" xfId="11562" xr:uid="{00000000-0005-0000-0000-00008D020000}"/>
    <cellStyle name="Calculation 2 15 5" xfId="13997" xr:uid="{00000000-0005-0000-0000-00008E020000}"/>
    <cellStyle name="Calculation 2 15 6" xfId="15100" xr:uid="{00000000-0005-0000-0000-00008F020000}"/>
    <cellStyle name="Calculation 2 15 7" xfId="18693" xr:uid="{00000000-0005-0000-0000-000090020000}"/>
    <cellStyle name="Calculation 2 15 8" xfId="19796" xr:uid="{00000000-0005-0000-0000-000091020000}"/>
    <cellStyle name="Calculation 2 15 9" xfId="23236" xr:uid="{00000000-0005-0000-0000-000092020000}"/>
    <cellStyle name="Calculation 2 16" xfId="3632" xr:uid="{00000000-0005-0000-0000-000093020000}"/>
    <cellStyle name="Calculation 2 16 2" xfId="6170" xr:uid="{00000000-0005-0000-0000-000094020000}"/>
    <cellStyle name="Calculation 2 16 3" xfId="8935" xr:uid="{00000000-0005-0000-0000-000095020000}"/>
    <cellStyle name="Calculation 2 16 4" xfId="8784" xr:uid="{00000000-0005-0000-0000-000096020000}"/>
    <cellStyle name="Calculation 2 16 5" xfId="14934" xr:uid="{00000000-0005-0000-0000-000097020000}"/>
    <cellStyle name="Calculation 2 16 6" xfId="16473" xr:uid="{00000000-0005-0000-0000-000098020000}"/>
    <cellStyle name="Calculation 2 16 7" xfId="19630" xr:uid="{00000000-0005-0000-0000-000099020000}"/>
    <cellStyle name="Calculation 2 16 8" xfId="21169" xr:uid="{00000000-0005-0000-0000-00009A020000}"/>
    <cellStyle name="Calculation 2 16 9" xfId="24097" xr:uid="{00000000-0005-0000-0000-00009B020000}"/>
    <cellStyle name="Calculation 2 17" xfId="3691" xr:uid="{00000000-0005-0000-0000-00009C020000}"/>
    <cellStyle name="Calculation 2 17 2" xfId="6229" xr:uid="{00000000-0005-0000-0000-00009D020000}"/>
    <cellStyle name="Calculation 2 17 3" xfId="8298" xr:uid="{00000000-0005-0000-0000-00009E020000}"/>
    <cellStyle name="Calculation 2 17 4" xfId="10975" xr:uid="{00000000-0005-0000-0000-00009F020000}"/>
    <cellStyle name="Calculation 2 17 5" xfId="13347" xr:uid="{00000000-0005-0000-0000-0000A0020000}"/>
    <cellStyle name="Calculation 2 17 6" xfId="16735" xr:uid="{00000000-0005-0000-0000-0000A1020000}"/>
    <cellStyle name="Calculation 2 17 7" xfId="18043" xr:uid="{00000000-0005-0000-0000-0000A2020000}"/>
    <cellStyle name="Calculation 2 17 8" xfId="21431" xr:uid="{00000000-0005-0000-0000-0000A3020000}"/>
    <cellStyle name="Calculation 2 17 9" xfId="22646" xr:uid="{00000000-0005-0000-0000-0000A4020000}"/>
    <cellStyle name="Calculation 2 18" xfId="3681" xr:uid="{00000000-0005-0000-0000-0000A5020000}"/>
    <cellStyle name="Calculation 2 18 2" xfId="6219" xr:uid="{00000000-0005-0000-0000-0000A6020000}"/>
    <cellStyle name="Calculation 2 18 3" xfId="9655" xr:uid="{00000000-0005-0000-0000-0000A7020000}"/>
    <cellStyle name="Calculation 2 18 4" xfId="10931" xr:uid="{00000000-0005-0000-0000-0000A8020000}"/>
    <cellStyle name="Calculation 2 18 5" xfId="12804" xr:uid="{00000000-0005-0000-0000-0000A9020000}"/>
    <cellStyle name="Calculation 2 18 6" xfId="15684" xr:uid="{00000000-0005-0000-0000-0000AA020000}"/>
    <cellStyle name="Calculation 2 18 7" xfId="17500" xr:uid="{00000000-0005-0000-0000-0000AB020000}"/>
    <cellStyle name="Calculation 2 18 8" xfId="20380" xr:uid="{00000000-0005-0000-0000-0000AC020000}"/>
    <cellStyle name="Calculation 2 18 9" xfId="22141" xr:uid="{00000000-0005-0000-0000-0000AD020000}"/>
    <cellStyle name="Calculation 2 19" xfId="3892" xr:uid="{00000000-0005-0000-0000-0000AE020000}"/>
    <cellStyle name="Calculation 2 19 2" xfId="6430" xr:uid="{00000000-0005-0000-0000-0000AF020000}"/>
    <cellStyle name="Calculation 2 19 3" xfId="9103" xr:uid="{00000000-0005-0000-0000-0000B0020000}"/>
    <cellStyle name="Calculation 2 19 4" xfId="12001" xr:uid="{00000000-0005-0000-0000-0000B1020000}"/>
    <cellStyle name="Calculation 2 19 5" xfId="14480" xr:uid="{00000000-0005-0000-0000-0000B2020000}"/>
    <cellStyle name="Calculation 2 19 6" xfId="16024" xr:uid="{00000000-0005-0000-0000-0000B3020000}"/>
    <cellStyle name="Calculation 2 19 7" xfId="19176" xr:uid="{00000000-0005-0000-0000-0000B4020000}"/>
    <cellStyle name="Calculation 2 19 8" xfId="20720" xr:uid="{00000000-0005-0000-0000-0000B5020000}"/>
    <cellStyle name="Calculation 2 19 9" xfId="23676" xr:uid="{00000000-0005-0000-0000-0000B6020000}"/>
    <cellStyle name="Calculation 2 2" xfId="113" xr:uid="{00000000-0005-0000-0000-0000B7020000}"/>
    <cellStyle name="Calculation 2 2 10" xfId="3044" xr:uid="{00000000-0005-0000-0000-0000B8020000}"/>
    <cellStyle name="Calculation 2 2 11" xfId="25786" xr:uid="{00000000-0005-0000-0000-0000B9020000}"/>
    <cellStyle name="Calculation 2 2 2" xfId="5583" xr:uid="{00000000-0005-0000-0000-0000BA020000}"/>
    <cellStyle name="Calculation 2 2 3" xfId="9862" xr:uid="{00000000-0005-0000-0000-0000BB020000}"/>
    <cellStyle name="Calculation 2 2 4" xfId="11954" xr:uid="{00000000-0005-0000-0000-0000BC020000}"/>
    <cellStyle name="Calculation 2 2 5" xfId="14429" xr:uid="{00000000-0005-0000-0000-0000BD020000}"/>
    <cellStyle name="Calculation 2 2 6" xfId="16168" xr:uid="{00000000-0005-0000-0000-0000BE020000}"/>
    <cellStyle name="Calculation 2 2 7" xfId="19125" xr:uid="{00000000-0005-0000-0000-0000BF020000}"/>
    <cellStyle name="Calculation 2 2 8" xfId="20864" xr:uid="{00000000-0005-0000-0000-0000C0020000}"/>
    <cellStyle name="Calculation 2 2 9" xfId="23629" xr:uid="{00000000-0005-0000-0000-0000C1020000}"/>
    <cellStyle name="Calculation 2 20" xfId="3935" xr:uid="{00000000-0005-0000-0000-0000C2020000}"/>
    <cellStyle name="Calculation 2 20 2" xfId="6473" xr:uid="{00000000-0005-0000-0000-0000C3020000}"/>
    <cellStyle name="Calculation 2 20 3" xfId="10074" xr:uid="{00000000-0005-0000-0000-0000C4020000}"/>
    <cellStyle name="Calculation 2 20 4" xfId="10352" xr:uid="{00000000-0005-0000-0000-0000C5020000}"/>
    <cellStyle name="Calculation 2 20 5" xfId="12674" xr:uid="{00000000-0005-0000-0000-0000C6020000}"/>
    <cellStyle name="Calculation 2 20 6" xfId="13983" xr:uid="{00000000-0005-0000-0000-0000C7020000}"/>
    <cellStyle name="Calculation 2 20 7" xfId="17370" xr:uid="{00000000-0005-0000-0000-0000C8020000}"/>
    <cellStyle name="Calculation 2 20 8" xfId="18679" xr:uid="{00000000-0005-0000-0000-0000C9020000}"/>
    <cellStyle name="Calculation 2 20 9" xfId="22023" xr:uid="{00000000-0005-0000-0000-0000CA020000}"/>
    <cellStyle name="Calculation 2 21" xfId="3902" xr:uid="{00000000-0005-0000-0000-0000CB020000}"/>
    <cellStyle name="Calculation 2 21 2" xfId="6440" xr:uid="{00000000-0005-0000-0000-0000CC020000}"/>
    <cellStyle name="Calculation 2 21 3" xfId="9747" xr:uid="{00000000-0005-0000-0000-0000CD020000}"/>
    <cellStyle name="Calculation 2 21 4" xfId="9640" xr:uid="{00000000-0005-0000-0000-0000CE020000}"/>
    <cellStyle name="Calculation 2 21 5" xfId="14923" xr:uid="{00000000-0005-0000-0000-0000CF020000}"/>
    <cellStyle name="Calculation 2 21 6" xfId="15560" xr:uid="{00000000-0005-0000-0000-0000D0020000}"/>
    <cellStyle name="Calculation 2 21 7" xfId="19619" xr:uid="{00000000-0005-0000-0000-0000D1020000}"/>
    <cellStyle name="Calculation 2 21 8" xfId="20256" xr:uid="{00000000-0005-0000-0000-0000D2020000}"/>
    <cellStyle name="Calculation 2 21 9" xfId="24086" xr:uid="{00000000-0005-0000-0000-0000D3020000}"/>
    <cellStyle name="Calculation 2 22" xfId="3860" xr:uid="{00000000-0005-0000-0000-0000D4020000}"/>
    <cellStyle name="Calculation 2 22 2" xfId="6398" xr:uid="{00000000-0005-0000-0000-0000D5020000}"/>
    <cellStyle name="Calculation 2 22 3" xfId="8513" xr:uid="{00000000-0005-0000-0000-0000D6020000}"/>
    <cellStyle name="Calculation 2 22 4" xfId="11174" xr:uid="{00000000-0005-0000-0000-0000D7020000}"/>
    <cellStyle name="Calculation 2 22 5" xfId="13571" xr:uid="{00000000-0005-0000-0000-0000D8020000}"/>
    <cellStyle name="Calculation 2 22 6" xfId="13485" xr:uid="{00000000-0005-0000-0000-0000D9020000}"/>
    <cellStyle name="Calculation 2 22 7" xfId="18267" xr:uid="{00000000-0005-0000-0000-0000DA020000}"/>
    <cellStyle name="Calculation 2 22 8" xfId="18181" xr:uid="{00000000-0005-0000-0000-0000DB020000}"/>
    <cellStyle name="Calculation 2 22 9" xfId="22847" xr:uid="{00000000-0005-0000-0000-0000DC020000}"/>
    <cellStyle name="Calculation 2 23" xfId="3857" xr:uid="{00000000-0005-0000-0000-0000DD020000}"/>
    <cellStyle name="Calculation 2 23 2" xfId="6395" xr:uid="{00000000-0005-0000-0000-0000DE020000}"/>
    <cellStyle name="Calculation 2 23 3" xfId="8739" xr:uid="{00000000-0005-0000-0000-0000DF020000}"/>
    <cellStyle name="Calculation 2 23 4" xfId="10478" xr:uid="{00000000-0005-0000-0000-0000E0020000}"/>
    <cellStyle name="Calculation 2 23 5" xfId="12812" xr:uid="{00000000-0005-0000-0000-0000E1020000}"/>
    <cellStyle name="Calculation 2 23 6" xfId="15894" xr:uid="{00000000-0005-0000-0000-0000E2020000}"/>
    <cellStyle name="Calculation 2 23 7" xfId="17508" xr:uid="{00000000-0005-0000-0000-0000E3020000}"/>
    <cellStyle name="Calculation 2 23 8" xfId="20590" xr:uid="{00000000-0005-0000-0000-0000E4020000}"/>
    <cellStyle name="Calculation 2 23 9" xfId="22148" xr:uid="{00000000-0005-0000-0000-0000E5020000}"/>
    <cellStyle name="Calculation 2 24" xfId="4126" xr:uid="{00000000-0005-0000-0000-0000E6020000}"/>
    <cellStyle name="Calculation 2 24 2" xfId="6664" xr:uid="{00000000-0005-0000-0000-0000E7020000}"/>
    <cellStyle name="Calculation 2 24 3" xfId="9059" xr:uid="{00000000-0005-0000-0000-0000E8020000}"/>
    <cellStyle name="Calculation 2 24 4" xfId="11248" xr:uid="{00000000-0005-0000-0000-0000E9020000}"/>
    <cellStyle name="Calculation 2 24 5" xfId="13653" xr:uid="{00000000-0005-0000-0000-0000EA020000}"/>
    <cellStyle name="Calculation 2 24 6" xfId="12729" xr:uid="{00000000-0005-0000-0000-0000EB020000}"/>
    <cellStyle name="Calculation 2 24 7" xfId="18349" xr:uid="{00000000-0005-0000-0000-0000EC020000}"/>
    <cellStyle name="Calculation 2 24 8" xfId="17425" xr:uid="{00000000-0005-0000-0000-0000ED020000}"/>
    <cellStyle name="Calculation 2 24 9" xfId="22922" xr:uid="{00000000-0005-0000-0000-0000EE020000}"/>
    <cellStyle name="Calculation 2 25" xfId="4169" xr:uid="{00000000-0005-0000-0000-0000EF020000}"/>
    <cellStyle name="Calculation 2 25 2" xfId="6707" xr:uid="{00000000-0005-0000-0000-0000F0020000}"/>
    <cellStyle name="Calculation 2 25 3" xfId="8537" xr:uid="{00000000-0005-0000-0000-0000F1020000}"/>
    <cellStyle name="Calculation 2 25 4" xfId="11004" xr:uid="{00000000-0005-0000-0000-0000F2020000}"/>
    <cellStyle name="Calculation 2 25 5" xfId="13379" xr:uid="{00000000-0005-0000-0000-0000F3020000}"/>
    <cellStyle name="Calculation 2 25 6" xfId="15218" xr:uid="{00000000-0005-0000-0000-0000F4020000}"/>
    <cellStyle name="Calculation 2 25 7" xfId="18075" xr:uid="{00000000-0005-0000-0000-0000F5020000}"/>
    <cellStyle name="Calculation 2 25 8" xfId="19914" xr:uid="{00000000-0005-0000-0000-0000F6020000}"/>
    <cellStyle name="Calculation 2 25 9" xfId="22677" xr:uid="{00000000-0005-0000-0000-0000F7020000}"/>
    <cellStyle name="Calculation 2 26" xfId="4214" xr:uid="{00000000-0005-0000-0000-0000F8020000}"/>
    <cellStyle name="Calculation 2 26 2" xfId="6752" xr:uid="{00000000-0005-0000-0000-0000F9020000}"/>
    <cellStyle name="Calculation 2 26 3" xfId="8730" xr:uid="{00000000-0005-0000-0000-0000FA020000}"/>
    <cellStyle name="Calculation 2 26 4" xfId="10680" xr:uid="{00000000-0005-0000-0000-0000FB020000}"/>
    <cellStyle name="Calculation 2 26 5" xfId="13031" xr:uid="{00000000-0005-0000-0000-0000FC020000}"/>
    <cellStyle name="Calculation 2 26 6" xfId="16010" xr:uid="{00000000-0005-0000-0000-0000FD020000}"/>
    <cellStyle name="Calculation 2 26 7" xfId="17727" xr:uid="{00000000-0005-0000-0000-0000FE020000}"/>
    <cellStyle name="Calculation 2 26 8" xfId="20706" xr:uid="{00000000-0005-0000-0000-0000FF020000}"/>
    <cellStyle name="Calculation 2 26 9" xfId="22353" xr:uid="{00000000-0005-0000-0000-000000030000}"/>
    <cellStyle name="Calculation 2 27" xfId="4254" xr:uid="{00000000-0005-0000-0000-000001030000}"/>
    <cellStyle name="Calculation 2 27 2" xfId="6792" xr:uid="{00000000-0005-0000-0000-000002030000}"/>
    <cellStyle name="Calculation 2 27 3" xfId="9154" xr:uid="{00000000-0005-0000-0000-000003030000}"/>
    <cellStyle name="Calculation 2 27 4" xfId="10679" xr:uid="{00000000-0005-0000-0000-000004030000}"/>
    <cellStyle name="Calculation 2 27 5" xfId="13029" xr:uid="{00000000-0005-0000-0000-000005030000}"/>
    <cellStyle name="Calculation 2 27 6" xfId="16162" xr:uid="{00000000-0005-0000-0000-000006030000}"/>
    <cellStyle name="Calculation 2 27 7" xfId="17725" xr:uid="{00000000-0005-0000-0000-000007030000}"/>
    <cellStyle name="Calculation 2 27 8" xfId="20858" xr:uid="{00000000-0005-0000-0000-000008030000}"/>
    <cellStyle name="Calculation 2 27 9" xfId="22352" xr:uid="{00000000-0005-0000-0000-000009030000}"/>
    <cellStyle name="Calculation 2 28" xfId="4297" xr:uid="{00000000-0005-0000-0000-00000A030000}"/>
    <cellStyle name="Calculation 2 28 2" xfId="6835" xr:uid="{00000000-0005-0000-0000-00000B030000}"/>
    <cellStyle name="Calculation 2 28 3" xfId="8570" xr:uid="{00000000-0005-0000-0000-00000C030000}"/>
    <cellStyle name="Calculation 2 28 4" xfId="10530" xr:uid="{00000000-0005-0000-0000-00000D030000}"/>
    <cellStyle name="Calculation 2 28 5" xfId="12872" xr:uid="{00000000-0005-0000-0000-00000E030000}"/>
    <cellStyle name="Calculation 2 28 6" xfId="16453" xr:uid="{00000000-0005-0000-0000-00000F030000}"/>
    <cellStyle name="Calculation 2 28 7" xfId="17568" xr:uid="{00000000-0005-0000-0000-000010030000}"/>
    <cellStyle name="Calculation 2 28 8" xfId="21149" xr:uid="{00000000-0005-0000-0000-000011030000}"/>
    <cellStyle name="Calculation 2 28 9" xfId="22201" xr:uid="{00000000-0005-0000-0000-000012030000}"/>
    <cellStyle name="Calculation 2 29" xfId="4340" xr:uid="{00000000-0005-0000-0000-000013030000}"/>
    <cellStyle name="Calculation 2 29 2" xfId="6878" xr:uid="{00000000-0005-0000-0000-000014030000}"/>
    <cellStyle name="Calculation 2 29 3" xfId="8017" xr:uid="{00000000-0005-0000-0000-000015030000}"/>
    <cellStyle name="Calculation 2 29 4" xfId="11326" xr:uid="{00000000-0005-0000-0000-000016030000}"/>
    <cellStyle name="Calculation 2 29 5" xfId="13735" xr:uid="{00000000-0005-0000-0000-000017030000}"/>
    <cellStyle name="Calculation 2 29 6" xfId="15821" xr:uid="{00000000-0005-0000-0000-000018030000}"/>
    <cellStyle name="Calculation 2 29 7" xfId="18431" xr:uid="{00000000-0005-0000-0000-000019030000}"/>
    <cellStyle name="Calculation 2 29 8" xfId="20517" xr:uid="{00000000-0005-0000-0000-00001A030000}"/>
    <cellStyle name="Calculation 2 29 9" xfId="23000" xr:uid="{00000000-0005-0000-0000-00001B030000}"/>
    <cellStyle name="Calculation 2 3" xfId="3041" xr:uid="{00000000-0005-0000-0000-00001C030000}"/>
    <cellStyle name="Calculation 2 3 10" xfId="25787" xr:uid="{00000000-0005-0000-0000-00001D030000}"/>
    <cellStyle name="Calculation 2 3 2" xfId="5580" xr:uid="{00000000-0005-0000-0000-00001E030000}"/>
    <cellStyle name="Calculation 2 3 3" xfId="8902" xr:uid="{00000000-0005-0000-0000-00001F030000}"/>
    <cellStyle name="Calculation 2 3 4" xfId="10334" xr:uid="{00000000-0005-0000-0000-000020030000}"/>
    <cellStyle name="Calculation 2 3 5" xfId="12653" xr:uid="{00000000-0005-0000-0000-000021030000}"/>
    <cellStyle name="Calculation 2 3 6" xfId="13973" xr:uid="{00000000-0005-0000-0000-000022030000}"/>
    <cellStyle name="Calculation 2 3 7" xfId="17349" xr:uid="{00000000-0005-0000-0000-000023030000}"/>
    <cellStyle name="Calculation 2 3 8" xfId="18669" xr:uid="{00000000-0005-0000-0000-000024030000}"/>
    <cellStyle name="Calculation 2 3 9" xfId="22005" xr:uid="{00000000-0005-0000-0000-000025030000}"/>
    <cellStyle name="Calculation 2 30" xfId="4383" xr:uid="{00000000-0005-0000-0000-000026030000}"/>
    <cellStyle name="Calculation 2 30 2" xfId="6921" xr:uid="{00000000-0005-0000-0000-000027030000}"/>
    <cellStyle name="Calculation 2 30 3" xfId="9944" xr:uid="{00000000-0005-0000-0000-000028030000}"/>
    <cellStyle name="Calculation 2 30 4" xfId="11340" xr:uid="{00000000-0005-0000-0000-000029030000}"/>
    <cellStyle name="Calculation 2 30 5" xfId="13751" xr:uid="{00000000-0005-0000-0000-00002A030000}"/>
    <cellStyle name="Calculation 2 30 6" xfId="15235" xr:uid="{00000000-0005-0000-0000-00002B030000}"/>
    <cellStyle name="Calculation 2 30 7" xfId="18447" xr:uid="{00000000-0005-0000-0000-00002C030000}"/>
    <cellStyle name="Calculation 2 30 8" xfId="19931" xr:uid="{00000000-0005-0000-0000-00002D030000}"/>
    <cellStyle name="Calculation 2 30 9" xfId="23014" xr:uid="{00000000-0005-0000-0000-00002E030000}"/>
    <cellStyle name="Calculation 2 31" xfId="4426" xr:uid="{00000000-0005-0000-0000-00002F030000}"/>
    <cellStyle name="Calculation 2 31 2" xfId="6964" xr:uid="{00000000-0005-0000-0000-000030030000}"/>
    <cellStyle name="Calculation 2 31 3" xfId="9295" xr:uid="{00000000-0005-0000-0000-000031030000}"/>
    <cellStyle name="Calculation 2 31 4" xfId="11658" xr:uid="{00000000-0005-0000-0000-000032030000}"/>
    <cellStyle name="Calculation 2 31 5" xfId="14105" xr:uid="{00000000-0005-0000-0000-000033030000}"/>
    <cellStyle name="Calculation 2 31 6" xfId="16416" xr:uid="{00000000-0005-0000-0000-000034030000}"/>
    <cellStyle name="Calculation 2 31 7" xfId="18801" xr:uid="{00000000-0005-0000-0000-000035030000}"/>
    <cellStyle name="Calculation 2 31 8" xfId="21112" xr:uid="{00000000-0005-0000-0000-000036030000}"/>
    <cellStyle name="Calculation 2 31 9" xfId="23333" xr:uid="{00000000-0005-0000-0000-000037030000}"/>
    <cellStyle name="Calculation 2 32" xfId="4440" xr:uid="{00000000-0005-0000-0000-000038030000}"/>
    <cellStyle name="Calculation 2 32 2" xfId="6978" xr:uid="{00000000-0005-0000-0000-000039030000}"/>
    <cellStyle name="Calculation 2 32 3" xfId="9879" xr:uid="{00000000-0005-0000-0000-00003A030000}"/>
    <cellStyle name="Calculation 2 32 4" xfId="11726" xr:uid="{00000000-0005-0000-0000-00003B030000}"/>
    <cellStyle name="Calculation 2 32 5" xfId="14177" xr:uid="{00000000-0005-0000-0000-00003C030000}"/>
    <cellStyle name="Calculation 2 32 6" xfId="16886" xr:uid="{00000000-0005-0000-0000-00003D030000}"/>
    <cellStyle name="Calculation 2 32 7" xfId="18873" xr:uid="{00000000-0005-0000-0000-00003E030000}"/>
    <cellStyle name="Calculation 2 32 8" xfId="21582" xr:uid="{00000000-0005-0000-0000-00003F030000}"/>
    <cellStyle name="Calculation 2 32 9" xfId="23400" xr:uid="{00000000-0005-0000-0000-000040030000}"/>
    <cellStyle name="Calculation 2 33" xfId="4384" xr:uid="{00000000-0005-0000-0000-000041030000}"/>
    <cellStyle name="Calculation 2 33 2" xfId="6922" xr:uid="{00000000-0005-0000-0000-000042030000}"/>
    <cellStyle name="Calculation 2 33 3" xfId="9979" xr:uid="{00000000-0005-0000-0000-000043030000}"/>
    <cellStyle name="Calculation 2 33 4" xfId="10389" xr:uid="{00000000-0005-0000-0000-000044030000}"/>
    <cellStyle name="Calculation 2 33 5" xfId="14475" xr:uid="{00000000-0005-0000-0000-000045030000}"/>
    <cellStyle name="Calculation 2 33 6" xfId="16235" xr:uid="{00000000-0005-0000-0000-000046030000}"/>
    <cellStyle name="Calculation 2 33 7" xfId="19171" xr:uid="{00000000-0005-0000-0000-000047030000}"/>
    <cellStyle name="Calculation 2 33 8" xfId="20931" xr:uid="{00000000-0005-0000-0000-000048030000}"/>
    <cellStyle name="Calculation 2 33 9" xfId="23672" xr:uid="{00000000-0005-0000-0000-000049030000}"/>
    <cellStyle name="Calculation 2 34" xfId="4342" xr:uid="{00000000-0005-0000-0000-00004A030000}"/>
    <cellStyle name="Calculation 2 34 2" xfId="6880" xr:uid="{00000000-0005-0000-0000-00004B030000}"/>
    <cellStyle name="Calculation 2 34 3" xfId="8340" xr:uid="{00000000-0005-0000-0000-00004C030000}"/>
    <cellStyle name="Calculation 2 34 4" xfId="10909" xr:uid="{00000000-0005-0000-0000-00004D030000}"/>
    <cellStyle name="Calculation 2 34 5" xfId="13279" xr:uid="{00000000-0005-0000-0000-00004E030000}"/>
    <cellStyle name="Calculation 2 34 6" xfId="16201" xr:uid="{00000000-0005-0000-0000-00004F030000}"/>
    <cellStyle name="Calculation 2 34 7" xfId="17975" xr:uid="{00000000-0005-0000-0000-000050030000}"/>
    <cellStyle name="Calculation 2 34 8" xfId="20897" xr:uid="{00000000-0005-0000-0000-000051030000}"/>
    <cellStyle name="Calculation 2 34 9" xfId="22580" xr:uid="{00000000-0005-0000-0000-000052030000}"/>
    <cellStyle name="Calculation 2 35" xfId="4598" xr:uid="{00000000-0005-0000-0000-000053030000}"/>
    <cellStyle name="Calculation 2 35 2" xfId="7136" xr:uid="{00000000-0005-0000-0000-000054030000}"/>
    <cellStyle name="Calculation 2 35 3" xfId="8304" xr:uid="{00000000-0005-0000-0000-000055030000}"/>
    <cellStyle name="Calculation 2 35 4" xfId="11974" xr:uid="{00000000-0005-0000-0000-000056030000}"/>
    <cellStyle name="Calculation 2 35 5" xfId="14451" xr:uid="{00000000-0005-0000-0000-000057030000}"/>
    <cellStyle name="Calculation 2 35 6" xfId="15574" xr:uid="{00000000-0005-0000-0000-000058030000}"/>
    <cellStyle name="Calculation 2 35 7" xfId="19147" xr:uid="{00000000-0005-0000-0000-000059030000}"/>
    <cellStyle name="Calculation 2 35 8" xfId="20270" xr:uid="{00000000-0005-0000-0000-00005A030000}"/>
    <cellStyle name="Calculation 2 35 9" xfId="23649" xr:uid="{00000000-0005-0000-0000-00005B030000}"/>
    <cellStyle name="Calculation 2 36" xfId="4641" xr:uid="{00000000-0005-0000-0000-00005C030000}"/>
    <cellStyle name="Calculation 2 36 2" xfId="7179" xr:uid="{00000000-0005-0000-0000-00005D030000}"/>
    <cellStyle name="Calculation 2 36 3" xfId="7798" xr:uid="{00000000-0005-0000-0000-00005E030000}"/>
    <cellStyle name="Calculation 2 36 4" xfId="10825" xr:uid="{00000000-0005-0000-0000-00005F030000}"/>
    <cellStyle name="Calculation 2 36 5" xfId="12849" xr:uid="{00000000-0005-0000-0000-000060030000}"/>
    <cellStyle name="Calculation 2 36 6" xfId="16363" xr:uid="{00000000-0005-0000-0000-000061030000}"/>
    <cellStyle name="Calculation 2 36 7" xfId="17545" xr:uid="{00000000-0005-0000-0000-000062030000}"/>
    <cellStyle name="Calculation 2 36 8" xfId="21059" xr:uid="{00000000-0005-0000-0000-000063030000}"/>
    <cellStyle name="Calculation 2 36 9" xfId="22180" xr:uid="{00000000-0005-0000-0000-000064030000}"/>
    <cellStyle name="Calculation 2 37" xfId="4683" xr:uid="{00000000-0005-0000-0000-000065030000}"/>
    <cellStyle name="Calculation 2 37 2" xfId="7221" xr:uid="{00000000-0005-0000-0000-000066030000}"/>
    <cellStyle name="Calculation 2 37 3" xfId="9498" xr:uid="{00000000-0005-0000-0000-000067030000}"/>
    <cellStyle name="Calculation 2 37 4" xfId="11693" xr:uid="{00000000-0005-0000-0000-000068030000}"/>
    <cellStyle name="Calculation 2 37 5" xfId="14142" xr:uid="{00000000-0005-0000-0000-000069030000}"/>
    <cellStyle name="Calculation 2 37 6" xfId="16001" xr:uid="{00000000-0005-0000-0000-00006A030000}"/>
    <cellStyle name="Calculation 2 37 7" xfId="18838" xr:uid="{00000000-0005-0000-0000-00006B030000}"/>
    <cellStyle name="Calculation 2 37 8" xfId="20697" xr:uid="{00000000-0005-0000-0000-00006C030000}"/>
    <cellStyle name="Calculation 2 37 9" xfId="23367" xr:uid="{00000000-0005-0000-0000-00006D030000}"/>
    <cellStyle name="Calculation 2 38" xfId="4651" xr:uid="{00000000-0005-0000-0000-00006E030000}"/>
    <cellStyle name="Calculation 2 38 2" xfId="7189" xr:uid="{00000000-0005-0000-0000-00006F030000}"/>
    <cellStyle name="Calculation 2 38 3" xfId="8484" xr:uid="{00000000-0005-0000-0000-000070030000}"/>
    <cellStyle name="Calculation 2 38 4" xfId="10684" xr:uid="{00000000-0005-0000-0000-000071030000}"/>
    <cellStyle name="Calculation 2 38 5" xfId="13036" xr:uid="{00000000-0005-0000-0000-000072030000}"/>
    <cellStyle name="Calculation 2 38 6" xfId="16151" xr:uid="{00000000-0005-0000-0000-000073030000}"/>
    <cellStyle name="Calculation 2 38 7" xfId="17732" xr:uid="{00000000-0005-0000-0000-000074030000}"/>
    <cellStyle name="Calculation 2 38 8" xfId="20847" xr:uid="{00000000-0005-0000-0000-000075030000}"/>
    <cellStyle name="Calculation 2 38 9" xfId="22357" xr:uid="{00000000-0005-0000-0000-000076030000}"/>
    <cellStyle name="Calculation 2 39" xfId="4788" xr:uid="{00000000-0005-0000-0000-000077030000}"/>
    <cellStyle name="Calculation 2 39 2" xfId="7326" xr:uid="{00000000-0005-0000-0000-000078030000}"/>
    <cellStyle name="Calculation 2 39 3" xfId="8539" xr:uid="{00000000-0005-0000-0000-000079030000}"/>
    <cellStyle name="Calculation 2 39 4" xfId="11596" xr:uid="{00000000-0005-0000-0000-00007A030000}"/>
    <cellStyle name="Calculation 2 39 5" xfId="14034" xr:uid="{00000000-0005-0000-0000-00007B030000}"/>
    <cellStyle name="Calculation 2 39 6" xfId="15311" xr:uid="{00000000-0005-0000-0000-00007C030000}"/>
    <cellStyle name="Calculation 2 39 7" xfId="18730" xr:uid="{00000000-0005-0000-0000-00007D030000}"/>
    <cellStyle name="Calculation 2 39 8" xfId="20007" xr:uid="{00000000-0005-0000-0000-00007E030000}"/>
    <cellStyle name="Calculation 2 39 9" xfId="23270" xr:uid="{00000000-0005-0000-0000-00007F030000}"/>
    <cellStyle name="Calculation 2 4" xfId="3157" xr:uid="{00000000-0005-0000-0000-000080030000}"/>
    <cellStyle name="Calculation 2 4 10" xfId="25788" xr:uid="{00000000-0005-0000-0000-000081030000}"/>
    <cellStyle name="Calculation 2 4 2" xfId="5695" xr:uid="{00000000-0005-0000-0000-000082030000}"/>
    <cellStyle name="Calculation 2 4 3" xfId="8494" xr:uid="{00000000-0005-0000-0000-000083030000}"/>
    <cellStyle name="Calculation 2 4 4" xfId="11103" xr:uid="{00000000-0005-0000-0000-000084030000}"/>
    <cellStyle name="Calculation 2 4 5" xfId="13496" xr:uid="{00000000-0005-0000-0000-000085030000}"/>
    <cellStyle name="Calculation 2 4 6" xfId="16811" xr:uid="{00000000-0005-0000-0000-000086030000}"/>
    <cellStyle name="Calculation 2 4 7" xfId="18192" xr:uid="{00000000-0005-0000-0000-000087030000}"/>
    <cellStyle name="Calculation 2 4 8" xfId="21507" xr:uid="{00000000-0005-0000-0000-000088030000}"/>
    <cellStyle name="Calculation 2 4 9" xfId="22776" xr:uid="{00000000-0005-0000-0000-000089030000}"/>
    <cellStyle name="Calculation 2 40" xfId="4831" xr:uid="{00000000-0005-0000-0000-00008A030000}"/>
    <cellStyle name="Calculation 2 40 2" xfId="7369" xr:uid="{00000000-0005-0000-0000-00008B030000}"/>
    <cellStyle name="Calculation 2 40 3" xfId="10097" xr:uid="{00000000-0005-0000-0000-00008C030000}"/>
    <cellStyle name="Calculation 2 40 4" xfId="10304" xr:uid="{00000000-0005-0000-0000-00008D030000}"/>
    <cellStyle name="Calculation 2 40 5" xfId="14074" xr:uid="{00000000-0005-0000-0000-00008E030000}"/>
    <cellStyle name="Calculation 2 40 6" xfId="16226" xr:uid="{00000000-0005-0000-0000-00008F030000}"/>
    <cellStyle name="Calculation 2 40 7" xfId="18770" xr:uid="{00000000-0005-0000-0000-000090030000}"/>
    <cellStyle name="Calculation 2 40 8" xfId="20922" xr:uid="{00000000-0005-0000-0000-000091030000}"/>
    <cellStyle name="Calculation 2 40 9" xfId="23306" xr:uid="{00000000-0005-0000-0000-000092030000}"/>
    <cellStyle name="Calculation 2 41" xfId="4845" xr:uid="{00000000-0005-0000-0000-000093030000}"/>
    <cellStyle name="Calculation 2 41 2" xfId="7383" xr:uid="{00000000-0005-0000-0000-000094030000}"/>
    <cellStyle name="Calculation 2 41 3" xfId="5441" xr:uid="{00000000-0005-0000-0000-000095030000}"/>
    <cellStyle name="Calculation 2 41 4" xfId="11802" xr:uid="{00000000-0005-0000-0000-000096030000}"/>
    <cellStyle name="Calculation 2 41 5" xfId="14259" xr:uid="{00000000-0005-0000-0000-000097030000}"/>
    <cellStyle name="Calculation 2 41 6" xfId="12656" xr:uid="{00000000-0005-0000-0000-000098030000}"/>
    <cellStyle name="Calculation 2 41 7" xfId="18955" xr:uid="{00000000-0005-0000-0000-000099030000}"/>
    <cellStyle name="Calculation 2 41 8" xfId="17352" xr:uid="{00000000-0005-0000-0000-00009A030000}"/>
    <cellStyle name="Calculation 2 41 9" xfId="23477" xr:uid="{00000000-0005-0000-0000-00009B030000}"/>
    <cellStyle name="Calculation 2 42" xfId="4789" xr:uid="{00000000-0005-0000-0000-00009C030000}"/>
    <cellStyle name="Calculation 2 42 2" xfId="7327" xr:uid="{00000000-0005-0000-0000-00009D030000}"/>
    <cellStyle name="Calculation 2 42 3" xfId="9643" xr:uid="{00000000-0005-0000-0000-00009E030000}"/>
    <cellStyle name="Calculation 2 42 4" xfId="12172" xr:uid="{00000000-0005-0000-0000-00009F030000}"/>
    <cellStyle name="Calculation 2 42 5" xfId="14813" xr:uid="{00000000-0005-0000-0000-0000A0030000}"/>
    <cellStyle name="Calculation 2 42 6" xfId="15518" xr:uid="{00000000-0005-0000-0000-0000A1030000}"/>
    <cellStyle name="Calculation 2 42 7" xfId="19509" xr:uid="{00000000-0005-0000-0000-0000A2030000}"/>
    <cellStyle name="Calculation 2 42 8" xfId="20214" xr:uid="{00000000-0005-0000-0000-0000A3030000}"/>
    <cellStyle name="Calculation 2 42 9" xfId="23997" xr:uid="{00000000-0005-0000-0000-0000A4030000}"/>
    <cellStyle name="Calculation 2 43" xfId="4903" xr:uid="{00000000-0005-0000-0000-0000A5030000}"/>
    <cellStyle name="Calculation 2 43 2" xfId="7441" xr:uid="{00000000-0005-0000-0000-0000A6030000}"/>
    <cellStyle name="Calculation 2 43 3" xfId="9553" xr:uid="{00000000-0005-0000-0000-0000A7030000}"/>
    <cellStyle name="Calculation 2 43 4" xfId="10477" xr:uid="{00000000-0005-0000-0000-0000A8030000}"/>
    <cellStyle name="Calculation 2 43 5" xfId="12811" xr:uid="{00000000-0005-0000-0000-0000A9030000}"/>
    <cellStyle name="Calculation 2 43 6" xfId="16260" xr:uid="{00000000-0005-0000-0000-0000AA030000}"/>
    <cellStyle name="Calculation 2 43 7" xfId="17507" xr:uid="{00000000-0005-0000-0000-0000AB030000}"/>
    <cellStyle name="Calculation 2 43 8" xfId="20956" xr:uid="{00000000-0005-0000-0000-0000AC030000}"/>
    <cellStyle name="Calculation 2 43 9" xfId="22147" xr:uid="{00000000-0005-0000-0000-0000AD030000}"/>
    <cellStyle name="Calculation 2 44" xfId="4991" xr:uid="{00000000-0005-0000-0000-0000AE030000}"/>
    <cellStyle name="Calculation 2 44 2" xfId="7529" xr:uid="{00000000-0005-0000-0000-0000AF030000}"/>
    <cellStyle name="Calculation 2 44 3" xfId="8436" xr:uid="{00000000-0005-0000-0000-0000B0030000}"/>
    <cellStyle name="Calculation 2 44 4" xfId="11773" xr:uid="{00000000-0005-0000-0000-0000B1030000}"/>
    <cellStyle name="Calculation 2 44 5" xfId="14226" xr:uid="{00000000-0005-0000-0000-0000B2030000}"/>
    <cellStyle name="Calculation 2 44 6" xfId="16781" xr:uid="{00000000-0005-0000-0000-0000B3030000}"/>
    <cellStyle name="Calculation 2 44 7" xfId="18922" xr:uid="{00000000-0005-0000-0000-0000B4030000}"/>
    <cellStyle name="Calculation 2 44 8" xfId="21477" xr:uid="{00000000-0005-0000-0000-0000B5030000}"/>
    <cellStyle name="Calculation 2 44 9" xfId="23447" xr:uid="{00000000-0005-0000-0000-0000B6030000}"/>
    <cellStyle name="Calculation 2 45" xfId="5029" xr:uid="{00000000-0005-0000-0000-0000B7030000}"/>
    <cellStyle name="Calculation 2 45 2" xfId="7567" xr:uid="{00000000-0005-0000-0000-0000B8030000}"/>
    <cellStyle name="Calculation 2 45 3" xfId="8855" xr:uid="{00000000-0005-0000-0000-0000B9030000}"/>
    <cellStyle name="Calculation 2 45 4" xfId="10637" xr:uid="{00000000-0005-0000-0000-0000BA030000}"/>
    <cellStyle name="Calculation 2 45 5" xfId="12986" xr:uid="{00000000-0005-0000-0000-0000BB030000}"/>
    <cellStyle name="Calculation 2 45 6" xfId="16121" xr:uid="{00000000-0005-0000-0000-0000BC030000}"/>
    <cellStyle name="Calculation 2 45 7" xfId="17682" xr:uid="{00000000-0005-0000-0000-0000BD030000}"/>
    <cellStyle name="Calculation 2 45 8" xfId="20817" xr:uid="{00000000-0005-0000-0000-0000BE030000}"/>
    <cellStyle name="Calculation 2 45 9" xfId="22310" xr:uid="{00000000-0005-0000-0000-0000BF030000}"/>
    <cellStyle name="Calculation 2 46" xfId="5061" xr:uid="{00000000-0005-0000-0000-0000C0030000}"/>
    <cellStyle name="Calculation 2 46 2" xfId="7599" xr:uid="{00000000-0005-0000-0000-0000C1030000}"/>
    <cellStyle name="Calculation 2 46 3" xfId="9235" xr:uid="{00000000-0005-0000-0000-0000C2030000}"/>
    <cellStyle name="Calculation 2 46 4" xfId="12065" xr:uid="{00000000-0005-0000-0000-0000C3030000}"/>
    <cellStyle name="Calculation 2 46 5" xfId="14545" xr:uid="{00000000-0005-0000-0000-0000C4030000}"/>
    <cellStyle name="Calculation 2 46 6" xfId="14296" xr:uid="{00000000-0005-0000-0000-0000C5030000}"/>
    <cellStyle name="Calculation 2 46 7" xfId="19241" xr:uid="{00000000-0005-0000-0000-0000C6030000}"/>
    <cellStyle name="Calculation 2 46 8" xfId="18992" xr:uid="{00000000-0005-0000-0000-0000C7030000}"/>
    <cellStyle name="Calculation 2 46 9" xfId="23737" xr:uid="{00000000-0005-0000-0000-0000C8030000}"/>
    <cellStyle name="Calculation 2 47" xfId="5091" xr:uid="{00000000-0005-0000-0000-0000C9030000}"/>
    <cellStyle name="Calculation 2 47 2" xfId="7629" xr:uid="{00000000-0005-0000-0000-0000CA030000}"/>
    <cellStyle name="Calculation 2 47 3" xfId="8827" xr:uid="{00000000-0005-0000-0000-0000CB030000}"/>
    <cellStyle name="Calculation 2 47 4" xfId="8153" xr:uid="{00000000-0005-0000-0000-0000CC030000}"/>
    <cellStyle name="Calculation 2 47 5" xfId="12545" xr:uid="{00000000-0005-0000-0000-0000CD030000}"/>
    <cellStyle name="Calculation 2 47 6" xfId="14995" xr:uid="{00000000-0005-0000-0000-0000CE030000}"/>
    <cellStyle name="Calculation 2 47 7" xfId="17241" xr:uid="{00000000-0005-0000-0000-0000CF030000}"/>
    <cellStyle name="Calculation 2 47 8" xfId="19691" xr:uid="{00000000-0005-0000-0000-0000D0030000}"/>
    <cellStyle name="Calculation 2 47 9" xfId="21907" xr:uid="{00000000-0005-0000-0000-0000D1030000}"/>
    <cellStyle name="Calculation 2 48" xfId="5117" xr:uid="{00000000-0005-0000-0000-0000D2030000}"/>
    <cellStyle name="Calculation 2 48 2" xfId="7655" xr:uid="{00000000-0005-0000-0000-0000D3030000}"/>
    <cellStyle name="Calculation 2 48 3" xfId="9769" xr:uid="{00000000-0005-0000-0000-0000D4030000}"/>
    <cellStyle name="Calculation 2 48 4" xfId="11002" xr:uid="{00000000-0005-0000-0000-0000D5030000}"/>
    <cellStyle name="Calculation 2 48 5" xfId="13377" xr:uid="{00000000-0005-0000-0000-0000D6030000}"/>
    <cellStyle name="Calculation 2 48 6" xfId="15523" xr:uid="{00000000-0005-0000-0000-0000D7030000}"/>
    <cellStyle name="Calculation 2 48 7" xfId="18073" xr:uid="{00000000-0005-0000-0000-0000D8030000}"/>
    <cellStyle name="Calculation 2 48 8" xfId="20219" xr:uid="{00000000-0005-0000-0000-0000D9030000}"/>
    <cellStyle name="Calculation 2 48 9" xfId="22675" xr:uid="{00000000-0005-0000-0000-0000DA030000}"/>
    <cellStyle name="Calculation 2 49" xfId="5186" xr:uid="{00000000-0005-0000-0000-0000DB030000}"/>
    <cellStyle name="Calculation 2 49 2" xfId="7725" xr:uid="{00000000-0005-0000-0000-0000DC030000}"/>
    <cellStyle name="Calculation 2 49 3" xfId="9540" xr:uid="{00000000-0005-0000-0000-0000DD030000}"/>
    <cellStyle name="Calculation 2 49 4" xfId="11166" xr:uid="{00000000-0005-0000-0000-0000DE030000}"/>
    <cellStyle name="Calculation 2 49 5" xfId="13562" xr:uid="{00000000-0005-0000-0000-0000DF030000}"/>
    <cellStyle name="Calculation 2 49 6" xfId="16311" xr:uid="{00000000-0005-0000-0000-0000E0030000}"/>
    <cellStyle name="Calculation 2 49 7" xfId="18258" xr:uid="{00000000-0005-0000-0000-0000E1030000}"/>
    <cellStyle name="Calculation 2 49 8" xfId="21007" xr:uid="{00000000-0005-0000-0000-0000E2030000}"/>
    <cellStyle name="Calculation 2 49 9" xfId="22839" xr:uid="{00000000-0005-0000-0000-0000E3030000}"/>
    <cellStyle name="Calculation 2 5" xfId="3200" xr:uid="{00000000-0005-0000-0000-0000E4030000}"/>
    <cellStyle name="Calculation 2 5 10" xfId="26216" xr:uid="{00000000-0005-0000-0000-0000E5030000}"/>
    <cellStyle name="Calculation 2 5 2" xfId="5738" xr:uid="{00000000-0005-0000-0000-0000E6030000}"/>
    <cellStyle name="Calculation 2 5 3" xfId="8663" xr:uid="{00000000-0005-0000-0000-0000E7030000}"/>
    <cellStyle name="Calculation 2 5 4" xfId="11359" xr:uid="{00000000-0005-0000-0000-0000E8030000}"/>
    <cellStyle name="Calculation 2 5 5" xfId="13772" xr:uid="{00000000-0005-0000-0000-0000E9030000}"/>
    <cellStyle name="Calculation 2 5 6" xfId="16697" xr:uid="{00000000-0005-0000-0000-0000EA030000}"/>
    <cellStyle name="Calculation 2 5 7" xfId="18468" xr:uid="{00000000-0005-0000-0000-0000EB030000}"/>
    <cellStyle name="Calculation 2 5 8" xfId="21393" xr:uid="{00000000-0005-0000-0000-0000EC030000}"/>
    <cellStyle name="Calculation 2 5 9" xfId="23033" xr:uid="{00000000-0005-0000-0000-0000ED030000}"/>
    <cellStyle name="Calculation 2 50" xfId="5185" xr:uid="{00000000-0005-0000-0000-0000EE030000}"/>
    <cellStyle name="Calculation 2 50 2" xfId="8263" xr:uid="{00000000-0005-0000-0000-0000EF030000}"/>
    <cellStyle name="Calculation 2 50 3" xfId="10816" xr:uid="{00000000-0005-0000-0000-0000F0030000}"/>
    <cellStyle name="Calculation 2 50 4" xfId="13179" xr:uid="{00000000-0005-0000-0000-0000F1030000}"/>
    <cellStyle name="Calculation 2 50 5" xfId="16059" xr:uid="{00000000-0005-0000-0000-0000F2030000}"/>
    <cellStyle name="Calculation 2 50 6" xfId="17875" xr:uid="{00000000-0005-0000-0000-0000F3030000}"/>
    <cellStyle name="Calculation 2 50 7" xfId="20755" xr:uid="{00000000-0005-0000-0000-0000F4030000}"/>
    <cellStyle name="Calculation 2 50 8" xfId="22487" xr:uid="{00000000-0005-0000-0000-0000F5030000}"/>
    <cellStyle name="Calculation 2 51" xfId="9350" xr:uid="{00000000-0005-0000-0000-0000F6030000}"/>
    <cellStyle name="Calculation 2 52" xfId="12204" xr:uid="{00000000-0005-0000-0000-0000F7030000}"/>
    <cellStyle name="Calculation 2 53" xfId="12404" xr:uid="{00000000-0005-0000-0000-0000F8030000}"/>
    <cellStyle name="Calculation 2 54" xfId="13743" xr:uid="{00000000-0005-0000-0000-0000F9030000}"/>
    <cellStyle name="Calculation 2 55" xfId="17100" xr:uid="{00000000-0005-0000-0000-0000FA030000}"/>
    <cellStyle name="Calculation 2 56" xfId="18439" xr:uid="{00000000-0005-0000-0000-0000FB030000}"/>
    <cellStyle name="Calculation 2 57" xfId="21786" xr:uid="{00000000-0005-0000-0000-0000FC030000}"/>
    <cellStyle name="Calculation 2 58" xfId="2926" xr:uid="{00000000-0005-0000-0000-0000FD030000}"/>
    <cellStyle name="Calculation 2 59" xfId="25785" xr:uid="{00000000-0005-0000-0000-0000FE030000}"/>
    <cellStyle name="Calculation 2 6" xfId="3243" xr:uid="{00000000-0005-0000-0000-0000FF030000}"/>
    <cellStyle name="Calculation 2 6 2" xfId="5781" xr:uid="{00000000-0005-0000-0000-000000040000}"/>
    <cellStyle name="Calculation 2 6 3" xfId="9400" xr:uid="{00000000-0005-0000-0000-000001040000}"/>
    <cellStyle name="Calculation 2 6 4" xfId="10716" xr:uid="{00000000-0005-0000-0000-000002040000}"/>
    <cellStyle name="Calculation 2 6 5" xfId="13070" xr:uid="{00000000-0005-0000-0000-000003040000}"/>
    <cellStyle name="Calculation 2 6 6" xfId="13477" xr:uid="{00000000-0005-0000-0000-000004040000}"/>
    <cellStyle name="Calculation 2 6 7" xfId="17766" xr:uid="{00000000-0005-0000-0000-000005040000}"/>
    <cellStyle name="Calculation 2 6 8" xfId="18173" xr:uid="{00000000-0005-0000-0000-000006040000}"/>
    <cellStyle name="Calculation 2 6 9" xfId="22389" xr:uid="{00000000-0005-0000-0000-000007040000}"/>
    <cellStyle name="Calculation 2 7" xfId="3286" xr:uid="{00000000-0005-0000-0000-000008040000}"/>
    <cellStyle name="Calculation 2 7 2" xfId="5824" xr:uid="{00000000-0005-0000-0000-000009040000}"/>
    <cellStyle name="Calculation 2 7 3" xfId="8054" xr:uid="{00000000-0005-0000-0000-00000A040000}"/>
    <cellStyle name="Calculation 2 7 4" xfId="11474" xr:uid="{00000000-0005-0000-0000-00000B040000}"/>
    <cellStyle name="Calculation 2 7 5" xfId="13897" xr:uid="{00000000-0005-0000-0000-00000C040000}"/>
    <cellStyle name="Calculation 2 7 6" xfId="12477" xr:uid="{00000000-0005-0000-0000-00000D040000}"/>
    <cellStyle name="Calculation 2 7 7" xfId="18593" xr:uid="{00000000-0005-0000-0000-00000E040000}"/>
    <cellStyle name="Calculation 2 7 8" xfId="17173" xr:uid="{00000000-0005-0000-0000-00000F040000}"/>
    <cellStyle name="Calculation 2 7 9" xfId="23149" xr:uid="{00000000-0005-0000-0000-000010040000}"/>
    <cellStyle name="Calculation 2 8" xfId="3329" xr:uid="{00000000-0005-0000-0000-000011040000}"/>
    <cellStyle name="Calculation 2 8 2" xfId="5867" xr:uid="{00000000-0005-0000-0000-000012040000}"/>
    <cellStyle name="Calculation 2 8 3" xfId="9857" xr:uid="{00000000-0005-0000-0000-000013040000}"/>
    <cellStyle name="Calculation 2 8 4" xfId="12155" xr:uid="{00000000-0005-0000-0000-000014040000}"/>
    <cellStyle name="Calculation 2 8 5" xfId="14638" xr:uid="{00000000-0005-0000-0000-000015040000}"/>
    <cellStyle name="Calculation 2 8 6" xfId="15926" xr:uid="{00000000-0005-0000-0000-000016040000}"/>
    <cellStyle name="Calculation 2 8 7" xfId="19334" xr:uid="{00000000-0005-0000-0000-000017040000}"/>
    <cellStyle name="Calculation 2 8 8" xfId="20622" xr:uid="{00000000-0005-0000-0000-000018040000}"/>
    <cellStyle name="Calculation 2 8 9" xfId="23829" xr:uid="{00000000-0005-0000-0000-000019040000}"/>
    <cellStyle name="Calculation 2 9" xfId="3372" xr:uid="{00000000-0005-0000-0000-00001A040000}"/>
    <cellStyle name="Calculation 2 9 2" xfId="5910" xr:uid="{00000000-0005-0000-0000-00001B040000}"/>
    <cellStyle name="Calculation 2 9 3" xfId="7795" xr:uid="{00000000-0005-0000-0000-00001C040000}"/>
    <cellStyle name="Calculation 2 9 4" xfId="11286" xr:uid="{00000000-0005-0000-0000-00001D040000}"/>
    <cellStyle name="Calculation 2 9 5" xfId="13692" xr:uid="{00000000-0005-0000-0000-00001E040000}"/>
    <cellStyle name="Calculation 2 9 6" xfId="15208" xr:uid="{00000000-0005-0000-0000-00001F040000}"/>
    <cellStyle name="Calculation 2 9 7" xfId="18388" xr:uid="{00000000-0005-0000-0000-000020040000}"/>
    <cellStyle name="Calculation 2 9 8" xfId="19904" xr:uid="{00000000-0005-0000-0000-000021040000}"/>
    <cellStyle name="Calculation 2 9 9" xfId="22960" xr:uid="{00000000-0005-0000-0000-000022040000}"/>
    <cellStyle name="Calculation 3" xfId="26890" xr:uid="{00000000-0005-0000-0000-000023040000}"/>
    <cellStyle name="Calculation 4" xfId="26891" xr:uid="{00000000-0005-0000-0000-000024040000}"/>
    <cellStyle name="Calculation 5" xfId="26892" xr:uid="{00000000-0005-0000-0000-000025040000}"/>
    <cellStyle name="Calculation 6" xfId="26893" xr:uid="{00000000-0005-0000-0000-000026040000}"/>
    <cellStyle name="Calculation 7" xfId="26894" xr:uid="{00000000-0005-0000-0000-000027040000}"/>
    <cellStyle name="Calculation 8" xfId="26895" xr:uid="{00000000-0005-0000-0000-000028040000}"/>
    <cellStyle name="Calculation 9" xfId="26896" xr:uid="{00000000-0005-0000-0000-000029040000}"/>
    <cellStyle name="cas" xfId="114" xr:uid="{00000000-0005-0000-0000-00002A040000}"/>
    <cellStyle name="Centered Heading" xfId="115" xr:uid="{00000000-0005-0000-0000-00002B040000}"/>
    <cellStyle name="Check Cell 2" xfId="116" xr:uid="{00000000-0005-0000-0000-00002C040000}"/>
    <cellStyle name="Check Cell 2 2" xfId="117" xr:uid="{00000000-0005-0000-0000-00002D040000}"/>
    <cellStyle name="Check Cell 2 2 2" xfId="26897" xr:uid="{00000000-0005-0000-0000-00002E040000}"/>
    <cellStyle name="Check Cell 2 2 3" xfId="25789" xr:uid="{00000000-0005-0000-0000-00002F040000}"/>
    <cellStyle name="Check Cell 2 3" xfId="2927" xr:uid="{00000000-0005-0000-0000-000030040000}"/>
    <cellStyle name="Check Cell 2 3 2" xfId="25790" xr:uid="{00000000-0005-0000-0000-000031040000}"/>
    <cellStyle name="Check Cell 2 4" xfId="26217" xr:uid="{00000000-0005-0000-0000-000032040000}"/>
    <cellStyle name="Check Cell 3" xfId="26898" xr:uid="{00000000-0005-0000-0000-000033040000}"/>
    <cellStyle name="Check Cell 4" xfId="26899" xr:uid="{00000000-0005-0000-0000-000034040000}"/>
    <cellStyle name="Check Cell 5" xfId="26900" xr:uid="{00000000-0005-0000-0000-000035040000}"/>
    <cellStyle name="Check Cell 6" xfId="26901" xr:uid="{00000000-0005-0000-0000-000036040000}"/>
    <cellStyle name="Check Cell 7" xfId="26902" xr:uid="{00000000-0005-0000-0000-000037040000}"/>
    <cellStyle name="Check Cell 8" xfId="26903" xr:uid="{00000000-0005-0000-0000-000038040000}"/>
    <cellStyle name="Check Cell 9" xfId="26904" xr:uid="{00000000-0005-0000-0000-000039040000}"/>
    <cellStyle name="Comma" xfId="3" builtinId="3"/>
    <cellStyle name="Comma  - Style1" xfId="118" xr:uid="{00000000-0005-0000-0000-00003B040000}"/>
    <cellStyle name="Comma  - Style2" xfId="119" xr:uid="{00000000-0005-0000-0000-00003C040000}"/>
    <cellStyle name="Comma  - Style3" xfId="120" xr:uid="{00000000-0005-0000-0000-00003D040000}"/>
    <cellStyle name="Comma  - Style4" xfId="121" xr:uid="{00000000-0005-0000-0000-00003E040000}"/>
    <cellStyle name="Comma  - Style5" xfId="122" xr:uid="{00000000-0005-0000-0000-00003F040000}"/>
    <cellStyle name="Comma  - Style6" xfId="123" xr:uid="{00000000-0005-0000-0000-000040040000}"/>
    <cellStyle name="Comma  - Style7" xfId="124" xr:uid="{00000000-0005-0000-0000-000041040000}"/>
    <cellStyle name="Comma  - Style8" xfId="125" xr:uid="{00000000-0005-0000-0000-000042040000}"/>
    <cellStyle name="Comma [0] 2" xfId="126" xr:uid="{00000000-0005-0000-0000-000043040000}"/>
    <cellStyle name="Comma [0] 2 2" xfId="26085" xr:uid="{00000000-0005-0000-0000-000044040000}"/>
    <cellStyle name="Comma [0] 3 2" xfId="127" xr:uid="{00000000-0005-0000-0000-000045040000}"/>
    <cellStyle name="Comma [0] 3 2 2" xfId="128" xr:uid="{00000000-0005-0000-0000-000046040000}"/>
    <cellStyle name="Comma [0] 3 2 2 2" xfId="129" xr:uid="{00000000-0005-0000-0000-000047040000}"/>
    <cellStyle name="Comma [0] 3 2 2 2 2" xfId="1802" xr:uid="{00000000-0005-0000-0000-000048040000}"/>
    <cellStyle name="Comma [0] 3 2 2 2 2 2" xfId="24902" xr:uid="{00000000-0005-0000-0000-000049040000}"/>
    <cellStyle name="Comma [0] 3 2 2 2 2 2 2" xfId="25625" xr:uid="{00000000-0005-0000-0000-00004A040000}"/>
    <cellStyle name="Comma [0] 3 2 2 2 2 3" xfId="24523" xr:uid="{00000000-0005-0000-0000-00004B040000}"/>
    <cellStyle name="Comma [0] 3 2 2 2 2 4" xfId="25268" xr:uid="{00000000-0005-0000-0000-00004C040000}"/>
    <cellStyle name="Comma [0] 3 2 2 2 3" xfId="24722" xr:uid="{00000000-0005-0000-0000-00004D040000}"/>
    <cellStyle name="Comma [0] 3 2 2 2 3 2" xfId="25445" xr:uid="{00000000-0005-0000-0000-00004E040000}"/>
    <cellStyle name="Comma [0] 3 2 2 2 4" xfId="24343" xr:uid="{00000000-0005-0000-0000-00004F040000}"/>
    <cellStyle name="Comma [0] 3 2 2 2 5" xfId="25088" xr:uid="{00000000-0005-0000-0000-000050040000}"/>
    <cellStyle name="Comma [0] 3 2 2 3" xfId="1801" xr:uid="{00000000-0005-0000-0000-000051040000}"/>
    <cellStyle name="Comma [0] 3 2 2 3 2" xfId="24814" xr:uid="{00000000-0005-0000-0000-000052040000}"/>
    <cellStyle name="Comma [0] 3 2 2 3 2 2" xfId="25537" xr:uid="{00000000-0005-0000-0000-000053040000}"/>
    <cellStyle name="Comma [0] 3 2 2 3 3" xfId="24435" xr:uid="{00000000-0005-0000-0000-000054040000}"/>
    <cellStyle name="Comma [0] 3 2 2 3 4" xfId="25180" xr:uid="{00000000-0005-0000-0000-000055040000}"/>
    <cellStyle name="Comma [0] 3 2 2 4" xfId="24634" xr:uid="{00000000-0005-0000-0000-000056040000}"/>
    <cellStyle name="Comma [0] 3 2 2 4 2" xfId="25357" xr:uid="{00000000-0005-0000-0000-000057040000}"/>
    <cellStyle name="Comma [0] 3 2 2 5" xfId="24255" xr:uid="{00000000-0005-0000-0000-000058040000}"/>
    <cellStyle name="Comma [0] 3 2 2 6" xfId="25000" xr:uid="{00000000-0005-0000-0000-000059040000}"/>
    <cellStyle name="Comma [0] 3 2 3" xfId="130" xr:uid="{00000000-0005-0000-0000-00005A040000}"/>
    <cellStyle name="Comma [0] 3 2 3 2" xfId="1803" xr:uid="{00000000-0005-0000-0000-00005B040000}"/>
    <cellStyle name="Comma [0] 3 2 3 2 2" xfId="24858" xr:uid="{00000000-0005-0000-0000-00005C040000}"/>
    <cellStyle name="Comma [0] 3 2 3 2 2 2" xfId="25581" xr:uid="{00000000-0005-0000-0000-00005D040000}"/>
    <cellStyle name="Comma [0] 3 2 3 2 3" xfId="24479" xr:uid="{00000000-0005-0000-0000-00005E040000}"/>
    <cellStyle name="Comma [0] 3 2 3 2 4" xfId="25224" xr:uid="{00000000-0005-0000-0000-00005F040000}"/>
    <cellStyle name="Comma [0] 3 2 3 3" xfId="24678" xr:uid="{00000000-0005-0000-0000-000060040000}"/>
    <cellStyle name="Comma [0] 3 2 3 3 2" xfId="25401" xr:uid="{00000000-0005-0000-0000-000061040000}"/>
    <cellStyle name="Comma [0] 3 2 3 4" xfId="24299" xr:uid="{00000000-0005-0000-0000-000062040000}"/>
    <cellStyle name="Comma [0] 3 2 3 5" xfId="25044" xr:uid="{00000000-0005-0000-0000-000063040000}"/>
    <cellStyle name="Comma [0] 3 2 4" xfId="1800" xr:uid="{00000000-0005-0000-0000-000064040000}"/>
    <cellStyle name="Comma [0] 3 2 4 2" xfId="24770" xr:uid="{00000000-0005-0000-0000-000065040000}"/>
    <cellStyle name="Comma [0] 3 2 4 2 2" xfId="25493" xr:uid="{00000000-0005-0000-0000-000066040000}"/>
    <cellStyle name="Comma [0] 3 2 4 3" xfId="24391" xr:uid="{00000000-0005-0000-0000-000067040000}"/>
    <cellStyle name="Comma [0] 3 2 4 4" xfId="25136" xr:uid="{00000000-0005-0000-0000-000068040000}"/>
    <cellStyle name="Comma [0] 3 2 5" xfId="24590" xr:uid="{00000000-0005-0000-0000-000069040000}"/>
    <cellStyle name="Comma [0] 3 2 5 2" xfId="25313" xr:uid="{00000000-0005-0000-0000-00006A040000}"/>
    <cellStyle name="Comma [0] 3 2 6" xfId="24211" xr:uid="{00000000-0005-0000-0000-00006B040000}"/>
    <cellStyle name="Comma [0] 3 2 7" xfId="24956" xr:uid="{00000000-0005-0000-0000-00006C040000}"/>
    <cellStyle name="Comma [0] 3 2 8" xfId="26092" xr:uid="{00000000-0005-0000-0000-00006D040000}"/>
    <cellStyle name="Comma [1]" xfId="131" xr:uid="{00000000-0005-0000-0000-00006E040000}"/>
    <cellStyle name="Comma [2]" xfId="132" xr:uid="{00000000-0005-0000-0000-00006F040000}"/>
    <cellStyle name="Comma [3]" xfId="133" xr:uid="{00000000-0005-0000-0000-000070040000}"/>
    <cellStyle name="Comma 0.0" xfId="134" xr:uid="{00000000-0005-0000-0000-000071040000}"/>
    <cellStyle name="Comma 0.00" xfId="135" xr:uid="{00000000-0005-0000-0000-000072040000}"/>
    <cellStyle name="Comma 0.000" xfId="136" xr:uid="{00000000-0005-0000-0000-000073040000}"/>
    <cellStyle name="Comma 0.0000" xfId="137" xr:uid="{00000000-0005-0000-0000-000074040000}"/>
    <cellStyle name="Comma 10" xfId="138" xr:uid="{00000000-0005-0000-0000-000075040000}"/>
    <cellStyle name="Comma 10 2" xfId="139" xr:uid="{00000000-0005-0000-0000-000076040000}"/>
    <cellStyle name="Comma 10 2 2" xfId="25982" xr:uid="{00000000-0005-0000-0000-000077040000}"/>
    <cellStyle name="Comma 10 2 2 2" xfId="26905" xr:uid="{00000000-0005-0000-0000-000078040000}"/>
    <cellStyle name="Comma 10 2 2 3" xfId="32511" xr:uid="{00000000-0005-0000-0000-000079040000}"/>
    <cellStyle name="Comma 10 3" xfId="26018" xr:uid="{00000000-0005-0000-0000-00007A040000}"/>
    <cellStyle name="Comma 10 3 2" xfId="26906" xr:uid="{00000000-0005-0000-0000-00007B040000}"/>
    <cellStyle name="Comma 10 4" xfId="25791" xr:uid="{00000000-0005-0000-0000-00007C040000}"/>
    <cellStyle name="Comma 100" xfId="2897" xr:uid="{00000000-0005-0000-0000-00007D040000}"/>
    <cellStyle name="Comma 101" xfId="2895" xr:uid="{00000000-0005-0000-0000-00007E040000}"/>
    <cellStyle name="Comma 102" xfId="24158" xr:uid="{00000000-0005-0000-0000-00007F040000}"/>
    <cellStyle name="Comma 103" xfId="24161" xr:uid="{00000000-0005-0000-0000-000080040000}"/>
    <cellStyle name="Comma 104" xfId="24167" xr:uid="{00000000-0005-0000-0000-000081040000}"/>
    <cellStyle name="Comma 105" xfId="24171" xr:uid="{00000000-0005-0000-0000-000082040000}"/>
    <cellStyle name="Comma 106" xfId="24912" xr:uid="{00000000-0005-0000-0000-000083040000}"/>
    <cellStyle name="Comma 107" xfId="25275" xr:uid="{00000000-0005-0000-0000-000084040000}"/>
    <cellStyle name="Comma 108" xfId="24913" xr:uid="{00000000-0005-0000-0000-000085040000}"/>
    <cellStyle name="Comma 109" xfId="25635" xr:uid="{00000000-0005-0000-0000-000086040000}"/>
    <cellStyle name="Comma 11" xfId="140" xr:uid="{00000000-0005-0000-0000-000087040000}"/>
    <cellStyle name="Comma 11 2" xfId="141" xr:uid="{00000000-0005-0000-0000-000088040000}"/>
    <cellStyle name="Comma 11 3" xfId="26110" xr:uid="{00000000-0005-0000-0000-000089040000}"/>
    <cellStyle name="Comma 110" xfId="32494" xr:uid="{00000000-0005-0000-0000-00008A040000}"/>
    <cellStyle name="Comma 111" xfId="32504" xr:uid="{00000000-0005-0000-0000-00008B040000}"/>
    <cellStyle name="Comma 112" xfId="32505" xr:uid="{00000000-0005-0000-0000-00008C040000}"/>
    <cellStyle name="Comma 113" xfId="32518" xr:uid="{00000000-0005-0000-0000-00008D040000}"/>
    <cellStyle name="Comma 114" xfId="32523" xr:uid="{00000000-0005-0000-0000-00008E040000}"/>
    <cellStyle name="Comma 115" xfId="32524" xr:uid="{00000000-0005-0000-0000-00008F040000}"/>
    <cellStyle name="Comma 12" xfId="142" xr:uid="{00000000-0005-0000-0000-000090040000}"/>
    <cellStyle name="Comma 12 2" xfId="143" xr:uid="{00000000-0005-0000-0000-000091040000}"/>
    <cellStyle name="Comma 12 2 2" xfId="144" xr:uid="{00000000-0005-0000-0000-000092040000}"/>
    <cellStyle name="Comma 12 2 2 2" xfId="1806" xr:uid="{00000000-0005-0000-0000-000093040000}"/>
    <cellStyle name="Comma 12 2 2 2 2" xfId="24892" xr:uid="{00000000-0005-0000-0000-000094040000}"/>
    <cellStyle name="Comma 12 2 2 2 2 2" xfId="25615" xr:uid="{00000000-0005-0000-0000-000095040000}"/>
    <cellStyle name="Comma 12 2 2 2 3" xfId="24513" xr:uid="{00000000-0005-0000-0000-000096040000}"/>
    <cellStyle name="Comma 12 2 2 2 4" xfId="25258" xr:uid="{00000000-0005-0000-0000-000097040000}"/>
    <cellStyle name="Comma 12 2 2 3" xfId="24712" xr:uid="{00000000-0005-0000-0000-000098040000}"/>
    <cellStyle name="Comma 12 2 2 3 2" xfId="25435" xr:uid="{00000000-0005-0000-0000-000099040000}"/>
    <cellStyle name="Comma 12 2 2 4" xfId="24333" xr:uid="{00000000-0005-0000-0000-00009A040000}"/>
    <cellStyle name="Comma 12 2 2 5" xfId="25078" xr:uid="{00000000-0005-0000-0000-00009B040000}"/>
    <cellStyle name="Comma 12 2 3" xfId="1805" xr:uid="{00000000-0005-0000-0000-00009C040000}"/>
    <cellStyle name="Comma 12 2 3 2" xfId="24804" xr:uid="{00000000-0005-0000-0000-00009D040000}"/>
    <cellStyle name="Comma 12 2 3 2 2" xfId="25527" xr:uid="{00000000-0005-0000-0000-00009E040000}"/>
    <cellStyle name="Comma 12 2 3 3" xfId="24425" xr:uid="{00000000-0005-0000-0000-00009F040000}"/>
    <cellStyle name="Comma 12 2 3 4" xfId="25170" xr:uid="{00000000-0005-0000-0000-0000A0040000}"/>
    <cellStyle name="Comma 12 2 3 5" xfId="26632" xr:uid="{00000000-0005-0000-0000-0000A1040000}"/>
    <cellStyle name="Comma 12 2 4" xfId="24624" xr:uid="{00000000-0005-0000-0000-0000A2040000}"/>
    <cellStyle name="Comma 12 2 4 2" xfId="25347" xr:uid="{00000000-0005-0000-0000-0000A3040000}"/>
    <cellStyle name="Comma 12 2 5" xfId="24245" xr:uid="{00000000-0005-0000-0000-0000A4040000}"/>
    <cellStyle name="Comma 12 2 6" xfId="24990" xr:uid="{00000000-0005-0000-0000-0000A5040000}"/>
    <cellStyle name="Comma 12 2 7" xfId="25792" xr:uid="{00000000-0005-0000-0000-0000A6040000}"/>
    <cellStyle name="Comma 12 3" xfId="145" xr:uid="{00000000-0005-0000-0000-0000A7040000}"/>
    <cellStyle name="Comma 12 3 2" xfId="146" xr:uid="{00000000-0005-0000-0000-0000A8040000}"/>
    <cellStyle name="Comma 12 3 3" xfId="147" xr:uid="{00000000-0005-0000-0000-0000A9040000}"/>
    <cellStyle name="Comma 12 3 3 2" xfId="148" xr:uid="{00000000-0005-0000-0000-0000AA040000}"/>
    <cellStyle name="Comma 12 3 3 2 2" xfId="1809" xr:uid="{00000000-0005-0000-0000-0000AB040000}"/>
    <cellStyle name="Comma 12 3 3 2 2 2" xfId="24899" xr:uid="{00000000-0005-0000-0000-0000AC040000}"/>
    <cellStyle name="Comma 12 3 3 2 2 2 2" xfId="25622" xr:uid="{00000000-0005-0000-0000-0000AD040000}"/>
    <cellStyle name="Comma 12 3 3 2 2 3" xfId="24520" xr:uid="{00000000-0005-0000-0000-0000AE040000}"/>
    <cellStyle name="Comma 12 3 3 2 2 4" xfId="25265" xr:uid="{00000000-0005-0000-0000-0000AF040000}"/>
    <cellStyle name="Comma 12 3 3 2 3" xfId="24719" xr:uid="{00000000-0005-0000-0000-0000B0040000}"/>
    <cellStyle name="Comma 12 3 3 2 3 2" xfId="25442" xr:uid="{00000000-0005-0000-0000-0000B1040000}"/>
    <cellStyle name="Comma 12 3 3 2 4" xfId="24340" xr:uid="{00000000-0005-0000-0000-0000B2040000}"/>
    <cellStyle name="Comma 12 3 3 2 5" xfId="25085" xr:uid="{00000000-0005-0000-0000-0000B3040000}"/>
    <cellStyle name="Comma 12 3 3 3" xfId="1808" xr:uid="{00000000-0005-0000-0000-0000B4040000}"/>
    <cellStyle name="Comma 12 3 3 3 2" xfId="24811" xr:uid="{00000000-0005-0000-0000-0000B5040000}"/>
    <cellStyle name="Comma 12 3 3 3 2 2" xfId="25534" xr:uid="{00000000-0005-0000-0000-0000B6040000}"/>
    <cellStyle name="Comma 12 3 3 3 3" xfId="24432" xr:uid="{00000000-0005-0000-0000-0000B7040000}"/>
    <cellStyle name="Comma 12 3 3 3 4" xfId="25177" xr:uid="{00000000-0005-0000-0000-0000B8040000}"/>
    <cellStyle name="Comma 12 3 3 4" xfId="24631" xr:uid="{00000000-0005-0000-0000-0000B9040000}"/>
    <cellStyle name="Comma 12 3 3 4 2" xfId="25354" xr:uid="{00000000-0005-0000-0000-0000BA040000}"/>
    <cellStyle name="Comma 12 3 3 5" xfId="24252" xr:uid="{00000000-0005-0000-0000-0000BB040000}"/>
    <cellStyle name="Comma 12 3 3 6" xfId="24997" xr:uid="{00000000-0005-0000-0000-0000BC040000}"/>
    <cellStyle name="Comma 12 3 4" xfId="149" xr:uid="{00000000-0005-0000-0000-0000BD040000}"/>
    <cellStyle name="Comma 12 3 4 2" xfId="1810" xr:uid="{00000000-0005-0000-0000-0000BE040000}"/>
    <cellStyle name="Comma 12 3 4 2 2" xfId="24855" xr:uid="{00000000-0005-0000-0000-0000BF040000}"/>
    <cellStyle name="Comma 12 3 4 2 2 2" xfId="25578" xr:uid="{00000000-0005-0000-0000-0000C0040000}"/>
    <cellStyle name="Comma 12 3 4 2 3" xfId="24476" xr:uid="{00000000-0005-0000-0000-0000C1040000}"/>
    <cellStyle name="Comma 12 3 4 2 4" xfId="25221" xr:uid="{00000000-0005-0000-0000-0000C2040000}"/>
    <cellStyle name="Comma 12 3 4 3" xfId="24675" xr:uid="{00000000-0005-0000-0000-0000C3040000}"/>
    <cellStyle name="Comma 12 3 4 3 2" xfId="25398" xr:uid="{00000000-0005-0000-0000-0000C4040000}"/>
    <cellStyle name="Comma 12 3 4 4" xfId="24296" xr:uid="{00000000-0005-0000-0000-0000C5040000}"/>
    <cellStyle name="Comma 12 3 4 5" xfId="25041" xr:uid="{00000000-0005-0000-0000-0000C6040000}"/>
    <cellStyle name="Comma 12 3 5" xfId="1807" xr:uid="{00000000-0005-0000-0000-0000C7040000}"/>
    <cellStyle name="Comma 12 3 5 2" xfId="24767" xr:uid="{00000000-0005-0000-0000-0000C8040000}"/>
    <cellStyle name="Comma 12 3 5 2 2" xfId="25490" xr:uid="{00000000-0005-0000-0000-0000C9040000}"/>
    <cellStyle name="Comma 12 3 5 3" xfId="24388" xr:uid="{00000000-0005-0000-0000-0000CA040000}"/>
    <cellStyle name="Comma 12 3 5 4" xfId="25133" xr:uid="{00000000-0005-0000-0000-0000CB040000}"/>
    <cellStyle name="Comma 12 3 6" xfId="24587" xr:uid="{00000000-0005-0000-0000-0000CC040000}"/>
    <cellStyle name="Comma 12 3 6 2" xfId="25310" xr:uid="{00000000-0005-0000-0000-0000CD040000}"/>
    <cellStyle name="Comma 12 3 7" xfId="24208" xr:uid="{00000000-0005-0000-0000-0000CE040000}"/>
    <cellStyle name="Comma 12 3 8" xfId="24953" xr:uid="{00000000-0005-0000-0000-0000CF040000}"/>
    <cellStyle name="Comma 12 4" xfId="150" xr:uid="{00000000-0005-0000-0000-0000D0040000}"/>
    <cellStyle name="Comma 12 4 2" xfId="1811" xr:uid="{00000000-0005-0000-0000-0000D1040000}"/>
    <cellStyle name="Comma 12 4 2 2" xfId="24848" xr:uid="{00000000-0005-0000-0000-0000D2040000}"/>
    <cellStyle name="Comma 12 4 2 2 2" xfId="25571" xr:uid="{00000000-0005-0000-0000-0000D3040000}"/>
    <cellStyle name="Comma 12 4 2 3" xfId="24469" xr:uid="{00000000-0005-0000-0000-0000D4040000}"/>
    <cellStyle name="Comma 12 4 2 4" xfId="25214" xr:uid="{00000000-0005-0000-0000-0000D5040000}"/>
    <cellStyle name="Comma 12 4 3" xfId="24668" xr:uid="{00000000-0005-0000-0000-0000D6040000}"/>
    <cellStyle name="Comma 12 4 3 2" xfId="25391" xr:uid="{00000000-0005-0000-0000-0000D7040000}"/>
    <cellStyle name="Comma 12 4 4" xfId="24289" xr:uid="{00000000-0005-0000-0000-0000D8040000}"/>
    <cellStyle name="Comma 12 4 5" xfId="25034" xr:uid="{00000000-0005-0000-0000-0000D9040000}"/>
    <cellStyle name="Comma 12 5" xfId="151" xr:uid="{00000000-0005-0000-0000-0000DA040000}"/>
    <cellStyle name="Comma 12 5 2" xfId="24760" xr:uid="{00000000-0005-0000-0000-0000DB040000}"/>
    <cellStyle name="Comma 12 5 2 2" xfId="25483" xr:uid="{00000000-0005-0000-0000-0000DC040000}"/>
    <cellStyle name="Comma 12 5 3" xfId="24381" xr:uid="{00000000-0005-0000-0000-0000DD040000}"/>
    <cellStyle name="Comma 12 5 4" xfId="25126" xr:uid="{00000000-0005-0000-0000-0000DE040000}"/>
    <cellStyle name="Comma 12 6" xfId="1804" xr:uid="{00000000-0005-0000-0000-0000DF040000}"/>
    <cellStyle name="Comma 12 6 2" xfId="24580" xr:uid="{00000000-0005-0000-0000-0000E0040000}"/>
    <cellStyle name="Comma 12 6 3" xfId="25303" xr:uid="{00000000-0005-0000-0000-0000E1040000}"/>
    <cellStyle name="Comma 12 7" xfId="24201" xr:uid="{00000000-0005-0000-0000-0000E2040000}"/>
    <cellStyle name="Comma 12 8" xfId="24946" xr:uid="{00000000-0005-0000-0000-0000E3040000}"/>
    <cellStyle name="Comma 13" xfId="152" xr:uid="{00000000-0005-0000-0000-0000E4040000}"/>
    <cellStyle name="Comma 13 2" xfId="153" xr:uid="{00000000-0005-0000-0000-0000E5040000}"/>
    <cellStyle name="Comma 13 2 2" xfId="154" xr:uid="{00000000-0005-0000-0000-0000E6040000}"/>
    <cellStyle name="Comma 13 2 2 2" xfId="26908" xr:uid="{00000000-0005-0000-0000-0000E7040000}"/>
    <cellStyle name="Comma 13 2 3" xfId="155" xr:uid="{00000000-0005-0000-0000-0000E8040000}"/>
    <cellStyle name="Comma 13 2 3 2" xfId="156" xr:uid="{00000000-0005-0000-0000-0000E9040000}"/>
    <cellStyle name="Comma 13 2 3 2 2" xfId="1814" xr:uid="{00000000-0005-0000-0000-0000EA040000}"/>
    <cellStyle name="Comma 13 2 3 2 2 2" xfId="24901" xr:uid="{00000000-0005-0000-0000-0000EB040000}"/>
    <cellStyle name="Comma 13 2 3 2 2 2 2" xfId="25624" xr:uid="{00000000-0005-0000-0000-0000EC040000}"/>
    <cellStyle name="Comma 13 2 3 2 2 3" xfId="24522" xr:uid="{00000000-0005-0000-0000-0000ED040000}"/>
    <cellStyle name="Comma 13 2 3 2 2 4" xfId="25267" xr:uid="{00000000-0005-0000-0000-0000EE040000}"/>
    <cellStyle name="Comma 13 2 3 2 3" xfId="24721" xr:uid="{00000000-0005-0000-0000-0000EF040000}"/>
    <cellStyle name="Comma 13 2 3 2 3 2" xfId="25444" xr:uid="{00000000-0005-0000-0000-0000F0040000}"/>
    <cellStyle name="Comma 13 2 3 2 4" xfId="24342" xr:uid="{00000000-0005-0000-0000-0000F1040000}"/>
    <cellStyle name="Comma 13 2 3 2 5" xfId="25087" xr:uid="{00000000-0005-0000-0000-0000F2040000}"/>
    <cellStyle name="Comma 13 2 3 3" xfId="1813" xr:uid="{00000000-0005-0000-0000-0000F3040000}"/>
    <cellStyle name="Comma 13 2 3 3 2" xfId="24813" xr:uid="{00000000-0005-0000-0000-0000F4040000}"/>
    <cellStyle name="Comma 13 2 3 3 2 2" xfId="25536" xr:uid="{00000000-0005-0000-0000-0000F5040000}"/>
    <cellStyle name="Comma 13 2 3 3 3" xfId="24434" xr:uid="{00000000-0005-0000-0000-0000F6040000}"/>
    <cellStyle name="Comma 13 2 3 3 4" xfId="25179" xr:uid="{00000000-0005-0000-0000-0000F7040000}"/>
    <cellStyle name="Comma 13 2 3 4" xfId="24633" xr:uid="{00000000-0005-0000-0000-0000F8040000}"/>
    <cellStyle name="Comma 13 2 3 4 2" xfId="25356" xr:uid="{00000000-0005-0000-0000-0000F9040000}"/>
    <cellStyle name="Comma 13 2 3 5" xfId="24254" xr:uid="{00000000-0005-0000-0000-0000FA040000}"/>
    <cellStyle name="Comma 13 2 3 6" xfId="24999" xr:uid="{00000000-0005-0000-0000-0000FB040000}"/>
    <cellStyle name="Comma 13 2 3 7" xfId="26909" xr:uid="{00000000-0005-0000-0000-0000FC040000}"/>
    <cellStyle name="Comma 13 2 4" xfId="157" xr:uid="{00000000-0005-0000-0000-0000FD040000}"/>
    <cellStyle name="Comma 13 2 4 2" xfId="1815" xr:uid="{00000000-0005-0000-0000-0000FE040000}"/>
    <cellStyle name="Comma 13 2 4 2 2" xfId="24857" xr:uid="{00000000-0005-0000-0000-0000FF040000}"/>
    <cellStyle name="Comma 13 2 4 2 2 2" xfId="25580" xr:uid="{00000000-0005-0000-0000-000000050000}"/>
    <cellStyle name="Comma 13 2 4 2 3" xfId="24478" xr:uid="{00000000-0005-0000-0000-000001050000}"/>
    <cellStyle name="Comma 13 2 4 2 4" xfId="25223" xr:uid="{00000000-0005-0000-0000-000002050000}"/>
    <cellStyle name="Comma 13 2 4 3" xfId="24677" xr:uid="{00000000-0005-0000-0000-000003050000}"/>
    <cellStyle name="Comma 13 2 4 3 2" xfId="25400" xr:uid="{00000000-0005-0000-0000-000004050000}"/>
    <cellStyle name="Comma 13 2 4 4" xfId="24298" xr:uid="{00000000-0005-0000-0000-000005050000}"/>
    <cellStyle name="Comma 13 2 4 5" xfId="25043" xr:uid="{00000000-0005-0000-0000-000006050000}"/>
    <cellStyle name="Comma 13 2 4 6" xfId="26907" xr:uid="{00000000-0005-0000-0000-000007050000}"/>
    <cellStyle name="Comma 13 2 5" xfId="1812" xr:uid="{00000000-0005-0000-0000-000008050000}"/>
    <cellStyle name="Comma 13 2 5 2" xfId="24769" xr:uid="{00000000-0005-0000-0000-000009050000}"/>
    <cellStyle name="Comma 13 2 5 2 2" xfId="25492" xr:uid="{00000000-0005-0000-0000-00000A050000}"/>
    <cellStyle name="Comma 13 2 5 3" xfId="24390" xr:uid="{00000000-0005-0000-0000-00000B050000}"/>
    <cellStyle name="Comma 13 2 5 4" xfId="25135" xr:uid="{00000000-0005-0000-0000-00000C050000}"/>
    <cellStyle name="Comma 13 2 6" xfId="24589" xr:uid="{00000000-0005-0000-0000-00000D050000}"/>
    <cellStyle name="Comma 13 2 6 2" xfId="25312" xr:uid="{00000000-0005-0000-0000-00000E050000}"/>
    <cellStyle name="Comma 13 2 7" xfId="24210" xr:uid="{00000000-0005-0000-0000-00000F050000}"/>
    <cellStyle name="Comma 13 2 8" xfId="24955" xr:uid="{00000000-0005-0000-0000-000010050000}"/>
    <cellStyle name="Comma 13 2 9" xfId="25793" xr:uid="{00000000-0005-0000-0000-000011050000}"/>
    <cellStyle name="Comma 13 3" xfId="26910" xr:uid="{00000000-0005-0000-0000-000012050000}"/>
    <cellStyle name="Comma 13 4" xfId="26911" xr:uid="{00000000-0005-0000-0000-000013050000}"/>
    <cellStyle name="Comma 13 5" xfId="26912" xr:uid="{00000000-0005-0000-0000-000014050000}"/>
    <cellStyle name="Comma 14" xfId="158" xr:uid="{00000000-0005-0000-0000-000015050000}"/>
    <cellStyle name="Comma 14 2" xfId="26051" xr:uid="{00000000-0005-0000-0000-000016050000}"/>
    <cellStyle name="Comma 14 3" xfId="26190" xr:uid="{00000000-0005-0000-0000-000017050000}"/>
    <cellStyle name="Comma 14 4" xfId="25961" xr:uid="{00000000-0005-0000-0000-000018050000}"/>
    <cellStyle name="Comma 15" xfId="159" xr:uid="{00000000-0005-0000-0000-000019050000}"/>
    <cellStyle name="Comma 15 2" xfId="26053" xr:uid="{00000000-0005-0000-0000-00001A050000}"/>
    <cellStyle name="Comma 15 3" xfId="26189" xr:uid="{00000000-0005-0000-0000-00001B050000}"/>
    <cellStyle name="Comma 15 4" xfId="25963" xr:uid="{00000000-0005-0000-0000-00001C050000}"/>
    <cellStyle name="Comma 158" xfId="24552" xr:uid="{00000000-0005-0000-0000-00001D050000}"/>
    <cellStyle name="Comma 16" xfId="160" xr:uid="{00000000-0005-0000-0000-00001E050000}"/>
    <cellStyle name="Comma 16 2" xfId="26055" xr:uid="{00000000-0005-0000-0000-00001F050000}"/>
    <cellStyle name="Comma 16 3" xfId="26188" xr:uid="{00000000-0005-0000-0000-000020050000}"/>
    <cellStyle name="Comma 16 4" xfId="25965" xr:uid="{00000000-0005-0000-0000-000021050000}"/>
    <cellStyle name="Comma 17" xfId="161" xr:uid="{00000000-0005-0000-0000-000022050000}"/>
    <cellStyle name="Comma 17 2" xfId="26187" xr:uid="{00000000-0005-0000-0000-000023050000}"/>
    <cellStyle name="Comma 17 3" xfId="26071" xr:uid="{00000000-0005-0000-0000-000024050000}"/>
    <cellStyle name="Comma 18" xfId="162" xr:uid="{00000000-0005-0000-0000-000025050000}"/>
    <cellStyle name="Comma 18 2" xfId="26186" xr:uid="{00000000-0005-0000-0000-000026050000}"/>
    <cellStyle name="Comma 18 3" xfId="26105" xr:uid="{00000000-0005-0000-0000-000027050000}"/>
    <cellStyle name="Comma 19" xfId="163" xr:uid="{00000000-0005-0000-0000-000028050000}"/>
    <cellStyle name="Comma 19 2" xfId="26185" xr:uid="{00000000-0005-0000-0000-000029050000}"/>
    <cellStyle name="Comma 19 3" xfId="26104" xr:uid="{00000000-0005-0000-0000-00002A050000}"/>
    <cellStyle name="Comma 2" xfId="164" xr:uid="{00000000-0005-0000-0000-00002B050000}"/>
    <cellStyle name="Comma 2 10" xfId="26088" xr:uid="{00000000-0005-0000-0000-00002C050000}"/>
    <cellStyle name="Comma 2 2" xfId="165" xr:uid="{00000000-0005-0000-0000-00002D050000}"/>
    <cellStyle name="Comma 2 2 2" xfId="2899" xr:uid="{00000000-0005-0000-0000-00002E050000}"/>
    <cellStyle name="Comma 2 2 2 2" xfId="5282" xr:uid="{00000000-0005-0000-0000-00002F050000}"/>
    <cellStyle name="Comma 2 2 2 2 2" xfId="5283" xr:uid="{00000000-0005-0000-0000-000030050000}"/>
    <cellStyle name="Comma 2 2 2 2 2 2" xfId="7823" xr:uid="{00000000-0005-0000-0000-000031050000}"/>
    <cellStyle name="Comma 2 2 2 2 2 3" xfId="14697" xr:uid="{00000000-0005-0000-0000-000032050000}"/>
    <cellStyle name="Comma 2 2 2 2 2 4" xfId="19393" xr:uid="{00000000-0005-0000-0000-000033050000}"/>
    <cellStyle name="Comma 2 2 2 2 2 5" xfId="23884" xr:uid="{00000000-0005-0000-0000-000034050000}"/>
    <cellStyle name="Comma 2 2 2 2 3" xfId="7822" xr:uid="{00000000-0005-0000-0000-000035050000}"/>
    <cellStyle name="Comma 2 2 2 2 4" xfId="14696" xr:uid="{00000000-0005-0000-0000-000036050000}"/>
    <cellStyle name="Comma 2 2 2 2 5" xfId="19392" xr:uid="{00000000-0005-0000-0000-000037050000}"/>
    <cellStyle name="Comma 2 2 2 2 6" xfId="23883" xr:uid="{00000000-0005-0000-0000-000038050000}"/>
    <cellStyle name="Comma 2 2 2 2 7" xfId="25796" xr:uid="{00000000-0005-0000-0000-000039050000}"/>
    <cellStyle name="Comma 2 2 2 3" xfId="5284" xr:uid="{00000000-0005-0000-0000-00003A050000}"/>
    <cellStyle name="Comma 2 2 2 3 2" xfId="26019" xr:uid="{00000000-0005-0000-0000-00003B050000}"/>
    <cellStyle name="Comma 2 2 2 4" xfId="5285" xr:uid="{00000000-0005-0000-0000-00003C050000}"/>
    <cellStyle name="Comma 2 2 2 4 2" xfId="7825" xr:uid="{00000000-0005-0000-0000-00003D050000}"/>
    <cellStyle name="Comma 2 2 2 4 3" xfId="14699" xr:uid="{00000000-0005-0000-0000-00003E050000}"/>
    <cellStyle name="Comma 2 2 2 4 4" xfId="19395" xr:uid="{00000000-0005-0000-0000-00003F050000}"/>
    <cellStyle name="Comma 2 2 2 4 5" xfId="23886" xr:uid="{00000000-0005-0000-0000-000040050000}"/>
    <cellStyle name="Comma 2 2 2 4 6" xfId="26080" xr:uid="{00000000-0005-0000-0000-000041050000}"/>
    <cellStyle name="Comma 2 2 2 5" xfId="25795" xr:uid="{00000000-0005-0000-0000-000042050000}"/>
    <cellStyle name="Comma 2 2 3" xfId="5286" xr:uid="{00000000-0005-0000-0000-000043050000}"/>
    <cellStyle name="Comma 2 2 3 2" xfId="5287" xr:uid="{00000000-0005-0000-0000-000044050000}"/>
    <cellStyle name="Comma 2 2 3 2 2" xfId="7827" xr:uid="{00000000-0005-0000-0000-000045050000}"/>
    <cellStyle name="Comma 2 2 3 2 3" xfId="14701" xr:uid="{00000000-0005-0000-0000-000046050000}"/>
    <cellStyle name="Comma 2 2 3 2 4" xfId="19397" xr:uid="{00000000-0005-0000-0000-000047050000}"/>
    <cellStyle name="Comma 2 2 3 2 5" xfId="23888" xr:uid="{00000000-0005-0000-0000-000048050000}"/>
    <cellStyle name="Comma 2 2 3 2 6" xfId="26020" xr:uid="{00000000-0005-0000-0000-000049050000}"/>
    <cellStyle name="Comma 2 2 3 3" xfId="7826" xr:uid="{00000000-0005-0000-0000-00004A050000}"/>
    <cellStyle name="Comma 2 2 3 4" xfId="14700" xr:uid="{00000000-0005-0000-0000-00004B050000}"/>
    <cellStyle name="Comma 2 2 3 5" xfId="19396" xr:uid="{00000000-0005-0000-0000-00004C050000}"/>
    <cellStyle name="Comma 2 2 3 6" xfId="23887" xr:uid="{00000000-0005-0000-0000-00004D050000}"/>
    <cellStyle name="Comma 2 2 3 7" xfId="25797" xr:uid="{00000000-0005-0000-0000-00004E050000}"/>
    <cellStyle name="Comma 2 2 4" xfId="5288" xr:uid="{00000000-0005-0000-0000-00004F050000}"/>
    <cellStyle name="Comma 2 2 4 2" xfId="5289" xr:uid="{00000000-0005-0000-0000-000050050000}"/>
    <cellStyle name="Comma 2 2 4 2 2" xfId="7829" xr:uid="{00000000-0005-0000-0000-000051050000}"/>
    <cellStyle name="Comma 2 2 4 2 3" xfId="14703" xr:uid="{00000000-0005-0000-0000-000052050000}"/>
    <cellStyle name="Comma 2 2 4 2 4" xfId="19399" xr:uid="{00000000-0005-0000-0000-000053050000}"/>
    <cellStyle name="Comma 2 2 4 2 5" xfId="23890" xr:uid="{00000000-0005-0000-0000-000054050000}"/>
    <cellStyle name="Comma 2 2 4 3" xfId="7828" xr:uid="{00000000-0005-0000-0000-000055050000}"/>
    <cellStyle name="Comma 2 2 4 4" xfId="14702" xr:uid="{00000000-0005-0000-0000-000056050000}"/>
    <cellStyle name="Comma 2 2 4 5" xfId="19398" xr:uid="{00000000-0005-0000-0000-000057050000}"/>
    <cellStyle name="Comma 2 2 4 6" xfId="23889" xr:uid="{00000000-0005-0000-0000-000058050000}"/>
    <cellStyle name="Comma 2 2 4 7" xfId="25798" xr:uid="{00000000-0005-0000-0000-000059050000}"/>
    <cellStyle name="Comma 2 2 5" xfId="5290" xr:uid="{00000000-0005-0000-0000-00005A050000}"/>
    <cellStyle name="Comma 2 2 5 2" xfId="5291" xr:uid="{00000000-0005-0000-0000-00005B050000}"/>
    <cellStyle name="Comma 2 2 5 2 2" xfId="7831" xr:uid="{00000000-0005-0000-0000-00005C050000}"/>
    <cellStyle name="Comma 2 2 5 2 3" xfId="14705" xr:uid="{00000000-0005-0000-0000-00005D050000}"/>
    <cellStyle name="Comma 2 2 5 2 4" xfId="19401" xr:uid="{00000000-0005-0000-0000-00005E050000}"/>
    <cellStyle name="Comma 2 2 5 2 5" xfId="23892" xr:uid="{00000000-0005-0000-0000-00005F050000}"/>
    <cellStyle name="Comma 2 2 5 3" xfId="7830" xr:uid="{00000000-0005-0000-0000-000060050000}"/>
    <cellStyle name="Comma 2 2 5 4" xfId="14704" xr:uid="{00000000-0005-0000-0000-000061050000}"/>
    <cellStyle name="Comma 2 2 5 5" xfId="19400" xr:uid="{00000000-0005-0000-0000-000062050000}"/>
    <cellStyle name="Comma 2 2 5 6" xfId="23891" xr:uid="{00000000-0005-0000-0000-000063050000}"/>
    <cellStyle name="Comma 2 2 5 7" xfId="26073" xr:uid="{00000000-0005-0000-0000-000064050000}"/>
    <cellStyle name="Comma 2 2 6" xfId="5292" xr:uid="{00000000-0005-0000-0000-000065050000}"/>
    <cellStyle name="Comma 2 2 6 2" xfId="7832" xr:uid="{00000000-0005-0000-0000-000066050000}"/>
    <cellStyle name="Comma 2 2 6 3" xfId="14706" xr:uid="{00000000-0005-0000-0000-000067050000}"/>
    <cellStyle name="Comma 2 2 6 4" xfId="19402" xr:uid="{00000000-0005-0000-0000-000068050000}"/>
    <cellStyle name="Comma 2 2 6 5" xfId="23893" xr:uid="{00000000-0005-0000-0000-000069050000}"/>
    <cellStyle name="Comma 2 2 6 6" xfId="26111" xr:uid="{00000000-0005-0000-0000-00006A050000}"/>
    <cellStyle name="Comma 2 2 7" xfId="25794" xr:uid="{00000000-0005-0000-0000-00006B050000}"/>
    <cellStyle name="Comma 2 3" xfId="166" xr:uid="{00000000-0005-0000-0000-00006C050000}"/>
    <cellStyle name="Comma 2 3 2" xfId="1744" xr:uid="{00000000-0005-0000-0000-00006D050000}"/>
    <cellStyle name="Comma 2 3 2 2" xfId="5293" xr:uid="{00000000-0005-0000-0000-00006E050000}"/>
    <cellStyle name="Comma 2 3 3" xfId="1743" xr:uid="{00000000-0005-0000-0000-00006F050000}"/>
    <cellStyle name="Comma 2 3 4" xfId="26097" xr:uid="{00000000-0005-0000-0000-000070050000}"/>
    <cellStyle name="Comma 2 4" xfId="167" xr:uid="{00000000-0005-0000-0000-000071050000}"/>
    <cellStyle name="Comma 2 4 10" xfId="25799" xr:uid="{00000000-0005-0000-0000-000072050000}"/>
    <cellStyle name="Comma 2 4 2" xfId="5295" xr:uid="{00000000-0005-0000-0000-000073050000}"/>
    <cellStyle name="Comma 2 4 2 2" xfId="5296" xr:uid="{00000000-0005-0000-0000-000074050000}"/>
    <cellStyle name="Comma 2 4 2 2 2" xfId="7837" xr:uid="{00000000-0005-0000-0000-000075050000}"/>
    <cellStyle name="Comma 2 4 2 2 3" xfId="14711" xr:uid="{00000000-0005-0000-0000-000076050000}"/>
    <cellStyle name="Comma 2 4 2 2 4" xfId="19407" xr:uid="{00000000-0005-0000-0000-000077050000}"/>
    <cellStyle name="Comma 2 4 2 2 5" xfId="23897" xr:uid="{00000000-0005-0000-0000-000078050000}"/>
    <cellStyle name="Comma 2 4 2 3" xfId="7836" xr:uid="{00000000-0005-0000-0000-000079050000}"/>
    <cellStyle name="Comma 2 4 2 4" xfId="14710" xr:uid="{00000000-0005-0000-0000-00007A050000}"/>
    <cellStyle name="Comma 2 4 2 5" xfId="19406" xr:uid="{00000000-0005-0000-0000-00007B050000}"/>
    <cellStyle name="Comma 2 4 2 6" xfId="23896" xr:uid="{00000000-0005-0000-0000-00007C050000}"/>
    <cellStyle name="Comma 2 4 2 7" xfId="26223" xr:uid="{00000000-0005-0000-0000-00007D050000}"/>
    <cellStyle name="Comma 2 4 3" xfId="5297" xr:uid="{00000000-0005-0000-0000-00007E050000}"/>
    <cellStyle name="Comma 2 4 3 2" xfId="5298" xr:uid="{00000000-0005-0000-0000-00007F050000}"/>
    <cellStyle name="Comma 2 4 3 2 2" xfId="7839" xr:uid="{00000000-0005-0000-0000-000080050000}"/>
    <cellStyle name="Comma 2 4 3 2 3" xfId="14713" xr:uid="{00000000-0005-0000-0000-000081050000}"/>
    <cellStyle name="Comma 2 4 3 2 4" xfId="19409" xr:uid="{00000000-0005-0000-0000-000082050000}"/>
    <cellStyle name="Comma 2 4 3 2 5" xfId="23899" xr:uid="{00000000-0005-0000-0000-000083050000}"/>
    <cellStyle name="Comma 2 4 3 3" xfId="7838" xr:uid="{00000000-0005-0000-0000-000084050000}"/>
    <cellStyle name="Comma 2 4 3 4" xfId="14712" xr:uid="{00000000-0005-0000-0000-000085050000}"/>
    <cellStyle name="Comma 2 4 3 5" xfId="19408" xr:uid="{00000000-0005-0000-0000-000086050000}"/>
    <cellStyle name="Comma 2 4 3 6" xfId="23898" xr:uid="{00000000-0005-0000-0000-000087050000}"/>
    <cellStyle name="Comma 2 4 4" xfId="5299" xr:uid="{00000000-0005-0000-0000-000088050000}"/>
    <cellStyle name="Comma 2 4 4 2" xfId="7840" xr:uid="{00000000-0005-0000-0000-000089050000}"/>
    <cellStyle name="Comma 2 4 4 3" xfId="14714" xr:uid="{00000000-0005-0000-0000-00008A050000}"/>
    <cellStyle name="Comma 2 4 4 4" xfId="19410" xr:uid="{00000000-0005-0000-0000-00008B050000}"/>
    <cellStyle name="Comma 2 4 4 5" xfId="23900" xr:uid="{00000000-0005-0000-0000-00008C050000}"/>
    <cellStyle name="Comma 2 4 5" xfId="7835" xr:uid="{00000000-0005-0000-0000-00008D050000}"/>
    <cellStyle name="Comma 2 4 6" xfId="14709" xr:uid="{00000000-0005-0000-0000-00008E050000}"/>
    <cellStyle name="Comma 2 4 7" xfId="19405" xr:uid="{00000000-0005-0000-0000-00008F050000}"/>
    <cellStyle name="Comma 2 4 8" xfId="23895" xr:uid="{00000000-0005-0000-0000-000090050000}"/>
    <cellStyle name="Comma 2 4 9" xfId="5294" xr:uid="{00000000-0005-0000-0000-000091050000}"/>
    <cellStyle name="Comma 2 5" xfId="168" xr:uid="{00000000-0005-0000-0000-000092050000}"/>
    <cellStyle name="Comma 2 5 2" xfId="1816" xr:uid="{00000000-0005-0000-0000-000093050000}"/>
    <cellStyle name="Comma 2 5 2 2" xfId="7842" xr:uid="{00000000-0005-0000-0000-000094050000}"/>
    <cellStyle name="Comma 2 5 2 3" xfId="14716" xr:uid="{00000000-0005-0000-0000-000095050000}"/>
    <cellStyle name="Comma 2 5 2 4" xfId="19412" xr:uid="{00000000-0005-0000-0000-000096050000}"/>
    <cellStyle name="Comma 2 5 2 5" xfId="23902" xr:uid="{00000000-0005-0000-0000-000097050000}"/>
    <cellStyle name="Comma 2 5 2 6" xfId="5301" xr:uid="{00000000-0005-0000-0000-000098050000}"/>
    <cellStyle name="Comma 2 5 2 7" xfId="25801" xr:uid="{00000000-0005-0000-0000-000099050000}"/>
    <cellStyle name="Comma 2 5 3" xfId="7841" xr:uid="{00000000-0005-0000-0000-00009A050000}"/>
    <cellStyle name="Comma 2 5 4" xfId="14715" xr:uid="{00000000-0005-0000-0000-00009B050000}"/>
    <cellStyle name="Comma 2 5 5" xfId="19411" xr:uid="{00000000-0005-0000-0000-00009C050000}"/>
    <cellStyle name="Comma 2 5 6" xfId="23901" xr:uid="{00000000-0005-0000-0000-00009D050000}"/>
    <cellStyle name="Comma 2 5 7" xfId="5300" xr:uid="{00000000-0005-0000-0000-00009E050000}"/>
    <cellStyle name="Comma 2 5 8" xfId="25800" xr:uid="{00000000-0005-0000-0000-00009F050000}"/>
    <cellStyle name="Comma 2 6" xfId="5302" xr:uid="{00000000-0005-0000-0000-0000A0050000}"/>
    <cellStyle name="Comma 2 6 2" xfId="5303" xr:uid="{00000000-0005-0000-0000-0000A1050000}"/>
    <cellStyle name="Comma 2 6 2 2" xfId="7844" xr:uid="{00000000-0005-0000-0000-0000A2050000}"/>
    <cellStyle name="Comma 2 6 2 3" xfId="14718" xr:uid="{00000000-0005-0000-0000-0000A3050000}"/>
    <cellStyle name="Comma 2 6 2 4" xfId="19414" xr:uid="{00000000-0005-0000-0000-0000A4050000}"/>
    <cellStyle name="Comma 2 6 2 5" xfId="23904" xr:uid="{00000000-0005-0000-0000-0000A5050000}"/>
    <cellStyle name="Comma 2 6 2 6" xfId="26021" xr:uid="{00000000-0005-0000-0000-0000A6050000}"/>
    <cellStyle name="Comma 2 6 3" xfId="7843" xr:uid="{00000000-0005-0000-0000-0000A7050000}"/>
    <cellStyle name="Comma 2 6 4" xfId="14717" xr:uid="{00000000-0005-0000-0000-0000A8050000}"/>
    <cellStyle name="Comma 2 6 5" xfId="19413" xr:uid="{00000000-0005-0000-0000-0000A9050000}"/>
    <cellStyle name="Comma 2 6 6" xfId="23903" xr:uid="{00000000-0005-0000-0000-0000AA050000}"/>
    <cellStyle name="Comma 2 6 7" xfId="25802" xr:uid="{00000000-0005-0000-0000-0000AB050000}"/>
    <cellStyle name="Comma 2 7" xfId="5304" xr:uid="{00000000-0005-0000-0000-0000AC050000}"/>
    <cellStyle name="Comma 2 7 2" xfId="5305" xr:uid="{00000000-0005-0000-0000-0000AD050000}"/>
    <cellStyle name="Comma 2 7 2 2" xfId="7846" xr:uid="{00000000-0005-0000-0000-0000AE050000}"/>
    <cellStyle name="Comma 2 7 2 3" xfId="14720" xr:uid="{00000000-0005-0000-0000-0000AF050000}"/>
    <cellStyle name="Comma 2 7 2 4" xfId="19416" xr:uid="{00000000-0005-0000-0000-0000B0050000}"/>
    <cellStyle name="Comma 2 7 2 5" xfId="23906" xr:uid="{00000000-0005-0000-0000-0000B1050000}"/>
    <cellStyle name="Comma 2 7 3" xfId="7845" xr:uid="{00000000-0005-0000-0000-0000B2050000}"/>
    <cellStyle name="Comma 2 7 4" xfId="14719" xr:uid="{00000000-0005-0000-0000-0000B3050000}"/>
    <cellStyle name="Comma 2 7 5" xfId="19415" xr:uid="{00000000-0005-0000-0000-0000B4050000}"/>
    <cellStyle name="Comma 2 7 6" xfId="23905" xr:uid="{00000000-0005-0000-0000-0000B5050000}"/>
    <cellStyle name="Comma 2 7 7" xfId="25803" xr:uid="{00000000-0005-0000-0000-0000B6050000}"/>
    <cellStyle name="Comma 2 8" xfId="5306" xr:uid="{00000000-0005-0000-0000-0000B7050000}"/>
    <cellStyle name="Comma 2 8 2" xfId="7847" xr:uid="{00000000-0005-0000-0000-0000B8050000}"/>
    <cellStyle name="Comma 2 8 3" xfId="14721" xr:uid="{00000000-0005-0000-0000-0000B9050000}"/>
    <cellStyle name="Comma 2 8 4" xfId="19417" xr:uid="{00000000-0005-0000-0000-0000BA050000}"/>
    <cellStyle name="Comma 2 8 5" xfId="23907" xr:uid="{00000000-0005-0000-0000-0000BB050000}"/>
    <cellStyle name="Comma 2 9" xfId="24166" xr:uid="{00000000-0005-0000-0000-0000BC050000}"/>
    <cellStyle name="Comma 2_TPIS Report_April_2013" xfId="25804" xr:uid="{00000000-0005-0000-0000-0000BD050000}"/>
    <cellStyle name="Comma 20" xfId="169" xr:uid="{00000000-0005-0000-0000-0000BE050000}"/>
    <cellStyle name="Comma 20 2" xfId="26184" xr:uid="{00000000-0005-0000-0000-0000BF050000}"/>
    <cellStyle name="Comma 20 3" xfId="26107" xr:uid="{00000000-0005-0000-0000-0000C0050000}"/>
    <cellStyle name="Comma 21" xfId="170" xr:uid="{00000000-0005-0000-0000-0000C1050000}"/>
    <cellStyle name="Comma 22" xfId="171" xr:uid="{00000000-0005-0000-0000-0000C2050000}"/>
    <cellStyle name="Comma 23" xfId="172" xr:uid="{00000000-0005-0000-0000-0000C3050000}"/>
    <cellStyle name="Comma 24" xfId="173" xr:uid="{00000000-0005-0000-0000-0000C4050000}"/>
    <cellStyle name="Comma 25" xfId="174" xr:uid="{00000000-0005-0000-0000-0000C5050000}"/>
    <cellStyle name="Comma 26" xfId="175" xr:uid="{00000000-0005-0000-0000-0000C6050000}"/>
    <cellStyle name="Comma 27" xfId="176" xr:uid="{00000000-0005-0000-0000-0000C7050000}"/>
    <cellStyle name="Comma 28" xfId="177" xr:uid="{00000000-0005-0000-0000-0000C8050000}"/>
    <cellStyle name="Comma 29" xfId="178" xr:uid="{00000000-0005-0000-0000-0000C9050000}"/>
    <cellStyle name="Comma 3" xfId="179" xr:uid="{00000000-0005-0000-0000-0000CA050000}"/>
    <cellStyle name="Comma 3 2" xfId="180" xr:uid="{00000000-0005-0000-0000-0000CB050000}"/>
    <cellStyle name="Comma 3 2 2" xfId="181" xr:uid="{00000000-0005-0000-0000-0000CC050000}"/>
    <cellStyle name="Comma 3 2 2 10" xfId="5410" xr:uid="{00000000-0005-0000-0000-0000CD050000}"/>
    <cellStyle name="Comma 3 2 2 11" xfId="25806" xr:uid="{00000000-0005-0000-0000-0000CE050000}"/>
    <cellStyle name="Comma 3 2 2 2" xfId="182" xr:uid="{00000000-0005-0000-0000-0000CF050000}"/>
    <cellStyle name="Comma 3 2 2 2 2" xfId="183" xr:uid="{00000000-0005-0000-0000-0000D0050000}"/>
    <cellStyle name="Comma 3 2 2 2 2 2" xfId="184" xr:uid="{00000000-0005-0000-0000-0000D1050000}"/>
    <cellStyle name="Comma 3 2 2 2 2 2 2" xfId="185" xr:uid="{00000000-0005-0000-0000-0000D2050000}"/>
    <cellStyle name="Comma 3 2 2 2 2 2 2 2" xfId="1821" xr:uid="{00000000-0005-0000-0000-0000D3050000}"/>
    <cellStyle name="Comma 3 2 2 2 2 2 3" xfId="1820" xr:uid="{00000000-0005-0000-0000-0000D4050000}"/>
    <cellStyle name="Comma 3 2 2 2 2 2 4" xfId="26528" xr:uid="{00000000-0005-0000-0000-0000D5050000}"/>
    <cellStyle name="Comma 3 2 2 2 2 3" xfId="186" xr:uid="{00000000-0005-0000-0000-0000D6050000}"/>
    <cellStyle name="Comma 3 2 2 2 2 3 2" xfId="1822" xr:uid="{00000000-0005-0000-0000-0000D7050000}"/>
    <cellStyle name="Comma 3 2 2 2 2 4" xfId="1819" xr:uid="{00000000-0005-0000-0000-0000D8050000}"/>
    <cellStyle name="Comma 3 2 2 2 2 5" xfId="26312" xr:uid="{00000000-0005-0000-0000-0000D9050000}"/>
    <cellStyle name="Comma 3 2 2 2 3" xfId="187" xr:uid="{00000000-0005-0000-0000-0000DA050000}"/>
    <cellStyle name="Comma 3 2 2 2 3 2" xfId="188" xr:uid="{00000000-0005-0000-0000-0000DB050000}"/>
    <cellStyle name="Comma 3 2 2 2 3 2 2" xfId="189" xr:uid="{00000000-0005-0000-0000-0000DC050000}"/>
    <cellStyle name="Comma 3 2 2 2 3 2 2 2" xfId="1825" xr:uid="{00000000-0005-0000-0000-0000DD050000}"/>
    <cellStyle name="Comma 3 2 2 2 3 2 3" xfId="1824" xr:uid="{00000000-0005-0000-0000-0000DE050000}"/>
    <cellStyle name="Comma 3 2 2 2 3 2 4" xfId="26600" xr:uid="{00000000-0005-0000-0000-0000DF050000}"/>
    <cellStyle name="Comma 3 2 2 2 3 3" xfId="190" xr:uid="{00000000-0005-0000-0000-0000E0050000}"/>
    <cellStyle name="Comma 3 2 2 2 3 3 2" xfId="1826" xr:uid="{00000000-0005-0000-0000-0000E1050000}"/>
    <cellStyle name="Comma 3 2 2 2 3 4" xfId="1823" xr:uid="{00000000-0005-0000-0000-0000E2050000}"/>
    <cellStyle name="Comma 3 2 2 2 3 5" xfId="26384" xr:uid="{00000000-0005-0000-0000-0000E3050000}"/>
    <cellStyle name="Comma 3 2 2 2 4" xfId="191" xr:uid="{00000000-0005-0000-0000-0000E4050000}"/>
    <cellStyle name="Comma 3 2 2 2 4 2" xfId="192" xr:uid="{00000000-0005-0000-0000-0000E5050000}"/>
    <cellStyle name="Comma 3 2 2 2 4 2 2" xfId="1828" xr:uid="{00000000-0005-0000-0000-0000E6050000}"/>
    <cellStyle name="Comma 3 2 2 2 4 3" xfId="1827" xr:uid="{00000000-0005-0000-0000-0000E7050000}"/>
    <cellStyle name="Comma 3 2 2 2 4 4" xfId="26456" xr:uid="{00000000-0005-0000-0000-0000E8050000}"/>
    <cellStyle name="Comma 3 2 2 2 5" xfId="193" xr:uid="{00000000-0005-0000-0000-0000E9050000}"/>
    <cellStyle name="Comma 3 2 2 2 5 2" xfId="1829" xr:uid="{00000000-0005-0000-0000-0000EA050000}"/>
    <cellStyle name="Comma 3 2 2 2 6" xfId="1818" xr:uid="{00000000-0005-0000-0000-0000EB050000}"/>
    <cellStyle name="Comma 3 2 2 2 7" xfId="26229" xr:uid="{00000000-0005-0000-0000-0000EC050000}"/>
    <cellStyle name="Comma 3 2 2 3" xfId="194" xr:uid="{00000000-0005-0000-0000-0000ED050000}"/>
    <cellStyle name="Comma 3 2 2 3 2" xfId="195" xr:uid="{00000000-0005-0000-0000-0000EE050000}"/>
    <cellStyle name="Comma 3 2 2 3 2 2" xfId="196" xr:uid="{00000000-0005-0000-0000-0000EF050000}"/>
    <cellStyle name="Comma 3 2 2 3 2 2 2" xfId="197" xr:uid="{00000000-0005-0000-0000-0000F0050000}"/>
    <cellStyle name="Comma 3 2 2 3 2 2 2 2" xfId="1833" xr:uid="{00000000-0005-0000-0000-0000F1050000}"/>
    <cellStyle name="Comma 3 2 2 3 2 2 3" xfId="1832" xr:uid="{00000000-0005-0000-0000-0000F2050000}"/>
    <cellStyle name="Comma 3 2 2 3 2 2 4" xfId="26534" xr:uid="{00000000-0005-0000-0000-0000F3050000}"/>
    <cellStyle name="Comma 3 2 2 3 2 3" xfId="198" xr:uid="{00000000-0005-0000-0000-0000F4050000}"/>
    <cellStyle name="Comma 3 2 2 3 2 3 2" xfId="1834" xr:uid="{00000000-0005-0000-0000-0000F5050000}"/>
    <cellStyle name="Comma 3 2 2 3 2 4" xfId="1831" xr:uid="{00000000-0005-0000-0000-0000F6050000}"/>
    <cellStyle name="Comma 3 2 2 3 2 5" xfId="26318" xr:uid="{00000000-0005-0000-0000-0000F7050000}"/>
    <cellStyle name="Comma 3 2 2 3 3" xfId="199" xr:uid="{00000000-0005-0000-0000-0000F8050000}"/>
    <cellStyle name="Comma 3 2 2 3 3 2" xfId="200" xr:uid="{00000000-0005-0000-0000-0000F9050000}"/>
    <cellStyle name="Comma 3 2 2 3 3 2 2" xfId="201" xr:uid="{00000000-0005-0000-0000-0000FA050000}"/>
    <cellStyle name="Comma 3 2 2 3 3 2 2 2" xfId="1837" xr:uid="{00000000-0005-0000-0000-0000FB050000}"/>
    <cellStyle name="Comma 3 2 2 3 3 2 3" xfId="1836" xr:uid="{00000000-0005-0000-0000-0000FC050000}"/>
    <cellStyle name="Comma 3 2 2 3 3 2 4" xfId="26606" xr:uid="{00000000-0005-0000-0000-0000FD050000}"/>
    <cellStyle name="Comma 3 2 2 3 3 3" xfId="202" xr:uid="{00000000-0005-0000-0000-0000FE050000}"/>
    <cellStyle name="Comma 3 2 2 3 3 3 2" xfId="1838" xr:uid="{00000000-0005-0000-0000-0000FF050000}"/>
    <cellStyle name="Comma 3 2 2 3 3 4" xfId="1835" xr:uid="{00000000-0005-0000-0000-000000060000}"/>
    <cellStyle name="Comma 3 2 2 3 3 5" xfId="26390" xr:uid="{00000000-0005-0000-0000-000001060000}"/>
    <cellStyle name="Comma 3 2 2 3 4" xfId="203" xr:uid="{00000000-0005-0000-0000-000002060000}"/>
    <cellStyle name="Comma 3 2 2 3 4 2" xfId="204" xr:uid="{00000000-0005-0000-0000-000003060000}"/>
    <cellStyle name="Comma 3 2 2 3 4 2 2" xfId="1840" xr:uid="{00000000-0005-0000-0000-000004060000}"/>
    <cellStyle name="Comma 3 2 2 3 4 3" xfId="1839" xr:uid="{00000000-0005-0000-0000-000005060000}"/>
    <cellStyle name="Comma 3 2 2 3 4 4" xfId="26462" xr:uid="{00000000-0005-0000-0000-000006060000}"/>
    <cellStyle name="Comma 3 2 2 3 5" xfId="205" xr:uid="{00000000-0005-0000-0000-000007060000}"/>
    <cellStyle name="Comma 3 2 2 3 5 2" xfId="1841" xr:uid="{00000000-0005-0000-0000-000008060000}"/>
    <cellStyle name="Comma 3 2 2 3 6" xfId="1830" xr:uid="{00000000-0005-0000-0000-000009060000}"/>
    <cellStyle name="Comma 3 2 2 3 7" xfId="26245" xr:uid="{00000000-0005-0000-0000-00000A060000}"/>
    <cellStyle name="Comma 3 2 2 4" xfId="206" xr:uid="{00000000-0005-0000-0000-00000B060000}"/>
    <cellStyle name="Comma 3 2 2 4 2" xfId="207" xr:uid="{00000000-0005-0000-0000-00000C060000}"/>
    <cellStyle name="Comma 3 2 2 4 2 2" xfId="208" xr:uid="{00000000-0005-0000-0000-00000D060000}"/>
    <cellStyle name="Comma 3 2 2 4 2 2 2" xfId="209" xr:uid="{00000000-0005-0000-0000-00000E060000}"/>
    <cellStyle name="Comma 3 2 2 4 2 2 2 2" xfId="1845" xr:uid="{00000000-0005-0000-0000-00000F060000}"/>
    <cellStyle name="Comma 3 2 2 4 2 2 3" xfId="1844" xr:uid="{00000000-0005-0000-0000-000010060000}"/>
    <cellStyle name="Comma 3 2 2 4 2 2 4" xfId="26553" xr:uid="{00000000-0005-0000-0000-000011060000}"/>
    <cellStyle name="Comma 3 2 2 4 2 3" xfId="210" xr:uid="{00000000-0005-0000-0000-000012060000}"/>
    <cellStyle name="Comma 3 2 2 4 2 3 2" xfId="1846" xr:uid="{00000000-0005-0000-0000-000013060000}"/>
    <cellStyle name="Comma 3 2 2 4 2 4" xfId="1843" xr:uid="{00000000-0005-0000-0000-000014060000}"/>
    <cellStyle name="Comma 3 2 2 4 2 5" xfId="26337" xr:uid="{00000000-0005-0000-0000-000015060000}"/>
    <cellStyle name="Comma 3 2 2 4 3" xfId="211" xr:uid="{00000000-0005-0000-0000-000016060000}"/>
    <cellStyle name="Comma 3 2 2 4 3 2" xfId="212" xr:uid="{00000000-0005-0000-0000-000017060000}"/>
    <cellStyle name="Comma 3 2 2 4 3 2 2" xfId="213" xr:uid="{00000000-0005-0000-0000-000018060000}"/>
    <cellStyle name="Comma 3 2 2 4 3 2 2 2" xfId="1849" xr:uid="{00000000-0005-0000-0000-000019060000}"/>
    <cellStyle name="Comma 3 2 2 4 3 2 3" xfId="1848" xr:uid="{00000000-0005-0000-0000-00001A060000}"/>
    <cellStyle name="Comma 3 2 2 4 3 2 4" xfId="26625" xr:uid="{00000000-0005-0000-0000-00001B060000}"/>
    <cellStyle name="Comma 3 2 2 4 3 3" xfId="214" xr:uid="{00000000-0005-0000-0000-00001C060000}"/>
    <cellStyle name="Comma 3 2 2 4 3 3 2" xfId="1850" xr:uid="{00000000-0005-0000-0000-00001D060000}"/>
    <cellStyle name="Comma 3 2 2 4 3 4" xfId="1847" xr:uid="{00000000-0005-0000-0000-00001E060000}"/>
    <cellStyle name="Comma 3 2 2 4 3 5" xfId="26409" xr:uid="{00000000-0005-0000-0000-00001F060000}"/>
    <cellStyle name="Comma 3 2 2 4 4" xfId="215" xr:uid="{00000000-0005-0000-0000-000020060000}"/>
    <cellStyle name="Comma 3 2 2 4 4 2" xfId="216" xr:uid="{00000000-0005-0000-0000-000021060000}"/>
    <cellStyle name="Comma 3 2 2 4 4 2 2" xfId="1852" xr:uid="{00000000-0005-0000-0000-000022060000}"/>
    <cellStyle name="Comma 3 2 2 4 4 3" xfId="1851" xr:uid="{00000000-0005-0000-0000-000023060000}"/>
    <cellStyle name="Comma 3 2 2 4 4 4" xfId="26481" xr:uid="{00000000-0005-0000-0000-000024060000}"/>
    <cellStyle name="Comma 3 2 2 4 5" xfId="217" xr:uid="{00000000-0005-0000-0000-000025060000}"/>
    <cellStyle name="Comma 3 2 2 4 5 2" xfId="1853" xr:uid="{00000000-0005-0000-0000-000026060000}"/>
    <cellStyle name="Comma 3 2 2 4 6" xfId="1842" xr:uid="{00000000-0005-0000-0000-000027060000}"/>
    <cellStyle name="Comma 3 2 2 4 7" xfId="26265" xr:uid="{00000000-0005-0000-0000-000028060000}"/>
    <cellStyle name="Comma 3 2 2 5" xfId="218" xr:uid="{00000000-0005-0000-0000-000029060000}"/>
    <cellStyle name="Comma 3 2 2 5 2" xfId="219" xr:uid="{00000000-0005-0000-0000-00002A060000}"/>
    <cellStyle name="Comma 3 2 2 5 2 2" xfId="220" xr:uid="{00000000-0005-0000-0000-00002B060000}"/>
    <cellStyle name="Comma 3 2 2 5 2 2 2" xfId="1856" xr:uid="{00000000-0005-0000-0000-00002C060000}"/>
    <cellStyle name="Comma 3 2 2 5 2 3" xfId="1855" xr:uid="{00000000-0005-0000-0000-00002D060000}"/>
    <cellStyle name="Comma 3 2 2 5 2 4" xfId="26527" xr:uid="{00000000-0005-0000-0000-00002E060000}"/>
    <cellStyle name="Comma 3 2 2 5 3" xfId="221" xr:uid="{00000000-0005-0000-0000-00002F060000}"/>
    <cellStyle name="Comma 3 2 2 5 3 2" xfId="1857" xr:uid="{00000000-0005-0000-0000-000030060000}"/>
    <cellStyle name="Comma 3 2 2 5 4" xfId="1854" xr:uid="{00000000-0005-0000-0000-000031060000}"/>
    <cellStyle name="Comma 3 2 2 5 5" xfId="26311" xr:uid="{00000000-0005-0000-0000-000032060000}"/>
    <cellStyle name="Comma 3 2 2 6" xfId="222" xr:uid="{00000000-0005-0000-0000-000033060000}"/>
    <cellStyle name="Comma 3 2 2 6 2" xfId="223" xr:uid="{00000000-0005-0000-0000-000034060000}"/>
    <cellStyle name="Comma 3 2 2 6 2 2" xfId="224" xr:uid="{00000000-0005-0000-0000-000035060000}"/>
    <cellStyle name="Comma 3 2 2 6 2 2 2" xfId="1860" xr:uid="{00000000-0005-0000-0000-000036060000}"/>
    <cellStyle name="Comma 3 2 2 6 2 3" xfId="1859" xr:uid="{00000000-0005-0000-0000-000037060000}"/>
    <cellStyle name="Comma 3 2 2 6 2 4" xfId="26599" xr:uid="{00000000-0005-0000-0000-000038060000}"/>
    <cellStyle name="Comma 3 2 2 6 3" xfId="225" xr:uid="{00000000-0005-0000-0000-000039060000}"/>
    <cellStyle name="Comma 3 2 2 6 3 2" xfId="1861" xr:uid="{00000000-0005-0000-0000-00003A060000}"/>
    <cellStyle name="Comma 3 2 2 6 4" xfId="1858" xr:uid="{00000000-0005-0000-0000-00003B060000}"/>
    <cellStyle name="Comma 3 2 2 6 5" xfId="26383" xr:uid="{00000000-0005-0000-0000-00003C060000}"/>
    <cellStyle name="Comma 3 2 2 7" xfId="226" xr:uid="{00000000-0005-0000-0000-00003D060000}"/>
    <cellStyle name="Comma 3 2 2 7 2" xfId="227" xr:uid="{00000000-0005-0000-0000-00003E060000}"/>
    <cellStyle name="Comma 3 2 2 7 2 2" xfId="1863" xr:uid="{00000000-0005-0000-0000-00003F060000}"/>
    <cellStyle name="Comma 3 2 2 7 3" xfId="1862" xr:uid="{00000000-0005-0000-0000-000040060000}"/>
    <cellStyle name="Comma 3 2 2 7 4" xfId="26455" xr:uid="{00000000-0005-0000-0000-000041060000}"/>
    <cellStyle name="Comma 3 2 2 8" xfId="228" xr:uid="{00000000-0005-0000-0000-000042060000}"/>
    <cellStyle name="Comma 3 2 2 8 2" xfId="1864" xr:uid="{00000000-0005-0000-0000-000043060000}"/>
    <cellStyle name="Comma 3 2 2 9" xfId="1817" xr:uid="{00000000-0005-0000-0000-000044060000}"/>
    <cellStyle name="Comma 3 2 2 9 2" xfId="26183" xr:uid="{00000000-0005-0000-0000-000045060000}"/>
    <cellStyle name="Comma 3 2 3" xfId="5307" xr:uid="{00000000-0005-0000-0000-000046060000}"/>
    <cellStyle name="Comma 3 2 3 2" xfId="25807" xr:uid="{00000000-0005-0000-0000-000047060000}"/>
    <cellStyle name="Comma 3 2 4" xfId="25805" xr:uid="{00000000-0005-0000-0000-000048060000}"/>
    <cellStyle name="Comma 3 3" xfId="229" xr:uid="{00000000-0005-0000-0000-000049060000}"/>
    <cellStyle name="Comma 3 4" xfId="230" xr:uid="{00000000-0005-0000-0000-00004A060000}"/>
    <cellStyle name="Comma 3 4 2" xfId="26218" xr:uid="{00000000-0005-0000-0000-00004B060000}"/>
    <cellStyle name="Comma 3 4 3" xfId="25808" xr:uid="{00000000-0005-0000-0000-00004C060000}"/>
    <cellStyle name="Comma 3 5" xfId="231" xr:uid="{00000000-0005-0000-0000-00004D060000}"/>
    <cellStyle name="Comma 3 5 2" xfId="232" xr:uid="{00000000-0005-0000-0000-00004E060000}"/>
    <cellStyle name="Comma 3 5 3" xfId="26251" xr:uid="{00000000-0005-0000-0000-00004F060000}"/>
    <cellStyle name="Comma 3 5 4" xfId="26076" xr:uid="{00000000-0005-0000-0000-000050060000}"/>
    <cellStyle name="Comma 30" xfId="233" xr:uid="{00000000-0005-0000-0000-000051060000}"/>
    <cellStyle name="Comma 31" xfId="234" xr:uid="{00000000-0005-0000-0000-000052060000}"/>
    <cellStyle name="Comma 32" xfId="235" xr:uid="{00000000-0005-0000-0000-000053060000}"/>
    <cellStyle name="Comma 33" xfId="236" xr:uid="{00000000-0005-0000-0000-000054060000}"/>
    <cellStyle name="Comma 34" xfId="237" xr:uid="{00000000-0005-0000-0000-000055060000}"/>
    <cellStyle name="Comma 35" xfId="238" xr:uid="{00000000-0005-0000-0000-000056060000}"/>
    <cellStyle name="Comma 36" xfId="239" xr:uid="{00000000-0005-0000-0000-000057060000}"/>
    <cellStyle name="Comma 37" xfId="240" xr:uid="{00000000-0005-0000-0000-000058060000}"/>
    <cellStyle name="Comma 38" xfId="241" xr:uid="{00000000-0005-0000-0000-000059060000}"/>
    <cellStyle name="Comma 39" xfId="242" xr:uid="{00000000-0005-0000-0000-00005A060000}"/>
    <cellStyle name="Comma 4" xfId="243" xr:uid="{00000000-0005-0000-0000-00005B060000}"/>
    <cellStyle name="Comma 4 10" xfId="21804" xr:uid="{00000000-0005-0000-0000-00005C060000}"/>
    <cellStyle name="Comma 4 11" xfId="24116" xr:uid="{00000000-0005-0000-0000-00005D060000}"/>
    <cellStyle name="Comma 4 12" xfId="3002" xr:uid="{00000000-0005-0000-0000-00005E060000}"/>
    <cellStyle name="Comma 4 2" xfId="244" xr:uid="{00000000-0005-0000-0000-00005F060000}"/>
    <cellStyle name="Comma 4 2 10" xfId="21805" xr:uid="{00000000-0005-0000-0000-000060060000}"/>
    <cellStyle name="Comma 4 2 11" xfId="24117" xr:uid="{00000000-0005-0000-0000-000061060000}"/>
    <cellStyle name="Comma 4 2 12" xfId="3003" xr:uid="{00000000-0005-0000-0000-000062060000}"/>
    <cellStyle name="Comma 4 2 13" xfId="24162" xr:uid="{00000000-0005-0000-0000-000063060000}"/>
    <cellStyle name="Comma 4 2 2" xfId="3126" xr:uid="{00000000-0005-0000-0000-000064060000}"/>
    <cellStyle name="Comma 4 2 2 2" xfId="5162" xr:uid="{00000000-0005-0000-0000-000065060000}"/>
    <cellStyle name="Comma 4 2 2 2 2" xfId="5163" xr:uid="{00000000-0005-0000-0000-000066060000}"/>
    <cellStyle name="Comma 4 2 2 2 2 2" xfId="7701" xr:uid="{00000000-0005-0000-0000-000067060000}"/>
    <cellStyle name="Comma 4 2 2 2 2 3" xfId="14576" xr:uid="{00000000-0005-0000-0000-000068060000}"/>
    <cellStyle name="Comma 4 2 2 2 2 4" xfId="19272" xr:uid="{00000000-0005-0000-0000-000069060000}"/>
    <cellStyle name="Comma 4 2 2 2 2 5" xfId="23768" xr:uid="{00000000-0005-0000-0000-00006A060000}"/>
    <cellStyle name="Comma 4 2 2 2 2 6" xfId="24128" xr:uid="{00000000-0005-0000-0000-00006B060000}"/>
    <cellStyle name="Comma 4 2 2 2 3" xfId="5248" xr:uid="{00000000-0005-0000-0000-00006C060000}"/>
    <cellStyle name="Comma 4 2 2 2 3 2" xfId="7787" xr:uid="{00000000-0005-0000-0000-00006D060000}"/>
    <cellStyle name="Comma 4 2 2 2 3 3" xfId="14661" xr:uid="{00000000-0005-0000-0000-00006E060000}"/>
    <cellStyle name="Comma 4 2 2 2 3 4" xfId="19357" xr:uid="{00000000-0005-0000-0000-00006F060000}"/>
    <cellStyle name="Comma 4 2 2 2 3 5" xfId="23852" xr:uid="{00000000-0005-0000-0000-000070060000}"/>
    <cellStyle name="Comma 4 2 2 2 3 6" xfId="24144" xr:uid="{00000000-0005-0000-0000-000071060000}"/>
    <cellStyle name="Comma 4 2 2 2 4" xfId="7700" xr:uid="{00000000-0005-0000-0000-000072060000}"/>
    <cellStyle name="Comma 4 2 2 2 5" xfId="14575" xr:uid="{00000000-0005-0000-0000-000073060000}"/>
    <cellStyle name="Comma 4 2 2 2 6" xfId="19271" xr:uid="{00000000-0005-0000-0000-000074060000}"/>
    <cellStyle name="Comma 4 2 2 2 7" xfId="23767" xr:uid="{00000000-0005-0000-0000-000075060000}"/>
    <cellStyle name="Comma 4 2 2 2 8" xfId="24127" xr:uid="{00000000-0005-0000-0000-000076060000}"/>
    <cellStyle name="Comma 4 2 2 3" xfId="5241" xr:uid="{00000000-0005-0000-0000-000077060000}"/>
    <cellStyle name="Comma 4 2 2 3 2" xfId="7780" xr:uid="{00000000-0005-0000-0000-000078060000}"/>
    <cellStyle name="Comma 4 2 2 3 3" xfId="14654" xr:uid="{00000000-0005-0000-0000-000079060000}"/>
    <cellStyle name="Comma 4 2 2 3 4" xfId="19350" xr:uid="{00000000-0005-0000-0000-00007A060000}"/>
    <cellStyle name="Comma 4 2 2 3 5" xfId="23845" xr:uid="{00000000-0005-0000-0000-00007B060000}"/>
    <cellStyle name="Comma 4 2 2 3 6" xfId="24137" xr:uid="{00000000-0005-0000-0000-00007C060000}"/>
    <cellStyle name="Comma 4 2 2 4" xfId="5664" xr:uid="{00000000-0005-0000-0000-00007D060000}"/>
    <cellStyle name="Comma 4 2 2 5" xfId="12548" xr:uid="{00000000-0005-0000-0000-00007E060000}"/>
    <cellStyle name="Comma 4 2 2 6" xfId="17244" xr:uid="{00000000-0005-0000-0000-00007F060000}"/>
    <cellStyle name="Comma 4 2 2 7" xfId="21910" xr:uid="{00000000-0005-0000-0000-000080060000}"/>
    <cellStyle name="Comma 4 2 2 8" xfId="24120" xr:uid="{00000000-0005-0000-0000-000081060000}"/>
    <cellStyle name="Comma 4 2 2 9" xfId="24163" xr:uid="{00000000-0005-0000-0000-000082060000}"/>
    <cellStyle name="Comma 4 2 3" xfId="3125" xr:uid="{00000000-0005-0000-0000-000083060000}"/>
    <cellStyle name="Comma 4 2 3 2" xfId="5663" xr:uid="{00000000-0005-0000-0000-000084060000}"/>
    <cellStyle name="Comma 4 2 3 3" xfId="12547" xr:uid="{00000000-0005-0000-0000-000085060000}"/>
    <cellStyle name="Comma 4 2 3 4" xfId="17243" xr:uid="{00000000-0005-0000-0000-000086060000}"/>
    <cellStyle name="Comma 4 2 3 5" xfId="21909" xr:uid="{00000000-0005-0000-0000-000087060000}"/>
    <cellStyle name="Comma 4 2 3 6" xfId="24119" xr:uid="{00000000-0005-0000-0000-000088060000}"/>
    <cellStyle name="Comma 4 2 3 7" xfId="26096" xr:uid="{00000000-0005-0000-0000-000089060000}"/>
    <cellStyle name="Comma 4 2 4" xfId="5161" xr:uid="{00000000-0005-0000-0000-00008A060000}"/>
    <cellStyle name="Comma 4 2 4 2" xfId="7699" xr:uid="{00000000-0005-0000-0000-00008B060000}"/>
    <cellStyle name="Comma 4 2 4 3" xfId="14574" xr:uid="{00000000-0005-0000-0000-00008C060000}"/>
    <cellStyle name="Comma 4 2 4 4" xfId="19270" xr:uid="{00000000-0005-0000-0000-00008D060000}"/>
    <cellStyle name="Comma 4 2 4 5" xfId="23766" xr:uid="{00000000-0005-0000-0000-00008E060000}"/>
    <cellStyle name="Comma 4 2 4 6" xfId="24126" xr:uid="{00000000-0005-0000-0000-00008F060000}"/>
    <cellStyle name="Comma 4 2 4 7" xfId="26182" xr:uid="{00000000-0005-0000-0000-000090060000}"/>
    <cellStyle name="Comma 4 2 5" xfId="5240" xr:uid="{00000000-0005-0000-0000-000091060000}"/>
    <cellStyle name="Comma 4 2 5 2" xfId="7779" xr:uid="{00000000-0005-0000-0000-000092060000}"/>
    <cellStyle name="Comma 4 2 5 3" xfId="14653" xr:uid="{00000000-0005-0000-0000-000093060000}"/>
    <cellStyle name="Comma 4 2 5 4" xfId="19349" xr:uid="{00000000-0005-0000-0000-000094060000}"/>
    <cellStyle name="Comma 4 2 5 5" xfId="23844" xr:uid="{00000000-0005-0000-0000-000095060000}"/>
    <cellStyle name="Comma 4 2 5 6" xfId="24136" xr:uid="{00000000-0005-0000-0000-000096060000}"/>
    <cellStyle name="Comma 4 2 6" xfId="5402" xr:uid="{00000000-0005-0000-0000-000097060000}"/>
    <cellStyle name="Comma 4 2 7" xfId="5542" xr:uid="{00000000-0005-0000-0000-000098060000}"/>
    <cellStyle name="Comma 4 2 8" xfId="12425" xr:uid="{00000000-0005-0000-0000-000099060000}"/>
    <cellStyle name="Comma 4 2 9" xfId="17121" xr:uid="{00000000-0005-0000-0000-00009A060000}"/>
    <cellStyle name="Comma 4 3" xfId="245" xr:uid="{00000000-0005-0000-0000-00009B060000}"/>
    <cellStyle name="Comma 4 3 10" xfId="3124" xr:uid="{00000000-0005-0000-0000-00009C060000}"/>
    <cellStyle name="Comma 4 3 11" xfId="25809" xr:uid="{00000000-0005-0000-0000-00009D060000}"/>
    <cellStyle name="Comma 4 3 2" xfId="246" xr:uid="{00000000-0005-0000-0000-00009E060000}"/>
    <cellStyle name="Comma 4 3 2 2" xfId="247" xr:uid="{00000000-0005-0000-0000-00009F060000}"/>
    <cellStyle name="Comma 4 3 2 2 2" xfId="248" xr:uid="{00000000-0005-0000-0000-0000A0060000}"/>
    <cellStyle name="Comma 4 3 2 2 2 2" xfId="249" xr:uid="{00000000-0005-0000-0000-0000A1060000}"/>
    <cellStyle name="Comma 4 3 2 2 2 2 2" xfId="1869" xr:uid="{00000000-0005-0000-0000-0000A2060000}"/>
    <cellStyle name="Comma 4 3 2 2 2 3" xfId="1868" xr:uid="{00000000-0005-0000-0000-0000A3060000}"/>
    <cellStyle name="Comma 4 3 2 2 2 4" xfId="26529" xr:uid="{00000000-0005-0000-0000-0000A4060000}"/>
    <cellStyle name="Comma 4 3 2 2 3" xfId="250" xr:uid="{00000000-0005-0000-0000-0000A5060000}"/>
    <cellStyle name="Comma 4 3 2 2 3 2" xfId="1870" xr:uid="{00000000-0005-0000-0000-0000A6060000}"/>
    <cellStyle name="Comma 4 3 2 2 4" xfId="1867" xr:uid="{00000000-0005-0000-0000-0000A7060000}"/>
    <cellStyle name="Comma 4 3 2 2 5" xfId="7849" xr:uid="{00000000-0005-0000-0000-0000A8060000}"/>
    <cellStyle name="Comma 4 3 2 2 6" xfId="26313" xr:uid="{00000000-0005-0000-0000-0000A9060000}"/>
    <cellStyle name="Comma 4 3 2 3" xfId="251" xr:uid="{00000000-0005-0000-0000-0000AA060000}"/>
    <cellStyle name="Comma 4 3 2 3 2" xfId="252" xr:uid="{00000000-0005-0000-0000-0000AB060000}"/>
    <cellStyle name="Comma 4 3 2 3 2 2" xfId="253" xr:uid="{00000000-0005-0000-0000-0000AC060000}"/>
    <cellStyle name="Comma 4 3 2 3 2 2 2" xfId="1873" xr:uid="{00000000-0005-0000-0000-0000AD060000}"/>
    <cellStyle name="Comma 4 3 2 3 2 3" xfId="1872" xr:uid="{00000000-0005-0000-0000-0000AE060000}"/>
    <cellStyle name="Comma 4 3 2 3 2 4" xfId="26601" xr:uid="{00000000-0005-0000-0000-0000AF060000}"/>
    <cellStyle name="Comma 4 3 2 3 3" xfId="254" xr:uid="{00000000-0005-0000-0000-0000B0060000}"/>
    <cellStyle name="Comma 4 3 2 3 3 2" xfId="1874" xr:uid="{00000000-0005-0000-0000-0000B1060000}"/>
    <cellStyle name="Comma 4 3 2 3 4" xfId="1871" xr:uid="{00000000-0005-0000-0000-0000B2060000}"/>
    <cellStyle name="Comma 4 3 2 3 5" xfId="14723" xr:uid="{00000000-0005-0000-0000-0000B3060000}"/>
    <cellStyle name="Comma 4 3 2 3 6" xfId="26385" xr:uid="{00000000-0005-0000-0000-0000B4060000}"/>
    <cellStyle name="Comma 4 3 2 4" xfId="255" xr:uid="{00000000-0005-0000-0000-0000B5060000}"/>
    <cellStyle name="Comma 4 3 2 4 2" xfId="256" xr:uid="{00000000-0005-0000-0000-0000B6060000}"/>
    <cellStyle name="Comma 4 3 2 4 2 2" xfId="1876" xr:uid="{00000000-0005-0000-0000-0000B7060000}"/>
    <cellStyle name="Comma 4 3 2 4 3" xfId="1875" xr:uid="{00000000-0005-0000-0000-0000B8060000}"/>
    <cellStyle name="Comma 4 3 2 4 4" xfId="19419" xr:uid="{00000000-0005-0000-0000-0000B9060000}"/>
    <cellStyle name="Comma 4 3 2 4 5" xfId="26457" xr:uid="{00000000-0005-0000-0000-0000BA060000}"/>
    <cellStyle name="Comma 4 3 2 5" xfId="257" xr:uid="{00000000-0005-0000-0000-0000BB060000}"/>
    <cellStyle name="Comma 4 3 2 5 2" xfId="1877" xr:uid="{00000000-0005-0000-0000-0000BC060000}"/>
    <cellStyle name="Comma 4 3 2 5 3" xfId="23909" xr:uid="{00000000-0005-0000-0000-0000BD060000}"/>
    <cellStyle name="Comma 4 3 2 6" xfId="1866" xr:uid="{00000000-0005-0000-0000-0000BE060000}"/>
    <cellStyle name="Comma 4 3 2 7" xfId="5308" xr:uid="{00000000-0005-0000-0000-0000BF060000}"/>
    <cellStyle name="Comma 4 3 2 8" xfId="26231" xr:uid="{00000000-0005-0000-0000-0000C0060000}"/>
    <cellStyle name="Comma 4 3 3" xfId="258" xr:uid="{00000000-0005-0000-0000-0000C1060000}"/>
    <cellStyle name="Comma 4 3 3 2" xfId="259" xr:uid="{00000000-0005-0000-0000-0000C2060000}"/>
    <cellStyle name="Comma 4 3 3 2 2" xfId="260" xr:uid="{00000000-0005-0000-0000-0000C3060000}"/>
    <cellStyle name="Comma 4 3 3 2 2 2" xfId="261" xr:uid="{00000000-0005-0000-0000-0000C4060000}"/>
    <cellStyle name="Comma 4 3 3 2 2 2 2" xfId="1881" xr:uid="{00000000-0005-0000-0000-0000C5060000}"/>
    <cellStyle name="Comma 4 3 3 2 2 3" xfId="1880" xr:uid="{00000000-0005-0000-0000-0000C6060000}"/>
    <cellStyle name="Comma 4 3 3 2 2 4" xfId="26535" xr:uid="{00000000-0005-0000-0000-0000C7060000}"/>
    <cellStyle name="Comma 4 3 3 2 3" xfId="262" xr:uid="{00000000-0005-0000-0000-0000C8060000}"/>
    <cellStyle name="Comma 4 3 3 2 3 2" xfId="1882" xr:uid="{00000000-0005-0000-0000-0000C9060000}"/>
    <cellStyle name="Comma 4 3 3 2 4" xfId="1879" xr:uid="{00000000-0005-0000-0000-0000CA060000}"/>
    <cellStyle name="Comma 4 3 3 2 5" xfId="26319" xr:uid="{00000000-0005-0000-0000-0000CB060000}"/>
    <cellStyle name="Comma 4 3 3 3" xfId="263" xr:uid="{00000000-0005-0000-0000-0000CC060000}"/>
    <cellStyle name="Comma 4 3 3 3 2" xfId="264" xr:uid="{00000000-0005-0000-0000-0000CD060000}"/>
    <cellStyle name="Comma 4 3 3 3 2 2" xfId="265" xr:uid="{00000000-0005-0000-0000-0000CE060000}"/>
    <cellStyle name="Comma 4 3 3 3 2 2 2" xfId="1885" xr:uid="{00000000-0005-0000-0000-0000CF060000}"/>
    <cellStyle name="Comma 4 3 3 3 2 3" xfId="1884" xr:uid="{00000000-0005-0000-0000-0000D0060000}"/>
    <cellStyle name="Comma 4 3 3 3 2 4" xfId="26607" xr:uid="{00000000-0005-0000-0000-0000D1060000}"/>
    <cellStyle name="Comma 4 3 3 3 3" xfId="266" xr:uid="{00000000-0005-0000-0000-0000D2060000}"/>
    <cellStyle name="Comma 4 3 3 3 3 2" xfId="1886" xr:uid="{00000000-0005-0000-0000-0000D3060000}"/>
    <cellStyle name="Comma 4 3 3 3 4" xfId="1883" xr:uid="{00000000-0005-0000-0000-0000D4060000}"/>
    <cellStyle name="Comma 4 3 3 3 5" xfId="26391" xr:uid="{00000000-0005-0000-0000-0000D5060000}"/>
    <cellStyle name="Comma 4 3 3 4" xfId="267" xr:uid="{00000000-0005-0000-0000-0000D6060000}"/>
    <cellStyle name="Comma 4 3 3 4 2" xfId="268" xr:uid="{00000000-0005-0000-0000-0000D7060000}"/>
    <cellStyle name="Comma 4 3 3 4 2 2" xfId="1888" xr:uid="{00000000-0005-0000-0000-0000D8060000}"/>
    <cellStyle name="Comma 4 3 3 4 3" xfId="1887" xr:uid="{00000000-0005-0000-0000-0000D9060000}"/>
    <cellStyle name="Comma 4 3 3 4 4" xfId="26463" xr:uid="{00000000-0005-0000-0000-0000DA060000}"/>
    <cellStyle name="Comma 4 3 3 5" xfId="269" xr:uid="{00000000-0005-0000-0000-0000DB060000}"/>
    <cellStyle name="Comma 4 3 3 5 2" xfId="1889" xr:uid="{00000000-0005-0000-0000-0000DC060000}"/>
    <cellStyle name="Comma 4 3 3 6" xfId="1878" xr:uid="{00000000-0005-0000-0000-0000DD060000}"/>
    <cellStyle name="Comma 4 3 3 7" xfId="5662" xr:uid="{00000000-0005-0000-0000-0000DE060000}"/>
    <cellStyle name="Comma 4 3 3 8" xfId="26246" xr:uid="{00000000-0005-0000-0000-0000DF060000}"/>
    <cellStyle name="Comma 4 3 4" xfId="270" xr:uid="{00000000-0005-0000-0000-0000E0060000}"/>
    <cellStyle name="Comma 4 3 4 2" xfId="271" xr:uid="{00000000-0005-0000-0000-0000E1060000}"/>
    <cellStyle name="Comma 4 3 4 2 2" xfId="272" xr:uid="{00000000-0005-0000-0000-0000E2060000}"/>
    <cellStyle name="Comma 4 3 4 2 2 2" xfId="273" xr:uid="{00000000-0005-0000-0000-0000E3060000}"/>
    <cellStyle name="Comma 4 3 4 2 2 2 2" xfId="1893" xr:uid="{00000000-0005-0000-0000-0000E4060000}"/>
    <cellStyle name="Comma 4 3 4 2 2 3" xfId="1892" xr:uid="{00000000-0005-0000-0000-0000E5060000}"/>
    <cellStyle name="Comma 4 3 4 2 2 4" xfId="26554" xr:uid="{00000000-0005-0000-0000-0000E6060000}"/>
    <cellStyle name="Comma 4 3 4 2 3" xfId="274" xr:uid="{00000000-0005-0000-0000-0000E7060000}"/>
    <cellStyle name="Comma 4 3 4 2 3 2" xfId="1894" xr:uid="{00000000-0005-0000-0000-0000E8060000}"/>
    <cellStyle name="Comma 4 3 4 2 4" xfId="1891" xr:uid="{00000000-0005-0000-0000-0000E9060000}"/>
    <cellStyle name="Comma 4 3 4 2 5" xfId="26338" xr:uid="{00000000-0005-0000-0000-0000EA060000}"/>
    <cellStyle name="Comma 4 3 4 3" xfId="275" xr:uid="{00000000-0005-0000-0000-0000EB060000}"/>
    <cellStyle name="Comma 4 3 4 3 2" xfId="276" xr:uid="{00000000-0005-0000-0000-0000EC060000}"/>
    <cellStyle name="Comma 4 3 4 3 2 2" xfId="277" xr:uid="{00000000-0005-0000-0000-0000ED060000}"/>
    <cellStyle name="Comma 4 3 4 3 2 2 2" xfId="1897" xr:uid="{00000000-0005-0000-0000-0000EE060000}"/>
    <cellStyle name="Comma 4 3 4 3 2 3" xfId="1896" xr:uid="{00000000-0005-0000-0000-0000EF060000}"/>
    <cellStyle name="Comma 4 3 4 3 2 4" xfId="26626" xr:uid="{00000000-0005-0000-0000-0000F0060000}"/>
    <cellStyle name="Comma 4 3 4 3 3" xfId="278" xr:uid="{00000000-0005-0000-0000-0000F1060000}"/>
    <cellStyle name="Comma 4 3 4 3 3 2" xfId="1898" xr:uid="{00000000-0005-0000-0000-0000F2060000}"/>
    <cellStyle name="Comma 4 3 4 3 4" xfId="1895" xr:uid="{00000000-0005-0000-0000-0000F3060000}"/>
    <cellStyle name="Comma 4 3 4 3 5" xfId="26410" xr:uid="{00000000-0005-0000-0000-0000F4060000}"/>
    <cellStyle name="Comma 4 3 4 4" xfId="279" xr:uid="{00000000-0005-0000-0000-0000F5060000}"/>
    <cellStyle name="Comma 4 3 4 4 2" xfId="280" xr:uid="{00000000-0005-0000-0000-0000F6060000}"/>
    <cellStyle name="Comma 4 3 4 4 2 2" xfId="1900" xr:uid="{00000000-0005-0000-0000-0000F7060000}"/>
    <cellStyle name="Comma 4 3 4 4 3" xfId="1899" xr:uid="{00000000-0005-0000-0000-0000F8060000}"/>
    <cellStyle name="Comma 4 3 4 4 4" xfId="26482" xr:uid="{00000000-0005-0000-0000-0000F9060000}"/>
    <cellStyle name="Comma 4 3 4 5" xfId="281" xr:uid="{00000000-0005-0000-0000-0000FA060000}"/>
    <cellStyle name="Comma 4 3 4 5 2" xfId="1901" xr:uid="{00000000-0005-0000-0000-0000FB060000}"/>
    <cellStyle name="Comma 4 3 4 6" xfId="1890" xr:uid="{00000000-0005-0000-0000-0000FC060000}"/>
    <cellStyle name="Comma 4 3 4 7" xfId="12546" xr:uid="{00000000-0005-0000-0000-0000FD060000}"/>
    <cellStyle name="Comma 4 3 4 8" xfId="26266" xr:uid="{00000000-0005-0000-0000-0000FE060000}"/>
    <cellStyle name="Comma 4 3 5" xfId="282" xr:uid="{00000000-0005-0000-0000-0000FF060000}"/>
    <cellStyle name="Comma 4 3 5 2" xfId="283" xr:uid="{00000000-0005-0000-0000-000000070000}"/>
    <cellStyle name="Comma 4 3 5 2 2" xfId="284" xr:uid="{00000000-0005-0000-0000-000001070000}"/>
    <cellStyle name="Comma 4 3 5 2 2 2" xfId="1904" xr:uid="{00000000-0005-0000-0000-000002070000}"/>
    <cellStyle name="Comma 4 3 5 2 3" xfId="1903" xr:uid="{00000000-0005-0000-0000-000003070000}"/>
    <cellStyle name="Comma 4 3 5 2 4" xfId="26526" xr:uid="{00000000-0005-0000-0000-000004070000}"/>
    <cellStyle name="Comma 4 3 5 3" xfId="285" xr:uid="{00000000-0005-0000-0000-000005070000}"/>
    <cellStyle name="Comma 4 3 5 3 2" xfId="1905" xr:uid="{00000000-0005-0000-0000-000006070000}"/>
    <cellStyle name="Comma 4 3 5 4" xfId="1902" xr:uid="{00000000-0005-0000-0000-000007070000}"/>
    <cellStyle name="Comma 4 3 5 5" xfId="17242" xr:uid="{00000000-0005-0000-0000-000008070000}"/>
    <cellStyle name="Comma 4 3 5 6" xfId="26310" xr:uid="{00000000-0005-0000-0000-000009070000}"/>
    <cellStyle name="Comma 4 3 6" xfId="286" xr:uid="{00000000-0005-0000-0000-00000A070000}"/>
    <cellStyle name="Comma 4 3 6 2" xfId="287" xr:uid="{00000000-0005-0000-0000-00000B070000}"/>
    <cellStyle name="Comma 4 3 6 2 2" xfId="288" xr:uid="{00000000-0005-0000-0000-00000C070000}"/>
    <cellStyle name="Comma 4 3 6 2 2 2" xfId="1908" xr:uid="{00000000-0005-0000-0000-00000D070000}"/>
    <cellStyle name="Comma 4 3 6 2 3" xfId="1907" xr:uid="{00000000-0005-0000-0000-00000E070000}"/>
    <cellStyle name="Comma 4 3 6 2 4" xfId="26598" xr:uid="{00000000-0005-0000-0000-00000F070000}"/>
    <cellStyle name="Comma 4 3 6 3" xfId="289" xr:uid="{00000000-0005-0000-0000-000010070000}"/>
    <cellStyle name="Comma 4 3 6 3 2" xfId="1909" xr:uid="{00000000-0005-0000-0000-000011070000}"/>
    <cellStyle name="Comma 4 3 6 4" xfId="1906" xr:uid="{00000000-0005-0000-0000-000012070000}"/>
    <cellStyle name="Comma 4 3 6 5" xfId="21908" xr:uid="{00000000-0005-0000-0000-000013070000}"/>
    <cellStyle name="Comma 4 3 6 6" xfId="26382" xr:uid="{00000000-0005-0000-0000-000014070000}"/>
    <cellStyle name="Comma 4 3 7" xfId="290" xr:uid="{00000000-0005-0000-0000-000015070000}"/>
    <cellStyle name="Comma 4 3 7 2" xfId="291" xr:uid="{00000000-0005-0000-0000-000016070000}"/>
    <cellStyle name="Comma 4 3 7 2 2" xfId="1911" xr:uid="{00000000-0005-0000-0000-000017070000}"/>
    <cellStyle name="Comma 4 3 7 3" xfId="1910" xr:uid="{00000000-0005-0000-0000-000018070000}"/>
    <cellStyle name="Comma 4 3 7 4" xfId="24118" xr:uid="{00000000-0005-0000-0000-000019070000}"/>
    <cellStyle name="Comma 4 3 7 5" xfId="26454" xr:uid="{00000000-0005-0000-0000-00001A070000}"/>
    <cellStyle name="Comma 4 3 8" xfId="292" xr:uid="{00000000-0005-0000-0000-00001B070000}"/>
    <cellStyle name="Comma 4 3 8 2" xfId="1912" xr:uid="{00000000-0005-0000-0000-00001C070000}"/>
    <cellStyle name="Comma 4 3 9" xfId="1865" xr:uid="{00000000-0005-0000-0000-00001D070000}"/>
    <cellStyle name="Comma 4 3 9 2" xfId="26181" xr:uid="{00000000-0005-0000-0000-00001E070000}"/>
    <cellStyle name="Comma 4 4" xfId="1745" xr:uid="{00000000-0005-0000-0000-00001F070000}"/>
    <cellStyle name="Comma 4 4 2" xfId="7698" xr:uid="{00000000-0005-0000-0000-000020070000}"/>
    <cellStyle name="Comma 4 4 2 2" xfId="26913" xr:uid="{00000000-0005-0000-0000-000021070000}"/>
    <cellStyle name="Comma 4 4 3" xfId="14573" xr:uid="{00000000-0005-0000-0000-000022070000}"/>
    <cellStyle name="Comma 4 4 4" xfId="19269" xr:uid="{00000000-0005-0000-0000-000023070000}"/>
    <cellStyle name="Comma 4 4 5" xfId="23765" xr:uid="{00000000-0005-0000-0000-000024070000}"/>
    <cellStyle name="Comma 4 4 6" xfId="24125" xr:uid="{00000000-0005-0000-0000-000025070000}"/>
    <cellStyle name="Comma 4 4 7" xfId="5160" xr:uid="{00000000-0005-0000-0000-000026070000}"/>
    <cellStyle name="Comma 4 4 8" xfId="25810" xr:uid="{00000000-0005-0000-0000-000027070000}"/>
    <cellStyle name="Comma 4 5" xfId="5239" xr:uid="{00000000-0005-0000-0000-000028070000}"/>
    <cellStyle name="Comma 4 5 2" xfId="7778" xr:uid="{00000000-0005-0000-0000-000029070000}"/>
    <cellStyle name="Comma 4 5 3" xfId="14652" xr:uid="{00000000-0005-0000-0000-00002A070000}"/>
    <cellStyle name="Comma 4 5 4" xfId="19348" xr:uid="{00000000-0005-0000-0000-00002B070000}"/>
    <cellStyle name="Comma 4 5 5" xfId="23843" xr:uid="{00000000-0005-0000-0000-00002C070000}"/>
    <cellStyle name="Comma 4 5 6" xfId="24135" xr:uid="{00000000-0005-0000-0000-00002D070000}"/>
    <cellStyle name="Comma 4 5 7" xfId="26091" xr:uid="{00000000-0005-0000-0000-00002E070000}"/>
    <cellStyle name="Comma 4 6" xfId="5415" xr:uid="{00000000-0005-0000-0000-00002F070000}"/>
    <cellStyle name="Comma 4 7" xfId="5541" xr:uid="{00000000-0005-0000-0000-000030070000}"/>
    <cellStyle name="Comma 4 8" xfId="12424" xr:uid="{00000000-0005-0000-0000-000031070000}"/>
    <cellStyle name="Comma 4 9" xfId="17120" xr:uid="{00000000-0005-0000-0000-000032070000}"/>
    <cellStyle name="Comma 40" xfId="293" xr:uid="{00000000-0005-0000-0000-000033070000}"/>
    <cellStyle name="Comma 41" xfId="294" xr:uid="{00000000-0005-0000-0000-000034070000}"/>
    <cellStyle name="Comma 42" xfId="295" xr:uid="{00000000-0005-0000-0000-000035070000}"/>
    <cellStyle name="Comma 43" xfId="296" xr:uid="{00000000-0005-0000-0000-000036070000}"/>
    <cellStyle name="Comma 44" xfId="297" xr:uid="{00000000-0005-0000-0000-000037070000}"/>
    <cellStyle name="Comma 45" xfId="298" xr:uid="{00000000-0005-0000-0000-000038070000}"/>
    <cellStyle name="Comma 46" xfId="299" xr:uid="{00000000-0005-0000-0000-000039070000}"/>
    <cellStyle name="Comma 47" xfId="300" xr:uid="{00000000-0005-0000-0000-00003A070000}"/>
    <cellStyle name="Comma 48" xfId="301" xr:uid="{00000000-0005-0000-0000-00003B070000}"/>
    <cellStyle name="Comma 49" xfId="302" xr:uid="{00000000-0005-0000-0000-00003C070000}"/>
    <cellStyle name="Comma 5" xfId="303" xr:uid="{00000000-0005-0000-0000-00003D070000}"/>
    <cellStyle name="Comma 5 10" xfId="5113" xr:uid="{00000000-0005-0000-0000-00003E070000}"/>
    <cellStyle name="Comma 5 10 2" xfId="26064" xr:uid="{00000000-0005-0000-0000-00003F070000}"/>
    <cellStyle name="Comma 5 10 3" xfId="25979" xr:uid="{00000000-0005-0000-0000-000040070000}"/>
    <cellStyle name="Comma 5 11" xfId="25986" xr:uid="{00000000-0005-0000-0000-000041070000}"/>
    <cellStyle name="Comma 5 12" xfId="25640" xr:uid="{00000000-0005-0000-0000-000042070000}"/>
    <cellStyle name="Comma 5 2" xfId="304" xr:uid="{00000000-0005-0000-0000-000043070000}"/>
    <cellStyle name="Comma 5 2 2" xfId="1747" xr:uid="{00000000-0005-0000-0000-000044070000}"/>
    <cellStyle name="Comma 5 2 2 2" xfId="2849" xr:uid="{00000000-0005-0000-0000-000045070000}"/>
    <cellStyle name="Comma 5 2 2 3" xfId="7781" xr:uid="{00000000-0005-0000-0000-000046070000}"/>
    <cellStyle name="Comma 5 2 2 4" xfId="25811" xr:uid="{00000000-0005-0000-0000-000047070000}"/>
    <cellStyle name="Comma 5 2 3" xfId="1777" xr:uid="{00000000-0005-0000-0000-000048070000}"/>
    <cellStyle name="Comma 5 2 3 2" xfId="2872" xr:uid="{00000000-0005-0000-0000-000049070000}"/>
    <cellStyle name="Comma 5 2 3 2 2" xfId="25813" xr:uid="{00000000-0005-0000-0000-00004A070000}"/>
    <cellStyle name="Comma 5 2 3 3" xfId="14655" xr:uid="{00000000-0005-0000-0000-00004B070000}"/>
    <cellStyle name="Comma 5 2 3 4" xfId="25812" xr:uid="{00000000-0005-0000-0000-00004C070000}"/>
    <cellStyle name="Comma 5 2 4" xfId="19351" xr:uid="{00000000-0005-0000-0000-00004D070000}"/>
    <cellStyle name="Comma 5 2 4 2" xfId="26022" xr:uid="{00000000-0005-0000-0000-00004E070000}"/>
    <cellStyle name="Comma 5 2 4 3" xfId="25814" xr:uid="{00000000-0005-0000-0000-00004F070000}"/>
    <cellStyle name="Comma 5 2 5" xfId="23846" xr:uid="{00000000-0005-0000-0000-000050070000}"/>
    <cellStyle name="Comma 5 2 5 2" xfId="25815" xr:uid="{00000000-0005-0000-0000-000051070000}"/>
    <cellStyle name="Comma 5 2 6" xfId="24138" xr:uid="{00000000-0005-0000-0000-000052070000}"/>
    <cellStyle name="Comma 5 2 6 2" xfId="26914" xr:uid="{00000000-0005-0000-0000-000053070000}"/>
    <cellStyle name="Comma 5 2 7" xfId="5242" xr:uid="{00000000-0005-0000-0000-000054070000}"/>
    <cellStyle name="Comma 5 3" xfId="1746" xr:uid="{00000000-0005-0000-0000-000055070000}"/>
    <cellStyle name="Comma 5 3 2" xfId="2848" xr:uid="{00000000-0005-0000-0000-000056070000}"/>
    <cellStyle name="Comma 5 3 2 2" xfId="7850" xr:uid="{00000000-0005-0000-0000-000057070000}"/>
    <cellStyle name="Comma 5 3 2 2 2" xfId="25818" xr:uid="{00000000-0005-0000-0000-000058070000}"/>
    <cellStyle name="Comma 5 3 2 3" xfId="26023" xr:uid="{00000000-0005-0000-0000-000059070000}"/>
    <cellStyle name="Comma 5 3 2 4" xfId="25817" xr:uid="{00000000-0005-0000-0000-00005A070000}"/>
    <cellStyle name="Comma 5 3 3" xfId="14724" xr:uid="{00000000-0005-0000-0000-00005B070000}"/>
    <cellStyle name="Comma 5 3 3 2" xfId="26024" xr:uid="{00000000-0005-0000-0000-00005C070000}"/>
    <cellStyle name="Comma 5 3 3 3" xfId="25819" xr:uid="{00000000-0005-0000-0000-00005D070000}"/>
    <cellStyle name="Comma 5 3 4" xfId="19420" xr:uid="{00000000-0005-0000-0000-00005E070000}"/>
    <cellStyle name="Comma 5 3 4 2" xfId="25820" xr:uid="{00000000-0005-0000-0000-00005F070000}"/>
    <cellStyle name="Comma 5 3 5" xfId="23910" xr:uid="{00000000-0005-0000-0000-000060070000}"/>
    <cellStyle name="Comma 5 3 5 2" xfId="26915" xr:uid="{00000000-0005-0000-0000-000061070000}"/>
    <cellStyle name="Comma 5 3 6" xfId="5309" xr:uid="{00000000-0005-0000-0000-000062070000}"/>
    <cellStyle name="Comma 5 3 7" xfId="25816" xr:uid="{00000000-0005-0000-0000-000063070000}"/>
    <cellStyle name="Comma 5 4" xfId="1776" xr:uid="{00000000-0005-0000-0000-000064070000}"/>
    <cellStyle name="Comma 5 4 2" xfId="2871" xr:uid="{00000000-0005-0000-0000-000065070000}"/>
    <cellStyle name="Comma 5 4 2 2" xfId="26916" xr:uid="{00000000-0005-0000-0000-000066070000}"/>
    <cellStyle name="Comma 5 4 3" xfId="5416" xr:uid="{00000000-0005-0000-0000-000067070000}"/>
    <cellStyle name="Comma 5 4 4" xfId="25821" xr:uid="{00000000-0005-0000-0000-000068070000}"/>
    <cellStyle name="Comma 5 5" xfId="1913" xr:uid="{00000000-0005-0000-0000-000069070000}"/>
    <cellStyle name="Comma 5 5 2" xfId="7651" xr:uid="{00000000-0005-0000-0000-00006A070000}"/>
    <cellStyle name="Comma 5 5 2 2" xfId="25823" xr:uid="{00000000-0005-0000-0000-00006B070000}"/>
    <cellStyle name="Comma 5 5 3" xfId="26025" xr:uid="{00000000-0005-0000-0000-00006C070000}"/>
    <cellStyle name="Comma 5 5 4" xfId="25822" xr:uid="{00000000-0005-0000-0000-00006D070000}"/>
    <cellStyle name="Comma 5 6" xfId="14526" xr:uid="{00000000-0005-0000-0000-00006E070000}"/>
    <cellStyle name="Comma 5 6 2" xfId="26026" xr:uid="{00000000-0005-0000-0000-00006F070000}"/>
    <cellStyle name="Comma 5 6 3" xfId="25824" xr:uid="{00000000-0005-0000-0000-000070070000}"/>
    <cellStyle name="Comma 5 7" xfId="19222" xr:uid="{00000000-0005-0000-0000-000071070000}"/>
    <cellStyle name="Comma 5 7 2" xfId="25825" xr:uid="{00000000-0005-0000-0000-000072070000}"/>
    <cellStyle name="Comma 5 8" xfId="23719" xr:uid="{00000000-0005-0000-0000-000073070000}"/>
    <cellStyle name="Comma 5 8 2" xfId="26047" xr:uid="{00000000-0005-0000-0000-000074070000}"/>
    <cellStyle name="Comma 5 8 3" xfId="25957" xr:uid="{00000000-0005-0000-0000-000075070000}"/>
    <cellStyle name="Comma 5 9" xfId="24122" xr:uid="{00000000-0005-0000-0000-000076070000}"/>
    <cellStyle name="Comma 5 9 2" xfId="26059" xr:uid="{00000000-0005-0000-0000-000077070000}"/>
    <cellStyle name="Comma 5 9 3" xfId="25973" xr:uid="{00000000-0005-0000-0000-000078070000}"/>
    <cellStyle name="Comma 50" xfId="305" xr:uid="{00000000-0005-0000-0000-000079070000}"/>
    <cellStyle name="Comma 51" xfId="306" xr:uid="{00000000-0005-0000-0000-00007A070000}"/>
    <cellStyle name="Comma 52" xfId="307" xr:uid="{00000000-0005-0000-0000-00007B070000}"/>
    <cellStyle name="Comma 53" xfId="308" xr:uid="{00000000-0005-0000-0000-00007C070000}"/>
    <cellStyle name="Comma 54" xfId="309" xr:uid="{00000000-0005-0000-0000-00007D070000}"/>
    <cellStyle name="Comma 55" xfId="310" xr:uid="{00000000-0005-0000-0000-00007E070000}"/>
    <cellStyle name="Comma 56" xfId="311" xr:uid="{00000000-0005-0000-0000-00007F070000}"/>
    <cellStyle name="Comma 57" xfId="312" xr:uid="{00000000-0005-0000-0000-000080070000}"/>
    <cellStyle name="Comma 58" xfId="313" xr:uid="{00000000-0005-0000-0000-000081070000}"/>
    <cellStyle name="Comma 59" xfId="314" xr:uid="{00000000-0005-0000-0000-000082070000}"/>
    <cellStyle name="Comma 6" xfId="315" xr:uid="{00000000-0005-0000-0000-000083070000}"/>
    <cellStyle name="Comma 6 2" xfId="316" xr:uid="{00000000-0005-0000-0000-000084070000}"/>
    <cellStyle name="Comma 6 2 2" xfId="317" xr:uid="{00000000-0005-0000-0000-000085070000}"/>
    <cellStyle name="Comma 6 2 2 2" xfId="318" xr:uid="{00000000-0005-0000-0000-000086070000}"/>
    <cellStyle name="Comma 6 2 2 2 2" xfId="1916" xr:uid="{00000000-0005-0000-0000-000087070000}"/>
    <cellStyle name="Comma 6 2 2 2 2 2" xfId="24895" xr:uid="{00000000-0005-0000-0000-000088070000}"/>
    <cellStyle name="Comma 6 2 2 2 2 2 2" xfId="25618" xr:uid="{00000000-0005-0000-0000-000089070000}"/>
    <cellStyle name="Comma 6 2 2 2 2 3" xfId="24516" xr:uid="{00000000-0005-0000-0000-00008A070000}"/>
    <cellStyle name="Comma 6 2 2 2 2 4" xfId="25261" xr:uid="{00000000-0005-0000-0000-00008B070000}"/>
    <cellStyle name="Comma 6 2 2 2 3" xfId="24715" xr:uid="{00000000-0005-0000-0000-00008C070000}"/>
    <cellStyle name="Comma 6 2 2 2 3 2" xfId="25438" xr:uid="{00000000-0005-0000-0000-00008D070000}"/>
    <cellStyle name="Comma 6 2 2 2 4" xfId="24336" xr:uid="{00000000-0005-0000-0000-00008E070000}"/>
    <cellStyle name="Comma 6 2 2 2 5" xfId="25081" xr:uid="{00000000-0005-0000-0000-00008F070000}"/>
    <cellStyle name="Comma 6 2 2 3" xfId="1915" xr:uid="{00000000-0005-0000-0000-000090070000}"/>
    <cellStyle name="Comma 6 2 2 3 2" xfId="24807" xr:uid="{00000000-0005-0000-0000-000091070000}"/>
    <cellStyle name="Comma 6 2 2 3 2 2" xfId="25530" xr:uid="{00000000-0005-0000-0000-000092070000}"/>
    <cellStyle name="Comma 6 2 2 3 3" xfId="24428" xr:uid="{00000000-0005-0000-0000-000093070000}"/>
    <cellStyle name="Comma 6 2 2 3 4" xfId="25173" xr:uid="{00000000-0005-0000-0000-000094070000}"/>
    <cellStyle name="Comma 6 2 2 4" xfId="7783" xr:uid="{00000000-0005-0000-0000-000095070000}"/>
    <cellStyle name="Comma 6 2 2 4 2" xfId="24627" xr:uid="{00000000-0005-0000-0000-000096070000}"/>
    <cellStyle name="Comma 6 2 2 4 3" xfId="25350" xr:uid="{00000000-0005-0000-0000-000097070000}"/>
    <cellStyle name="Comma 6 2 2 5" xfId="24248" xr:uid="{00000000-0005-0000-0000-000098070000}"/>
    <cellStyle name="Comma 6 2 2 6" xfId="24993" xr:uid="{00000000-0005-0000-0000-000099070000}"/>
    <cellStyle name="Comma 6 2 3" xfId="319" xr:uid="{00000000-0005-0000-0000-00009A070000}"/>
    <cellStyle name="Comma 6 2 3 2" xfId="1917" xr:uid="{00000000-0005-0000-0000-00009B070000}"/>
    <cellStyle name="Comma 6 2 3 2 2" xfId="24851" xr:uid="{00000000-0005-0000-0000-00009C070000}"/>
    <cellStyle name="Comma 6 2 3 2 2 2" xfId="25574" xr:uid="{00000000-0005-0000-0000-00009D070000}"/>
    <cellStyle name="Comma 6 2 3 2 3" xfId="24472" xr:uid="{00000000-0005-0000-0000-00009E070000}"/>
    <cellStyle name="Comma 6 2 3 2 4" xfId="25217" xr:uid="{00000000-0005-0000-0000-00009F070000}"/>
    <cellStyle name="Comma 6 2 3 3" xfId="14657" xr:uid="{00000000-0005-0000-0000-0000A0070000}"/>
    <cellStyle name="Comma 6 2 3 3 2" xfId="24671" xr:uid="{00000000-0005-0000-0000-0000A1070000}"/>
    <cellStyle name="Comma 6 2 3 3 3" xfId="25394" xr:uid="{00000000-0005-0000-0000-0000A2070000}"/>
    <cellStyle name="Comma 6 2 3 4" xfId="24292" xr:uid="{00000000-0005-0000-0000-0000A3070000}"/>
    <cellStyle name="Comma 6 2 3 5" xfId="25037" xr:uid="{00000000-0005-0000-0000-0000A4070000}"/>
    <cellStyle name="Comma 6 2 4" xfId="320" xr:uid="{00000000-0005-0000-0000-0000A5070000}"/>
    <cellStyle name="Comma 6 2 4 2" xfId="19353" xr:uid="{00000000-0005-0000-0000-0000A6070000}"/>
    <cellStyle name="Comma 6 2 4 2 2" xfId="24763" xr:uid="{00000000-0005-0000-0000-0000A7070000}"/>
    <cellStyle name="Comma 6 2 4 2 3" xfId="25486" xr:uid="{00000000-0005-0000-0000-0000A8070000}"/>
    <cellStyle name="Comma 6 2 4 3" xfId="24384" xr:uid="{00000000-0005-0000-0000-0000A9070000}"/>
    <cellStyle name="Comma 6 2 4 4" xfId="25129" xr:uid="{00000000-0005-0000-0000-0000AA070000}"/>
    <cellStyle name="Comma 6 2 5" xfId="1914" xr:uid="{00000000-0005-0000-0000-0000AB070000}"/>
    <cellStyle name="Comma 6 2 5 2" xfId="23848" xr:uid="{00000000-0005-0000-0000-0000AC070000}"/>
    <cellStyle name="Comma 6 2 5 3" xfId="24583" xr:uid="{00000000-0005-0000-0000-0000AD070000}"/>
    <cellStyle name="Comma 6 2 5 4" xfId="25306" xr:uid="{00000000-0005-0000-0000-0000AE070000}"/>
    <cellStyle name="Comma 6 2 6" xfId="24140" xr:uid="{00000000-0005-0000-0000-0000AF070000}"/>
    <cellStyle name="Comma 6 2 7" xfId="5244" xr:uid="{00000000-0005-0000-0000-0000B0070000}"/>
    <cellStyle name="Comma 6 2 8" xfId="24204" xr:uid="{00000000-0005-0000-0000-0000B1070000}"/>
    <cellStyle name="Comma 6 2 9" xfId="24949" xr:uid="{00000000-0005-0000-0000-0000B2070000}"/>
    <cellStyle name="Comma 6 3" xfId="321" xr:uid="{00000000-0005-0000-0000-0000B3070000}"/>
    <cellStyle name="Comma 6 3 2" xfId="322" xr:uid="{00000000-0005-0000-0000-0000B4070000}"/>
    <cellStyle name="Comma 6 3 2 2" xfId="26049" xr:uid="{00000000-0005-0000-0000-0000B5070000}"/>
    <cellStyle name="Comma 6 3 3" xfId="7654" xr:uid="{00000000-0005-0000-0000-0000B6070000}"/>
    <cellStyle name="Comma 6 3 3 2" xfId="26235" xr:uid="{00000000-0005-0000-0000-0000B7070000}"/>
    <cellStyle name="Comma 6 3 4" xfId="25959" xr:uid="{00000000-0005-0000-0000-0000B8070000}"/>
    <cellStyle name="Comma 6 4" xfId="1748" xr:uid="{00000000-0005-0000-0000-0000B9070000}"/>
    <cellStyle name="Comma 6 4 2" xfId="14529" xr:uid="{00000000-0005-0000-0000-0000BA070000}"/>
    <cellStyle name="Comma 6 4 2 2" xfId="26061" xr:uid="{00000000-0005-0000-0000-0000BB070000}"/>
    <cellStyle name="Comma 6 4 3" xfId="25975" xr:uid="{00000000-0005-0000-0000-0000BC070000}"/>
    <cellStyle name="Comma 6 5" xfId="19225" xr:uid="{00000000-0005-0000-0000-0000BD070000}"/>
    <cellStyle name="Comma 6 5 2" xfId="26066" xr:uid="{00000000-0005-0000-0000-0000BE070000}"/>
    <cellStyle name="Comma 6 5 3" xfId="25981" xr:uid="{00000000-0005-0000-0000-0000BF070000}"/>
    <cellStyle name="Comma 6 6" xfId="23722" xr:uid="{00000000-0005-0000-0000-0000C0070000}"/>
    <cellStyle name="Comma 6 6 2" xfId="25988" xr:uid="{00000000-0005-0000-0000-0000C1070000}"/>
    <cellStyle name="Comma 6 7" xfId="24124" xr:uid="{00000000-0005-0000-0000-0000C2070000}"/>
    <cellStyle name="Comma 6 8" xfId="5116" xr:uid="{00000000-0005-0000-0000-0000C3070000}"/>
    <cellStyle name="Comma 6 9" xfId="25642" xr:uid="{00000000-0005-0000-0000-0000C4070000}"/>
    <cellStyle name="Comma 60" xfId="323" xr:uid="{00000000-0005-0000-0000-0000C5070000}"/>
    <cellStyle name="Comma 61" xfId="324" xr:uid="{00000000-0005-0000-0000-0000C6070000}"/>
    <cellStyle name="Comma 62" xfId="325" xr:uid="{00000000-0005-0000-0000-0000C7070000}"/>
    <cellStyle name="Comma 63" xfId="326" xr:uid="{00000000-0005-0000-0000-0000C8070000}"/>
    <cellStyle name="Comma 64" xfId="327" xr:uid="{00000000-0005-0000-0000-0000C9070000}"/>
    <cellStyle name="Comma 65" xfId="328" xr:uid="{00000000-0005-0000-0000-0000CA070000}"/>
    <cellStyle name="Comma 66" xfId="329" xr:uid="{00000000-0005-0000-0000-0000CB070000}"/>
    <cellStyle name="Comma 67" xfId="330" xr:uid="{00000000-0005-0000-0000-0000CC070000}"/>
    <cellStyle name="Comma 68" xfId="331" xr:uid="{00000000-0005-0000-0000-0000CD070000}"/>
    <cellStyle name="Comma 69" xfId="332" xr:uid="{00000000-0005-0000-0000-0000CE070000}"/>
    <cellStyle name="Comma 7" xfId="333" xr:uid="{00000000-0005-0000-0000-0000CF070000}"/>
    <cellStyle name="Comma 7 2" xfId="5246" xr:uid="{00000000-0005-0000-0000-0000D0070000}"/>
    <cellStyle name="Comma 7 2 2" xfId="7785" xr:uid="{00000000-0005-0000-0000-0000D1070000}"/>
    <cellStyle name="Comma 7 2 2 2" xfId="26917" xr:uid="{00000000-0005-0000-0000-0000D2070000}"/>
    <cellStyle name="Comma 7 2 3" xfId="14659" xr:uid="{00000000-0005-0000-0000-0000D3070000}"/>
    <cellStyle name="Comma 7 2 4" xfId="19355" xr:uid="{00000000-0005-0000-0000-0000D4070000}"/>
    <cellStyle name="Comma 7 2 5" xfId="23850" xr:uid="{00000000-0005-0000-0000-0000D5070000}"/>
    <cellStyle name="Comma 7 2 6" xfId="24142" xr:uid="{00000000-0005-0000-0000-0000D6070000}"/>
    <cellStyle name="Comma 7 2 7" xfId="25826" xr:uid="{00000000-0005-0000-0000-0000D7070000}"/>
    <cellStyle name="Comma 7 3" xfId="7702" xr:uid="{00000000-0005-0000-0000-0000D8070000}"/>
    <cellStyle name="Comma 7 3 2" xfId="25828" xr:uid="{00000000-0005-0000-0000-0000D9070000}"/>
    <cellStyle name="Comma 7 3 3" xfId="25827" xr:uid="{00000000-0005-0000-0000-0000DA070000}"/>
    <cellStyle name="Comma 7 4" xfId="14577" xr:uid="{00000000-0005-0000-0000-0000DB070000}"/>
    <cellStyle name="Comma 7 4 2" xfId="25990" xr:uid="{00000000-0005-0000-0000-0000DC070000}"/>
    <cellStyle name="Comma 7 5" xfId="19273" xr:uid="{00000000-0005-0000-0000-0000DD070000}"/>
    <cellStyle name="Comma 7 6" xfId="23769" xr:uid="{00000000-0005-0000-0000-0000DE070000}"/>
    <cellStyle name="Comma 7 7" xfId="24129" xr:uid="{00000000-0005-0000-0000-0000DF070000}"/>
    <cellStyle name="Comma 7 8" xfId="5164" xr:uid="{00000000-0005-0000-0000-0000E0070000}"/>
    <cellStyle name="Comma 7 9" xfId="25644" xr:uid="{00000000-0005-0000-0000-0000E1070000}"/>
    <cellStyle name="Comma 70" xfId="334" xr:uid="{00000000-0005-0000-0000-0000E2070000}"/>
    <cellStyle name="Comma 71" xfId="335" xr:uid="{00000000-0005-0000-0000-0000E3070000}"/>
    <cellStyle name="Comma 72" xfId="336" xr:uid="{00000000-0005-0000-0000-0000E4070000}"/>
    <cellStyle name="Comma 73" xfId="337" xr:uid="{00000000-0005-0000-0000-0000E5070000}"/>
    <cellStyle name="Comma 74" xfId="338" xr:uid="{00000000-0005-0000-0000-0000E6070000}"/>
    <cellStyle name="Comma 75" xfId="339" xr:uid="{00000000-0005-0000-0000-0000E7070000}"/>
    <cellStyle name="Comma 76" xfId="340" xr:uid="{00000000-0005-0000-0000-0000E8070000}"/>
    <cellStyle name="Comma 77" xfId="341" xr:uid="{00000000-0005-0000-0000-0000E9070000}"/>
    <cellStyle name="Comma 78" xfId="342" xr:uid="{00000000-0005-0000-0000-0000EA070000}"/>
    <cellStyle name="Comma 79" xfId="343" xr:uid="{00000000-0005-0000-0000-0000EB070000}"/>
    <cellStyle name="Comma 8" xfId="344" xr:uid="{00000000-0005-0000-0000-0000EC070000}"/>
    <cellStyle name="Comma 8 2" xfId="345" xr:uid="{00000000-0005-0000-0000-0000ED070000}"/>
    <cellStyle name="Comma 8 2 2" xfId="346" xr:uid="{00000000-0005-0000-0000-0000EE070000}"/>
    <cellStyle name="Comma 8 2 3" xfId="5397" xr:uid="{00000000-0005-0000-0000-0000EF070000}"/>
    <cellStyle name="Comma 8 3" xfId="347" xr:uid="{00000000-0005-0000-0000-0000F0070000}"/>
    <cellStyle name="Comma 8 3 2" xfId="7820" xr:uid="{00000000-0005-0000-0000-0000F1070000}"/>
    <cellStyle name="Comma 8 4" xfId="14694" xr:uid="{00000000-0005-0000-0000-0000F2070000}"/>
    <cellStyle name="Comma 8 4 2" xfId="26112" xr:uid="{00000000-0005-0000-0000-0000F3070000}"/>
    <cellStyle name="Comma 8 5" xfId="19390" xr:uid="{00000000-0005-0000-0000-0000F4070000}"/>
    <cellStyle name="Comma 8 6" xfId="23881" xr:uid="{00000000-0005-0000-0000-0000F5070000}"/>
    <cellStyle name="Comma 8 7" xfId="5280" xr:uid="{00000000-0005-0000-0000-0000F6070000}"/>
    <cellStyle name="Comma 80" xfId="348" xr:uid="{00000000-0005-0000-0000-0000F7070000}"/>
    <cellStyle name="Comma 81" xfId="349" xr:uid="{00000000-0005-0000-0000-0000F8070000}"/>
    <cellStyle name="Comma 82" xfId="350" xr:uid="{00000000-0005-0000-0000-0000F9070000}"/>
    <cellStyle name="Comma 83" xfId="351" xr:uid="{00000000-0005-0000-0000-0000FA070000}"/>
    <cellStyle name="Comma 84" xfId="352" xr:uid="{00000000-0005-0000-0000-0000FB070000}"/>
    <cellStyle name="Comma 84 2" xfId="353" xr:uid="{00000000-0005-0000-0000-0000FC070000}"/>
    <cellStyle name="Comma 85" xfId="354" xr:uid="{00000000-0005-0000-0000-0000FD070000}"/>
    <cellStyle name="Comma 85 2" xfId="355" xr:uid="{00000000-0005-0000-0000-0000FE070000}"/>
    <cellStyle name="Comma 86" xfId="356" xr:uid="{00000000-0005-0000-0000-0000FF070000}"/>
    <cellStyle name="Comma 87" xfId="357" xr:uid="{00000000-0005-0000-0000-000000080000}"/>
    <cellStyle name="Comma 88" xfId="358" xr:uid="{00000000-0005-0000-0000-000001080000}"/>
    <cellStyle name="Comma 89" xfId="359" xr:uid="{00000000-0005-0000-0000-000002080000}"/>
    <cellStyle name="Comma 9" xfId="360" xr:uid="{00000000-0005-0000-0000-000003080000}"/>
    <cellStyle name="Comma 9 2" xfId="361" xr:uid="{00000000-0005-0000-0000-000004080000}"/>
    <cellStyle name="Comma 9 2 2" xfId="24151" xr:uid="{00000000-0005-0000-0000-000005080000}"/>
    <cellStyle name="Comma 9 2 2 2" xfId="24147" xr:uid="{00000000-0005-0000-0000-000006080000}"/>
    <cellStyle name="Comma 9 2 2 2 2" xfId="32509" xr:uid="{00000000-0005-0000-0000-000007080000}"/>
    <cellStyle name="Comma 9 2 2 3" xfId="26143" xr:uid="{00000000-0005-0000-0000-000008080000}"/>
    <cellStyle name="Comma 9 2 3" xfId="24150" xr:uid="{00000000-0005-0000-0000-000009080000}"/>
    <cellStyle name="Comma 9 2 4" xfId="25829" xr:uid="{00000000-0005-0000-0000-00000A080000}"/>
    <cellStyle name="Comma 9 3" xfId="362" xr:uid="{00000000-0005-0000-0000-00000B080000}"/>
    <cellStyle name="Comma 9 3 2" xfId="24152" xr:uid="{00000000-0005-0000-0000-00000C080000}"/>
    <cellStyle name="Comma 9 4" xfId="5401" xr:uid="{00000000-0005-0000-0000-00000D080000}"/>
    <cellStyle name="Comma 9 4 2" xfId="26113" xr:uid="{00000000-0005-0000-0000-00000E080000}"/>
    <cellStyle name="Comma 90" xfId="1742" xr:uid="{00000000-0005-0000-0000-00000F080000}"/>
    <cellStyle name="Comma 90 2" xfId="2847" xr:uid="{00000000-0005-0000-0000-000010080000}"/>
    <cellStyle name="Comma 91" xfId="1765" xr:uid="{00000000-0005-0000-0000-000011080000}"/>
    <cellStyle name="Comma 91 2" xfId="2860" xr:uid="{00000000-0005-0000-0000-000012080000}"/>
    <cellStyle name="Comma 92" xfId="1770" xr:uid="{00000000-0005-0000-0000-000013080000}"/>
    <cellStyle name="Comma 92 2" xfId="2865" xr:uid="{00000000-0005-0000-0000-000014080000}"/>
    <cellStyle name="Comma 93" xfId="1757" xr:uid="{00000000-0005-0000-0000-000015080000}"/>
    <cellStyle name="Comma 93 2" xfId="2854" xr:uid="{00000000-0005-0000-0000-000016080000}"/>
    <cellStyle name="Comma 94" xfId="1771" xr:uid="{00000000-0005-0000-0000-000017080000}"/>
    <cellStyle name="Comma 94 2" xfId="2866" xr:uid="{00000000-0005-0000-0000-000018080000}"/>
    <cellStyle name="Comma 95" xfId="1775" xr:uid="{00000000-0005-0000-0000-000019080000}"/>
    <cellStyle name="Comma 95 2" xfId="2870" xr:uid="{00000000-0005-0000-0000-00001A080000}"/>
    <cellStyle name="Comma 96" xfId="1786" xr:uid="{00000000-0005-0000-0000-00001B080000}"/>
    <cellStyle name="Comma 96 2" xfId="2881" xr:uid="{00000000-0005-0000-0000-00001C080000}"/>
    <cellStyle name="Comma 97" xfId="1789" xr:uid="{00000000-0005-0000-0000-00001D080000}"/>
    <cellStyle name="Comma 97 2" xfId="2884" xr:uid="{00000000-0005-0000-0000-00001E080000}"/>
    <cellStyle name="Comma 98" xfId="1799" xr:uid="{00000000-0005-0000-0000-00001F080000}"/>
    <cellStyle name="Comma 99" xfId="2893" xr:uid="{00000000-0005-0000-0000-000020080000}"/>
    <cellStyle name="Comma Input" xfId="363" xr:uid="{00000000-0005-0000-0000-000021080000}"/>
    <cellStyle name="Comma0" xfId="364" xr:uid="{00000000-0005-0000-0000-000022080000}"/>
    <cellStyle name="Comma0 2" xfId="26918" xr:uid="{00000000-0005-0000-0000-000023080000}"/>
    <cellStyle name="Comma0 3" xfId="26114" xr:uid="{00000000-0005-0000-0000-000024080000}"/>
    <cellStyle name="Comma0 4" xfId="25830" xr:uid="{00000000-0005-0000-0000-000025080000}"/>
    <cellStyle name="Company Name" xfId="365" xr:uid="{00000000-0005-0000-0000-000026080000}"/>
    <cellStyle name="Config Data" xfId="366" xr:uid="{00000000-0005-0000-0000-000027080000}"/>
    <cellStyle name="Currency" xfId="2" builtinId="4"/>
    <cellStyle name="Currency [0] 2" xfId="24550" xr:uid="{00000000-0005-0000-0000-000029080000}"/>
    <cellStyle name="Currency [1]" xfId="367" xr:uid="{00000000-0005-0000-0000-00002A080000}"/>
    <cellStyle name="Currency [2]" xfId="368" xr:uid="{00000000-0005-0000-0000-00002B080000}"/>
    <cellStyle name="Currency [3]" xfId="369" xr:uid="{00000000-0005-0000-0000-00002C080000}"/>
    <cellStyle name="Currency 0.0" xfId="370" xr:uid="{00000000-0005-0000-0000-00002D080000}"/>
    <cellStyle name="Currency 0.00" xfId="371" xr:uid="{00000000-0005-0000-0000-00002E080000}"/>
    <cellStyle name="Currency 0.000" xfId="372" xr:uid="{00000000-0005-0000-0000-00002F080000}"/>
    <cellStyle name="Currency 0.0000" xfId="373" xr:uid="{00000000-0005-0000-0000-000030080000}"/>
    <cellStyle name="Currency 10" xfId="374" xr:uid="{00000000-0005-0000-0000-000031080000}"/>
    <cellStyle name="Currency 10 2" xfId="26079" xr:uid="{00000000-0005-0000-0000-000032080000}"/>
    <cellStyle name="Currency 10 3" xfId="26072" xr:uid="{00000000-0005-0000-0000-000033080000}"/>
    <cellStyle name="Currency 100" xfId="26919" xr:uid="{00000000-0005-0000-0000-000034080000}"/>
    <cellStyle name="Currency 100 2" xfId="26920" xr:uid="{00000000-0005-0000-0000-000035080000}"/>
    <cellStyle name="Currency 11" xfId="375" xr:uid="{00000000-0005-0000-0000-000036080000}"/>
    <cellStyle name="Currency 12" xfId="376" xr:uid="{00000000-0005-0000-0000-000037080000}"/>
    <cellStyle name="Currency 13" xfId="377" xr:uid="{00000000-0005-0000-0000-000038080000}"/>
    <cellStyle name="Currency 13 2" xfId="24538" xr:uid="{00000000-0005-0000-0000-000039080000}"/>
    <cellStyle name="Currency 14" xfId="378" xr:uid="{00000000-0005-0000-0000-00003A080000}"/>
    <cellStyle name="Currency 14 2" xfId="24546" xr:uid="{00000000-0005-0000-0000-00003B080000}"/>
    <cellStyle name="Currency 15" xfId="379" xr:uid="{00000000-0005-0000-0000-00003C080000}"/>
    <cellStyle name="Currency 15 2" xfId="24542" xr:uid="{00000000-0005-0000-0000-00003D080000}"/>
    <cellStyle name="Currency 16" xfId="380" xr:uid="{00000000-0005-0000-0000-00003E080000}"/>
    <cellStyle name="Currency 16 2" xfId="381" xr:uid="{00000000-0005-0000-0000-00003F080000}"/>
    <cellStyle name="Currency 17" xfId="382" xr:uid="{00000000-0005-0000-0000-000040080000}"/>
    <cellStyle name="Currency 17 2" xfId="383" xr:uid="{00000000-0005-0000-0000-000041080000}"/>
    <cellStyle name="Currency 18" xfId="384" xr:uid="{00000000-0005-0000-0000-000042080000}"/>
    <cellStyle name="Currency 19" xfId="385" xr:uid="{00000000-0005-0000-0000-000043080000}"/>
    <cellStyle name="Currency 2" xfId="386" xr:uid="{00000000-0005-0000-0000-000044080000}"/>
    <cellStyle name="Currency 2 2" xfId="387" xr:uid="{00000000-0005-0000-0000-000045080000}"/>
    <cellStyle name="Currency 2 2 2" xfId="5411" xr:uid="{00000000-0005-0000-0000-000046080000}"/>
    <cellStyle name="Currency 2 2 2 2" xfId="26082" xr:uid="{00000000-0005-0000-0000-000047080000}"/>
    <cellStyle name="Currency 2 2 3" xfId="5396" xr:uid="{00000000-0005-0000-0000-000048080000}"/>
    <cellStyle name="Currency 2 3" xfId="388" xr:uid="{00000000-0005-0000-0000-000049080000}"/>
    <cellStyle name="Currency 2 3 2" xfId="25831" xr:uid="{00000000-0005-0000-0000-00004A080000}"/>
    <cellStyle name="Currency 2 4" xfId="1749" xr:uid="{00000000-0005-0000-0000-00004B080000}"/>
    <cellStyle name="Currency 2 4 2" xfId="7819" xr:uid="{00000000-0005-0000-0000-00004C080000}"/>
    <cellStyle name="Currency 2 4 3" xfId="25832" xr:uid="{00000000-0005-0000-0000-00004D080000}"/>
    <cellStyle name="Currency 2 5" xfId="1919" xr:uid="{00000000-0005-0000-0000-00004E080000}"/>
    <cellStyle name="Currency 2 5 2" xfId="14693" xr:uid="{00000000-0005-0000-0000-00004F080000}"/>
    <cellStyle name="Currency 2 6" xfId="1796" xr:uid="{00000000-0005-0000-0000-000050080000}"/>
    <cellStyle name="Currency 2 6 2" xfId="19389" xr:uid="{00000000-0005-0000-0000-000051080000}"/>
    <cellStyle name="Currency 2 7" xfId="23880" xr:uid="{00000000-0005-0000-0000-000052080000}"/>
    <cellStyle name="Currency 2 8" xfId="5279" xr:uid="{00000000-0005-0000-0000-000053080000}"/>
    <cellStyle name="Currency 20" xfId="389" xr:uid="{00000000-0005-0000-0000-000054080000}"/>
    <cellStyle name="Currency 21" xfId="390" xr:uid="{00000000-0005-0000-0000-000055080000}"/>
    <cellStyle name="Currency 22" xfId="391" xr:uid="{00000000-0005-0000-0000-000056080000}"/>
    <cellStyle name="Currency 23" xfId="392" xr:uid="{00000000-0005-0000-0000-000057080000}"/>
    <cellStyle name="Currency 24" xfId="393" xr:uid="{00000000-0005-0000-0000-000058080000}"/>
    <cellStyle name="Currency 25" xfId="394" xr:uid="{00000000-0005-0000-0000-000059080000}"/>
    <cellStyle name="Currency 26" xfId="395" xr:uid="{00000000-0005-0000-0000-00005A080000}"/>
    <cellStyle name="Currency 27" xfId="396" xr:uid="{00000000-0005-0000-0000-00005B080000}"/>
    <cellStyle name="Currency 28" xfId="397" xr:uid="{00000000-0005-0000-0000-00005C080000}"/>
    <cellStyle name="Currency 29" xfId="398" xr:uid="{00000000-0005-0000-0000-00005D080000}"/>
    <cellStyle name="Currency 3" xfId="399" xr:uid="{00000000-0005-0000-0000-00005E080000}"/>
    <cellStyle name="Currency 3 2" xfId="400" xr:uid="{00000000-0005-0000-0000-00005F080000}"/>
    <cellStyle name="Currency 3 2 2" xfId="26101" xr:uid="{00000000-0005-0000-0000-000060080000}"/>
    <cellStyle name="Currency 3 3" xfId="401" xr:uid="{00000000-0005-0000-0000-000061080000}"/>
    <cellStyle name="Currency 3 3 2" xfId="26219" xr:uid="{00000000-0005-0000-0000-000062080000}"/>
    <cellStyle name="Currency 3 3 3" xfId="26087" xr:uid="{00000000-0005-0000-0000-000063080000}"/>
    <cellStyle name="Currency 3 4" xfId="402" xr:uid="{00000000-0005-0000-0000-000064080000}"/>
    <cellStyle name="Currency 3 4 2" xfId="26220" xr:uid="{00000000-0005-0000-0000-000065080000}"/>
    <cellStyle name="Currency 3 4 3" xfId="26075" xr:uid="{00000000-0005-0000-0000-000066080000}"/>
    <cellStyle name="Currency 3 5" xfId="403" xr:uid="{00000000-0005-0000-0000-000067080000}"/>
    <cellStyle name="Currency 3 5 2" xfId="404" xr:uid="{00000000-0005-0000-0000-000068080000}"/>
    <cellStyle name="Currency 3 6" xfId="5404" xr:uid="{00000000-0005-0000-0000-000069080000}"/>
    <cellStyle name="Currency 30" xfId="405" xr:uid="{00000000-0005-0000-0000-00006A080000}"/>
    <cellStyle name="Currency 30 2" xfId="1920" xr:uid="{00000000-0005-0000-0000-00006B080000}"/>
    <cellStyle name="Currency 31" xfId="406" xr:uid="{00000000-0005-0000-0000-00006C080000}"/>
    <cellStyle name="Currency 31 2" xfId="1921" xr:uid="{00000000-0005-0000-0000-00006D080000}"/>
    <cellStyle name="Currency 32" xfId="407" xr:uid="{00000000-0005-0000-0000-00006E080000}"/>
    <cellStyle name="Currency 32 2" xfId="1922" xr:uid="{00000000-0005-0000-0000-00006F080000}"/>
    <cellStyle name="Currency 33" xfId="408" xr:uid="{00000000-0005-0000-0000-000070080000}"/>
    <cellStyle name="Currency 33 2" xfId="1923" xr:uid="{00000000-0005-0000-0000-000071080000}"/>
    <cellStyle name="Currency 34" xfId="409" xr:uid="{00000000-0005-0000-0000-000072080000}"/>
    <cellStyle name="Currency 34 2" xfId="1924" xr:uid="{00000000-0005-0000-0000-000073080000}"/>
    <cellStyle name="Currency 35" xfId="410" xr:uid="{00000000-0005-0000-0000-000074080000}"/>
    <cellStyle name="Currency 35 2" xfId="1925" xr:uid="{00000000-0005-0000-0000-000075080000}"/>
    <cellStyle name="Currency 36" xfId="411" xr:uid="{00000000-0005-0000-0000-000076080000}"/>
    <cellStyle name="Currency 36 2" xfId="1926" xr:uid="{00000000-0005-0000-0000-000077080000}"/>
    <cellStyle name="Currency 37" xfId="412" xr:uid="{00000000-0005-0000-0000-000078080000}"/>
    <cellStyle name="Currency 37 2" xfId="1927" xr:uid="{00000000-0005-0000-0000-000079080000}"/>
    <cellStyle name="Currency 38" xfId="413" xr:uid="{00000000-0005-0000-0000-00007A080000}"/>
    <cellStyle name="Currency 38 2" xfId="1928" xr:uid="{00000000-0005-0000-0000-00007B080000}"/>
    <cellStyle name="Currency 39" xfId="414" xr:uid="{00000000-0005-0000-0000-00007C080000}"/>
    <cellStyle name="Currency 39 2" xfId="1929" xr:uid="{00000000-0005-0000-0000-00007D080000}"/>
    <cellStyle name="Currency 4" xfId="415" xr:uid="{00000000-0005-0000-0000-00007E080000}"/>
    <cellStyle name="Currency 4 10" xfId="26921" xr:uid="{00000000-0005-0000-0000-00007F080000}"/>
    <cellStyle name="Currency 4 10 2" xfId="26922" xr:uid="{00000000-0005-0000-0000-000080080000}"/>
    <cellStyle name="Currency 4 10 2 2" xfId="26923" xr:uid="{00000000-0005-0000-0000-000081080000}"/>
    <cellStyle name="Currency 4 10 2 3" xfId="26924" xr:uid="{00000000-0005-0000-0000-000082080000}"/>
    <cellStyle name="Currency 4 10 3" xfId="26925" xr:uid="{00000000-0005-0000-0000-000083080000}"/>
    <cellStyle name="Currency 4 10 4" xfId="26926" xr:uid="{00000000-0005-0000-0000-000084080000}"/>
    <cellStyle name="Currency 4 10 5" xfId="26927" xr:uid="{00000000-0005-0000-0000-000085080000}"/>
    <cellStyle name="Currency 4 11" xfId="26928" xr:uid="{00000000-0005-0000-0000-000086080000}"/>
    <cellStyle name="Currency 4 2" xfId="416" xr:uid="{00000000-0005-0000-0000-000087080000}"/>
    <cellStyle name="Currency 4 2 10" xfId="26930" xr:uid="{00000000-0005-0000-0000-000088080000}"/>
    <cellStyle name="Currency 4 2 10 2" xfId="26931" xr:uid="{00000000-0005-0000-0000-000089080000}"/>
    <cellStyle name="Currency 4 2 10 3" xfId="26932" xr:uid="{00000000-0005-0000-0000-00008A080000}"/>
    <cellStyle name="Currency 4 2 11" xfId="26933" xr:uid="{00000000-0005-0000-0000-00008B080000}"/>
    <cellStyle name="Currency 4 2 12" xfId="26934" xr:uid="{00000000-0005-0000-0000-00008C080000}"/>
    <cellStyle name="Currency 4 2 13" xfId="26935" xr:uid="{00000000-0005-0000-0000-00008D080000}"/>
    <cellStyle name="Currency 4 2 14" xfId="26929" xr:uid="{00000000-0005-0000-0000-00008E080000}"/>
    <cellStyle name="Currency 4 2 2" xfId="26936" xr:uid="{00000000-0005-0000-0000-00008F080000}"/>
    <cellStyle name="Currency 4 2 2 2" xfId="26937" xr:uid="{00000000-0005-0000-0000-000090080000}"/>
    <cellStyle name="Currency 4 2 2 2 2" xfId="26938" xr:uid="{00000000-0005-0000-0000-000091080000}"/>
    <cellStyle name="Currency 4 2 2 2 2 2" xfId="26939" xr:uid="{00000000-0005-0000-0000-000092080000}"/>
    <cellStyle name="Currency 4 2 2 2 2 2 2" xfId="26940" xr:uid="{00000000-0005-0000-0000-000093080000}"/>
    <cellStyle name="Currency 4 2 2 2 2 2 2 2" xfId="26941" xr:uid="{00000000-0005-0000-0000-000094080000}"/>
    <cellStyle name="Currency 4 2 2 2 2 2 2 3" xfId="26942" xr:uid="{00000000-0005-0000-0000-000095080000}"/>
    <cellStyle name="Currency 4 2 2 2 2 2 3" xfId="26943" xr:uid="{00000000-0005-0000-0000-000096080000}"/>
    <cellStyle name="Currency 4 2 2 2 2 2 4" xfId="26944" xr:uid="{00000000-0005-0000-0000-000097080000}"/>
    <cellStyle name="Currency 4 2 2 2 2 2 5" xfId="26945" xr:uid="{00000000-0005-0000-0000-000098080000}"/>
    <cellStyle name="Currency 4 2 2 2 2 3" xfId="26946" xr:uid="{00000000-0005-0000-0000-000099080000}"/>
    <cellStyle name="Currency 4 2 2 2 2 3 2" xfId="26947" xr:uid="{00000000-0005-0000-0000-00009A080000}"/>
    <cellStyle name="Currency 4 2 2 2 2 3 2 2" xfId="26948" xr:uid="{00000000-0005-0000-0000-00009B080000}"/>
    <cellStyle name="Currency 4 2 2 2 2 3 2 3" xfId="26949" xr:uid="{00000000-0005-0000-0000-00009C080000}"/>
    <cellStyle name="Currency 4 2 2 2 2 3 3" xfId="26950" xr:uid="{00000000-0005-0000-0000-00009D080000}"/>
    <cellStyle name="Currency 4 2 2 2 2 3 4" xfId="26951" xr:uid="{00000000-0005-0000-0000-00009E080000}"/>
    <cellStyle name="Currency 4 2 2 2 2 3 5" xfId="26952" xr:uid="{00000000-0005-0000-0000-00009F080000}"/>
    <cellStyle name="Currency 4 2 2 2 2 4" xfId="26953" xr:uid="{00000000-0005-0000-0000-0000A0080000}"/>
    <cellStyle name="Currency 4 2 2 2 2 4 2" xfId="26954" xr:uid="{00000000-0005-0000-0000-0000A1080000}"/>
    <cellStyle name="Currency 4 2 2 2 2 4 3" xfId="26955" xr:uid="{00000000-0005-0000-0000-0000A2080000}"/>
    <cellStyle name="Currency 4 2 2 2 2 5" xfId="26956" xr:uid="{00000000-0005-0000-0000-0000A3080000}"/>
    <cellStyle name="Currency 4 2 2 2 2 6" xfId="26957" xr:uid="{00000000-0005-0000-0000-0000A4080000}"/>
    <cellStyle name="Currency 4 2 2 2 2 7" xfId="26958" xr:uid="{00000000-0005-0000-0000-0000A5080000}"/>
    <cellStyle name="Currency 4 2 2 2 3" xfId="26959" xr:uid="{00000000-0005-0000-0000-0000A6080000}"/>
    <cellStyle name="Currency 4 2 2 2 3 2" xfId="26960" xr:uid="{00000000-0005-0000-0000-0000A7080000}"/>
    <cellStyle name="Currency 4 2 2 2 3 2 2" xfId="26961" xr:uid="{00000000-0005-0000-0000-0000A8080000}"/>
    <cellStyle name="Currency 4 2 2 2 3 2 3" xfId="26962" xr:uid="{00000000-0005-0000-0000-0000A9080000}"/>
    <cellStyle name="Currency 4 2 2 2 3 3" xfId="26963" xr:uid="{00000000-0005-0000-0000-0000AA080000}"/>
    <cellStyle name="Currency 4 2 2 2 3 4" xfId="26964" xr:uid="{00000000-0005-0000-0000-0000AB080000}"/>
    <cellStyle name="Currency 4 2 2 2 3 5" xfId="26965" xr:uid="{00000000-0005-0000-0000-0000AC080000}"/>
    <cellStyle name="Currency 4 2 2 2 4" xfId="26966" xr:uid="{00000000-0005-0000-0000-0000AD080000}"/>
    <cellStyle name="Currency 4 2 2 2 4 2" xfId="26967" xr:uid="{00000000-0005-0000-0000-0000AE080000}"/>
    <cellStyle name="Currency 4 2 2 2 4 2 2" xfId="26968" xr:uid="{00000000-0005-0000-0000-0000AF080000}"/>
    <cellStyle name="Currency 4 2 2 2 4 2 3" xfId="26969" xr:uid="{00000000-0005-0000-0000-0000B0080000}"/>
    <cellStyle name="Currency 4 2 2 2 4 3" xfId="26970" xr:uid="{00000000-0005-0000-0000-0000B1080000}"/>
    <cellStyle name="Currency 4 2 2 2 4 4" xfId="26971" xr:uid="{00000000-0005-0000-0000-0000B2080000}"/>
    <cellStyle name="Currency 4 2 2 2 4 5" xfId="26972" xr:uid="{00000000-0005-0000-0000-0000B3080000}"/>
    <cellStyle name="Currency 4 2 2 2 5" xfId="26973" xr:uid="{00000000-0005-0000-0000-0000B4080000}"/>
    <cellStyle name="Currency 4 2 2 2 5 2" xfId="26974" xr:uid="{00000000-0005-0000-0000-0000B5080000}"/>
    <cellStyle name="Currency 4 2 2 2 5 3" xfId="26975" xr:uid="{00000000-0005-0000-0000-0000B6080000}"/>
    <cellStyle name="Currency 4 2 2 2 6" xfId="26976" xr:uid="{00000000-0005-0000-0000-0000B7080000}"/>
    <cellStyle name="Currency 4 2 2 2 7" xfId="26977" xr:uid="{00000000-0005-0000-0000-0000B8080000}"/>
    <cellStyle name="Currency 4 2 2 2 8" xfId="26978" xr:uid="{00000000-0005-0000-0000-0000B9080000}"/>
    <cellStyle name="Currency 4 2 2 3" xfId="26979" xr:uid="{00000000-0005-0000-0000-0000BA080000}"/>
    <cellStyle name="Currency 4 2 2 3 2" xfId="26980" xr:uid="{00000000-0005-0000-0000-0000BB080000}"/>
    <cellStyle name="Currency 4 2 2 3 2 2" xfId="26981" xr:uid="{00000000-0005-0000-0000-0000BC080000}"/>
    <cellStyle name="Currency 4 2 2 3 2 2 2" xfId="26982" xr:uid="{00000000-0005-0000-0000-0000BD080000}"/>
    <cellStyle name="Currency 4 2 2 3 2 2 3" xfId="26983" xr:uid="{00000000-0005-0000-0000-0000BE080000}"/>
    <cellStyle name="Currency 4 2 2 3 2 3" xfId="26984" xr:uid="{00000000-0005-0000-0000-0000BF080000}"/>
    <cellStyle name="Currency 4 2 2 3 2 4" xfId="26985" xr:uid="{00000000-0005-0000-0000-0000C0080000}"/>
    <cellStyle name="Currency 4 2 2 3 2 5" xfId="26986" xr:uid="{00000000-0005-0000-0000-0000C1080000}"/>
    <cellStyle name="Currency 4 2 2 3 3" xfId="26987" xr:uid="{00000000-0005-0000-0000-0000C2080000}"/>
    <cellStyle name="Currency 4 2 2 3 3 2" xfId="26988" xr:uid="{00000000-0005-0000-0000-0000C3080000}"/>
    <cellStyle name="Currency 4 2 2 3 3 2 2" xfId="26989" xr:uid="{00000000-0005-0000-0000-0000C4080000}"/>
    <cellStyle name="Currency 4 2 2 3 3 2 3" xfId="26990" xr:uid="{00000000-0005-0000-0000-0000C5080000}"/>
    <cellStyle name="Currency 4 2 2 3 3 3" xfId="26991" xr:uid="{00000000-0005-0000-0000-0000C6080000}"/>
    <cellStyle name="Currency 4 2 2 3 3 4" xfId="26992" xr:uid="{00000000-0005-0000-0000-0000C7080000}"/>
    <cellStyle name="Currency 4 2 2 3 3 5" xfId="26993" xr:uid="{00000000-0005-0000-0000-0000C8080000}"/>
    <cellStyle name="Currency 4 2 2 3 4" xfId="26994" xr:uid="{00000000-0005-0000-0000-0000C9080000}"/>
    <cellStyle name="Currency 4 2 2 3 4 2" xfId="26995" xr:uid="{00000000-0005-0000-0000-0000CA080000}"/>
    <cellStyle name="Currency 4 2 2 3 4 3" xfId="26996" xr:uid="{00000000-0005-0000-0000-0000CB080000}"/>
    <cellStyle name="Currency 4 2 2 3 5" xfId="26997" xr:uid="{00000000-0005-0000-0000-0000CC080000}"/>
    <cellStyle name="Currency 4 2 2 3 6" xfId="26998" xr:uid="{00000000-0005-0000-0000-0000CD080000}"/>
    <cellStyle name="Currency 4 2 2 3 7" xfId="26999" xr:uid="{00000000-0005-0000-0000-0000CE080000}"/>
    <cellStyle name="Currency 4 2 2 4" xfId="27000" xr:uid="{00000000-0005-0000-0000-0000CF080000}"/>
    <cellStyle name="Currency 4 2 2 4 2" xfId="27001" xr:uid="{00000000-0005-0000-0000-0000D0080000}"/>
    <cellStyle name="Currency 4 2 2 4 2 2" xfId="27002" xr:uid="{00000000-0005-0000-0000-0000D1080000}"/>
    <cellStyle name="Currency 4 2 2 4 2 3" xfId="27003" xr:uid="{00000000-0005-0000-0000-0000D2080000}"/>
    <cellStyle name="Currency 4 2 2 4 3" xfId="27004" xr:uid="{00000000-0005-0000-0000-0000D3080000}"/>
    <cellStyle name="Currency 4 2 2 4 4" xfId="27005" xr:uid="{00000000-0005-0000-0000-0000D4080000}"/>
    <cellStyle name="Currency 4 2 2 4 5" xfId="27006" xr:uid="{00000000-0005-0000-0000-0000D5080000}"/>
    <cellStyle name="Currency 4 2 2 5" xfId="27007" xr:uid="{00000000-0005-0000-0000-0000D6080000}"/>
    <cellStyle name="Currency 4 2 2 5 2" xfId="27008" xr:uid="{00000000-0005-0000-0000-0000D7080000}"/>
    <cellStyle name="Currency 4 2 2 5 2 2" xfId="27009" xr:uid="{00000000-0005-0000-0000-0000D8080000}"/>
    <cellStyle name="Currency 4 2 2 5 2 3" xfId="27010" xr:uid="{00000000-0005-0000-0000-0000D9080000}"/>
    <cellStyle name="Currency 4 2 2 5 3" xfId="27011" xr:uid="{00000000-0005-0000-0000-0000DA080000}"/>
    <cellStyle name="Currency 4 2 2 5 4" xfId="27012" xr:uid="{00000000-0005-0000-0000-0000DB080000}"/>
    <cellStyle name="Currency 4 2 2 5 5" xfId="27013" xr:uid="{00000000-0005-0000-0000-0000DC080000}"/>
    <cellStyle name="Currency 4 2 2 6" xfId="27014" xr:uid="{00000000-0005-0000-0000-0000DD080000}"/>
    <cellStyle name="Currency 4 2 2 6 2" xfId="27015" xr:uid="{00000000-0005-0000-0000-0000DE080000}"/>
    <cellStyle name="Currency 4 2 2 6 3" xfId="27016" xr:uid="{00000000-0005-0000-0000-0000DF080000}"/>
    <cellStyle name="Currency 4 2 2 7" xfId="27017" xr:uid="{00000000-0005-0000-0000-0000E0080000}"/>
    <cellStyle name="Currency 4 2 2 8" xfId="27018" xr:uid="{00000000-0005-0000-0000-0000E1080000}"/>
    <cellStyle name="Currency 4 2 2 9" xfId="27019" xr:uid="{00000000-0005-0000-0000-0000E2080000}"/>
    <cellStyle name="Currency 4 2 3" xfId="27020" xr:uid="{00000000-0005-0000-0000-0000E3080000}"/>
    <cellStyle name="Currency 4 2 3 2" xfId="27021" xr:uid="{00000000-0005-0000-0000-0000E4080000}"/>
    <cellStyle name="Currency 4 2 3 2 2" xfId="27022" xr:uid="{00000000-0005-0000-0000-0000E5080000}"/>
    <cellStyle name="Currency 4 2 3 2 2 2" xfId="27023" xr:uid="{00000000-0005-0000-0000-0000E6080000}"/>
    <cellStyle name="Currency 4 2 3 2 2 2 2" xfId="27024" xr:uid="{00000000-0005-0000-0000-0000E7080000}"/>
    <cellStyle name="Currency 4 2 3 2 2 2 2 2" xfId="27025" xr:uid="{00000000-0005-0000-0000-0000E8080000}"/>
    <cellStyle name="Currency 4 2 3 2 2 2 2 3" xfId="27026" xr:uid="{00000000-0005-0000-0000-0000E9080000}"/>
    <cellStyle name="Currency 4 2 3 2 2 2 3" xfId="27027" xr:uid="{00000000-0005-0000-0000-0000EA080000}"/>
    <cellStyle name="Currency 4 2 3 2 2 2 4" xfId="27028" xr:uid="{00000000-0005-0000-0000-0000EB080000}"/>
    <cellStyle name="Currency 4 2 3 2 2 2 5" xfId="27029" xr:uid="{00000000-0005-0000-0000-0000EC080000}"/>
    <cellStyle name="Currency 4 2 3 2 2 3" xfId="27030" xr:uid="{00000000-0005-0000-0000-0000ED080000}"/>
    <cellStyle name="Currency 4 2 3 2 2 3 2" xfId="27031" xr:uid="{00000000-0005-0000-0000-0000EE080000}"/>
    <cellStyle name="Currency 4 2 3 2 2 3 2 2" xfId="27032" xr:uid="{00000000-0005-0000-0000-0000EF080000}"/>
    <cellStyle name="Currency 4 2 3 2 2 3 2 3" xfId="27033" xr:uid="{00000000-0005-0000-0000-0000F0080000}"/>
    <cellStyle name="Currency 4 2 3 2 2 3 3" xfId="27034" xr:uid="{00000000-0005-0000-0000-0000F1080000}"/>
    <cellStyle name="Currency 4 2 3 2 2 3 4" xfId="27035" xr:uid="{00000000-0005-0000-0000-0000F2080000}"/>
    <cellStyle name="Currency 4 2 3 2 2 3 5" xfId="27036" xr:uid="{00000000-0005-0000-0000-0000F3080000}"/>
    <cellStyle name="Currency 4 2 3 2 2 4" xfId="27037" xr:uid="{00000000-0005-0000-0000-0000F4080000}"/>
    <cellStyle name="Currency 4 2 3 2 2 4 2" xfId="27038" xr:uid="{00000000-0005-0000-0000-0000F5080000}"/>
    <cellStyle name="Currency 4 2 3 2 2 4 3" xfId="27039" xr:uid="{00000000-0005-0000-0000-0000F6080000}"/>
    <cellStyle name="Currency 4 2 3 2 2 5" xfId="27040" xr:uid="{00000000-0005-0000-0000-0000F7080000}"/>
    <cellStyle name="Currency 4 2 3 2 2 6" xfId="27041" xr:uid="{00000000-0005-0000-0000-0000F8080000}"/>
    <cellStyle name="Currency 4 2 3 2 2 7" xfId="27042" xr:uid="{00000000-0005-0000-0000-0000F9080000}"/>
    <cellStyle name="Currency 4 2 3 2 3" xfId="27043" xr:uid="{00000000-0005-0000-0000-0000FA080000}"/>
    <cellStyle name="Currency 4 2 3 2 3 2" xfId="27044" xr:uid="{00000000-0005-0000-0000-0000FB080000}"/>
    <cellStyle name="Currency 4 2 3 2 3 2 2" xfId="27045" xr:uid="{00000000-0005-0000-0000-0000FC080000}"/>
    <cellStyle name="Currency 4 2 3 2 3 2 3" xfId="27046" xr:uid="{00000000-0005-0000-0000-0000FD080000}"/>
    <cellStyle name="Currency 4 2 3 2 3 3" xfId="27047" xr:uid="{00000000-0005-0000-0000-0000FE080000}"/>
    <cellStyle name="Currency 4 2 3 2 3 4" xfId="27048" xr:uid="{00000000-0005-0000-0000-0000FF080000}"/>
    <cellStyle name="Currency 4 2 3 2 3 5" xfId="27049" xr:uid="{00000000-0005-0000-0000-000000090000}"/>
    <cellStyle name="Currency 4 2 3 2 4" xfId="27050" xr:uid="{00000000-0005-0000-0000-000001090000}"/>
    <cellStyle name="Currency 4 2 3 2 4 2" xfId="27051" xr:uid="{00000000-0005-0000-0000-000002090000}"/>
    <cellStyle name="Currency 4 2 3 2 4 2 2" xfId="27052" xr:uid="{00000000-0005-0000-0000-000003090000}"/>
    <cellStyle name="Currency 4 2 3 2 4 2 3" xfId="27053" xr:uid="{00000000-0005-0000-0000-000004090000}"/>
    <cellStyle name="Currency 4 2 3 2 4 3" xfId="27054" xr:uid="{00000000-0005-0000-0000-000005090000}"/>
    <cellStyle name="Currency 4 2 3 2 4 4" xfId="27055" xr:uid="{00000000-0005-0000-0000-000006090000}"/>
    <cellStyle name="Currency 4 2 3 2 4 5" xfId="27056" xr:uid="{00000000-0005-0000-0000-000007090000}"/>
    <cellStyle name="Currency 4 2 3 2 5" xfId="27057" xr:uid="{00000000-0005-0000-0000-000008090000}"/>
    <cellStyle name="Currency 4 2 3 2 5 2" xfId="27058" xr:uid="{00000000-0005-0000-0000-000009090000}"/>
    <cellStyle name="Currency 4 2 3 2 5 3" xfId="27059" xr:uid="{00000000-0005-0000-0000-00000A090000}"/>
    <cellStyle name="Currency 4 2 3 2 6" xfId="27060" xr:uid="{00000000-0005-0000-0000-00000B090000}"/>
    <cellStyle name="Currency 4 2 3 2 7" xfId="27061" xr:uid="{00000000-0005-0000-0000-00000C090000}"/>
    <cellStyle name="Currency 4 2 3 2 8" xfId="27062" xr:uid="{00000000-0005-0000-0000-00000D090000}"/>
    <cellStyle name="Currency 4 2 3 3" xfId="27063" xr:uid="{00000000-0005-0000-0000-00000E090000}"/>
    <cellStyle name="Currency 4 2 3 3 2" xfId="27064" xr:uid="{00000000-0005-0000-0000-00000F090000}"/>
    <cellStyle name="Currency 4 2 3 3 2 2" xfId="27065" xr:uid="{00000000-0005-0000-0000-000010090000}"/>
    <cellStyle name="Currency 4 2 3 3 2 2 2" xfId="27066" xr:uid="{00000000-0005-0000-0000-000011090000}"/>
    <cellStyle name="Currency 4 2 3 3 2 2 3" xfId="27067" xr:uid="{00000000-0005-0000-0000-000012090000}"/>
    <cellStyle name="Currency 4 2 3 3 2 3" xfId="27068" xr:uid="{00000000-0005-0000-0000-000013090000}"/>
    <cellStyle name="Currency 4 2 3 3 2 4" xfId="27069" xr:uid="{00000000-0005-0000-0000-000014090000}"/>
    <cellStyle name="Currency 4 2 3 3 2 5" xfId="27070" xr:uid="{00000000-0005-0000-0000-000015090000}"/>
    <cellStyle name="Currency 4 2 3 3 3" xfId="27071" xr:uid="{00000000-0005-0000-0000-000016090000}"/>
    <cellStyle name="Currency 4 2 3 3 3 2" xfId="27072" xr:uid="{00000000-0005-0000-0000-000017090000}"/>
    <cellStyle name="Currency 4 2 3 3 3 2 2" xfId="27073" xr:uid="{00000000-0005-0000-0000-000018090000}"/>
    <cellStyle name="Currency 4 2 3 3 3 2 3" xfId="27074" xr:uid="{00000000-0005-0000-0000-000019090000}"/>
    <cellStyle name="Currency 4 2 3 3 3 3" xfId="27075" xr:uid="{00000000-0005-0000-0000-00001A090000}"/>
    <cellStyle name="Currency 4 2 3 3 3 4" xfId="27076" xr:uid="{00000000-0005-0000-0000-00001B090000}"/>
    <cellStyle name="Currency 4 2 3 3 3 5" xfId="27077" xr:uid="{00000000-0005-0000-0000-00001C090000}"/>
    <cellStyle name="Currency 4 2 3 3 4" xfId="27078" xr:uid="{00000000-0005-0000-0000-00001D090000}"/>
    <cellStyle name="Currency 4 2 3 3 4 2" xfId="27079" xr:uid="{00000000-0005-0000-0000-00001E090000}"/>
    <cellStyle name="Currency 4 2 3 3 4 3" xfId="27080" xr:uid="{00000000-0005-0000-0000-00001F090000}"/>
    <cellStyle name="Currency 4 2 3 3 5" xfId="27081" xr:uid="{00000000-0005-0000-0000-000020090000}"/>
    <cellStyle name="Currency 4 2 3 3 6" xfId="27082" xr:uid="{00000000-0005-0000-0000-000021090000}"/>
    <cellStyle name="Currency 4 2 3 3 7" xfId="27083" xr:uid="{00000000-0005-0000-0000-000022090000}"/>
    <cellStyle name="Currency 4 2 3 4" xfId="27084" xr:uid="{00000000-0005-0000-0000-000023090000}"/>
    <cellStyle name="Currency 4 2 3 4 2" xfId="27085" xr:uid="{00000000-0005-0000-0000-000024090000}"/>
    <cellStyle name="Currency 4 2 3 4 2 2" xfId="27086" xr:uid="{00000000-0005-0000-0000-000025090000}"/>
    <cellStyle name="Currency 4 2 3 4 2 3" xfId="27087" xr:uid="{00000000-0005-0000-0000-000026090000}"/>
    <cellStyle name="Currency 4 2 3 4 3" xfId="27088" xr:uid="{00000000-0005-0000-0000-000027090000}"/>
    <cellStyle name="Currency 4 2 3 4 4" xfId="27089" xr:uid="{00000000-0005-0000-0000-000028090000}"/>
    <cellStyle name="Currency 4 2 3 4 5" xfId="27090" xr:uid="{00000000-0005-0000-0000-000029090000}"/>
    <cellStyle name="Currency 4 2 3 5" xfId="27091" xr:uid="{00000000-0005-0000-0000-00002A090000}"/>
    <cellStyle name="Currency 4 2 3 5 2" xfId="27092" xr:uid="{00000000-0005-0000-0000-00002B090000}"/>
    <cellStyle name="Currency 4 2 3 5 2 2" xfId="27093" xr:uid="{00000000-0005-0000-0000-00002C090000}"/>
    <cellStyle name="Currency 4 2 3 5 2 3" xfId="27094" xr:uid="{00000000-0005-0000-0000-00002D090000}"/>
    <cellStyle name="Currency 4 2 3 5 3" xfId="27095" xr:uid="{00000000-0005-0000-0000-00002E090000}"/>
    <cellStyle name="Currency 4 2 3 5 4" xfId="27096" xr:uid="{00000000-0005-0000-0000-00002F090000}"/>
    <cellStyle name="Currency 4 2 3 5 5" xfId="27097" xr:uid="{00000000-0005-0000-0000-000030090000}"/>
    <cellStyle name="Currency 4 2 3 6" xfId="27098" xr:uid="{00000000-0005-0000-0000-000031090000}"/>
    <cellStyle name="Currency 4 2 3 6 2" xfId="27099" xr:uid="{00000000-0005-0000-0000-000032090000}"/>
    <cellStyle name="Currency 4 2 3 6 3" xfId="27100" xr:uid="{00000000-0005-0000-0000-000033090000}"/>
    <cellStyle name="Currency 4 2 3 7" xfId="27101" xr:uid="{00000000-0005-0000-0000-000034090000}"/>
    <cellStyle name="Currency 4 2 3 8" xfId="27102" xr:uid="{00000000-0005-0000-0000-000035090000}"/>
    <cellStyle name="Currency 4 2 3 9" xfId="27103" xr:uid="{00000000-0005-0000-0000-000036090000}"/>
    <cellStyle name="Currency 4 2 4" xfId="27104" xr:uid="{00000000-0005-0000-0000-000037090000}"/>
    <cellStyle name="Currency 4 2 4 2" xfId="27105" xr:uid="{00000000-0005-0000-0000-000038090000}"/>
    <cellStyle name="Currency 4 2 4 2 2" xfId="27106" xr:uid="{00000000-0005-0000-0000-000039090000}"/>
    <cellStyle name="Currency 4 2 4 2 2 2" xfId="27107" xr:uid="{00000000-0005-0000-0000-00003A090000}"/>
    <cellStyle name="Currency 4 2 4 2 2 2 2" xfId="27108" xr:uid="{00000000-0005-0000-0000-00003B090000}"/>
    <cellStyle name="Currency 4 2 4 2 2 2 2 2" xfId="27109" xr:uid="{00000000-0005-0000-0000-00003C090000}"/>
    <cellStyle name="Currency 4 2 4 2 2 2 2 3" xfId="27110" xr:uid="{00000000-0005-0000-0000-00003D090000}"/>
    <cellStyle name="Currency 4 2 4 2 2 2 3" xfId="27111" xr:uid="{00000000-0005-0000-0000-00003E090000}"/>
    <cellStyle name="Currency 4 2 4 2 2 2 4" xfId="27112" xr:uid="{00000000-0005-0000-0000-00003F090000}"/>
    <cellStyle name="Currency 4 2 4 2 2 2 5" xfId="27113" xr:uid="{00000000-0005-0000-0000-000040090000}"/>
    <cellStyle name="Currency 4 2 4 2 2 3" xfId="27114" xr:uid="{00000000-0005-0000-0000-000041090000}"/>
    <cellStyle name="Currency 4 2 4 2 2 3 2" xfId="27115" xr:uid="{00000000-0005-0000-0000-000042090000}"/>
    <cellStyle name="Currency 4 2 4 2 2 3 2 2" xfId="27116" xr:uid="{00000000-0005-0000-0000-000043090000}"/>
    <cellStyle name="Currency 4 2 4 2 2 3 2 3" xfId="27117" xr:uid="{00000000-0005-0000-0000-000044090000}"/>
    <cellStyle name="Currency 4 2 4 2 2 3 3" xfId="27118" xr:uid="{00000000-0005-0000-0000-000045090000}"/>
    <cellStyle name="Currency 4 2 4 2 2 3 4" xfId="27119" xr:uid="{00000000-0005-0000-0000-000046090000}"/>
    <cellStyle name="Currency 4 2 4 2 2 3 5" xfId="27120" xr:uid="{00000000-0005-0000-0000-000047090000}"/>
    <cellStyle name="Currency 4 2 4 2 2 4" xfId="27121" xr:uid="{00000000-0005-0000-0000-000048090000}"/>
    <cellStyle name="Currency 4 2 4 2 2 4 2" xfId="27122" xr:uid="{00000000-0005-0000-0000-000049090000}"/>
    <cellStyle name="Currency 4 2 4 2 2 4 3" xfId="27123" xr:uid="{00000000-0005-0000-0000-00004A090000}"/>
    <cellStyle name="Currency 4 2 4 2 2 5" xfId="27124" xr:uid="{00000000-0005-0000-0000-00004B090000}"/>
    <cellStyle name="Currency 4 2 4 2 2 6" xfId="27125" xr:uid="{00000000-0005-0000-0000-00004C090000}"/>
    <cellStyle name="Currency 4 2 4 2 2 7" xfId="27126" xr:uid="{00000000-0005-0000-0000-00004D090000}"/>
    <cellStyle name="Currency 4 2 4 2 3" xfId="27127" xr:uid="{00000000-0005-0000-0000-00004E090000}"/>
    <cellStyle name="Currency 4 2 4 2 3 2" xfId="27128" xr:uid="{00000000-0005-0000-0000-00004F090000}"/>
    <cellStyle name="Currency 4 2 4 2 3 2 2" xfId="27129" xr:uid="{00000000-0005-0000-0000-000050090000}"/>
    <cellStyle name="Currency 4 2 4 2 3 2 3" xfId="27130" xr:uid="{00000000-0005-0000-0000-000051090000}"/>
    <cellStyle name="Currency 4 2 4 2 3 3" xfId="27131" xr:uid="{00000000-0005-0000-0000-000052090000}"/>
    <cellStyle name="Currency 4 2 4 2 3 4" xfId="27132" xr:uid="{00000000-0005-0000-0000-000053090000}"/>
    <cellStyle name="Currency 4 2 4 2 3 5" xfId="27133" xr:uid="{00000000-0005-0000-0000-000054090000}"/>
    <cellStyle name="Currency 4 2 4 2 4" xfId="27134" xr:uid="{00000000-0005-0000-0000-000055090000}"/>
    <cellStyle name="Currency 4 2 4 2 4 2" xfId="27135" xr:uid="{00000000-0005-0000-0000-000056090000}"/>
    <cellStyle name="Currency 4 2 4 2 4 2 2" xfId="27136" xr:uid="{00000000-0005-0000-0000-000057090000}"/>
    <cellStyle name="Currency 4 2 4 2 4 2 3" xfId="27137" xr:uid="{00000000-0005-0000-0000-000058090000}"/>
    <cellStyle name="Currency 4 2 4 2 4 3" xfId="27138" xr:uid="{00000000-0005-0000-0000-000059090000}"/>
    <cellStyle name="Currency 4 2 4 2 4 4" xfId="27139" xr:uid="{00000000-0005-0000-0000-00005A090000}"/>
    <cellStyle name="Currency 4 2 4 2 4 5" xfId="27140" xr:uid="{00000000-0005-0000-0000-00005B090000}"/>
    <cellStyle name="Currency 4 2 4 2 5" xfId="27141" xr:uid="{00000000-0005-0000-0000-00005C090000}"/>
    <cellStyle name="Currency 4 2 4 2 5 2" xfId="27142" xr:uid="{00000000-0005-0000-0000-00005D090000}"/>
    <cellStyle name="Currency 4 2 4 2 5 3" xfId="27143" xr:uid="{00000000-0005-0000-0000-00005E090000}"/>
    <cellStyle name="Currency 4 2 4 2 6" xfId="27144" xr:uid="{00000000-0005-0000-0000-00005F090000}"/>
    <cellStyle name="Currency 4 2 4 2 7" xfId="27145" xr:uid="{00000000-0005-0000-0000-000060090000}"/>
    <cellStyle name="Currency 4 2 4 2 8" xfId="27146" xr:uid="{00000000-0005-0000-0000-000061090000}"/>
    <cellStyle name="Currency 4 2 4 3" xfId="27147" xr:uid="{00000000-0005-0000-0000-000062090000}"/>
    <cellStyle name="Currency 4 2 4 3 2" xfId="27148" xr:uid="{00000000-0005-0000-0000-000063090000}"/>
    <cellStyle name="Currency 4 2 4 3 2 2" xfId="27149" xr:uid="{00000000-0005-0000-0000-000064090000}"/>
    <cellStyle name="Currency 4 2 4 3 2 2 2" xfId="27150" xr:uid="{00000000-0005-0000-0000-000065090000}"/>
    <cellStyle name="Currency 4 2 4 3 2 2 3" xfId="27151" xr:uid="{00000000-0005-0000-0000-000066090000}"/>
    <cellStyle name="Currency 4 2 4 3 2 3" xfId="27152" xr:uid="{00000000-0005-0000-0000-000067090000}"/>
    <cellStyle name="Currency 4 2 4 3 2 4" xfId="27153" xr:uid="{00000000-0005-0000-0000-000068090000}"/>
    <cellStyle name="Currency 4 2 4 3 2 5" xfId="27154" xr:uid="{00000000-0005-0000-0000-000069090000}"/>
    <cellStyle name="Currency 4 2 4 3 3" xfId="27155" xr:uid="{00000000-0005-0000-0000-00006A090000}"/>
    <cellStyle name="Currency 4 2 4 3 3 2" xfId="27156" xr:uid="{00000000-0005-0000-0000-00006B090000}"/>
    <cellStyle name="Currency 4 2 4 3 3 2 2" xfId="27157" xr:uid="{00000000-0005-0000-0000-00006C090000}"/>
    <cellStyle name="Currency 4 2 4 3 3 2 3" xfId="27158" xr:uid="{00000000-0005-0000-0000-00006D090000}"/>
    <cellStyle name="Currency 4 2 4 3 3 3" xfId="27159" xr:uid="{00000000-0005-0000-0000-00006E090000}"/>
    <cellStyle name="Currency 4 2 4 3 3 4" xfId="27160" xr:uid="{00000000-0005-0000-0000-00006F090000}"/>
    <cellStyle name="Currency 4 2 4 3 3 5" xfId="27161" xr:uid="{00000000-0005-0000-0000-000070090000}"/>
    <cellStyle name="Currency 4 2 4 3 4" xfId="27162" xr:uid="{00000000-0005-0000-0000-000071090000}"/>
    <cellStyle name="Currency 4 2 4 3 4 2" xfId="27163" xr:uid="{00000000-0005-0000-0000-000072090000}"/>
    <cellStyle name="Currency 4 2 4 3 4 3" xfId="27164" xr:uid="{00000000-0005-0000-0000-000073090000}"/>
    <cellStyle name="Currency 4 2 4 3 5" xfId="27165" xr:uid="{00000000-0005-0000-0000-000074090000}"/>
    <cellStyle name="Currency 4 2 4 3 6" xfId="27166" xr:uid="{00000000-0005-0000-0000-000075090000}"/>
    <cellStyle name="Currency 4 2 4 3 7" xfId="27167" xr:uid="{00000000-0005-0000-0000-000076090000}"/>
    <cellStyle name="Currency 4 2 4 4" xfId="27168" xr:uid="{00000000-0005-0000-0000-000077090000}"/>
    <cellStyle name="Currency 4 2 4 4 2" xfId="27169" xr:uid="{00000000-0005-0000-0000-000078090000}"/>
    <cellStyle name="Currency 4 2 4 4 2 2" xfId="27170" xr:uid="{00000000-0005-0000-0000-000079090000}"/>
    <cellStyle name="Currency 4 2 4 4 2 3" xfId="27171" xr:uid="{00000000-0005-0000-0000-00007A090000}"/>
    <cellStyle name="Currency 4 2 4 4 3" xfId="27172" xr:uid="{00000000-0005-0000-0000-00007B090000}"/>
    <cellStyle name="Currency 4 2 4 4 4" xfId="27173" xr:uid="{00000000-0005-0000-0000-00007C090000}"/>
    <cellStyle name="Currency 4 2 4 4 5" xfId="27174" xr:uid="{00000000-0005-0000-0000-00007D090000}"/>
    <cellStyle name="Currency 4 2 4 5" xfId="27175" xr:uid="{00000000-0005-0000-0000-00007E090000}"/>
    <cellStyle name="Currency 4 2 4 5 2" xfId="27176" xr:uid="{00000000-0005-0000-0000-00007F090000}"/>
    <cellStyle name="Currency 4 2 4 5 2 2" xfId="27177" xr:uid="{00000000-0005-0000-0000-000080090000}"/>
    <cellStyle name="Currency 4 2 4 5 2 3" xfId="27178" xr:uid="{00000000-0005-0000-0000-000081090000}"/>
    <cellStyle name="Currency 4 2 4 5 3" xfId="27179" xr:uid="{00000000-0005-0000-0000-000082090000}"/>
    <cellStyle name="Currency 4 2 4 5 4" xfId="27180" xr:uid="{00000000-0005-0000-0000-000083090000}"/>
    <cellStyle name="Currency 4 2 4 5 5" xfId="27181" xr:uid="{00000000-0005-0000-0000-000084090000}"/>
    <cellStyle name="Currency 4 2 4 6" xfId="27182" xr:uid="{00000000-0005-0000-0000-000085090000}"/>
    <cellStyle name="Currency 4 2 4 6 2" xfId="27183" xr:uid="{00000000-0005-0000-0000-000086090000}"/>
    <cellStyle name="Currency 4 2 4 6 3" xfId="27184" xr:uid="{00000000-0005-0000-0000-000087090000}"/>
    <cellStyle name="Currency 4 2 4 7" xfId="27185" xr:uid="{00000000-0005-0000-0000-000088090000}"/>
    <cellStyle name="Currency 4 2 4 8" xfId="27186" xr:uid="{00000000-0005-0000-0000-000089090000}"/>
    <cellStyle name="Currency 4 2 4 9" xfId="27187" xr:uid="{00000000-0005-0000-0000-00008A090000}"/>
    <cellStyle name="Currency 4 2 5" xfId="27188" xr:uid="{00000000-0005-0000-0000-00008B090000}"/>
    <cellStyle name="Currency 4 2 5 2" xfId="27189" xr:uid="{00000000-0005-0000-0000-00008C090000}"/>
    <cellStyle name="Currency 4 2 5 2 2" xfId="27190" xr:uid="{00000000-0005-0000-0000-00008D090000}"/>
    <cellStyle name="Currency 4 2 5 2 2 2" xfId="27191" xr:uid="{00000000-0005-0000-0000-00008E090000}"/>
    <cellStyle name="Currency 4 2 5 2 2 2 2" xfId="27192" xr:uid="{00000000-0005-0000-0000-00008F090000}"/>
    <cellStyle name="Currency 4 2 5 2 2 2 3" xfId="27193" xr:uid="{00000000-0005-0000-0000-000090090000}"/>
    <cellStyle name="Currency 4 2 5 2 2 3" xfId="27194" xr:uid="{00000000-0005-0000-0000-000091090000}"/>
    <cellStyle name="Currency 4 2 5 2 2 4" xfId="27195" xr:uid="{00000000-0005-0000-0000-000092090000}"/>
    <cellStyle name="Currency 4 2 5 2 2 5" xfId="27196" xr:uid="{00000000-0005-0000-0000-000093090000}"/>
    <cellStyle name="Currency 4 2 5 2 3" xfId="27197" xr:uid="{00000000-0005-0000-0000-000094090000}"/>
    <cellStyle name="Currency 4 2 5 2 3 2" xfId="27198" xr:uid="{00000000-0005-0000-0000-000095090000}"/>
    <cellStyle name="Currency 4 2 5 2 3 2 2" xfId="27199" xr:uid="{00000000-0005-0000-0000-000096090000}"/>
    <cellStyle name="Currency 4 2 5 2 3 2 3" xfId="27200" xr:uid="{00000000-0005-0000-0000-000097090000}"/>
    <cellStyle name="Currency 4 2 5 2 3 3" xfId="27201" xr:uid="{00000000-0005-0000-0000-000098090000}"/>
    <cellStyle name="Currency 4 2 5 2 3 4" xfId="27202" xr:uid="{00000000-0005-0000-0000-000099090000}"/>
    <cellStyle name="Currency 4 2 5 2 3 5" xfId="27203" xr:uid="{00000000-0005-0000-0000-00009A090000}"/>
    <cellStyle name="Currency 4 2 5 2 4" xfId="27204" xr:uid="{00000000-0005-0000-0000-00009B090000}"/>
    <cellStyle name="Currency 4 2 5 2 4 2" xfId="27205" xr:uid="{00000000-0005-0000-0000-00009C090000}"/>
    <cellStyle name="Currency 4 2 5 2 4 3" xfId="27206" xr:uid="{00000000-0005-0000-0000-00009D090000}"/>
    <cellStyle name="Currency 4 2 5 2 5" xfId="27207" xr:uid="{00000000-0005-0000-0000-00009E090000}"/>
    <cellStyle name="Currency 4 2 5 2 6" xfId="27208" xr:uid="{00000000-0005-0000-0000-00009F090000}"/>
    <cellStyle name="Currency 4 2 5 2 7" xfId="27209" xr:uid="{00000000-0005-0000-0000-0000A0090000}"/>
    <cellStyle name="Currency 4 2 5 3" xfId="27210" xr:uid="{00000000-0005-0000-0000-0000A1090000}"/>
    <cellStyle name="Currency 4 2 5 3 2" xfId="27211" xr:uid="{00000000-0005-0000-0000-0000A2090000}"/>
    <cellStyle name="Currency 4 2 5 3 2 2" xfId="27212" xr:uid="{00000000-0005-0000-0000-0000A3090000}"/>
    <cellStyle name="Currency 4 2 5 3 2 3" xfId="27213" xr:uid="{00000000-0005-0000-0000-0000A4090000}"/>
    <cellStyle name="Currency 4 2 5 3 3" xfId="27214" xr:uid="{00000000-0005-0000-0000-0000A5090000}"/>
    <cellStyle name="Currency 4 2 5 3 4" xfId="27215" xr:uid="{00000000-0005-0000-0000-0000A6090000}"/>
    <cellStyle name="Currency 4 2 5 3 5" xfId="27216" xr:uid="{00000000-0005-0000-0000-0000A7090000}"/>
    <cellStyle name="Currency 4 2 5 4" xfId="27217" xr:uid="{00000000-0005-0000-0000-0000A8090000}"/>
    <cellStyle name="Currency 4 2 5 4 2" xfId="27218" xr:uid="{00000000-0005-0000-0000-0000A9090000}"/>
    <cellStyle name="Currency 4 2 5 4 2 2" xfId="27219" xr:uid="{00000000-0005-0000-0000-0000AA090000}"/>
    <cellStyle name="Currency 4 2 5 4 2 3" xfId="27220" xr:uid="{00000000-0005-0000-0000-0000AB090000}"/>
    <cellStyle name="Currency 4 2 5 4 3" xfId="27221" xr:uid="{00000000-0005-0000-0000-0000AC090000}"/>
    <cellStyle name="Currency 4 2 5 4 4" xfId="27222" xr:uid="{00000000-0005-0000-0000-0000AD090000}"/>
    <cellStyle name="Currency 4 2 5 4 5" xfId="27223" xr:uid="{00000000-0005-0000-0000-0000AE090000}"/>
    <cellStyle name="Currency 4 2 5 5" xfId="27224" xr:uid="{00000000-0005-0000-0000-0000AF090000}"/>
    <cellStyle name="Currency 4 2 5 5 2" xfId="27225" xr:uid="{00000000-0005-0000-0000-0000B0090000}"/>
    <cellStyle name="Currency 4 2 5 5 3" xfId="27226" xr:uid="{00000000-0005-0000-0000-0000B1090000}"/>
    <cellStyle name="Currency 4 2 5 6" xfId="27227" xr:uid="{00000000-0005-0000-0000-0000B2090000}"/>
    <cellStyle name="Currency 4 2 5 7" xfId="27228" xr:uid="{00000000-0005-0000-0000-0000B3090000}"/>
    <cellStyle name="Currency 4 2 5 8" xfId="27229" xr:uid="{00000000-0005-0000-0000-0000B4090000}"/>
    <cellStyle name="Currency 4 2 6" xfId="27230" xr:uid="{00000000-0005-0000-0000-0000B5090000}"/>
    <cellStyle name="Currency 4 2 7" xfId="27231" xr:uid="{00000000-0005-0000-0000-0000B6090000}"/>
    <cellStyle name="Currency 4 2 7 2" xfId="27232" xr:uid="{00000000-0005-0000-0000-0000B7090000}"/>
    <cellStyle name="Currency 4 2 7 2 2" xfId="27233" xr:uid="{00000000-0005-0000-0000-0000B8090000}"/>
    <cellStyle name="Currency 4 2 7 2 2 2" xfId="27234" xr:uid="{00000000-0005-0000-0000-0000B9090000}"/>
    <cellStyle name="Currency 4 2 7 2 2 3" xfId="27235" xr:uid="{00000000-0005-0000-0000-0000BA090000}"/>
    <cellStyle name="Currency 4 2 7 2 3" xfId="27236" xr:uid="{00000000-0005-0000-0000-0000BB090000}"/>
    <cellStyle name="Currency 4 2 7 2 4" xfId="27237" xr:uid="{00000000-0005-0000-0000-0000BC090000}"/>
    <cellStyle name="Currency 4 2 7 2 5" xfId="27238" xr:uid="{00000000-0005-0000-0000-0000BD090000}"/>
    <cellStyle name="Currency 4 2 7 3" xfId="27239" xr:uid="{00000000-0005-0000-0000-0000BE090000}"/>
    <cellStyle name="Currency 4 2 7 3 2" xfId="27240" xr:uid="{00000000-0005-0000-0000-0000BF090000}"/>
    <cellStyle name="Currency 4 2 7 3 2 2" xfId="27241" xr:uid="{00000000-0005-0000-0000-0000C0090000}"/>
    <cellStyle name="Currency 4 2 7 3 2 3" xfId="27242" xr:uid="{00000000-0005-0000-0000-0000C1090000}"/>
    <cellStyle name="Currency 4 2 7 3 3" xfId="27243" xr:uid="{00000000-0005-0000-0000-0000C2090000}"/>
    <cellStyle name="Currency 4 2 7 3 4" xfId="27244" xr:uid="{00000000-0005-0000-0000-0000C3090000}"/>
    <cellStyle name="Currency 4 2 7 3 5" xfId="27245" xr:uid="{00000000-0005-0000-0000-0000C4090000}"/>
    <cellStyle name="Currency 4 2 7 4" xfId="27246" xr:uid="{00000000-0005-0000-0000-0000C5090000}"/>
    <cellStyle name="Currency 4 2 7 4 2" xfId="27247" xr:uid="{00000000-0005-0000-0000-0000C6090000}"/>
    <cellStyle name="Currency 4 2 7 4 3" xfId="27248" xr:uid="{00000000-0005-0000-0000-0000C7090000}"/>
    <cellStyle name="Currency 4 2 7 5" xfId="27249" xr:uid="{00000000-0005-0000-0000-0000C8090000}"/>
    <cellStyle name="Currency 4 2 7 6" xfId="27250" xr:uid="{00000000-0005-0000-0000-0000C9090000}"/>
    <cellStyle name="Currency 4 2 7 7" xfId="27251" xr:uid="{00000000-0005-0000-0000-0000CA090000}"/>
    <cellStyle name="Currency 4 2 8" xfId="27252" xr:uid="{00000000-0005-0000-0000-0000CB090000}"/>
    <cellStyle name="Currency 4 2 8 2" xfId="27253" xr:uid="{00000000-0005-0000-0000-0000CC090000}"/>
    <cellStyle name="Currency 4 2 8 2 2" xfId="27254" xr:uid="{00000000-0005-0000-0000-0000CD090000}"/>
    <cellStyle name="Currency 4 2 8 2 3" xfId="27255" xr:uid="{00000000-0005-0000-0000-0000CE090000}"/>
    <cellStyle name="Currency 4 2 8 3" xfId="27256" xr:uid="{00000000-0005-0000-0000-0000CF090000}"/>
    <cellStyle name="Currency 4 2 8 4" xfId="27257" xr:uid="{00000000-0005-0000-0000-0000D0090000}"/>
    <cellStyle name="Currency 4 2 8 5" xfId="27258" xr:uid="{00000000-0005-0000-0000-0000D1090000}"/>
    <cellStyle name="Currency 4 2 9" xfId="27259" xr:uid="{00000000-0005-0000-0000-0000D2090000}"/>
    <cellStyle name="Currency 4 2 9 2" xfId="27260" xr:uid="{00000000-0005-0000-0000-0000D3090000}"/>
    <cellStyle name="Currency 4 2 9 2 2" xfId="27261" xr:uid="{00000000-0005-0000-0000-0000D4090000}"/>
    <cellStyle name="Currency 4 2 9 2 3" xfId="27262" xr:uid="{00000000-0005-0000-0000-0000D5090000}"/>
    <cellStyle name="Currency 4 2 9 3" xfId="27263" xr:uid="{00000000-0005-0000-0000-0000D6090000}"/>
    <cellStyle name="Currency 4 2 9 4" xfId="27264" xr:uid="{00000000-0005-0000-0000-0000D7090000}"/>
    <cellStyle name="Currency 4 2 9 5" xfId="27265" xr:uid="{00000000-0005-0000-0000-0000D8090000}"/>
    <cellStyle name="Currency 4 3" xfId="25833" xr:uid="{00000000-0005-0000-0000-0000D9090000}"/>
    <cellStyle name="Currency 4 3 10" xfId="27266" xr:uid="{00000000-0005-0000-0000-0000DA090000}"/>
    <cellStyle name="Currency 4 3 2" xfId="25834" xr:uid="{00000000-0005-0000-0000-0000DB090000}"/>
    <cellStyle name="Currency 4 3 2 2" xfId="27268" xr:uid="{00000000-0005-0000-0000-0000DC090000}"/>
    <cellStyle name="Currency 4 3 2 2 2" xfId="27269" xr:uid="{00000000-0005-0000-0000-0000DD090000}"/>
    <cellStyle name="Currency 4 3 2 2 2 2" xfId="27270" xr:uid="{00000000-0005-0000-0000-0000DE090000}"/>
    <cellStyle name="Currency 4 3 2 2 2 2 2" xfId="27271" xr:uid="{00000000-0005-0000-0000-0000DF090000}"/>
    <cellStyle name="Currency 4 3 2 2 2 2 3" xfId="27272" xr:uid="{00000000-0005-0000-0000-0000E0090000}"/>
    <cellStyle name="Currency 4 3 2 2 2 3" xfId="27273" xr:uid="{00000000-0005-0000-0000-0000E1090000}"/>
    <cellStyle name="Currency 4 3 2 2 2 4" xfId="27274" xr:uid="{00000000-0005-0000-0000-0000E2090000}"/>
    <cellStyle name="Currency 4 3 2 2 2 5" xfId="27275" xr:uid="{00000000-0005-0000-0000-0000E3090000}"/>
    <cellStyle name="Currency 4 3 2 2 3" xfId="27276" xr:uid="{00000000-0005-0000-0000-0000E4090000}"/>
    <cellStyle name="Currency 4 3 2 2 3 2" xfId="27277" xr:uid="{00000000-0005-0000-0000-0000E5090000}"/>
    <cellStyle name="Currency 4 3 2 2 3 2 2" xfId="27278" xr:uid="{00000000-0005-0000-0000-0000E6090000}"/>
    <cellStyle name="Currency 4 3 2 2 3 2 3" xfId="27279" xr:uid="{00000000-0005-0000-0000-0000E7090000}"/>
    <cellStyle name="Currency 4 3 2 2 3 3" xfId="27280" xr:uid="{00000000-0005-0000-0000-0000E8090000}"/>
    <cellStyle name="Currency 4 3 2 2 3 4" xfId="27281" xr:uid="{00000000-0005-0000-0000-0000E9090000}"/>
    <cellStyle name="Currency 4 3 2 2 3 5" xfId="27282" xr:uid="{00000000-0005-0000-0000-0000EA090000}"/>
    <cellStyle name="Currency 4 3 2 2 4" xfId="27283" xr:uid="{00000000-0005-0000-0000-0000EB090000}"/>
    <cellStyle name="Currency 4 3 2 2 4 2" xfId="27284" xr:uid="{00000000-0005-0000-0000-0000EC090000}"/>
    <cellStyle name="Currency 4 3 2 2 4 3" xfId="27285" xr:uid="{00000000-0005-0000-0000-0000ED090000}"/>
    <cellStyle name="Currency 4 3 2 2 5" xfId="27286" xr:uid="{00000000-0005-0000-0000-0000EE090000}"/>
    <cellStyle name="Currency 4 3 2 2 6" xfId="27287" xr:uid="{00000000-0005-0000-0000-0000EF090000}"/>
    <cellStyle name="Currency 4 3 2 2 7" xfId="27288" xr:uid="{00000000-0005-0000-0000-0000F0090000}"/>
    <cellStyle name="Currency 4 3 2 3" xfId="27289" xr:uid="{00000000-0005-0000-0000-0000F1090000}"/>
    <cellStyle name="Currency 4 3 2 3 2" xfId="27290" xr:uid="{00000000-0005-0000-0000-0000F2090000}"/>
    <cellStyle name="Currency 4 3 2 3 2 2" xfId="27291" xr:uid="{00000000-0005-0000-0000-0000F3090000}"/>
    <cellStyle name="Currency 4 3 2 3 2 3" xfId="27292" xr:uid="{00000000-0005-0000-0000-0000F4090000}"/>
    <cellStyle name="Currency 4 3 2 3 3" xfId="27293" xr:uid="{00000000-0005-0000-0000-0000F5090000}"/>
    <cellStyle name="Currency 4 3 2 3 4" xfId="27294" xr:uid="{00000000-0005-0000-0000-0000F6090000}"/>
    <cellStyle name="Currency 4 3 2 3 5" xfId="27295" xr:uid="{00000000-0005-0000-0000-0000F7090000}"/>
    <cellStyle name="Currency 4 3 2 4" xfId="27296" xr:uid="{00000000-0005-0000-0000-0000F8090000}"/>
    <cellStyle name="Currency 4 3 2 4 2" xfId="27297" xr:uid="{00000000-0005-0000-0000-0000F9090000}"/>
    <cellStyle name="Currency 4 3 2 4 2 2" xfId="27298" xr:uid="{00000000-0005-0000-0000-0000FA090000}"/>
    <cellStyle name="Currency 4 3 2 4 2 3" xfId="27299" xr:uid="{00000000-0005-0000-0000-0000FB090000}"/>
    <cellStyle name="Currency 4 3 2 4 3" xfId="27300" xr:uid="{00000000-0005-0000-0000-0000FC090000}"/>
    <cellStyle name="Currency 4 3 2 4 4" xfId="27301" xr:uid="{00000000-0005-0000-0000-0000FD090000}"/>
    <cellStyle name="Currency 4 3 2 4 5" xfId="27302" xr:uid="{00000000-0005-0000-0000-0000FE090000}"/>
    <cellStyle name="Currency 4 3 2 5" xfId="27303" xr:uid="{00000000-0005-0000-0000-0000FF090000}"/>
    <cellStyle name="Currency 4 3 2 5 2" xfId="27304" xr:uid="{00000000-0005-0000-0000-0000000A0000}"/>
    <cellStyle name="Currency 4 3 2 5 3" xfId="27305" xr:uid="{00000000-0005-0000-0000-0000010A0000}"/>
    <cellStyle name="Currency 4 3 2 6" xfId="27306" xr:uid="{00000000-0005-0000-0000-0000020A0000}"/>
    <cellStyle name="Currency 4 3 2 7" xfId="27307" xr:uid="{00000000-0005-0000-0000-0000030A0000}"/>
    <cellStyle name="Currency 4 3 2 8" xfId="27308" xr:uid="{00000000-0005-0000-0000-0000040A0000}"/>
    <cellStyle name="Currency 4 3 2 9" xfId="27267" xr:uid="{00000000-0005-0000-0000-0000050A0000}"/>
    <cellStyle name="Currency 4 3 3" xfId="26027" xr:uid="{00000000-0005-0000-0000-0000060A0000}"/>
    <cellStyle name="Currency 4 3 3 2" xfId="27310" xr:uid="{00000000-0005-0000-0000-0000070A0000}"/>
    <cellStyle name="Currency 4 3 3 2 2" xfId="27311" xr:uid="{00000000-0005-0000-0000-0000080A0000}"/>
    <cellStyle name="Currency 4 3 3 2 2 2" xfId="27312" xr:uid="{00000000-0005-0000-0000-0000090A0000}"/>
    <cellStyle name="Currency 4 3 3 2 2 3" xfId="27313" xr:uid="{00000000-0005-0000-0000-00000A0A0000}"/>
    <cellStyle name="Currency 4 3 3 2 3" xfId="27314" xr:uid="{00000000-0005-0000-0000-00000B0A0000}"/>
    <cellStyle name="Currency 4 3 3 2 4" xfId="27315" xr:uid="{00000000-0005-0000-0000-00000C0A0000}"/>
    <cellStyle name="Currency 4 3 3 2 5" xfId="27316" xr:uid="{00000000-0005-0000-0000-00000D0A0000}"/>
    <cellStyle name="Currency 4 3 3 3" xfId="27317" xr:uid="{00000000-0005-0000-0000-00000E0A0000}"/>
    <cellStyle name="Currency 4 3 3 3 2" xfId="27318" xr:uid="{00000000-0005-0000-0000-00000F0A0000}"/>
    <cellStyle name="Currency 4 3 3 3 2 2" xfId="27319" xr:uid="{00000000-0005-0000-0000-0000100A0000}"/>
    <cellStyle name="Currency 4 3 3 3 2 3" xfId="27320" xr:uid="{00000000-0005-0000-0000-0000110A0000}"/>
    <cellStyle name="Currency 4 3 3 3 3" xfId="27321" xr:uid="{00000000-0005-0000-0000-0000120A0000}"/>
    <cellStyle name="Currency 4 3 3 3 4" xfId="27322" xr:uid="{00000000-0005-0000-0000-0000130A0000}"/>
    <cellStyle name="Currency 4 3 3 3 5" xfId="27323" xr:uid="{00000000-0005-0000-0000-0000140A0000}"/>
    <cellStyle name="Currency 4 3 3 4" xfId="27324" xr:uid="{00000000-0005-0000-0000-0000150A0000}"/>
    <cellStyle name="Currency 4 3 3 4 2" xfId="27325" xr:uid="{00000000-0005-0000-0000-0000160A0000}"/>
    <cellStyle name="Currency 4 3 3 4 3" xfId="27326" xr:uid="{00000000-0005-0000-0000-0000170A0000}"/>
    <cellStyle name="Currency 4 3 3 5" xfId="27327" xr:uid="{00000000-0005-0000-0000-0000180A0000}"/>
    <cellStyle name="Currency 4 3 3 6" xfId="27328" xr:uid="{00000000-0005-0000-0000-0000190A0000}"/>
    <cellStyle name="Currency 4 3 3 7" xfId="27329" xr:uid="{00000000-0005-0000-0000-00001A0A0000}"/>
    <cellStyle name="Currency 4 3 3 8" xfId="27309" xr:uid="{00000000-0005-0000-0000-00001B0A0000}"/>
    <cellStyle name="Currency 4 3 4" xfId="27330" xr:uid="{00000000-0005-0000-0000-00001C0A0000}"/>
    <cellStyle name="Currency 4 3 4 2" xfId="27331" xr:uid="{00000000-0005-0000-0000-00001D0A0000}"/>
    <cellStyle name="Currency 4 3 4 2 2" xfId="27332" xr:uid="{00000000-0005-0000-0000-00001E0A0000}"/>
    <cellStyle name="Currency 4 3 4 2 3" xfId="27333" xr:uid="{00000000-0005-0000-0000-00001F0A0000}"/>
    <cellStyle name="Currency 4 3 4 3" xfId="27334" xr:uid="{00000000-0005-0000-0000-0000200A0000}"/>
    <cellStyle name="Currency 4 3 4 4" xfId="27335" xr:uid="{00000000-0005-0000-0000-0000210A0000}"/>
    <cellStyle name="Currency 4 3 4 5" xfId="27336" xr:uid="{00000000-0005-0000-0000-0000220A0000}"/>
    <cellStyle name="Currency 4 3 5" xfId="27337" xr:uid="{00000000-0005-0000-0000-0000230A0000}"/>
    <cellStyle name="Currency 4 3 5 2" xfId="27338" xr:uid="{00000000-0005-0000-0000-0000240A0000}"/>
    <cellStyle name="Currency 4 3 5 2 2" xfId="27339" xr:uid="{00000000-0005-0000-0000-0000250A0000}"/>
    <cellStyle name="Currency 4 3 5 2 3" xfId="27340" xr:uid="{00000000-0005-0000-0000-0000260A0000}"/>
    <cellStyle name="Currency 4 3 5 3" xfId="27341" xr:uid="{00000000-0005-0000-0000-0000270A0000}"/>
    <cellStyle name="Currency 4 3 5 4" xfId="27342" xr:uid="{00000000-0005-0000-0000-0000280A0000}"/>
    <cellStyle name="Currency 4 3 5 5" xfId="27343" xr:uid="{00000000-0005-0000-0000-0000290A0000}"/>
    <cellStyle name="Currency 4 3 6" xfId="27344" xr:uid="{00000000-0005-0000-0000-00002A0A0000}"/>
    <cellStyle name="Currency 4 3 6 2" xfId="27345" xr:uid="{00000000-0005-0000-0000-00002B0A0000}"/>
    <cellStyle name="Currency 4 3 6 3" xfId="27346" xr:uid="{00000000-0005-0000-0000-00002C0A0000}"/>
    <cellStyle name="Currency 4 3 7" xfId="27347" xr:uid="{00000000-0005-0000-0000-00002D0A0000}"/>
    <cellStyle name="Currency 4 3 8" xfId="27348" xr:uid="{00000000-0005-0000-0000-00002E0A0000}"/>
    <cellStyle name="Currency 4 3 9" xfId="27349" xr:uid="{00000000-0005-0000-0000-00002F0A0000}"/>
    <cellStyle name="Currency 4 4" xfId="27350" xr:uid="{00000000-0005-0000-0000-0000300A0000}"/>
    <cellStyle name="Currency 4 4 2" xfId="27351" xr:uid="{00000000-0005-0000-0000-0000310A0000}"/>
    <cellStyle name="Currency 4 4 2 2" xfId="27352" xr:uid="{00000000-0005-0000-0000-0000320A0000}"/>
    <cellStyle name="Currency 4 4 2 2 2" xfId="27353" xr:uid="{00000000-0005-0000-0000-0000330A0000}"/>
    <cellStyle name="Currency 4 4 2 2 2 2" xfId="27354" xr:uid="{00000000-0005-0000-0000-0000340A0000}"/>
    <cellStyle name="Currency 4 4 2 2 2 2 2" xfId="27355" xr:uid="{00000000-0005-0000-0000-0000350A0000}"/>
    <cellStyle name="Currency 4 4 2 2 2 2 3" xfId="27356" xr:uid="{00000000-0005-0000-0000-0000360A0000}"/>
    <cellStyle name="Currency 4 4 2 2 2 3" xfId="27357" xr:uid="{00000000-0005-0000-0000-0000370A0000}"/>
    <cellStyle name="Currency 4 4 2 2 2 4" xfId="27358" xr:uid="{00000000-0005-0000-0000-0000380A0000}"/>
    <cellStyle name="Currency 4 4 2 2 2 5" xfId="27359" xr:uid="{00000000-0005-0000-0000-0000390A0000}"/>
    <cellStyle name="Currency 4 4 2 2 3" xfId="27360" xr:uid="{00000000-0005-0000-0000-00003A0A0000}"/>
    <cellStyle name="Currency 4 4 2 2 3 2" xfId="27361" xr:uid="{00000000-0005-0000-0000-00003B0A0000}"/>
    <cellStyle name="Currency 4 4 2 2 3 2 2" xfId="27362" xr:uid="{00000000-0005-0000-0000-00003C0A0000}"/>
    <cellStyle name="Currency 4 4 2 2 3 2 3" xfId="27363" xr:uid="{00000000-0005-0000-0000-00003D0A0000}"/>
    <cellStyle name="Currency 4 4 2 2 3 3" xfId="27364" xr:uid="{00000000-0005-0000-0000-00003E0A0000}"/>
    <cellStyle name="Currency 4 4 2 2 3 4" xfId="27365" xr:uid="{00000000-0005-0000-0000-00003F0A0000}"/>
    <cellStyle name="Currency 4 4 2 2 3 5" xfId="27366" xr:uid="{00000000-0005-0000-0000-0000400A0000}"/>
    <cellStyle name="Currency 4 4 2 2 4" xfId="27367" xr:uid="{00000000-0005-0000-0000-0000410A0000}"/>
    <cellStyle name="Currency 4 4 2 2 4 2" xfId="27368" xr:uid="{00000000-0005-0000-0000-0000420A0000}"/>
    <cellStyle name="Currency 4 4 2 2 4 3" xfId="27369" xr:uid="{00000000-0005-0000-0000-0000430A0000}"/>
    <cellStyle name="Currency 4 4 2 2 5" xfId="27370" xr:uid="{00000000-0005-0000-0000-0000440A0000}"/>
    <cellStyle name="Currency 4 4 2 2 6" xfId="27371" xr:uid="{00000000-0005-0000-0000-0000450A0000}"/>
    <cellStyle name="Currency 4 4 2 2 7" xfId="27372" xr:uid="{00000000-0005-0000-0000-0000460A0000}"/>
    <cellStyle name="Currency 4 4 2 3" xfId="27373" xr:uid="{00000000-0005-0000-0000-0000470A0000}"/>
    <cellStyle name="Currency 4 4 2 3 2" xfId="27374" xr:uid="{00000000-0005-0000-0000-0000480A0000}"/>
    <cellStyle name="Currency 4 4 2 3 2 2" xfId="27375" xr:uid="{00000000-0005-0000-0000-0000490A0000}"/>
    <cellStyle name="Currency 4 4 2 3 2 3" xfId="27376" xr:uid="{00000000-0005-0000-0000-00004A0A0000}"/>
    <cellStyle name="Currency 4 4 2 3 3" xfId="27377" xr:uid="{00000000-0005-0000-0000-00004B0A0000}"/>
    <cellStyle name="Currency 4 4 2 3 4" xfId="27378" xr:uid="{00000000-0005-0000-0000-00004C0A0000}"/>
    <cellStyle name="Currency 4 4 2 3 5" xfId="27379" xr:uid="{00000000-0005-0000-0000-00004D0A0000}"/>
    <cellStyle name="Currency 4 4 2 4" xfId="27380" xr:uid="{00000000-0005-0000-0000-00004E0A0000}"/>
    <cellStyle name="Currency 4 4 2 4 2" xfId="27381" xr:uid="{00000000-0005-0000-0000-00004F0A0000}"/>
    <cellStyle name="Currency 4 4 2 4 2 2" xfId="27382" xr:uid="{00000000-0005-0000-0000-0000500A0000}"/>
    <cellStyle name="Currency 4 4 2 4 2 3" xfId="27383" xr:uid="{00000000-0005-0000-0000-0000510A0000}"/>
    <cellStyle name="Currency 4 4 2 4 3" xfId="27384" xr:uid="{00000000-0005-0000-0000-0000520A0000}"/>
    <cellStyle name="Currency 4 4 2 4 4" xfId="27385" xr:uid="{00000000-0005-0000-0000-0000530A0000}"/>
    <cellStyle name="Currency 4 4 2 4 5" xfId="27386" xr:uid="{00000000-0005-0000-0000-0000540A0000}"/>
    <cellStyle name="Currency 4 4 2 5" xfId="27387" xr:uid="{00000000-0005-0000-0000-0000550A0000}"/>
    <cellStyle name="Currency 4 4 2 5 2" xfId="27388" xr:uid="{00000000-0005-0000-0000-0000560A0000}"/>
    <cellStyle name="Currency 4 4 2 5 3" xfId="27389" xr:uid="{00000000-0005-0000-0000-0000570A0000}"/>
    <cellStyle name="Currency 4 4 2 6" xfId="27390" xr:uid="{00000000-0005-0000-0000-0000580A0000}"/>
    <cellStyle name="Currency 4 4 2 7" xfId="27391" xr:uid="{00000000-0005-0000-0000-0000590A0000}"/>
    <cellStyle name="Currency 4 4 2 8" xfId="27392" xr:uid="{00000000-0005-0000-0000-00005A0A0000}"/>
    <cellStyle name="Currency 4 4 3" xfId="27393" xr:uid="{00000000-0005-0000-0000-00005B0A0000}"/>
    <cellStyle name="Currency 4 4 3 2" xfId="27394" xr:uid="{00000000-0005-0000-0000-00005C0A0000}"/>
    <cellStyle name="Currency 4 4 3 2 2" xfId="27395" xr:uid="{00000000-0005-0000-0000-00005D0A0000}"/>
    <cellStyle name="Currency 4 4 3 2 2 2" xfId="27396" xr:uid="{00000000-0005-0000-0000-00005E0A0000}"/>
    <cellStyle name="Currency 4 4 3 2 2 3" xfId="27397" xr:uid="{00000000-0005-0000-0000-00005F0A0000}"/>
    <cellStyle name="Currency 4 4 3 2 3" xfId="27398" xr:uid="{00000000-0005-0000-0000-0000600A0000}"/>
    <cellStyle name="Currency 4 4 3 2 4" xfId="27399" xr:uid="{00000000-0005-0000-0000-0000610A0000}"/>
    <cellStyle name="Currency 4 4 3 2 5" xfId="27400" xr:uid="{00000000-0005-0000-0000-0000620A0000}"/>
    <cellStyle name="Currency 4 4 3 3" xfId="27401" xr:uid="{00000000-0005-0000-0000-0000630A0000}"/>
    <cellStyle name="Currency 4 4 3 3 2" xfId="27402" xr:uid="{00000000-0005-0000-0000-0000640A0000}"/>
    <cellStyle name="Currency 4 4 3 3 2 2" xfId="27403" xr:uid="{00000000-0005-0000-0000-0000650A0000}"/>
    <cellStyle name="Currency 4 4 3 3 2 3" xfId="27404" xr:uid="{00000000-0005-0000-0000-0000660A0000}"/>
    <cellStyle name="Currency 4 4 3 3 3" xfId="27405" xr:uid="{00000000-0005-0000-0000-0000670A0000}"/>
    <cellStyle name="Currency 4 4 3 3 4" xfId="27406" xr:uid="{00000000-0005-0000-0000-0000680A0000}"/>
    <cellStyle name="Currency 4 4 3 3 5" xfId="27407" xr:uid="{00000000-0005-0000-0000-0000690A0000}"/>
    <cellStyle name="Currency 4 4 3 4" xfId="27408" xr:uid="{00000000-0005-0000-0000-00006A0A0000}"/>
    <cellStyle name="Currency 4 4 3 4 2" xfId="27409" xr:uid="{00000000-0005-0000-0000-00006B0A0000}"/>
    <cellStyle name="Currency 4 4 3 4 3" xfId="27410" xr:uid="{00000000-0005-0000-0000-00006C0A0000}"/>
    <cellStyle name="Currency 4 4 3 5" xfId="27411" xr:uid="{00000000-0005-0000-0000-00006D0A0000}"/>
    <cellStyle name="Currency 4 4 3 6" xfId="27412" xr:uid="{00000000-0005-0000-0000-00006E0A0000}"/>
    <cellStyle name="Currency 4 4 3 7" xfId="27413" xr:uid="{00000000-0005-0000-0000-00006F0A0000}"/>
    <cellStyle name="Currency 4 4 4" xfId="27414" xr:uid="{00000000-0005-0000-0000-0000700A0000}"/>
    <cellStyle name="Currency 4 4 4 2" xfId="27415" xr:uid="{00000000-0005-0000-0000-0000710A0000}"/>
    <cellStyle name="Currency 4 4 4 2 2" xfId="27416" xr:uid="{00000000-0005-0000-0000-0000720A0000}"/>
    <cellStyle name="Currency 4 4 4 2 3" xfId="27417" xr:uid="{00000000-0005-0000-0000-0000730A0000}"/>
    <cellStyle name="Currency 4 4 4 3" xfId="27418" xr:uid="{00000000-0005-0000-0000-0000740A0000}"/>
    <cellStyle name="Currency 4 4 4 4" xfId="27419" xr:uid="{00000000-0005-0000-0000-0000750A0000}"/>
    <cellStyle name="Currency 4 4 4 5" xfId="27420" xr:uid="{00000000-0005-0000-0000-0000760A0000}"/>
    <cellStyle name="Currency 4 4 5" xfId="27421" xr:uid="{00000000-0005-0000-0000-0000770A0000}"/>
    <cellStyle name="Currency 4 4 5 2" xfId="27422" xr:uid="{00000000-0005-0000-0000-0000780A0000}"/>
    <cellStyle name="Currency 4 4 5 2 2" xfId="27423" xr:uid="{00000000-0005-0000-0000-0000790A0000}"/>
    <cellStyle name="Currency 4 4 5 2 3" xfId="27424" xr:uid="{00000000-0005-0000-0000-00007A0A0000}"/>
    <cellStyle name="Currency 4 4 5 3" xfId="27425" xr:uid="{00000000-0005-0000-0000-00007B0A0000}"/>
    <cellStyle name="Currency 4 4 5 4" xfId="27426" xr:uid="{00000000-0005-0000-0000-00007C0A0000}"/>
    <cellStyle name="Currency 4 4 5 5" xfId="27427" xr:uid="{00000000-0005-0000-0000-00007D0A0000}"/>
    <cellStyle name="Currency 4 4 6" xfId="27428" xr:uid="{00000000-0005-0000-0000-00007E0A0000}"/>
    <cellStyle name="Currency 4 4 6 2" xfId="27429" xr:uid="{00000000-0005-0000-0000-00007F0A0000}"/>
    <cellStyle name="Currency 4 4 6 3" xfId="27430" xr:uid="{00000000-0005-0000-0000-0000800A0000}"/>
    <cellStyle name="Currency 4 4 7" xfId="27431" xr:uid="{00000000-0005-0000-0000-0000810A0000}"/>
    <cellStyle name="Currency 4 4 8" xfId="27432" xr:uid="{00000000-0005-0000-0000-0000820A0000}"/>
    <cellStyle name="Currency 4 4 9" xfId="27433" xr:uid="{00000000-0005-0000-0000-0000830A0000}"/>
    <cellStyle name="Currency 4 5" xfId="27434" xr:uid="{00000000-0005-0000-0000-0000840A0000}"/>
    <cellStyle name="Currency 4 5 2" xfId="27435" xr:uid="{00000000-0005-0000-0000-0000850A0000}"/>
    <cellStyle name="Currency 4 5 2 2" xfId="27436" xr:uid="{00000000-0005-0000-0000-0000860A0000}"/>
    <cellStyle name="Currency 4 5 2 2 2" xfId="27437" xr:uid="{00000000-0005-0000-0000-0000870A0000}"/>
    <cellStyle name="Currency 4 5 2 2 2 2" xfId="27438" xr:uid="{00000000-0005-0000-0000-0000880A0000}"/>
    <cellStyle name="Currency 4 5 2 2 2 2 2" xfId="27439" xr:uid="{00000000-0005-0000-0000-0000890A0000}"/>
    <cellStyle name="Currency 4 5 2 2 2 2 3" xfId="27440" xr:uid="{00000000-0005-0000-0000-00008A0A0000}"/>
    <cellStyle name="Currency 4 5 2 2 2 3" xfId="27441" xr:uid="{00000000-0005-0000-0000-00008B0A0000}"/>
    <cellStyle name="Currency 4 5 2 2 2 4" xfId="27442" xr:uid="{00000000-0005-0000-0000-00008C0A0000}"/>
    <cellStyle name="Currency 4 5 2 2 2 5" xfId="27443" xr:uid="{00000000-0005-0000-0000-00008D0A0000}"/>
    <cellStyle name="Currency 4 5 2 2 3" xfId="27444" xr:uid="{00000000-0005-0000-0000-00008E0A0000}"/>
    <cellStyle name="Currency 4 5 2 2 3 2" xfId="27445" xr:uid="{00000000-0005-0000-0000-00008F0A0000}"/>
    <cellStyle name="Currency 4 5 2 2 3 2 2" xfId="27446" xr:uid="{00000000-0005-0000-0000-0000900A0000}"/>
    <cellStyle name="Currency 4 5 2 2 3 2 3" xfId="27447" xr:uid="{00000000-0005-0000-0000-0000910A0000}"/>
    <cellStyle name="Currency 4 5 2 2 3 3" xfId="27448" xr:uid="{00000000-0005-0000-0000-0000920A0000}"/>
    <cellStyle name="Currency 4 5 2 2 3 4" xfId="27449" xr:uid="{00000000-0005-0000-0000-0000930A0000}"/>
    <cellStyle name="Currency 4 5 2 2 3 5" xfId="27450" xr:uid="{00000000-0005-0000-0000-0000940A0000}"/>
    <cellStyle name="Currency 4 5 2 2 4" xfId="27451" xr:uid="{00000000-0005-0000-0000-0000950A0000}"/>
    <cellStyle name="Currency 4 5 2 2 4 2" xfId="27452" xr:uid="{00000000-0005-0000-0000-0000960A0000}"/>
    <cellStyle name="Currency 4 5 2 2 4 3" xfId="27453" xr:uid="{00000000-0005-0000-0000-0000970A0000}"/>
    <cellStyle name="Currency 4 5 2 2 5" xfId="27454" xr:uid="{00000000-0005-0000-0000-0000980A0000}"/>
    <cellStyle name="Currency 4 5 2 2 6" xfId="27455" xr:uid="{00000000-0005-0000-0000-0000990A0000}"/>
    <cellStyle name="Currency 4 5 2 2 7" xfId="27456" xr:uid="{00000000-0005-0000-0000-00009A0A0000}"/>
    <cellStyle name="Currency 4 5 2 3" xfId="27457" xr:uid="{00000000-0005-0000-0000-00009B0A0000}"/>
    <cellStyle name="Currency 4 5 2 3 2" xfId="27458" xr:uid="{00000000-0005-0000-0000-00009C0A0000}"/>
    <cellStyle name="Currency 4 5 2 3 2 2" xfId="27459" xr:uid="{00000000-0005-0000-0000-00009D0A0000}"/>
    <cellStyle name="Currency 4 5 2 3 2 3" xfId="27460" xr:uid="{00000000-0005-0000-0000-00009E0A0000}"/>
    <cellStyle name="Currency 4 5 2 3 3" xfId="27461" xr:uid="{00000000-0005-0000-0000-00009F0A0000}"/>
    <cellStyle name="Currency 4 5 2 3 4" xfId="27462" xr:uid="{00000000-0005-0000-0000-0000A00A0000}"/>
    <cellStyle name="Currency 4 5 2 3 5" xfId="27463" xr:uid="{00000000-0005-0000-0000-0000A10A0000}"/>
    <cellStyle name="Currency 4 5 2 4" xfId="27464" xr:uid="{00000000-0005-0000-0000-0000A20A0000}"/>
    <cellStyle name="Currency 4 5 2 4 2" xfId="27465" xr:uid="{00000000-0005-0000-0000-0000A30A0000}"/>
    <cellStyle name="Currency 4 5 2 4 2 2" xfId="27466" xr:uid="{00000000-0005-0000-0000-0000A40A0000}"/>
    <cellStyle name="Currency 4 5 2 4 2 3" xfId="27467" xr:uid="{00000000-0005-0000-0000-0000A50A0000}"/>
    <cellStyle name="Currency 4 5 2 4 3" xfId="27468" xr:uid="{00000000-0005-0000-0000-0000A60A0000}"/>
    <cellStyle name="Currency 4 5 2 4 4" xfId="27469" xr:uid="{00000000-0005-0000-0000-0000A70A0000}"/>
    <cellStyle name="Currency 4 5 2 4 5" xfId="27470" xr:uid="{00000000-0005-0000-0000-0000A80A0000}"/>
    <cellStyle name="Currency 4 5 2 5" xfId="27471" xr:uid="{00000000-0005-0000-0000-0000A90A0000}"/>
    <cellStyle name="Currency 4 5 2 5 2" xfId="27472" xr:uid="{00000000-0005-0000-0000-0000AA0A0000}"/>
    <cellStyle name="Currency 4 5 2 5 3" xfId="27473" xr:uid="{00000000-0005-0000-0000-0000AB0A0000}"/>
    <cellStyle name="Currency 4 5 2 6" xfId="27474" xr:uid="{00000000-0005-0000-0000-0000AC0A0000}"/>
    <cellStyle name="Currency 4 5 2 7" xfId="27475" xr:uid="{00000000-0005-0000-0000-0000AD0A0000}"/>
    <cellStyle name="Currency 4 5 2 8" xfId="27476" xr:uid="{00000000-0005-0000-0000-0000AE0A0000}"/>
    <cellStyle name="Currency 4 5 3" xfId="27477" xr:uid="{00000000-0005-0000-0000-0000AF0A0000}"/>
    <cellStyle name="Currency 4 5 3 2" xfId="27478" xr:uid="{00000000-0005-0000-0000-0000B00A0000}"/>
    <cellStyle name="Currency 4 5 3 2 2" xfId="27479" xr:uid="{00000000-0005-0000-0000-0000B10A0000}"/>
    <cellStyle name="Currency 4 5 3 2 2 2" xfId="27480" xr:uid="{00000000-0005-0000-0000-0000B20A0000}"/>
    <cellStyle name="Currency 4 5 3 2 2 3" xfId="27481" xr:uid="{00000000-0005-0000-0000-0000B30A0000}"/>
    <cellStyle name="Currency 4 5 3 2 3" xfId="27482" xr:uid="{00000000-0005-0000-0000-0000B40A0000}"/>
    <cellStyle name="Currency 4 5 3 2 4" xfId="27483" xr:uid="{00000000-0005-0000-0000-0000B50A0000}"/>
    <cellStyle name="Currency 4 5 3 2 5" xfId="27484" xr:uid="{00000000-0005-0000-0000-0000B60A0000}"/>
    <cellStyle name="Currency 4 5 3 3" xfId="27485" xr:uid="{00000000-0005-0000-0000-0000B70A0000}"/>
    <cellStyle name="Currency 4 5 3 3 2" xfId="27486" xr:uid="{00000000-0005-0000-0000-0000B80A0000}"/>
    <cellStyle name="Currency 4 5 3 3 2 2" xfId="27487" xr:uid="{00000000-0005-0000-0000-0000B90A0000}"/>
    <cellStyle name="Currency 4 5 3 3 2 3" xfId="27488" xr:uid="{00000000-0005-0000-0000-0000BA0A0000}"/>
    <cellStyle name="Currency 4 5 3 3 3" xfId="27489" xr:uid="{00000000-0005-0000-0000-0000BB0A0000}"/>
    <cellStyle name="Currency 4 5 3 3 4" xfId="27490" xr:uid="{00000000-0005-0000-0000-0000BC0A0000}"/>
    <cellStyle name="Currency 4 5 3 3 5" xfId="27491" xr:uid="{00000000-0005-0000-0000-0000BD0A0000}"/>
    <cellStyle name="Currency 4 5 3 4" xfId="27492" xr:uid="{00000000-0005-0000-0000-0000BE0A0000}"/>
    <cellStyle name="Currency 4 5 3 4 2" xfId="27493" xr:uid="{00000000-0005-0000-0000-0000BF0A0000}"/>
    <cellStyle name="Currency 4 5 3 4 3" xfId="27494" xr:uid="{00000000-0005-0000-0000-0000C00A0000}"/>
    <cellStyle name="Currency 4 5 3 5" xfId="27495" xr:uid="{00000000-0005-0000-0000-0000C10A0000}"/>
    <cellStyle name="Currency 4 5 3 6" xfId="27496" xr:uid="{00000000-0005-0000-0000-0000C20A0000}"/>
    <cellStyle name="Currency 4 5 3 7" xfId="27497" xr:uid="{00000000-0005-0000-0000-0000C30A0000}"/>
    <cellStyle name="Currency 4 5 4" xfId="27498" xr:uid="{00000000-0005-0000-0000-0000C40A0000}"/>
    <cellStyle name="Currency 4 5 4 2" xfId="27499" xr:uid="{00000000-0005-0000-0000-0000C50A0000}"/>
    <cellStyle name="Currency 4 5 4 2 2" xfId="27500" xr:uid="{00000000-0005-0000-0000-0000C60A0000}"/>
    <cellStyle name="Currency 4 5 4 2 3" xfId="27501" xr:uid="{00000000-0005-0000-0000-0000C70A0000}"/>
    <cellStyle name="Currency 4 5 4 3" xfId="27502" xr:uid="{00000000-0005-0000-0000-0000C80A0000}"/>
    <cellStyle name="Currency 4 5 4 4" xfId="27503" xr:uid="{00000000-0005-0000-0000-0000C90A0000}"/>
    <cellStyle name="Currency 4 5 4 5" xfId="27504" xr:uid="{00000000-0005-0000-0000-0000CA0A0000}"/>
    <cellStyle name="Currency 4 5 5" xfId="27505" xr:uid="{00000000-0005-0000-0000-0000CB0A0000}"/>
    <cellStyle name="Currency 4 5 5 2" xfId="27506" xr:uid="{00000000-0005-0000-0000-0000CC0A0000}"/>
    <cellStyle name="Currency 4 5 5 2 2" xfId="27507" xr:uid="{00000000-0005-0000-0000-0000CD0A0000}"/>
    <cellStyle name="Currency 4 5 5 2 3" xfId="27508" xr:uid="{00000000-0005-0000-0000-0000CE0A0000}"/>
    <cellStyle name="Currency 4 5 5 3" xfId="27509" xr:uid="{00000000-0005-0000-0000-0000CF0A0000}"/>
    <cellStyle name="Currency 4 5 5 4" xfId="27510" xr:uid="{00000000-0005-0000-0000-0000D00A0000}"/>
    <cellStyle name="Currency 4 5 5 5" xfId="27511" xr:uid="{00000000-0005-0000-0000-0000D10A0000}"/>
    <cellStyle name="Currency 4 5 6" xfId="27512" xr:uid="{00000000-0005-0000-0000-0000D20A0000}"/>
    <cellStyle name="Currency 4 5 6 2" xfId="27513" xr:uid="{00000000-0005-0000-0000-0000D30A0000}"/>
    <cellStyle name="Currency 4 5 6 3" xfId="27514" xr:uid="{00000000-0005-0000-0000-0000D40A0000}"/>
    <cellStyle name="Currency 4 5 7" xfId="27515" xr:uid="{00000000-0005-0000-0000-0000D50A0000}"/>
    <cellStyle name="Currency 4 5 8" xfId="27516" xr:uid="{00000000-0005-0000-0000-0000D60A0000}"/>
    <cellStyle name="Currency 4 5 9" xfId="27517" xr:uid="{00000000-0005-0000-0000-0000D70A0000}"/>
    <cellStyle name="Currency 4 6" xfId="27518" xr:uid="{00000000-0005-0000-0000-0000D80A0000}"/>
    <cellStyle name="Currency 4 6 2" xfId="27519" xr:uid="{00000000-0005-0000-0000-0000D90A0000}"/>
    <cellStyle name="Currency 4 6 2 2" xfId="27520" xr:uid="{00000000-0005-0000-0000-0000DA0A0000}"/>
    <cellStyle name="Currency 4 6 2 2 2" xfId="27521" xr:uid="{00000000-0005-0000-0000-0000DB0A0000}"/>
    <cellStyle name="Currency 4 6 2 2 2 2" xfId="27522" xr:uid="{00000000-0005-0000-0000-0000DC0A0000}"/>
    <cellStyle name="Currency 4 6 2 2 2 3" xfId="27523" xr:uid="{00000000-0005-0000-0000-0000DD0A0000}"/>
    <cellStyle name="Currency 4 6 2 2 3" xfId="27524" xr:uid="{00000000-0005-0000-0000-0000DE0A0000}"/>
    <cellStyle name="Currency 4 6 2 2 4" xfId="27525" xr:uid="{00000000-0005-0000-0000-0000DF0A0000}"/>
    <cellStyle name="Currency 4 6 2 2 5" xfId="27526" xr:uid="{00000000-0005-0000-0000-0000E00A0000}"/>
    <cellStyle name="Currency 4 6 2 3" xfId="27527" xr:uid="{00000000-0005-0000-0000-0000E10A0000}"/>
    <cellStyle name="Currency 4 6 2 3 2" xfId="27528" xr:uid="{00000000-0005-0000-0000-0000E20A0000}"/>
    <cellStyle name="Currency 4 6 2 3 2 2" xfId="27529" xr:uid="{00000000-0005-0000-0000-0000E30A0000}"/>
    <cellStyle name="Currency 4 6 2 3 2 3" xfId="27530" xr:uid="{00000000-0005-0000-0000-0000E40A0000}"/>
    <cellStyle name="Currency 4 6 2 3 3" xfId="27531" xr:uid="{00000000-0005-0000-0000-0000E50A0000}"/>
    <cellStyle name="Currency 4 6 2 3 4" xfId="27532" xr:uid="{00000000-0005-0000-0000-0000E60A0000}"/>
    <cellStyle name="Currency 4 6 2 3 5" xfId="27533" xr:uid="{00000000-0005-0000-0000-0000E70A0000}"/>
    <cellStyle name="Currency 4 6 2 4" xfId="27534" xr:uid="{00000000-0005-0000-0000-0000E80A0000}"/>
    <cellStyle name="Currency 4 6 2 4 2" xfId="27535" xr:uid="{00000000-0005-0000-0000-0000E90A0000}"/>
    <cellStyle name="Currency 4 6 2 4 3" xfId="27536" xr:uid="{00000000-0005-0000-0000-0000EA0A0000}"/>
    <cellStyle name="Currency 4 6 2 5" xfId="27537" xr:uid="{00000000-0005-0000-0000-0000EB0A0000}"/>
    <cellStyle name="Currency 4 6 2 6" xfId="27538" xr:uid="{00000000-0005-0000-0000-0000EC0A0000}"/>
    <cellStyle name="Currency 4 6 2 7" xfId="27539" xr:uid="{00000000-0005-0000-0000-0000ED0A0000}"/>
    <cellStyle name="Currency 4 6 3" xfId="27540" xr:uid="{00000000-0005-0000-0000-0000EE0A0000}"/>
    <cellStyle name="Currency 4 6 3 2" xfId="27541" xr:uid="{00000000-0005-0000-0000-0000EF0A0000}"/>
    <cellStyle name="Currency 4 6 3 2 2" xfId="27542" xr:uid="{00000000-0005-0000-0000-0000F00A0000}"/>
    <cellStyle name="Currency 4 6 3 2 3" xfId="27543" xr:uid="{00000000-0005-0000-0000-0000F10A0000}"/>
    <cellStyle name="Currency 4 6 3 3" xfId="27544" xr:uid="{00000000-0005-0000-0000-0000F20A0000}"/>
    <cellStyle name="Currency 4 6 3 4" xfId="27545" xr:uid="{00000000-0005-0000-0000-0000F30A0000}"/>
    <cellStyle name="Currency 4 6 3 5" xfId="27546" xr:uid="{00000000-0005-0000-0000-0000F40A0000}"/>
    <cellStyle name="Currency 4 6 4" xfId="27547" xr:uid="{00000000-0005-0000-0000-0000F50A0000}"/>
    <cellStyle name="Currency 4 6 4 2" xfId="27548" xr:uid="{00000000-0005-0000-0000-0000F60A0000}"/>
    <cellStyle name="Currency 4 6 4 2 2" xfId="27549" xr:uid="{00000000-0005-0000-0000-0000F70A0000}"/>
    <cellStyle name="Currency 4 6 4 2 3" xfId="27550" xr:uid="{00000000-0005-0000-0000-0000F80A0000}"/>
    <cellStyle name="Currency 4 6 4 3" xfId="27551" xr:uid="{00000000-0005-0000-0000-0000F90A0000}"/>
    <cellStyle name="Currency 4 6 4 4" xfId="27552" xr:uid="{00000000-0005-0000-0000-0000FA0A0000}"/>
    <cellStyle name="Currency 4 6 4 5" xfId="27553" xr:uid="{00000000-0005-0000-0000-0000FB0A0000}"/>
    <cellStyle name="Currency 4 6 5" xfId="27554" xr:uid="{00000000-0005-0000-0000-0000FC0A0000}"/>
    <cellStyle name="Currency 4 6 5 2" xfId="27555" xr:uid="{00000000-0005-0000-0000-0000FD0A0000}"/>
    <cellStyle name="Currency 4 6 5 3" xfId="27556" xr:uid="{00000000-0005-0000-0000-0000FE0A0000}"/>
    <cellStyle name="Currency 4 6 6" xfId="27557" xr:uid="{00000000-0005-0000-0000-0000FF0A0000}"/>
    <cellStyle name="Currency 4 6 7" xfId="27558" xr:uid="{00000000-0005-0000-0000-0000000B0000}"/>
    <cellStyle name="Currency 4 6 8" xfId="27559" xr:uid="{00000000-0005-0000-0000-0000010B0000}"/>
    <cellStyle name="Currency 4 7" xfId="27560" xr:uid="{00000000-0005-0000-0000-0000020B0000}"/>
    <cellStyle name="Currency 4 7 2" xfId="27561" xr:uid="{00000000-0005-0000-0000-0000030B0000}"/>
    <cellStyle name="Currency 4 7 2 2" xfId="27562" xr:uid="{00000000-0005-0000-0000-0000040B0000}"/>
    <cellStyle name="Currency 4 7 2 2 2" xfId="27563" xr:uid="{00000000-0005-0000-0000-0000050B0000}"/>
    <cellStyle name="Currency 4 7 2 2 3" xfId="27564" xr:uid="{00000000-0005-0000-0000-0000060B0000}"/>
    <cellStyle name="Currency 4 7 2 3" xfId="27565" xr:uid="{00000000-0005-0000-0000-0000070B0000}"/>
    <cellStyle name="Currency 4 7 2 4" xfId="27566" xr:uid="{00000000-0005-0000-0000-0000080B0000}"/>
    <cellStyle name="Currency 4 7 2 5" xfId="27567" xr:uid="{00000000-0005-0000-0000-0000090B0000}"/>
    <cellStyle name="Currency 4 7 3" xfId="27568" xr:uid="{00000000-0005-0000-0000-00000A0B0000}"/>
    <cellStyle name="Currency 4 7 3 2" xfId="27569" xr:uid="{00000000-0005-0000-0000-00000B0B0000}"/>
    <cellStyle name="Currency 4 7 3 2 2" xfId="27570" xr:uid="{00000000-0005-0000-0000-00000C0B0000}"/>
    <cellStyle name="Currency 4 7 3 2 3" xfId="27571" xr:uid="{00000000-0005-0000-0000-00000D0B0000}"/>
    <cellStyle name="Currency 4 7 3 3" xfId="27572" xr:uid="{00000000-0005-0000-0000-00000E0B0000}"/>
    <cellStyle name="Currency 4 7 3 4" xfId="27573" xr:uid="{00000000-0005-0000-0000-00000F0B0000}"/>
    <cellStyle name="Currency 4 7 3 5" xfId="27574" xr:uid="{00000000-0005-0000-0000-0000100B0000}"/>
    <cellStyle name="Currency 4 8" xfId="27575" xr:uid="{00000000-0005-0000-0000-0000110B0000}"/>
    <cellStyle name="Currency 4 8 2" xfId="27576" xr:uid="{00000000-0005-0000-0000-0000120B0000}"/>
    <cellStyle name="Currency 4 8 2 2" xfId="27577" xr:uid="{00000000-0005-0000-0000-0000130B0000}"/>
    <cellStyle name="Currency 4 8 2 2 2" xfId="27578" xr:uid="{00000000-0005-0000-0000-0000140B0000}"/>
    <cellStyle name="Currency 4 8 2 2 3" xfId="27579" xr:uid="{00000000-0005-0000-0000-0000150B0000}"/>
    <cellStyle name="Currency 4 8 2 3" xfId="27580" xr:uid="{00000000-0005-0000-0000-0000160B0000}"/>
    <cellStyle name="Currency 4 8 2 4" xfId="27581" xr:uid="{00000000-0005-0000-0000-0000170B0000}"/>
    <cellStyle name="Currency 4 8 2 5" xfId="27582" xr:uid="{00000000-0005-0000-0000-0000180B0000}"/>
    <cellStyle name="Currency 4 8 3" xfId="27583" xr:uid="{00000000-0005-0000-0000-0000190B0000}"/>
    <cellStyle name="Currency 4 8 3 2" xfId="27584" xr:uid="{00000000-0005-0000-0000-00001A0B0000}"/>
    <cellStyle name="Currency 4 8 3 2 2" xfId="27585" xr:uid="{00000000-0005-0000-0000-00001B0B0000}"/>
    <cellStyle name="Currency 4 8 3 2 3" xfId="27586" xr:uid="{00000000-0005-0000-0000-00001C0B0000}"/>
    <cellStyle name="Currency 4 8 3 3" xfId="27587" xr:uid="{00000000-0005-0000-0000-00001D0B0000}"/>
    <cellStyle name="Currency 4 8 3 4" xfId="27588" xr:uid="{00000000-0005-0000-0000-00001E0B0000}"/>
    <cellStyle name="Currency 4 8 3 5" xfId="27589" xr:uid="{00000000-0005-0000-0000-00001F0B0000}"/>
    <cellStyle name="Currency 4 8 4" xfId="27590" xr:uid="{00000000-0005-0000-0000-0000200B0000}"/>
    <cellStyle name="Currency 4 8 4 2" xfId="27591" xr:uid="{00000000-0005-0000-0000-0000210B0000}"/>
    <cellStyle name="Currency 4 8 4 3" xfId="27592" xr:uid="{00000000-0005-0000-0000-0000220B0000}"/>
    <cellStyle name="Currency 4 8 5" xfId="27593" xr:uid="{00000000-0005-0000-0000-0000230B0000}"/>
    <cellStyle name="Currency 4 8 6" xfId="27594" xr:uid="{00000000-0005-0000-0000-0000240B0000}"/>
    <cellStyle name="Currency 4 8 7" xfId="27595" xr:uid="{00000000-0005-0000-0000-0000250B0000}"/>
    <cellStyle name="Currency 4 9" xfId="27596" xr:uid="{00000000-0005-0000-0000-0000260B0000}"/>
    <cellStyle name="Currency 4 9 2" xfId="27597" xr:uid="{00000000-0005-0000-0000-0000270B0000}"/>
    <cellStyle name="Currency 4 9 2 2" xfId="27598" xr:uid="{00000000-0005-0000-0000-0000280B0000}"/>
    <cellStyle name="Currency 4 9 2 3" xfId="27599" xr:uid="{00000000-0005-0000-0000-0000290B0000}"/>
    <cellStyle name="Currency 4 9 3" xfId="27600" xr:uid="{00000000-0005-0000-0000-00002A0B0000}"/>
    <cellStyle name="Currency 4 9 4" xfId="27601" xr:uid="{00000000-0005-0000-0000-00002B0B0000}"/>
    <cellStyle name="Currency 4 9 5" xfId="27602" xr:uid="{00000000-0005-0000-0000-00002C0B0000}"/>
    <cellStyle name="Currency 40" xfId="417" xr:uid="{00000000-0005-0000-0000-00002D0B0000}"/>
    <cellStyle name="Currency 40 2" xfId="1930" xr:uid="{00000000-0005-0000-0000-00002E0B0000}"/>
    <cellStyle name="Currency 41" xfId="418" xr:uid="{00000000-0005-0000-0000-00002F0B0000}"/>
    <cellStyle name="Currency 41 2" xfId="1931" xr:uid="{00000000-0005-0000-0000-0000300B0000}"/>
    <cellStyle name="Currency 42" xfId="419" xr:uid="{00000000-0005-0000-0000-0000310B0000}"/>
    <cellStyle name="Currency 42 2" xfId="1932" xr:uid="{00000000-0005-0000-0000-0000320B0000}"/>
    <cellStyle name="Currency 43" xfId="420" xr:uid="{00000000-0005-0000-0000-0000330B0000}"/>
    <cellStyle name="Currency 43 2" xfId="1933" xr:uid="{00000000-0005-0000-0000-0000340B0000}"/>
    <cellStyle name="Currency 44" xfId="421" xr:uid="{00000000-0005-0000-0000-0000350B0000}"/>
    <cellStyle name="Currency 44 2" xfId="1934" xr:uid="{00000000-0005-0000-0000-0000360B0000}"/>
    <cellStyle name="Currency 45" xfId="422" xr:uid="{00000000-0005-0000-0000-0000370B0000}"/>
    <cellStyle name="Currency 45 2" xfId="1935" xr:uid="{00000000-0005-0000-0000-0000380B0000}"/>
    <cellStyle name="Currency 46" xfId="423" xr:uid="{00000000-0005-0000-0000-0000390B0000}"/>
    <cellStyle name="Currency 46 2" xfId="1936" xr:uid="{00000000-0005-0000-0000-00003A0B0000}"/>
    <cellStyle name="Currency 47" xfId="424" xr:uid="{00000000-0005-0000-0000-00003B0B0000}"/>
    <cellStyle name="Currency 47 2" xfId="1937" xr:uid="{00000000-0005-0000-0000-00003C0B0000}"/>
    <cellStyle name="Currency 48" xfId="425" xr:uid="{00000000-0005-0000-0000-00003D0B0000}"/>
    <cellStyle name="Currency 48 2" xfId="1938" xr:uid="{00000000-0005-0000-0000-00003E0B0000}"/>
    <cellStyle name="Currency 49" xfId="426" xr:uid="{00000000-0005-0000-0000-00003F0B0000}"/>
    <cellStyle name="Currency 49 2" xfId="1939" xr:uid="{00000000-0005-0000-0000-0000400B0000}"/>
    <cellStyle name="Currency 5" xfId="427" xr:uid="{00000000-0005-0000-0000-0000410B0000}"/>
    <cellStyle name="Currency 5 2" xfId="25835" xr:uid="{00000000-0005-0000-0000-0000420B0000}"/>
    <cellStyle name="Currency 50" xfId="428" xr:uid="{00000000-0005-0000-0000-0000430B0000}"/>
    <cellStyle name="Currency 50 2" xfId="1940" xr:uid="{00000000-0005-0000-0000-0000440B0000}"/>
    <cellStyle name="Currency 51" xfId="429" xr:uid="{00000000-0005-0000-0000-0000450B0000}"/>
    <cellStyle name="Currency 51 2" xfId="1941" xr:uid="{00000000-0005-0000-0000-0000460B0000}"/>
    <cellStyle name="Currency 52" xfId="430" xr:uid="{00000000-0005-0000-0000-0000470B0000}"/>
    <cellStyle name="Currency 52 2" xfId="1942" xr:uid="{00000000-0005-0000-0000-0000480B0000}"/>
    <cellStyle name="Currency 53" xfId="431" xr:uid="{00000000-0005-0000-0000-0000490B0000}"/>
    <cellStyle name="Currency 53 2" xfId="1943" xr:uid="{00000000-0005-0000-0000-00004A0B0000}"/>
    <cellStyle name="Currency 54" xfId="432" xr:uid="{00000000-0005-0000-0000-00004B0B0000}"/>
    <cellStyle name="Currency 54 2" xfId="1944" xr:uid="{00000000-0005-0000-0000-00004C0B0000}"/>
    <cellStyle name="Currency 55" xfId="433" xr:uid="{00000000-0005-0000-0000-00004D0B0000}"/>
    <cellStyle name="Currency 55 2" xfId="1945" xr:uid="{00000000-0005-0000-0000-00004E0B0000}"/>
    <cellStyle name="Currency 56" xfId="434" xr:uid="{00000000-0005-0000-0000-00004F0B0000}"/>
    <cellStyle name="Currency 56 2" xfId="1946" xr:uid="{00000000-0005-0000-0000-0000500B0000}"/>
    <cellStyle name="Currency 57" xfId="435" xr:uid="{00000000-0005-0000-0000-0000510B0000}"/>
    <cellStyle name="Currency 57 2" xfId="1947" xr:uid="{00000000-0005-0000-0000-0000520B0000}"/>
    <cellStyle name="Currency 58" xfId="436" xr:uid="{00000000-0005-0000-0000-0000530B0000}"/>
    <cellStyle name="Currency 58 2" xfId="1948" xr:uid="{00000000-0005-0000-0000-0000540B0000}"/>
    <cellStyle name="Currency 59" xfId="437" xr:uid="{00000000-0005-0000-0000-0000550B0000}"/>
    <cellStyle name="Currency 59 2" xfId="1949" xr:uid="{00000000-0005-0000-0000-0000560B0000}"/>
    <cellStyle name="Currency 6" xfId="438" xr:uid="{00000000-0005-0000-0000-0000570B0000}"/>
    <cellStyle name="Currency 6 2" xfId="25837" xr:uid="{00000000-0005-0000-0000-0000580B0000}"/>
    <cellStyle name="Currency 6 3" xfId="26028" xr:uid="{00000000-0005-0000-0000-0000590B0000}"/>
    <cellStyle name="Currency 6 4" xfId="26180" xr:uid="{00000000-0005-0000-0000-00005A0B0000}"/>
    <cellStyle name="Currency 6 5" xfId="25836" xr:uid="{00000000-0005-0000-0000-00005B0B0000}"/>
    <cellStyle name="Currency 60" xfId="439" xr:uid="{00000000-0005-0000-0000-00005C0B0000}"/>
    <cellStyle name="Currency 61" xfId="440" xr:uid="{00000000-0005-0000-0000-00005D0B0000}"/>
    <cellStyle name="Currency 62" xfId="1918" xr:uid="{00000000-0005-0000-0000-00005E0B0000}"/>
    <cellStyle name="Currency 63" xfId="1792" xr:uid="{00000000-0005-0000-0000-00005F0B0000}"/>
    <cellStyle name="Currency 64" xfId="2844" xr:uid="{00000000-0005-0000-0000-0000600B0000}"/>
    <cellStyle name="Currency 65" xfId="2890" xr:uid="{00000000-0005-0000-0000-0000610B0000}"/>
    <cellStyle name="Currency 66" xfId="2841" xr:uid="{00000000-0005-0000-0000-0000620B0000}"/>
    <cellStyle name="Currency 67" xfId="2887" xr:uid="{00000000-0005-0000-0000-0000630B0000}"/>
    <cellStyle name="Currency 68" xfId="2828" xr:uid="{00000000-0005-0000-0000-0000640B0000}"/>
    <cellStyle name="Currency 69" xfId="24160" xr:uid="{00000000-0005-0000-0000-0000650B0000}"/>
    <cellStyle name="Currency 7" xfId="441" xr:uid="{00000000-0005-0000-0000-0000660B0000}"/>
    <cellStyle name="Currency 70" xfId="24168" xr:uid="{00000000-0005-0000-0000-0000670B0000}"/>
    <cellStyle name="Currency 71" xfId="24172" xr:uid="{00000000-0005-0000-0000-0000680B0000}"/>
    <cellStyle name="Currency 72" xfId="24915" xr:uid="{00000000-0005-0000-0000-0000690B0000}"/>
    <cellStyle name="Currency 73" xfId="24929" xr:uid="{00000000-0005-0000-0000-00006A0B0000}"/>
    <cellStyle name="Currency 74" xfId="25632" xr:uid="{00000000-0005-0000-0000-00006B0B0000}"/>
    <cellStyle name="Currency 75" xfId="25636" xr:uid="{00000000-0005-0000-0000-00006C0B0000}"/>
    <cellStyle name="Currency 76" xfId="32487" xr:uid="{00000000-0005-0000-0000-00006D0B0000}"/>
    <cellStyle name="Currency 77" xfId="32489" xr:uid="{00000000-0005-0000-0000-00006E0B0000}"/>
    <cellStyle name="Currency 78" xfId="32490" xr:uid="{00000000-0005-0000-0000-00006F0B0000}"/>
    <cellStyle name="Currency 79" xfId="32493" xr:uid="{00000000-0005-0000-0000-0000700B0000}"/>
    <cellStyle name="Currency 8" xfId="442" xr:uid="{00000000-0005-0000-0000-0000710B0000}"/>
    <cellStyle name="Currency 8 2" xfId="26179" xr:uid="{00000000-0005-0000-0000-0000720B0000}"/>
    <cellStyle name="Currency 8 3" xfId="25838" xr:uid="{00000000-0005-0000-0000-0000730B0000}"/>
    <cellStyle name="Currency 80" xfId="32496" xr:uid="{00000000-0005-0000-0000-0000740B0000}"/>
    <cellStyle name="Currency 81" xfId="32501" xr:uid="{00000000-0005-0000-0000-0000750B0000}"/>
    <cellStyle name="Currency 82" xfId="32507" xr:uid="{00000000-0005-0000-0000-0000760B0000}"/>
    <cellStyle name="Currency 83" xfId="32512" xr:uid="{00000000-0005-0000-0000-0000770B0000}"/>
    <cellStyle name="Currency 84" xfId="32519" xr:uid="{00000000-0005-0000-0000-0000780B0000}"/>
    <cellStyle name="Currency 85" xfId="32522" xr:uid="{00000000-0005-0000-0000-0000790B0000}"/>
    <cellStyle name="Currency 86" xfId="32525" xr:uid="{00000000-0005-0000-0000-00007A0B0000}"/>
    <cellStyle name="Currency 9" xfId="443" xr:uid="{00000000-0005-0000-0000-00007B0B0000}"/>
    <cellStyle name="Currency 9 2" xfId="26178" xr:uid="{00000000-0005-0000-0000-00007C0B0000}"/>
    <cellStyle name="Currency 9 3" xfId="25839" xr:uid="{00000000-0005-0000-0000-00007D0B0000}"/>
    <cellStyle name="Currency Input" xfId="444" xr:uid="{00000000-0005-0000-0000-00007E0B0000}"/>
    <cellStyle name="Currency0" xfId="445" xr:uid="{00000000-0005-0000-0000-00007F0B0000}"/>
    <cellStyle name="Currency0 2" xfId="27603" xr:uid="{00000000-0005-0000-0000-0000800B0000}"/>
    <cellStyle name="Currency0 3" xfId="26115" xr:uid="{00000000-0005-0000-0000-0000810B0000}"/>
    <cellStyle name="Currency0 4" xfId="25840" xr:uid="{00000000-0005-0000-0000-0000820B0000}"/>
    <cellStyle name="d" xfId="446" xr:uid="{00000000-0005-0000-0000-0000830B0000}"/>
    <cellStyle name="d," xfId="447" xr:uid="{00000000-0005-0000-0000-0000840B0000}"/>
    <cellStyle name="d1" xfId="448" xr:uid="{00000000-0005-0000-0000-0000850B0000}"/>
    <cellStyle name="d1," xfId="449" xr:uid="{00000000-0005-0000-0000-0000860B0000}"/>
    <cellStyle name="d2" xfId="450" xr:uid="{00000000-0005-0000-0000-0000870B0000}"/>
    <cellStyle name="d2," xfId="451" xr:uid="{00000000-0005-0000-0000-0000880B0000}"/>
    <cellStyle name="d3" xfId="452" xr:uid="{00000000-0005-0000-0000-0000890B0000}"/>
    <cellStyle name="Dash" xfId="453" xr:uid="{00000000-0005-0000-0000-00008A0B0000}"/>
    <cellStyle name="Date" xfId="454" xr:uid="{00000000-0005-0000-0000-00008B0B0000}"/>
    <cellStyle name="Date [Abbreviated]" xfId="455" xr:uid="{00000000-0005-0000-0000-00008C0B0000}"/>
    <cellStyle name="Date [Long Europe]" xfId="456" xr:uid="{00000000-0005-0000-0000-00008D0B0000}"/>
    <cellStyle name="Date [Long U.S.]" xfId="457" xr:uid="{00000000-0005-0000-0000-00008E0B0000}"/>
    <cellStyle name="Date [Short Europe]" xfId="458" xr:uid="{00000000-0005-0000-0000-00008F0B0000}"/>
    <cellStyle name="Date [Short U.S.]" xfId="459" xr:uid="{00000000-0005-0000-0000-0000900B0000}"/>
    <cellStyle name="Date 2" xfId="27604" xr:uid="{00000000-0005-0000-0000-0000910B0000}"/>
    <cellStyle name="Date 3" xfId="26116" xr:uid="{00000000-0005-0000-0000-0000920B0000}"/>
    <cellStyle name="Date 5" xfId="25841" xr:uid="{00000000-0005-0000-0000-0000930B0000}"/>
    <cellStyle name="Date_ITCM 2010 Template" xfId="460" xr:uid="{00000000-0005-0000-0000-0000940B0000}"/>
    <cellStyle name="date1" xfId="25842" xr:uid="{00000000-0005-0000-0000-0000950B0000}"/>
    <cellStyle name="Define$0" xfId="461" xr:uid="{00000000-0005-0000-0000-0000960B0000}"/>
    <cellStyle name="Define$1" xfId="462" xr:uid="{00000000-0005-0000-0000-0000970B0000}"/>
    <cellStyle name="Define$2" xfId="463" xr:uid="{00000000-0005-0000-0000-0000980B0000}"/>
    <cellStyle name="Define0" xfId="464" xr:uid="{00000000-0005-0000-0000-0000990B0000}"/>
    <cellStyle name="Define1" xfId="465" xr:uid="{00000000-0005-0000-0000-00009A0B0000}"/>
    <cellStyle name="Define1x" xfId="466" xr:uid="{00000000-0005-0000-0000-00009B0B0000}"/>
    <cellStyle name="Define2" xfId="467" xr:uid="{00000000-0005-0000-0000-00009C0B0000}"/>
    <cellStyle name="Define2x" xfId="468" xr:uid="{00000000-0005-0000-0000-00009D0B0000}"/>
    <cellStyle name="Dollar" xfId="469" xr:uid="{00000000-0005-0000-0000-00009E0B0000}"/>
    <cellStyle name="e" xfId="470" xr:uid="{00000000-0005-0000-0000-00009F0B0000}"/>
    <cellStyle name="e1" xfId="471" xr:uid="{00000000-0005-0000-0000-0000A00B0000}"/>
    <cellStyle name="e2" xfId="472" xr:uid="{00000000-0005-0000-0000-0000A10B0000}"/>
    <cellStyle name="Emphasis 1" xfId="2928" xr:uid="{00000000-0005-0000-0000-0000A20B0000}"/>
    <cellStyle name="Emphasis 2" xfId="2929" xr:uid="{00000000-0005-0000-0000-0000A30B0000}"/>
    <cellStyle name="Emphasis 3" xfId="2930" xr:uid="{00000000-0005-0000-0000-0000A40B0000}"/>
    <cellStyle name="Euro" xfId="473" xr:uid="{00000000-0005-0000-0000-0000A50B0000}"/>
    <cellStyle name="Euro 2" xfId="1750" xr:uid="{00000000-0005-0000-0000-0000A60B0000}"/>
    <cellStyle name="Euro 2 2" xfId="26117" xr:uid="{00000000-0005-0000-0000-0000A70B0000}"/>
    <cellStyle name="Explanatory Text 2" xfId="474" xr:uid="{00000000-0005-0000-0000-0000A80B0000}"/>
    <cellStyle name="Explanatory Text 2 2" xfId="475" xr:uid="{00000000-0005-0000-0000-0000A90B0000}"/>
    <cellStyle name="Explanatory Text 2 2 2" xfId="27605" xr:uid="{00000000-0005-0000-0000-0000AA0B0000}"/>
    <cellStyle name="Explanatory Text 2 2 3" xfId="25843" xr:uid="{00000000-0005-0000-0000-0000AB0B0000}"/>
    <cellStyle name="Explanatory Text 2 3" xfId="25844" xr:uid="{00000000-0005-0000-0000-0000AC0B0000}"/>
    <cellStyle name="Explanatory Text 2 4" xfId="26221" xr:uid="{00000000-0005-0000-0000-0000AD0B0000}"/>
    <cellStyle name="Explanatory Text 3" xfId="27606" xr:uid="{00000000-0005-0000-0000-0000AE0B0000}"/>
    <cellStyle name="Explanatory Text 4" xfId="27607" xr:uid="{00000000-0005-0000-0000-0000AF0B0000}"/>
    <cellStyle name="Explanatory Text 5" xfId="27608" xr:uid="{00000000-0005-0000-0000-0000B00B0000}"/>
    <cellStyle name="Explanatory Text 6" xfId="27609" xr:uid="{00000000-0005-0000-0000-0000B10B0000}"/>
    <cellStyle name="Explanatory Text 7" xfId="27610" xr:uid="{00000000-0005-0000-0000-0000B20B0000}"/>
    <cellStyle name="Explanatory Text 8" xfId="27611" xr:uid="{00000000-0005-0000-0000-0000B30B0000}"/>
    <cellStyle name="Explanatory Text 9" xfId="27612" xr:uid="{00000000-0005-0000-0000-0000B40B0000}"/>
    <cellStyle name="Fixed" xfId="476" xr:uid="{00000000-0005-0000-0000-0000B50B0000}"/>
    <cellStyle name="Fixed 2" xfId="27613" xr:uid="{00000000-0005-0000-0000-0000B60B0000}"/>
    <cellStyle name="Fixed 3" xfId="26118" xr:uid="{00000000-0005-0000-0000-0000B70B0000}"/>
    <cellStyle name="Fixed 4" xfId="25845" xr:uid="{00000000-0005-0000-0000-0000B80B0000}"/>
    <cellStyle name="FOOTER - Style1" xfId="477" xr:uid="{00000000-0005-0000-0000-0000B90B0000}"/>
    <cellStyle name="FRxAmtStyle 2" xfId="32513" xr:uid="{00000000-0005-0000-0000-0000BA0B0000}"/>
    <cellStyle name="g" xfId="478" xr:uid="{00000000-0005-0000-0000-0000BB0B0000}"/>
    <cellStyle name="general" xfId="479" xr:uid="{00000000-0005-0000-0000-0000BC0B0000}"/>
    <cellStyle name="General [C]" xfId="480" xr:uid="{00000000-0005-0000-0000-0000BD0B0000}"/>
    <cellStyle name="General [R]" xfId="481" xr:uid="{00000000-0005-0000-0000-0000BE0B0000}"/>
    <cellStyle name="Good 2" xfId="482" xr:uid="{00000000-0005-0000-0000-0000BF0B0000}"/>
    <cellStyle name="Good 2 2" xfId="483" xr:uid="{00000000-0005-0000-0000-0000C00B0000}"/>
    <cellStyle name="Good 2 2 2" xfId="27614" xr:uid="{00000000-0005-0000-0000-0000C10B0000}"/>
    <cellStyle name="Good 2 2 3" xfId="25847" xr:uid="{00000000-0005-0000-0000-0000C20B0000}"/>
    <cellStyle name="Good 2 3" xfId="2931" xr:uid="{00000000-0005-0000-0000-0000C30B0000}"/>
    <cellStyle name="Good 2 3 2" xfId="25848" xr:uid="{00000000-0005-0000-0000-0000C40B0000}"/>
    <cellStyle name="Good 2 4" xfId="26222" xr:uid="{00000000-0005-0000-0000-0000C50B0000}"/>
    <cellStyle name="Good 2 5" xfId="25846" xr:uid="{00000000-0005-0000-0000-0000C60B0000}"/>
    <cellStyle name="Good 3" xfId="27615" xr:uid="{00000000-0005-0000-0000-0000C70B0000}"/>
    <cellStyle name="Good 4" xfId="27616" xr:uid="{00000000-0005-0000-0000-0000C80B0000}"/>
    <cellStyle name="Good 5" xfId="27617" xr:uid="{00000000-0005-0000-0000-0000C90B0000}"/>
    <cellStyle name="Good 6" xfId="27618" xr:uid="{00000000-0005-0000-0000-0000CA0B0000}"/>
    <cellStyle name="Good 7" xfId="27619" xr:uid="{00000000-0005-0000-0000-0000CB0B0000}"/>
    <cellStyle name="Good 8" xfId="27620" xr:uid="{00000000-0005-0000-0000-0000CC0B0000}"/>
    <cellStyle name="Good 9" xfId="27621" xr:uid="{00000000-0005-0000-0000-0000CD0B0000}"/>
    <cellStyle name="Green" xfId="484" xr:uid="{00000000-0005-0000-0000-0000CE0B0000}"/>
    <cellStyle name="grey" xfId="485" xr:uid="{00000000-0005-0000-0000-0000CF0B0000}"/>
    <cellStyle name="head1" xfId="25849" xr:uid="{00000000-0005-0000-0000-0000D00B0000}"/>
    <cellStyle name="Header1" xfId="486" xr:uid="{00000000-0005-0000-0000-0000D10B0000}"/>
    <cellStyle name="Header2" xfId="487" xr:uid="{00000000-0005-0000-0000-0000D20B0000}"/>
    <cellStyle name="Heading" xfId="488" xr:uid="{00000000-0005-0000-0000-0000D30B0000}"/>
    <cellStyle name="Heading 1 2" xfId="489" xr:uid="{00000000-0005-0000-0000-0000D40B0000}"/>
    <cellStyle name="Heading 1 2 2" xfId="2932" xr:uid="{00000000-0005-0000-0000-0000D50B0000}"/>
    <cellStyle name="Heading 1 2 2 2" xfId="27623" xr:uid="{00000000-0005-0000-0000-0000D60B0000}"/>
    <cellStyle name="Heading 1 2 2 3" xfId="25851" xr:uid="{00000000-0005-0000-0000-0000D70B0000}"/>
    <cellStyle name="Heading 1 2 3" xfId="27622" xr:uid="{00000000-0005-0000-0000-0000D80B0000}"/>
    <cellStyle name="Heading 1 2 4" xfId="25850" xr:uid="{00000000-0005-0000-0000-0000D90B0000}"/>
    <cellStyle name="Heading 1 3" xfId="27624" xr:uid="{00000000-0005-0000-0000-0000DA0B0000}"/>
    <cellStyle name="Heading 1 4" xfId="27625" xr:uid="{00000000-0005-0000-0000-0000DB0B0000}"/>
    <cellStyle name="Heading 1 5" xfId="27626" xr:uid="{00000000-0005-0000-0000-0000DC0B0000}"/>
    <cellStyle name="Heading 1 6" xfId="27627" xr:uid="{00000000-0005-0000-0000-0000DD0B0000}"/>
    <cellStyle name="Heading 1 7" xfId="27628" xr:uid="{00000000-0005-0000-0000-0000DE0B0000}"/>
    <cellStyle name="Heading 1 8" xfId="27629" xr:uid="{00000000-0005-0000-0000-0000DF0B0000}"/>
    <cellStyle name="Heading 1 9" xfId="26119" xr:uid="{00000000-0005-0000-0000-0000E00B0000}"/>
    <cellStyle name="Heading 2 2" xfId="490" xr:uid="{00000000-0005-0000-0000-0000E10B0000}"/>
    <cellStyle name="Heading 2 2 2" xfId="2933" xr:uid="{00000000-0005-0000-0000-0000E20B0000}"/>
    <cellStyle name="Heading 2 2 2 2" xfId="27630" xr:uid="{00000000-0005-0000-0000-0000E30B0000}"/>
    <cellStyle name="Heading 2 2 2 3" xfId="25853" xr:uid="{00000000-0005-0000-0000-0000E40B0000}"/>
    <cellStyle name="Heading 2 2 3" xfId="25854" xr:uid="{00000000-0005-0000-0000-0000E50B0000}"/>
    <cellStyle name="Heading 2 2 4" xfId="25855" xr:uid="{00000000-0005-0000-0000-0000E60B0000}"/>
    <cellStyle name="Heading 2 2 5" xfId="26121" xr:uid="{00000000-0005-0000-0000-0000E70B0000}"/>
    <cellStyle name="Heading 2 2 6" xfId="25852" xr:uid="{00000000-0005-0000-0000-0000E80B0000}"/>
    <cellStyle name="Heading 2 3" xfId="491" xr:uid="{00000000-0005-0000-0000-0000E90B0000}"/>
    <cellStyle name="Heading 2 3 2" xfId="27631" xr:uid="{00000000-0005-0000-0000-0000EA0B0000}"/>
    <cellStyle name="Heading 2 4" xfId="27632" xr:uid="{00000000-0005-0000-0000-0000EB0B0000}"/>
    <cellStyle name="Heading 2 5" xfId="27633" xr:uid="{00000000-0005-0000-0000-0000EC0B0000}"/>
    <cellStyle name="Heading 2 6" xfId="27634" xr:uid="{00000000-0005-0000-0000-0000ED0B0000}"/>
    <cellStyle name="Heading 2 7" xfId="27635" xr:uid="{00000000-0005-0000-0000-0000EE0B0000}"/>
    <cellStyle name="Heading 2 8" xfId="27636" xr:uid="{00000000-0005-0000-0000-0000EF0B0000}"/>
    <cellStyle name="Heading 2 9" xfId="26120" xr:uid="{00000000-0005-0000-0000-0000F00B0000}"/>
    <cellStyle name="Heading 3 2" xfId="492" xr:uid="{00000000-0005-0000-0000-0000F10B0000}"/>
    <cellStyle name="Heading 3 2 2" xfId="493" xr:uid="{00000000-0005-0000-0000-0000F20B0000}"/>
    <cellStyle name="Heading 3 2 2 2" xfId="25857" xr:uid="{00000000-0005-0000-0000-0000F30B0000}"/>
    <cellStyle name="Heading 3 2 3" xfId="2934" xr:uid="{00000000-0005-0000-0000-0000F40B0000}"/>
    <cellStyle name="Heading 3 2 3 2" xfId="25858" xr:uid="{00000000-0005-0000-0000-0000F50B0000}"/>
    <cellStyle name="Heading 3 2 4" xfId="25859" xr:uid="{00000000-0005-0000-0000-0000F60B0000}"/>
    <cellStyle name="Heading 3 2 5" xfId="26224" xr:uid="{00000000-0005-0000-0000-0000F70B0000}"/>
    <cellStyle name="Heading 3 2 6" xfId="25856" xr:uid="{00000000-0005-0000-0000-0000F80B0000}"/>
    <cellStyle name="Heading 3 3" xfId="27637" xr:uid="{00000000-0005-0000-0000-0000F90B0000}"/>
    <cellStyle name="Heading 3 4" xfId="27638" xr:uid="{00000000-0005-0000-0000-0000FA0B0000}"/>
    <cellStyle name="Heading 3 5" xfId="27639" xr:uid="{00000000-0005-0000-0000-0000FB0B0000}"/>
    <cellStyle name="Heading 3 6" xfId="27640" xr:uid="{00000000-0005-0000-0000-0000FC0B0000}"/>
    <cellStyle name="Heading 3 7" xfId="27641" xr:uid="{00000000-0005-0000-0000-0000FD0B0000}"/>
    <cellStyle name="Heading 3 8" xfId="27642" xr:uid="{00000000-0005-0000-0000-0000FE0B0000}"/>
    <cellStyle name="Heading 3 9" xfId="27643" xr:uid="{00000000-0005-0000-0000-0000FF0B0000}"/>
    <cellStyle name="Heading 4 2" xfId="494" xr:uid="{00000000-0005-0000-0000-0000000C0000}"/>
    <cellStyle name="Heading 4 2 2" xfId="495" xr:uid="{00000000-0005-0000-0000-0000010C0000}"/>
    <cellStyle name="Heading 4 2 2 2" xfId="25860" xr:uid="{00000000-0005-0000-0000-0000020C0000}"/>
    <cellStyle name="Heading 4 2 3" xfId="26225" xr:uid="{00000000-0005-0000-0000-0000030C0000}"/>
    <cellStyle name="Heading 4 3" xfId="27644" xr:uid="{00000000-0005-0000-0000-0000040C0000}"/>
    <cellStyle name="Heading 4 4" xfId="27645" xr:uid="{00000000-0005-0000-0000-0000050C0000}"/>
    <cellStyle name="Heading 4 5" xfId="27646" xr:uid="{00000000-0005-0000-0000-0000060C0000}"/>
    <cellStyle name="Heading 4 6" xfId="27647" xr:uid="{00000000-0005-0000-0000-0000070C0000}"/>
    <cellStyle name="Heading 4 7" xfId="27648" xr:uid="{00000000-0005-0000-0000-0000080C0000}"/>
    <cellStyle name="Heading 4 8" xfId="27649" xr:uid="{00000000-0005-0000-0000-0000090C0000}"/>
    <cellStyle name="Heading 4 9" xfId="27650" xr:uid="{00000000-0005-0000-0000-00000A0C0000}"/>
    <cellStyle name="Heading No Underline" xfId="496" xr:uid="{00000000-0005-0000-0000-00000B0C0000}"/>
    <cellStyle name="Heading With Underline" xfId="497" xr:uid="{00000000-0005-0000-0000-00000C0C0000}"/>
    <cellStyle name="Heading1" xfId="498" xr:uid="{00000000-0005-0000-0000-00000D0C0000}"/>
    <cellStyle name="Heading2" xfId="499" xr:uid="{00000000-0005-0000-0000-00000E0C0000}"/>
    <cellStyle name="Headline" xfId="500" xr:uid="{00000000-0005-0000-0000-00000F0C0000}"/>
    <cellStyle name="Highlight" xfId="501" xr:uid="{00000000-0005-0000-0000-0000100C0000}"/>
    <cellStyle name="Hyperlink 2" xfId="502" xr:uid="{00000000-0005-0000-0000-0000110C0000}"/>
    <cellStyle name="in" xfId="503" xr:uid="{00000000-0005-0000-0000-0000120C0000}"/>
    <cellStyle name="Indented [0]" xfId="504" xr:uid="{00000000-0005-0000-0000-0000130C0000}"/>
    <cellStyle name="Indented [2]" xfId="505" xr:uid="{00000000-0005-0000-0000-0000140C0000}"/>
    <cellStyle name="Indented [4]" xfId="506" xr:uid="{00000000-0005-0000-0000-0000150C0000}"/>
    <cellStyle name="Indented [6]" xfId="507" xr:uid="{00000000-0005-0000-0000-0000160C0000}"/>
    <cellStyle name="Input [yellow]" xfId="508" xr:uid="{00000000-0005-0000-0000-0000170C0000}"/>
    <cellStyle name="Input 2" xfId="509" xr:uid="{00000000-0005-0000-0000-0000180C0000}"/>
    <cellStyle name="Input 2 10" xfId="3339" xr:uid="{00000000-0005-0000-0000-0000190C0000}"/>
    <cellStyle name="Input 2 10 2" xfId="5877" xr:uid="{00000000-0005-0000-0000-00001A0C0000}"/>
    <cellStyle name="Input 2 10 3" xfId="8222" xr:uid="{00000000-0005-0000-0000-00001B0C0000}"/>
    <cellStyle name="Input 2 10 4" xfId="10360" xr:uid="{00000000-0005-0000-0000-00001C0C0000}"/>
    <cellStyle name="Input 2 10 5" xfId="12682" xr:uid="{00000000-0005-0000-0000-00001D0C0000}"/>
    <cellStyle name="Input 2 10 6" xfId="16788" xr:uid="{00000000-0005-0000-0000-00001E0C0000}"/>
    <cellStyle name="Input 2 10 7" xfId="17378" xr:uid="{00000000-0005-0000-0000-00001F0C0000}"/>
    <cellStyle name="Input 2 10 8" xfId="21484" xr:uid="{00000000-0005-0000-0000-0000200C0000}"/>
    <cellStyle name="Input 2 10 9" xfId="22031" xr:uid="{00000000-0005-0000-0000-0000210C0000}"/>
    <cellStyle name="Input 2 11" xfId="3470" xr:uid="{00000000-0005-0000-0000-0000220C0000}"/>
    <cellStyle name="Input 2 11 2" xfId="6008" xr:uid="{00000000-0005-0000-0000-0000230C0000}"/>
    <cellStyle name="Input 2 11 3" xfId="8410" xr:uid="{00000000-0005-0000-0000-0000240C0000}"/>
    <cellStyle name="Input 2 11 4" xfId="11087" xr:uid="{00000000-0005-0000-0000-0000250C0000}"/>
    <cellStyle name="Input 2 11 5" xfId="13478" xr:uid="{00000000-0005-0000-0000-0000260C0000}"/>
    <cellStyle name="Input 2 11 6" xfId="15929" xr:uid="{00000000-0005-0000-0000-0000270C0000}"/>
    <cellStyle name="Input 2 11 7" xfId="18174" xr:uid="{00000000-0005-0000-0000-0000280C0000}"/>
    <cellStyle name="Input 2 11 8" xfId="20625" xr:uid="{00000000-0005-0000-0000-0000290C0000}"/>
    <cellStyle name="Input 2 11 9" xfId="22760" xr:uid="{00000000-0005-0000-0000-00002A0C0000}"/>
    <cellStyle name="Input 2 12" xfId="3330" xr:uid="{00000000-0005-0000-0000-00002B0C0000}"/>
    <cellStyle name="Input 2 12 2" xfId="5868" xr:uid="{00000000-0005-0000-0000-00002C0C0000}"/>
    <cellStyle name="Input 2 12 3" xfId="9523" xr:uid="{00000000-0005-0000-0000-00002D0C0000}"/>
    <cellStyle name="Input 2 12 4" xfId="11825" xr:uid="{00000000-0005-0000-0000-00002E0C0000}"/>
    <cellStyle name="Input 2 12 5" xfId="14283" xr:uid="{00000000-0005-0000-0000-00002F0C0000}"/>
    <cellStyle name="Input 2 12 6" xfId="15969" xr:uid="{00000000-0005-0000-0000-0000300C0000}"/>
    <cellStyle name="Input 2 12 7" xfId="18979" xr:uid="{00000000-0005-0000-0000-0000310C0000}"/>
    <cellStyle name="Input 2 12 8" xfId="20665" xr:uid="{00000000-0005-0000-0000-0000320C0000}"/>
    <cellStyle name="Input 2 12 9" xfId="23500" xr:uid="{00000000-0005-0000-0000-0000330C0000}"/>
    <cellStyle name="Input 2 13" xfId="3600" xr:uid="{00000000-0005-0000-0000-0000340C0000}"/>
    <cellStyle name="Input 2 13 2" xfId="6138" xr:uid="{00000000-0005-0000-0000-0000350C0000}"/>
    <cellStyle name="Input 2 13 3" xfId="8719" xr:uid="{00000000-0005-0000-0000-0000360C0000}"/>
    <cellStyle name="Input 2 13 4" xfId="11843" xr:uid="{00000000-0005-0000-0000-0000370C0000}"/>
    <cellStyle name="Input 2 13 5" xfId="14304" xr:uid="{00000000-0005-0000-0000-0000380C0000}"/>
    <cellStyle name="Input 2 13 6" xfId="15246" xr:uid="{00000000-0005-0000-0000-0000390C0000}"/>
    <cellStyle name="Input 2 13 7" xfId="19000" xr:uid="{00000000-0005-0000-0000-00003A0C0000}"/>
    <cellStyle name="Input 2 13 8" xfId="19942" xr:uid="{00000000-0005-0000-0000-00003B0C0000}"/>
    <cellStyle name="Input 2 13 9" xfId="23518" xr:uid="{00000000-0005-0000-0000-00003C0C0000}"/>
    <cellStyle name="Input 2 14" xfId="3485" xr:uid="{00000000-0005-0000-0000-00003D0C0000}"/>
    <cellStyle name="Input 2 14 2" xfId="6023" xr:uid="{00000000-0005-0000-0000-00003E0C0000}"/>
    <cellStyle name="Input 2 14 3" xfId="8778" xr:uid="{00000000-0005-0000-0000-00003F0C0000}"/>
    <cellStyle name="Input 2 14 4" xfId="12177" xr:uid="{00000000-0005-0000-0000-0000400C0000}"/>
    <cellStyle name="Input 2 14 5" xfId="12718" xr:uid="{00000000-0005-0000-0000-0000410C0000}"/>
    <cellStyle name="Input 2 14 6" xfId="15640" xr:uid="{00000000-0005-0000-0000-0000420C0000}"/>
    <cellStyle name="Input 2 14 7" xfId="17414" xr:uid="{00000000-0005-0000-0000-0000430C0000}"/>
    <cellStyle name="Input 2 14 8" xfId="20336" xr:uid="{00000000-0005-0000-0000-0000440C0000}"/>
    <cellStyle name="Input 2 14 9" xfId="22066" xr:uid="{00000000-0005-0000-0000-0000450C0000}"/>
    <cellStyle name="Input 2 15" xfId="3714" xr:uid="{00000000-0005-0000-0000-0000460C0000}"/>
    <cellStyle name="Input 2 15 2" xfId="6252" xr:uid="{00000000-0005-0000-0000-0000470C0000}"/>
    <cellStyle name="Input 2 15 3" xfId="8926" xr:uid="{00000000-0005-0000-0000-0000480C0000}"/>
    <cellStyle name="Input 2 15 4" xfId="11567" xr:uid="{00000000-0005-0000-0000-0000490C0000}"/>
    <cellStyle name="Input 2 15 5" xfId="14003" xr:uid="{00000000-0005-0000-0000-00004A0C0000}"/>
    <cellStyle name="Input 2 15 6" xfId="15638" xr:uid="{00000000-0005-0000-0000-00004B0C0000}"/>
    <cellStyle name="Input 2 15 7" xfId="18699" xr:uid="{00000000-0005-0000-0000-00004C0C0000}"/>
    <cellStyle name="Input 2 15 8" xfId="20334" xr:uid="{00000000-0005-0000-0000-00004D0C0000}"/>
    <cellStyle name="Input 2 15 9" xfId="23241" xr:uid="{00000000-0005-0000-0000-00004E0C0000}"/>
    <cellStyle name="Input 2 16" xfId="3776" xr:uid="{00000000-0005-0000-0000-00004F0C0000}"/>
    <cellStyle name="Input 2 16 2" xfId="6314" xr:uid="{00000000-0005-0000-0000-0000500C0000}"/>
    <cellStyle name="Input 2 16 3" xfId="5425" xr:uid="{00000000-0005-0000-0000-0000510C0000}"/>
    <cellStyle name="Input 2 16 4" xfId="11287" xr:uid="{00000000-0005-0000-0000-0000520C0000}"/>
    <cellStyle name="Input 2 16 5" xfId="13693" xr:uid="{00000000-0005-0000-0000-0000530C0000}"/>
    <cellStyle name="Input 2 16 6" xfId="15135" xr:uid="{00000000-0005-0000-0000-0000540C0000}"/>
    <cellStyle name="Input 2 16 7" xfId="18389" xr:uid="{00000000-0005-0000-0000-0000550C0000}"/>
    <cellStyle name="Input 2 16 8" xfId="19831" xr:uid="{00000000-0005-0000-0000-0000560C0000}"/>
    <cellStyle name="Input 2 16 9" xfId="22961" xr:uid="{00000000-0005-0000-0000-0000570C0000}"/>
    <cellStyle name="Input 2 17" xfId="3712" xr:uid="{00000000-0005-0000-0000-0000580C0000}"/>
    <cellStyle name="Input 2 17 2" xfId="6250" xr:uid="{00000000-0005-0000-0000-0000590C0000}"/>
    <cellStyle name="Input 2 17 3" xfId="9087" xr:uid="{00000000-0005-0000-0000-00005A0C0000}"/>
    <cellStyle name="Input 2 17 4" xfId="11328" xr:uid="{00000000-0005-0000-0000-00005B0C0000}"/>
    <cellStyle name="Input 2 17 5" xfId="13737" xr:uid="{00000000-0005-0000-0000-00005C0C0000}"/>
    <cellStyle name="Input 2 17 6" xfId="15673" xr:uid="{00000000-0005-0000-0000-00005D0C0000}"/>
    <cellStyle name="Input 2 17 7" xfId="18433" xr:uid="{00000000-0005-0000-0000-00005E0C0000}"/>
    <cellStyle name="Input 2 17 8" xfId="20369" xr:uid="{00000000-0005-0000-0000-00005F0C0000}"/>
    <cellStyle name="Input 2 17 9" xfId="23002" xr:uid="{00000000-0005-0000-0000-0000600C0000}"/>
    <cellStyle name="Input 2 18" xfId="3888" xr:uid="{00000000-0005-0000-0000-0000610C0000}"/>
    <cellStyle name="Input 2 18 2" xfId="6426" xr:uid="{00000000-0005-0000-0000-0000620C0000}"/>
    <cellStyle name="Input 2 18 3" xfId="7943" xr:uid="{00000000-0005-0000-0000-0000630C0000}"/>
    <cellStyle name="Input 2 18 4" xfId="11736" xr:uid="{00000000-0005-0000-0000-0000640C0000}"/>
    <cellStyle name="Input 2 18 5" xfId="14187" xr:uid="{00000000-0005-0000-0000-0000650C0000}"/>
    <cellStyle name="Input 2 18 6" xfId="16722" xr:uid="{00000000-0005-0000-0000-0000660C0000}"/>
    <cellStyle name="Input 2 18 7" xfId="18883" xr:uid="{00000000-0005-0000-0000-0000670C0000}"/>
    <cellStyle name="Input 2 18 8" xfId="21418" xr:uid="{00000000-0005-0000-0000-0000680C0000}"/>
    <cellStyle name="Input 2 18 9" xfId="23410" xr:uid="{00000000-0005-0000-0000-0000690C0000}"/>
    <cellStyle name="Input 2 19" xfId="3822" xr:uid="{00000000-0005-0000-0000-00006A0C0000}"/>
    <cellStyle name="Input 2 19 2" xfId="6360" xr:uid="{00000000-0005-0000-0000-00006B0C0000}"/>
    <cellStyle name="Input 2 19 3" xfId="8444" xr:uid="{00000000-0005-0000-0000-00006C0C0000}"/>
    <cellStyle name="Input 2 19 4" xfId="11591" xr:uid="{00000000-0005-0000-0000-00006D0C0000}"/>
    <cellStyle name="Input 2 19 5" xfId="14029" xr:uid="{00000000-0005-0000-0000-00006E0C0000}"/>
    <cellStyle name="Input 2 19 6" xfId="16486" xr:uid="{00000000-0005-0000-0000-00006F0C0000}"/>
    <cellStyle name="Input 2 19 7" xfId="18725" xr:uid="{00000000-0005-0000-0000-0000700C0000}"/>
    <cellStyle name="Input 2 19 8" xfId="21182" xr:uid="{00000000-0005-0000-0000-0000710C0000}"/>
    <cellStyle name="Input 2 19 9" xfId="23265" xr:uid="{00000000-0005-0000-0000-0000720C0000}"/>
    <cellStyle name="Input 2 2" xfId="510" xr:uid="{00000000-0005-0000-0000-0000730C0000}"/>
    <cellStyle name="Input 2 2 10" xfId="3054" xr:uid="{00000000-0005-0000-0000-0000740C0000}"/>
    <cellStyle name="Input 2 2 11" xfId="25862" xr:uid="{00000000-0005-0000-0000-0000750C0000}"/>
    <cellStyle name="Input 2 2 2" xfId="5593" xr:uid="{00000000-0005-0000-0000-0000760C0000}"/>
    <cellStyle name="Input 2 2 2 2" xfId="27651" xr:uid="{00000000-0005-0000-0000-0000770C0000}"/>
    <cellStyle name="Input 2 2 3" xfId="8801" xr:uid="{00000000-0005-0000-0000-0000780C0000}"/>
    <cellStyle name="Input 2 2 4" xfId="12175" xr:uid="{00000000-0005-0000-0000-0000790C0000}"/>
    <cellStyle name="Input 2 2 5" xfId="12632" xr:uid="{00000000-0005-0000-0000-00007A0C0000}"/>
    <cellStyle name="Input 2 2 6" xfId="15581" xr:uid="{00000000-0005-0000-0000-00007B0C0000}"/>
    <cellStyle name="Input 2 2 7" xfId="17328" xr:uid="{00000000-0005-0000-0000-00007C0C0000}"/>
    <cellStyle name="Input 2 2 8" xfId="20277" xr:uid="{00000000-0005-0000-0000-00007D0C0000}"/>
    <cellStyle name="Input 2 2 9" xfId="21986" xr:uid="{00000000-0005-0000-0000-00007E0C0000}"/>
    <cellStyle name="Input 2 20" xfId="3847" xr:uid="{00000000-0005-0000-0000-00007F0C0000}"/>
    <cellStyle name="Input 2 20 2" xfId="6385" xr:uid="{00000000-0005-0000-0000-0000800C0000}"/>
    <cellStyle name="Input 2 20 3" xfId="9830" xr:uid="{00000000-0005-0000-0000-0000810C0000}"/>
    <cellStyle name="Input 2 20 4" xfId="11814" xr:uid="{00000000-0005-0000-0000-0000820C0000}"/>
    <cellStyle name="Input 2 20 5" xfId="14271" xr:uid="{00000000-0005-0000-0000-0000830C0000}"/>
    <cellStyle name="Input 2 20 6" xfId="16470" xr:uid="{00000000-0005-0000-0000-0000840C0000}"/>
    <cellStyle name="Input 2 20 7" xfId="18967" xr:uid="{00000000-0005-0000-0000-0000850C0000}"/>
    <cellStyle name="Input 2 20 8" xfId="21166" xr:uid="{00000000-0005-0000-0000-0000860C0000}"/>
    <cellStyle name="Input 2 20 9" xfId="23489" xr:uid="{00000000-0005-0000-0000-0000870C0000}"/>
    <cellStyle name="Input 2 21" xfId="4036" xr:uid="{00000000-0005-0000-0000-0000880C0000}"/>
    <cellStyle name="Input 2 21 2" xfId="6574" xr:uid="{00000000-0005-0000-0000-0000890C0000}"/>
    <cellStyle name="Input 2 21 3" xfId="8389" xr:uid="{00000000-0005-0000-0000-00008A0C0000}"/>
    <cellStyle name="Input 2 21 4" xfId="12075" xr:uid="{00000000-0005-0000-0000-00008B0C0000}"/>
    <cellStyle name="Input 2 21 5" xfId="14555" xr:uid="{00000000-0005-0000-0000-00008C0C0000}"/>
    <cellStyle name="Input 2 21 6" xfId="15206" xr:uid="{00000000-0005-0000-0000-00008D0C0000}"/>
    <cellStyle name="Input 2 21 7" xfId="19251" xr:uid="{00000000-0005-0000-0000-00008E0C0000}"/>
    <cellStyle name="Input 2 21 8" xfId="19902" xr:uid="{00000000-0005-0000-0000-00008F0C0000}"/>
    <cellStyle name="Input 2 21 9" xfId="23747" xr:uid="{00000000-0005-0000-0000-0000900C0000}"/>
    <cellStyle name="Input 2 22" xfId="4093" xr:uid="{00000000-0005-0000-0000-0000910C0000}"/>
    <cellStyle name="Input 2 22 2" xfId="6631" xr:uid="{00000000-0005-0000-0000-0000920C0000}"/>
    <cellStyle name="Input 2 22 3" xfId="8995" xr:uid="{00000000-0005-0000-0000-0000930C0000}"/>
    <cellStyle name="Input 2 22 4" xfId="11833" xr:uid="{00000000-0005-0000-0000-0000940C0000}"/>
    <cellStyle name="Input 2 22 5" xfId="14291" xr:uid="{00000000-0005-0000-0000-0000950C0000}"/>
    <cellStyle name="Input 2 22 6" xfId="15890" xr:uid="{00000000-0005-0000-0000-0000960C0000}"/>
    <cellStyle name="Input 2 22 7" xfId="18987" xr:uid="{00000000-0005-0000-0000-0000970C0000}"/>
    <cellStyle name="Input 2 22 8" xfId="20586" xr:uid="{00000000-0005-0000-0000-0000980C0000}"/>
    <cellStyle name="Input 2 22 9" xfId="23508" xr:uid="{00000000-0005-0000-0000-0000990C0000}"/>
    <cellStyle name="Input 2 23" xfId="3946" xr:uid="{00000000-0005-0000-0000-00009A0C0000}"/>
    <cellStyle name="Input 2 23 2" xfId="6484" xr:uid="{00000000-0005-0000-0000-00009B0C0000}"/>
    <cellStyle name="Input 2 23 3" xfId="10157" xr:uid="{00000000-0005-0000-0000-00009C0C0000}"/>
    <cellStyle name="Input 2 23 4" xfId="11383" xr:uid="{00000000-0005-0000-0000-00009D0C0000}"/>
    <cellStyle name="Input 2 23 5" xfId="13797" xr:uid="{00000000-0005-0000-0000-00009E0C0000}"/>
    <cellStyle name="Input 2 23 6" xfId="16831" xr:uid="{00000000-0005-0000-0000-00009F0C0000}"/>
    <cellStyle name="Input 2 23 7" xfId="18493" xr:uid="{00000000-0005-0000-0000-0000A00C0000}"/>
    <cellStyle name="Input 2 23 8" xfId="21527" xr:uid="{00000000-0005-0000-0000-0000A10C0000}"/>
    <cellStyle name="Input 2 23 9" xfId="23057" xr:uid="{00000000-0005-0000-0000-0000A20C0000}"/>
    <cellStyle name="Input 2 24" xfId="4065" xr:uid="{00000000-0005-0000-0000-0000A30C0000}"/>
    <cellStyle name="Input 2 24 2" xfId="6603" xr:uid="{00000000-0005-0000-0000-0000A40C0000}"/>
    <cellStyle name="Input 2 24 3" xfId="9365" xr:uid="{00000000-0005-0000-0000-0000A50C0000}"/>
    <cellStyle name="Input 2 24 4" xfId="10661" xr:uid="{00000000-0005-0000-0000-0000A60C0000}"/>
    <cellStyle name="Input 2 24 5" xfId="13010" xr:uid="{00000000-0005-0000-0000-0000A70C0000}"/>
    <cellStyle name="Input 2 24 6" xfId="16863" xr:uid="{00000000-0005-0000-0000-0000A80C0000}"/>
    <cellStyle name="Input 2 24 7" xfId="17706" xr:uid="{00000000-0005-0000-0000-0000A90C0000}"/>
    <cellStyle name="Input 2 24 8" xfId="21559" xr:uid="{00000000-0005-0000-0000-0000AA0C0000}"/>
    <cellStyle name="Input 2 24 9" xfId="22334" xr:uid="{00000000-0005-0000-0000-0000AB0C0000}"/>
    <cellStyle name="Input 2 25" xfId="4090" xr:uid="{00000000-0005-0000-0000-0000AC0C0000}"/>
    <cellStyle name="Input 2 25 2" xfId="6628" xr:uid="{00000000-0005-0000-0000-0000AD0C0000}"/>
    <cellStyle name="Input 2 25 3" xfId="9986" xr:uid="{00000000-0005-0000-0000-0000AE0C0000}"/>
    <cellStyle name="Input 2 25 4" xfId="11846" xr:uid="{00000000-0005-0000-0000-0000AF0C0000}"/>
    <cellStyle name="Input 2 25 5" xfId="14308" xr:uid="{00000000-0005-0000-0000-0000B00C0000}"/>
    <cellStyle name="Input 2 25 6" xfId="16830" xr:uid="{00000000-0005-0000-0000-0000B10C0000}"/>
    <cellStyle name="Input 2 25 7" xfId="19004" xr:uid="{00000000-0005-0000-0000-0000B20C0000}"/>
    <cellStyle name="Input 2 25 8" xfId="21526" xr:uid="{00000000-0005-0000-0000-0000B30C0000}"/>
    <cellStyle name="Input 2 25 9" xfId="23522" xr:uid="{00000000-0005-0000-0000-0000B40C0000}"/>
    <cellStyle name="Input 2 26" xfId="4068" xr:uid="{00000000-0005-0000-0000-0000B50C0000}"/>
    <cellStyle name="Input 2 26 2" xfId="6606" xr:uid="{00000000-0005-0000-0000-0000B60C0000}"/>
    <cellStyle name="Input 2 26 3" xfId="8771" xr:uid="{00000000-0005-0000-0000-0000B70C0000}"/>
    <cellStyle name="Input 2 26 4" xfId="11377" xr:uid="{00000000-0005-0000-0000-0000B80C0000}"/>
    <cellStyle name="Input 2 26 5" xfId="13791" xr:uid="{00000000-0005-0000-0000-0000B90C0000}"/>
    <cellStyle name="Input 2 26 6" xfId="16698" xr:uid="{00000000-0005-0000-0000-0000BA0C0000}"/>
    <cellStyle name="Input 2 26 7" xfId="18487" xr:uid="{00000000-0005-0000-0000-0000BB0C0000}"/>
    <cellStyle name="Input 2 26 8" xfId="21394" xr:uid="{00000000-0005-0000-0000-0000BC0C0000}"/>
    <cellStyle name="Input 2 26 9" xfId="23051" xr:uid="{00000000-0005-0000-0000-0000BD0C0000}"/>
    <cellStyle name="Input 2 27" xfId="4069" xr:uid="{00000000-0005-0000-0000-0000BE0C0000}"/>
    <cellStyle name="Input 2 27 2" xfId="6607" xr:uid="{00000000-0005-0000-0000-0000BF0C0000}"/>
    <cellStyle name="Input 2 27 3" xfId="8852" xr:uid="{00000000-0005-0000-0000-0000C00C0000}"/>
    <cellStyle name="Input 2 27 4" xfId="11947" xr:uid="{00000000-0005-0000-0000-0000C10C0000}"/>
    <cellStyle name="Input 2 27 5" xfId="14420" xr:uid="{00000000-0005-0000-0000-0000C20C0000}"/>
    <cellStyle name="Input 2 27 6" xfId="16832" xr:uid="{00000000-0005-0000-0000-0000C30C0000}"/>
    <cellStyle name="Input 2 27 7" xfId="19116" xr:uid="{00000000-0005-0000-0000-0000C40C0000}"/>
    <cellStyle name="Input 2 27 8" xfId="21528" xr:uid="{00000000-0005-0000-0000-0000C50C0000}"/>
    <cellStyle name="Input 2 27 9" xfId="23622" xr:uid="{00000000-0005-0000-0000-0000C60C0000}"/>
    <cellStyle name="Input 2 28" xfId="4166" xr:uid="{00000000-0005-0000-0000-0000C70C0000}"/>
    <cellStyle name="Input 2 28 2" xfId="6704" xr:uid="{00000000-0005-0000-0000-0000C80C0000}"/>
    <cellStyle name="Input 2 28 3" xfId="8208" xr:uid="{00000000-0005-0000-0000-0000C90C0000}"/>
    <cellStyle name="Input 2 28 4" xfId="10677" xr:uid="{00000000-0005-0000-0000-0000CA0C0000}"/>
    <cellStyle name="Input 2 28 5" xfId="13026" xr:uid="{00000000-0005-0000-0000-0000CB0C0000}"/>
    <cellStyle name="Input 2 28 6" xfId="15065" xr:uid="{00000000-0005-0000-0000-0000CC0C0000}"/>
    <cellStyle name="Input 2 28 7" xfId="17722" xr:uid="{00000000-0005-0000-0000-0000CD0C0000}"/>
    <cellStyle name="Input 2 28 8" xfId="19761" xr:uid="{00000000-0005-0000-0000-0000CE0C0000}"/>
    <cellStyle name="Input 2 28 9" xfId="22350" xr:uid="{00000000-0005-0000-0000-0000CF0C0000}"/>
    <cellStyle name="Input 2 29" xfId="4264" xr:uid="{00000000-0005-0000-0000-0000D00C0000}"/>
    <cellStyle name="Input 2 29 2" xfId="6802" xr:uid="{00000000-0005-0000-0000-0000D10C0000}"/>
    <cellStyle name="Input 2 29 3" xfId="9366" xr:uid="{00000000-0005-0000-0000-0000D20C0000}"/>
    <cellStyle name="Input 2 29 4" xfId="11688" xr:uid="{00000000-0005-0000-0000-0000D30C0000}"/>
    <cellStyle name="Input 2 29 5" xfId="13811" xr:uid="{00000000-0005-0000-0000-0000D40C0000}"/>
    <cellStyle name="Input 2 29 6" xfId="15917" xr:uid="{00000000-0005-0000-0000-0000D50C0000}"/>
    <cellStyle name="Input 2 29 7" xfId="18507" xr:uid="{00000000-0005-0000-0000-0000D60C0000}"/>
    <cellStyle name="Input 2 29 8" xfId="20613" xr:uid="{00000000-0005-0000-0000-0000D70C0000}"/>
    <cellStyle name="Input 2 29 9" xfId="23070" xr:uid="{00000000-0005-0000-0000-0000D80C0000}"/>
    <cellStyle name="Input 2 3" xfId="3115" xr:uid="{00000000-0005-0000-0000-0000D90C0000}"/>
    <cellStyle name="Input 2 3 10" xfId="25863" xr:uid="{00000000-0005-0000-0000-0000DA0C0000}"/>
    <cellStyle name="Input 2 3 2" xfId="5653" xr:uid="{00000000-0005-0000-0000-0000DB0C0000}"/>
    <cellStyle name="Input 2 3 3" xfId="10142" xr:uid="{00000000-0005-0000-0000-0000DC0C0000}"/>
    <cellStyle name="Input 2 3 4" xfId="12209" xr:uid="{00000000-0005-0000-0000-0000DD0C0000}"/>
    <cellStyle name="Input 2 3 5" xfId="14852" xr:uid="{00000000-0005-0000-0000-0000DE0C0000}"/>
    <cellStyle name="Input 2 3 6" xfId="16904" xr:uid="{00000000-0005-0000-0000-0000DF0C0000}"/>
    <cellStyle name="Input 2 3 7" xfId="19548" xr:uid="{00000000-0005-0000-0000-0000E00C0000}"/>
    <cellStyle name="Input 2 3 8" xfId="21600" xr:uid="{00000000-0005-0000-0000-0000E10C0000}"/>
    <cellStyle name="Input 2 3 9" xfId="24024" xr:uid="{00000000-0005-0000-0000-0000E20C0000}"/>
    <cellStyle name="Input 2 30" xfId="4307" xr:uid="{00000000-0005-0000-0000-0000E30C0000}"/>
    <cellStyle name="Input 2 30 2" xfId="6845" xr:uid="{00000000-0005-0000-0000-0000E40C0000}"/>
    <cellStyle name="Input 2 30 3" xfId="10226" xr:uid="{00000000-0005-0000-0000-0000E50C0000}"/>
    <cellStyle name="Input 2 30 4" xfId="11502" xr:uid="{00000000-0005-0000-0000-0000E60C0000}"/>
    <cellStyle name="Input 2 30 5" xfId="13929" xr:uid="{00000000-0005-0000-0000-0000E70C0000}"/>
    <cellStyle name="Input 2 30 6" xfId="16062" xr:uid="{00000000-0005-0000-0000-0000E80C0000}"/>
    <cellStyle name="Input 2 30 7" xfId="18625" xr:uid="{00000000-0005-0000-0000-0000E90C0000}"/>
    <cellStyle name="Input 2 30 8" xfId="20758" xr:uid="{00000000-0005-0000-0000-0000EA0C0000}"/>
    <cellStyle name="Input 2 30 9" xfId="23176" xr:uid="{00000000-0005-0000-0000-0000EB0C0000}"/>
    <cellStyle name="Input 2 31" xfId="4350" xr:uid="{00000000-0005-0000-0000-0000EC0C0000}"/>
    <cellStyle name="Input 2 31 2" xfId="6888" xr:uid="{00000000-0005-0000-0000-0000ED0C0000}"/>
    <cellStyle name="Input 2 31 3" xfId="8933" xr:uid="{00000000-0005-0000-0000-0000EE0C0000}"/>
    <cellStyle name="Input 2 31 4" xfId="11671" xr:uid="{00000000-0005-0000-0000-0000EF0C0000}"/>
    <cellStyle name="Input 2 31 5" xfId="14118" xr:uid="{00000000-0005-0000-0000-0000F00C0000}"/>
    <cellStyle name="Input 2 31 6" xfId="15043" xr:uid="{00000000-0005-0000-0000-0000F10C0000}"/>
    <cellStyle name="Input 2 31 7" xfId="18814" xr:uid="{00000000-0005-0000-0000-0000F20C0000}"/>
    <cellStyle name="Input 2 31 8" xfId="19739" xr:uid="{00000000-0005-0000-0000-0000F30C0000}"/>
    <cellStyle name="Input 2 31 9" xfId="23345" xr:uid="{00000000-0005-0000-0000-0000F40C0000}"/>
    <cellStyle name="Input 2 32" xfId="4522" xr:uid="{00000000-0005-0000-0000-0000F50C0000}"/>
    <cellStyle name="Input 2 32 2" xfId="7060" xr:uid="{00000000-0005-0000-0000-0000F60C0000}"/>
    <cellStyle name="Input 2 32 3" xfId="7724" xr:uid="{00000000-0005-0000-0000-0000F70C0000}"/>
    <cellStyle name="Input 2 32 4" xfId="10274" xr:uid="{00000000-0005-0000-0000-0000F80C0000}"/>
    <cellStyle name="Input 2 32 5" xfId="12584" xr:uid="{00000000-0005-0000-0000-0000F90C0000}"/>
    <cellStyle name="Input 2 32 6" xfId="15801" xr:uid="{00000000-0005-0000-0000-0000FA0C0000}"/>
    <cellStyle name="Input 2 32 7" xfId="17280" xr:uid="{00000000-0005-0000-0000-0000FB0C0000}"/>
    <cellStyle name="Input 2 32 8" xfId="20497" xr:uid="{00000000-0005-0000-0000-0000FC0C0000}"/>
    <cellStyle name="Input 2 32 9" xfId="21943" xr:uid="{00000000-0005-0000-0000-0000FD0C0000}"/>
    <cellStyle name="Input 2 33" xfId="4299" xr:uid="{00000000-0005-0000-0000-0000FE0C0000}"/>
    <cellStyle name="Input 2 33 2" xfId="6837" xr:uid="{00000000-0005-0000-0000-0000FF0C0000}"/>
    <cellStyle name="Input 2 33 3" xfId="7775" xr:uid="{00000000-0005-0000-0000-0000000D0000}"/>
    <cellStyle name="Input 2 33 4" xfId="10351" xr:uid="{00000000-0005-0000-0000-0000010D0000}"/>
    <cellStyle name="Input 2 33 5" xfId="12673" xr:uid="{00000000-0005-0000-0000-0000020D0000}"/>
    <cellStyle name="Input 2 33 6" xfId="16531" xr:uid="{00000000-0005-0000-0000-0000030D0000}"/>
    <cellStyle name="Input 2 33 7" xfId="17369" xr:uid="{00000000-0005-0000-0000-0000040D0000}"/>
    <cellStyle name="Input 2 33 8" xfId="21227" xr:uid="{00000000-0005-0000-0000-0000050D0000}"/>
    <cellStyle name="Input 2 33 9" xfId="22022" xr:uid="{00000000-0005-0000-0000-0000060D0000}"/>
    <cellStyle name="Input 2 34" xfId="4549" xr:uid="{00000000-0005-0000-0000-0000070D0000}"/>
    <cellStyle name="Input 2 34 2" xfId="7087" xr:uid="{00000000-0005-0000-0000-0000080D0000}"/>
    <cellStyle name="Input 2 34 3" xfId="8514" xr:uid="{00000000-0005-0000-0000-0000090D0000}"/>
    <cellStyle name="Input 2 34 4" xfId="11111" xr:uid="{00000000-0005-0000-0000-00000A0D0000}"/>
    <cellStyle name="Input 2 34 5" xfId="13505" xr:uid="{00000000-0005-0000-0000-00000B0D0000}"/>
    <cellStyle name="Input 2 34 6" xfId="14090" xr:uid="{00000000-0005-0000-0000-00000C0D0000}"/>
    <cellStyle name="Input 2 34 7" xfId="18201" xr:uid="{00000000-0005-0000-0000-00000D0D0000}"/>
    <cellStyle name="Input 2 34 8" xfId="18786" xr:uid="{00000000-0005-0000-0000-00000E0D0000}"/>
    <cellStyle name="Input 2 34 9" xfId="22784" xr:uid="{00000000-0005-0000-0000-00000F0D0000}"/>
    <cellStyle name="Input 2 35" xfId="4516" xr:uid="{00000000-0005-0000-0000-0000100D0000}"/>
    <cellStyle name="Input 2 35 2" xfId="7054" xr:uid="{00000000-0005-0000-0000-0000110D0000}"/>
    <cellStyle name="Input 2 35 3" xfId="9041" xr:uid="{00000000-0005-0000-0000-0000120D0000}"/>
    <cellStyle name="Input 2 35 4" xfId="12033" xr:uid="{00000000-0005-0000-0000-0000130D0000}"/>
    <cellStyle name="Input 2 35 5" xfId="14515" xr:uid="{00000000-0005-0000-0000-0000140D0000}"/>
    <cellStyle name="Input 2 35 6" xfId="14851" xr:uid="{00000000-0005-0000-0000-0000150D0000}"/>
    <cellStyle name="Input 2 35 7" xfId="19211" xr:uid="{00000000-0005-0000-0000-0000160D0000}"/>
    <cellStyle name="Input 2 35 8" xfId="19547" xr:uid="{00000000-0005-0000-0000-0000170D0000}"/>
    <cellStyle name="Input 2 35 9" xfId="23708" xr:uid="{00000000-0005-0000-0000-0000180D0000}"/>
    <cellStyle name="Input 2 36" xfId="4512" xr:uid="{00000000-0005-0000-0000-0000190D0000}"/>
    <cellStyle name="Input 2 36 2" xfId="7050" xr:uid="{00000000-0005-0000-0000-00001A0D0000}"/>
    <cellStyle name="Input 2 36 3" xfId="10065" xr:uid="{00000000-0005-0000-0000-00001B0D0000}"/>
    <cellStyle name="Input 2 36 4" xfId="12206" xr:uid="{00000000-0005-0000-0000-00001C0D0000}"/>
    <cellStyle name="Input 2 36 5" xfId="14855" xr:uid="{00000000-0005-0000-0000-00001D0D0000}"/>
    <cellStyle name="Input 2 36 6" xfId="16901" xr:uid="{00000000-0005-0000-0000-00001E0D0000}"/>
    <cellStyle name="Input 2 36 7" xfId="19551" xr:uid="{00000000-0005-0000-0000-00001F0D0000}"/>
    <cellStyle name="Input 2 36 8" xfId="21597" xr:uid="{00000000-0005-0000-0000-0000200D0000}"/>
    <cellStyle name="Input 2 36 9" xfId="24027" xr:uid="{00000000-0005-0000-0000-0000210D0000}"/>
    <cellStyle name="Input 2 37" xfId="4608" xr:uid="{00000000-0005-0000-0000-0000220D0000}"/>
    <cellStyle name="Input 2 37 2" xfId="7146" xr:uid="{00000000-0005-0000-0000-0000230D0000}"/>
    <cellStyle name="Input 2 37 3" xfId="10099" xr:uid="{00000000-0005-0000-0000-0000240D0000}"/>
    <cellStyle name="Input 2 37 4" xfId="11639" xr:uid="{00000000-0005-0000-0000-0000250D0000}"/>
    <cellStyle name="Input 2 37 5" xfId="14083" xr:uid="{00000000-0005-0000-0000-0000260D0000}"/>
    <cellStyle name="Input 2 37 6" xfId="16061" xr:uid="{00000000-0005-0000-0000-0000270D0000}"/>
    <cellStyle name="Input 2 37 7" xfId="18779" xr:uid="{00000000-0005-0000-0000-0000280D0000}"/>
    <cellStyle name="Input 2 37 8" xfId="20757" xr:uid="{00000000-0005-0000-0000-0000290D0000}"/>
    <cellStyle name="Input 2 37 9" xfId="23314" xr:uid="{00000000-0005-0000-0000-00002A0D0000}"/>
    <cellStyle name="Input 2 38" xfId="4784" xr:uid="{00000000-0005-0000-0000-00002B0D0000}"/>
    <cellStyle name="Input 2 38 2" xfId="7322" xr:uid="{00000000-0005-0000-0000-00002C0D0000}"/>
    <cellStyle name="Input 2 38 3" xfId="8037" xr:uid="{00000000-0005-0000-0000-00002D0D0000}"/>
    <cellStyle name="Input 2 38 4" xfId="11779" xr:uid="{00000000-0005-0000-0000-00002E0D0000}"/>
    <cellStyle name="Input 2 38 5" xfId="14233" xr:uid="{00000000-0005-0000-0000-00002F0D0000}"/>
    <cellStyle name="Input 2 38 6" xfId="15939" xr:uid="{00000000-0005-0000-0000-0000300D0000}"/>
    <cellStyle name="Input 2 38 7" xfId="18929" xr:uid="{00000000-0005-0000-0000-0000310D0000}"/>
    <cellStyle name="Input 2 38 8" xfId="20635" xr:uid="{00000000-0005-0000-0000-0000320D0000}"/>
    <cellStyle name="Input 2 38 9" xfId="23453" xr:uid="{00000000-0005-0000-0000-0000330D0000}"/>
    <cellStyle name="Input 2 39" xfId="4702" xr:uid="{00000000-0005-0000-0000-0000340D0000}"/>
    <cellStyle name="Input 2 39 2" xfId="7240" xr:uid="{00000000-0005-0000-0000-0000350D0000}"/>
    <cellStyle name="Input 2 39 3" xfId="9977" xr:uid="{00000000-0005-0000-0000-0000360D0000}"/>
    <cellStyle name="Input 2 39 4" xfId="11157" xr:uid="{00000000-0005-0000-0000-0000370D0000}"/>
    <cellStyle name="Input 2 39 5" xfId="13553" xr:uid="{00000000-0005-0000-0000-0000380D0000}"/>
    <cellStyle name="Input 2 39 6" xfId="16963" xr:uid="{00000000-0005-0000-0000-0000390D0000}"/>
    <cellStyle name="Input 2 39 7" xfId="18249" xr:uid="{00000000-0005-0000-0000-00003A0D0000}"/>
    <cellStyle name="Input 2 39 8" xfId="21659" xr:uid="{00000000-0005-0000-0000-00003B0D0000}"/>
    <cellStyle name="Input 2 39 9" xfId="22830" xr:uid="{00000000-0005-0000-0000-00003C0D0000}"/>
    <cellStyle name="Input 2 4" xfId="3045" xr:uid="{00000000-0005-0000-0000-00003D0D0000}"/>
    <cellStyle name="Input 2 4 10" xfId="26226" xr:uid="{00000000-0005-0000-0000-00003E0D0000}"/>
    <cellStyle name="Input 2 4 2" xfId="5584" xr:uid="{00000000-0005-0000-0000-00003F0D0000}"/>
    <cellStyle name="Input 2 4 3" xfId="8090" xr:uid="{00000000-0005-0000-0000-0000400D0000}"/>
    <cellStyle name="Input 2 4 4" xfId="10904" xr:uid="{00000000-0005-0000-0000-0000410D0000}"/>
    <cellStyle name="Input 2 4 5" xfId="14895" xr:uid="{00000000-0005-0000-0000-0000420D0000}"/>
    <cellStyle name="Input 2 4 6" xfId="16684" xr:uid="{00000000-0005-0000-0000-0000430D0000}"/>
    <cellStyle name="Input 2 4 7" xfId="19591" xr:uid="{00000000-0005-0000-0000-0000440D0000}"/>
    <cellStyle name="Input 2 4 8" xfId="21380" xr:uid="{00000000-0005-0000-0000-0000450D0000}"/>
    <cellStyle name="Input 2 4 9" xfId="24061" xr:uid="{00000000-0005-0000-0000-0000460D0000}"/>
    <cellStyle name="Input 2 40" xfId="4743" xr:uid="{00000000-0005-0000-0000-0000470D0000}"/>
    <cellStyle name="Input 2 40 2" xfId="7281" xr:uid="{00000000-0005-0000-0000-0000480D0000}"/>
    <cellStyle name="Input 2 40 3" xfId="8047" xr:uid="{00000000-0005-0000-0000-0000490D0000}"/>
    <cellStyle name="Input 2 40 4" xfId="12044" xr:uid="{00000000-0005-0000-0000-00004A0D0000}"/>
    <cellStyle name="Input 2 40 5" xfId="14235" xr:uid="{00000000-0005-0000-0000-00004B0D0000}"/>
    <cellStyle name="Input 2 40 6" xfId="13133" xr:uid="{00000000-0005-0000-0000-00004C0D0000}"/>
    <cellStyle name="Input 2 40 7" xfId="18931" xr:uid="{00000000-0005-0000-0000-00004D0D0000}"/>
    <cellStyle name="Input 2 40 8" xfId="17829" xr:uid="{00000000-0005-0000-0000-00004E0D0000}"/>
    <cellStyle name="Input 2 40 9" xfId="23455" xr:uid="{00000000-0005-0000-0000-00004F0D0000}"/>
    <cellStyle name="Input 2 41" xfId="4922" xr:uid="{00000000-0005-0000-0000-0000500D0000}"/>
    <cellStyle name="Input 2 41 2" xfId="7460" xr:uid="{00000000-0005-0000-0000-0000510D0000}"/>
    <cellStyle name="Input 2 41 3" xfId="10218" xr:uid="{00000000-0005-0000-0000-0000520D0000}"/>
    <cellStyle name="Input 2 41 4" xfId="10654" xr:uid="{00000000-0005-0000-0000-0000530D0000}"/>
    <cellStyle name="Input 2 41 5" xfId="13003" xr:uid="{00000000-0005-0000-0000-0000540D0000}"/>
    <cellStyle name="Input 2 41 6" xfId="16333" xr:uid="{00000000-0005-0000-0000-0000550D0000}"/>
    <cellStyle name="Input 2 41 7" xfId="17699" xr:uid="{00000000-0005-0000-0000-0000560D0000}"/>
    <cellStyle name="Input 2 41 8" xfId="21029" xr:uid="{00000000-0005-0000-0000-0000570D0000}"/>
    <cellStyle name="Input 2 41 9" xfId="22327" xr:uid="{00000000-0005-0000-0000-0000580D0000}"/>
    <cellStyle name="Input 2 42" xfId="4717" xr:uid="{00000000-0005-0000-0000-0000590D0000}"/>
    <cellStyle name="Input 2 42 2" xfId="7255" xr:uid="{00000000-0005-0000-0000-00005A0D0000}"/>
    <cellStyle name="Input 2 42 3" xfId="8759" xr:uid="{00000000-0005-0000-0000-00005B0D0000}"/>
    <cellStyle name="Input 2 42 4" xfId="12180" xr:uid="{00000000-0005-0000-0000-00005C0D0000}"/>
    <cellStyle name="Input 2 42 5" xfId="14664" xr:uid="{00000000-0005-0000-0000-00005D0D0000}"/>
    <cellStyle name="Input 2 42 6" xfId="13072" xr:uid="{00000000-0005-0000-0000-00005E0D0000}"/>
    <cellStyle name="Input 2 42 7" xfId="19360" xr:uid="{00000000-0005-0000-0000-00005F0D0000}"/>
    <cellStyle name="Input 2 42 8" xfId="17768" xr:uid="{00000000-0005-0000-0000-0000600D0000}"/>
    <cellStyle name="Input 2 42 9" xfId="23854" xr:uid="{00000000-0005-0000-0000-0000610D0000}"/>
    <cellStyle name="Input 2 43" xfId="4894" xr:uid="{00000000-0005-0000-0000-0000620D0000}"/>
    <cellStyle name="Input 2 43 2" xfId="7432" xr:uid="{00000000-0005-0000-0000-0000630D0000}"/>
    <cellStyle name="Input 2 43 3" xfId="9319" xr:uid="{00000000-0005-0000-0000-0000640D0000}"/>
    <cellStyle name="Input 2 43 4" xfId="10830" xr:uid="{00000000-0005-0000-0000-0000650D0000}"/>
    <cellStyle name="Input 2 43 5" xfId="13194" xr:uid="{00000000-0005-0000-0000-0000660D0000}"/>
    <cellStyle name="Input 2 43 6" xfId="16302" xr:uid="{00000000-0005-0000-0000-0000670D0000}"/>
    <cellStyle name="Input 2 43 7" xfId="17890" xr:uid="{00000000-0005-0000-0000-0000680D0000}"/>
    <cellStyle name="Input 2 43 8" xfId="20998" xr:uid="{00000000-0005-0000-0000-0000690D0000}"/>
    <cellStyle name="Input 2 43 9" xfId="22501" xr:uid="{00000000-0005-0000-0000-00006A0D0000}"/>
    <cellStyle name="Input 2 44" xfId="4898" xr:uid="{00000000-0005-0000-0000-00006B0D0000}"/>
    <cellStyle name="Input 2 44 2" xfId="7436" xr:uid="{00000000-0005-0000-0000-00006C0D0000}"/>
    <cellStyle name="Input 2 44 3" xfId="9309" xr:uid="{00000000-0005-0000-0000-00006D0D0000}"/>
    <cellStyle name="Input 2 44 4" xfId="11690" xr:uid="{00000000-0005-0000-0000-00006E0D0000}"/>
    <cellStyle name="Input 2 44 5" xfId="14139" xr:uid="{00000000-0005-0000-0000-00006F0D0000}"/>
    <cellStyle name="Input 2 44 6" xfId="12750" xr:uid="{00000000-0005-0000-0000-0000700D0000}"/>
    <cellStyle name="Input 2 44 7" xfId="18835" xr:uid="{00000000-0005-0000-0000-0000710D0000}"/>
    <cellStyle name="Input 2 44 8" xfId="17446" xr:uid="{00000000-0005-0000-0000-0000720D0000}"/>
    <cellStyle name="Input 2 44 9" xfId="23364" xr:uid="{00000000-0005-0000-0000-0000730D0000}"/>
    <cellStyle name="Input 2 45" xfId="4822" xr:uid="{00000000-0005-0000-0000-0000740D0000}"/>
    <cellStyle name="Input 2 45 2" xfId="7360" xr:uid="{00000000-0005-0000-0000-0000750D0000}"/>
    <cellStyle name="Input 2 45 3" xfId="7950" xr:uid="{00000000-0005-0000-0000-0000760D0000}"/>
    <cellStyle name="Input 2 45 4" xfId="11440" xr:uid="{00000000-0005-0000-0000-0000770D0000}"/>
    <cellStyle name="Input 2 45 5" xfId="13858" xr:uid="{00000000-0005-0000-0000-0000780D0000}"/>
    <cellStyle name="Input 2 45 6" xfId="15611" xr:uid="{00000000-0005-0000-0000-0000790D0000}"/>
    <cellStyle name="Input 2 45 7" xfId="18554" xr:uid="{00000000-0005-0000-0000-00007A0D0000}"/>
    <cellStyle name="Input 2 45 8" xfId="20307" xr:uid="{00000000-0005-0000-0000-00007B0D0000}"/>
    <cellStyle name="Input 2 45 9" xfId="23115" xr:uid="{00000000-0005-0000-0000-00007C0D0000}"/>
    <cellStyle name="Input 2 46" xfId="5000" xr:uid="{00000000-0005-0000-0000-00007D0D0000}"/>
    <cellStyle name="Input 2 46 2" xfId="7538" xr:uid="{00000000-0005-0000-0000-00007E0D0000}"/>
    <cellStyle name="Input 2 46 3" xfId="9761" xr:uid="{00000000-0005-0000-0000-00007F0D0000}"/>
    <cellStyle name="Input 2 46 4" xfId="11635" xr:uid="{00000000-0005-0000-0000-0000800D0000}"/>
    <cellStyle name="Input 2 46 5" xfId="14079" xr:uid="{00000000-0005-0000-0000-0000810D0000}"/>
    <cellStyle name="Input 2 46 6" xfId="16197" xr:uid="{00000000-0005-0000-0000-0000820D0000}"/>
    <cellStyle name="Input 2 46 7" xfId="18775" xr:uid="{00000000-0005-0000-0000-0000830D0000}"/>
    <cellStyle name="Input 2 46 8" xfId="20893" xr:uid="{00000000-0005-0000-0000-0000840D0000}"/>
    <cellStyle name="Input 2 46 9" xfId="23310" xr:uid="{00000000-0005-0000-0000-0000850D0000}"/>
    <cellStyle name="Input 2 47" xfId="5037" xr:uid="{00000000-0005-0000-0000-0000860D0000}"/>
    <cellStyle name="Input 2 47 2" xfId="7575" xr:uid="{00000000-0005-0000-0000-0000870D0000}"/>
    <cellStyle name="Input 2 47 3" xfId="9920" xr:uid="{00000000-0005-0000-0000-0000880D0000}"/>
    <cellStyle name="Input 2 47 4" xfId="12104" xr:uid="{00000000-0005-0000-0000-0000890D0000}"/>
    <cellStyle name="Input 2 47 5" xfId="14586" xr:uid="{00000000-0005-0000-0000-00008A0D0000}"/>
    <cellStyle name="Input 2 47 6" xfId="14983" xr:uid="{00000000-0005-0000-0000-00008B0D0000}"/>
    <cellStyle name="Input 2 47 7" xfId="19282" xr:uid="{00000000-0005-0000-0000-00008C0D0000}"/>
    <cellStyle name="Input 2 47 8" xfId="19679" xr:uid="{00000000-0005-0000-0000-00008D0D0000}"/>
    <cellStyle name="Input 2 47 9" xfId="23778" xr:uid="{00000000-0005-0000-0000-00008E0D0000}"/>
    <cellStyle name="Input 2 48" xfId="5118" xr:uid="{00000000-0005-0000-0000-00008F0D0000}"/>
    <cellStyle name="Input 2 48 2" xfId="7656" xr:uid="{00000000-0005-0000-0000-0000900D0000}"/>
    <cellStyle name="Input 2 48 3" xfId="9313" xr:uid="{00000000-0005-0000-0000-0000910D0000}"/>
    <cellStyle name="Input 2 48 4" xfId="11189" xr:uid="{00000000-0005-0000-0000-0000920D0000}"/>
    <cellStyle name="Input 2 48 5" xfId="13589" xr:uid="{00000000-0005-0000-0000-0000930D0000}"/>
    <cellStyle name="Input 2 48 6" xfId="14221" xr:uid="{00000000-0005-0000-0000-0000940D0000}"/>
    <cellStyle name="Input 2 48 7" xfId="18285" xr:uid="{00000000-0005-0000-0000-0000950D0000}"/>
    <cellStyle name="Input 2 48 8" xfId="18917" xr:uid="{00000000-0005-0000-0000-0000960D0000}"/>
    <cellStyle name="Input 2 48 9" xfId="22864" xr:uid="{00000000-0005-0000-0000-0000970D0000}"/>
    <cellStyle name="Input 2 49" xfId="5187" xr:uid="{00000000-0005-0000-0000-0000980D0000}"/>
    <cellStyle name="Input 2 49 2" xfId="7726" xr:uid="{00000000-0005-0000-0000-0000990D0000}"/>
    <cellStyle name="Input 2 49 3" xfId="9163" xr:uid="{00000000-0005-0000-0000-00009A0D0000}"/>
    <cellStyle name="Input 2 49 4" xfId="11075" xr:uid="{00000000-0005-0000-0000-00009B0D0000}"/>
    <cellStyle name="Input 2 49 5" xfId="13464" xr:uid="{00000000-0005-0000-0000-00009C0D0000}"/>
    <cellStyle name="Input 2 49 6" xfId="15393" xr:uid="{00000000-0005-0000-0000-00009D0D0000}"/>
    <cellStyle name="Input 2 49 7" xfId="18160" xr:uid="{00000000-0005-0000-0000-00009E0D0000}"/>
    <cellStyle name="Input 2 49 8" xfId="20089" xr:uid="{00000000-0005-0000-0000-00009F0D0000}"/>
    <cellStyle name="Input 2 49 9" xfId="22748" xr:uid="{00000000-0005-0000-0000-0000A00D0000}"/>
    <cellStyle name="Input 2 5" xfId="3121" xr:uid="{00000000-0005-0000-0000-0000A10D0000}"/>
    <cellStyle name="Input 2 5 2" xfId="5659" xr:uid="{00000000-0005-0000-0000-0000A20D0000}"/>
    <cellStyle name="Input 2 5 3" xfId="8269" xr:uid="{00000000-0005-0000-0000-0000A30D0000}"/>
    <cellStyle name="Input 2 5 4" xfId="11907" xr:uid="{00000000-0005-0000-0000-0000A40D0000}"/>
    <cellStyle name="Input 2 5 5" xfId="14379" xr:uid="{00000000-0005-0000-0000-0000A50D0000}"/>
    <cellStyle name="Input 2 5 6" xfId="16935" xr:uid="{00000000-0005-0000-0000-0000A60D0000}"/>
    <cellStyle name="Input 2 5 7" xfId="19075" xr:uid="{00000000-0005-0000-0000-0000A70D0000}"/>
    <cellStyle name="Input 2 5 8" xfId="21631" xr:uid="{00000000-0005-0000-0000-0000A80D0000}"/>
    <cellStyle name="Input 2 5 9" xfId="23582" xr:uid="{00000000-0005-0000-0000-0000A90D0000}"/>
    <cellStyle name="Input 2 50" xfId="5233" xr:uid="{00000000-0005-0000-0000-0000AA0D0000}"/>
    <cellStyle name="Input 2 50 2" xfId="8909" xr:uid="{00000000-0005-0000-0000-0000AB0D0000}"/>
    <cellStyle name="Input 2 50 3" xfId="10870" xr:uid="{00000000-0005-0000-0000-0000AC0D0000}"/>
    <cellStyle name="Input 2 50 4" xfId="13236" xr:uid="{00000000-0005-0000-0000-0000AD0D0000}"/>
    <cellStyle name="Input 2 50 5" xfId="15599" xr:uid="{00000000-0005-0000-0000-0000AE0D0000}"/>
    <cellStyle name="Input 2 50 6" xfId="17932" xr:uid="{00000000-0005-0000-0000-0000AF0D0000}"/>
    <cellStyle name="Input 2 50 7" xfId="20295" xr:uid="{00000000-0005-0000-0000-0000B00D0000}"/>
    <cellStyle name="Input 2 50 8" xfId="22541" xr:uid="{00000000-0005-0000-0000-0000B10D0000}"/>
    <cellStyle name="Input 2 51" xfId="9410" xr:uid="{00000000-0005-0000-0000-0000B20D0000}"/>
    <cellStyle name="Input 2 52" xfId="10752" xr:uid="{00000000-0005-0000-0000-0000B30D0000}"/>
    <cellStyle name="Input 2 53" xfId="13107" xr:uid="{00000000-0005-0000-0000-0000B40D0000}"/>
    <cellStyle name="Input 2 54" xfId="15996" xr:uid="{00000000-0005-0000-0000-0000B50D0000}"/>
    <cellStyle name="Input 2 55" xfId="17803" xr:uid="{00000000-0005-0000-0000-0000B60D0000}"/>
    <cellStyle name="Input 2 56" xfId="20692" xr:uid="{00000000-0005-0000-0000-0000B70D0000}"/>
    <cellStyle name="Input 2 57" xfId="22424" xr:uid="{00000000-0005-0000-0000-0000B80D0000}"/>
    <cellStyle name="Input 2 58" xfId="2935" xr:uid="{00000000-0005-0000-0000-0000B90D0000}"/>
    <cellStyle name="Input 2 59" xfId="25861" xr:uid="{00000000-0005-0000-0000-0000BA0D0000}"/>
    <cellStyle name="Input 2 6" xfId="3167" xr:uid="{00000000-0005-0000-0000-0000BB0D0000}"/>
    <cellStyle name="Input 2 6 2" xfId="5705" xr:uid="{00000000-0005-0000-0000-0000BC0D0000}"/>
    <cellStyle name="Input 2 6 3" xfId="8487" xr:uid="{00000000-0005-0000-0000-0000BD0D0000}"/>
    <cellStyle name="Input 2 6 4" xfId="11614" xr:uid="{00000000-0005-0000-0000-0000BE0D0000}"/>
    <cellStyle name="Input 2 6 5" xfId="14054" xr:uid="{00000000-0005-0000-0000-0000BF0D0000}"/>
    <cellStyle name="Input 2 6 6" xfId="16460" xr:uid="{00000000-0005-0000-0000-0000C00D0000}"/>
    <cellStyle name="Input 2 6 7" xfId="18750" xr:uid="{00000000-0005-0000-0000-0000C10D0000}"/>
    <cellStyle name="Input 2 6 8" xfId="21156" xr:uid="{00000000-0005-0000-0000-0000C20D0000}"/>
    <cellStyle name="Input 2 6 9" xfId="23288" xr:uid="{00000000-0005-0000-0000-0000C30D0000}"/>
    <cellStyle name="Input 2 7" xfId="3210" xr:uid="{00000000-0005-0000-0000-0000C40D0000}"/>
    <cellStyle name="Input 2 7 2" xfId="5748" xr:uid="{00000000-0005-0000-0000-0000C50D0000}"/>
    <cellStyle name="Input 2 7 3" xfId="9903" xr:uid="{00000000-0005-0000-0000-0000C60D0000}"/>
    <cellStyle name="Input 2 7 4" xfId="11795" xr:uid="{00000000-0005-0000-0000-0000C70D0000}"/>
    <cellStyle name="Input 2 7 5" xfId="14252" xr:uid="{00000000-0005-0000-0000-0000C80D0000}"/>
    <cellStyle name="Input 2 7 6" xfId="16270" xr:uid="{00000000-0005-0000-0000-0000C90D0000}"/>
    <cellStyle name="Input 2 7 7" xfId="18948" xr:uid="{00000000-0005-0000-0000-0000CA0D0000}"/>
    <cellStyle name="Input 2 7 8" xfId="20966" xr:uid="{00000000-0005-0000-0000-0000CB0D0000}"/>
    <cellStyle name="Input 2 7 9" xfId="23470" xr:uid="{00000000-0005-0000-0000-0000CC0D0000}"/>
    <cellStyle name="Input 2 8" xfId="3253" xr:uid="{00000000-0005-0000-0000-0000CD0D0000}"/>
    <cellStyle name="Input 2 8 2" xfId="5791" xr:uid="{00000000-0005-0000-0000-0000CE0D0000}"/>
    <cellStyle name="Input 2 8 3" xfId="10084" xr:uid="{00000000-0005-0000-0000-0000CF0D0000}"/>
    <cellStyle name="Input 2 8 4" xfId="11811" xr:uid="{00000000-0005-0000-0000-0000D00D0000}"/>
    <cellStyle name="Input 2 8 5" xfId="14268" xr:uid="{00000000-0005-0000-0000-0000D10D0000}"/>
    <cellStyle name="Input 2 8 6" xfId="16707" xr:uid="{00000000-0005-0000-0000-0000D20D0000}"/>
    <cellStyle name="Input 2 8 7" xfId="18964" xr:uid="{00000000-0005-0000-0000-0000D30D0000}"/>
    <cellStyle name="Input 2 8 8" xfId="21403" xr:uid="{00000000-0005-0000-0000-0000D40D0000}"/>
    <cellStyle name="Input 2 8 9" xfId="23486" xr:uid="{00000000-0005-0000-0000-0000D50D0000}"/>
    <cellStyle name="Input 2 9" xfId="3296" xr:uid="{00000000-0005-0000-0000-0000D60D0000}"/>
    <cellStyle name="Input 2 9 2" xfId="5834" xr:uid="{00000000-0005-0000-0000-0000D70D0000}"/>
    <cellStyle name="Input 2 9 3" xfId="8309" xr:uid="{00000000-0005-0000-0000-0000D80D0000}"/>
    <cellStyle name="Input 2 9 4" xfId="12110" xr:uid="{00000000-0005-0000-0000-0000D90D0000}"/>
    <cellStyle name="Input 2 9 5" xfId="14592" xr:uid="{00000000-0005-0000-0000-0000DA0D0000}"/>
    <cellStyle name="Input 2 9 6" xfId="16638" xr:uid="{00000000-0005-0000-0000-0000DB0D0000}"/>
    <cellStyle name="Input 2 9 7" xfId="19288" xr:uid="{00000000-0005-0000-0000-0000DC0D0000}"/>
    <cellStyle name="Input 2 9 8" xfId="21334" xr:uid="{00000000-0005-0000-0000-0000DD0D0000}"/>
    <cellStyle name="Input 2 9 9" xfId="23784" xr:uid="{00000000-0005-0000-0000-0000DE0D0000}"/>
    <cellStyle name="Input 3" xfId="511" xr:uid="{00000000-0005-0000-0000-0000DF0D0000}"/>
    <cellStyle name="Input 4" xfId="512" xr:uid="{00000000-0005-0000-0000-0000E00D0000}"/>
    <cellStyle name="Input 5" xfId="513" xr:uid="{00000000-0005-0000-0000-0000E10D0000}"/>
    <cellStyle name="Input 5 2" xfId="27652" xr:uid="{00000000-0005-0000-0000-0000E20D0000}"/>
    <cellStyle name="Input 6" xfId="27653" xr:uid="{00000000-0005-0000-0000-0000E30D0000}"/>
    <cellStyle name="Input 7" xfId="27654" xr:uid="{00000000-0005-0000-0000-0000E40D0000}"/>
    <cellStyle name="Input 8" xfId="27655" xr:uid="{00000000-0005-0000-0000-0000E50D0000}"/>
    <cellStyle name="Input 9" xfId="27656" xr:uid="{00000000-0005-0000-0000-0000E60D0000}"/>
    <cellStyle name="Input$0" xfId="514" xr:uid="{00000000-0005-0000-0000-0000E70D0000}"/>
    <cellStyle name="Input$1" xfId="515" xr:uid="{00000000-0005-0000-0000-0000E80D0000}"/>
    <cellStyle name="Input$2" xfId="516" xr:uid="{00000000-0005-0000-0000-0000E90D0000}"/>
    <cellStyle name="Input0" xfId="517" xr:uid="{00000000-0005-0000-0000-0000EA0D0000}"/>
    <cellStyle name="Input1" xfId="518" xr:uid="{00000000-0005-0000-0000-0000EB0D0000}"/>
    <cellStyle name="Input1x" xfId="519" xr:uid="{00000000-0005-0000-0000-0000EC0D0000}"/>
    <cellStyle name="Input2" xfId="520" xr:uid="{00000000-0005-0000-0000-0000ED0D0000}"/>
    <cellStyle name="Input2x" xfId="521" xr:uid="{00000000-0005-0000-0000-0000EE0D0000}"/>
    <cellStyle name="lborder" xfId="522" xr:uid="{00000000-0005-0000-0000-0000EF0D0000}"/>
    <cellStyle name="LeftSubtitle" xfId="523" xr:uid="{00000000-0005-0000-0000-0000F00D0000}"/>
    <cellStyle name="Lines" xfId="524" xr:uid="{00000000-0005-0000-0000-0000F10D0000}"/>
    <cellStyle name="Linked Cell 2" xfId="525" xr:uid="{00000000-0005-0000-0000-0000F20D0000}"/>
    <cellStyle name="Linked Cell 2 2" xfId="526" xr:uid="{00000000-0005-0000-0000-0000F30D0000}"/>
    <cellStyle name="Linked Cell 2 2 2" xfId="27657" xr:uid="{00000000-0005-0000-0000-0000F40D0000}"/>
    <cellStyle name="Linked Cell 2 3" xfId="2936" xr:uid="{00000000-0005-0000-0000-0000F50D0000}"/>
    <cellStyle name="Linked Cell 2 3 2" xfId="26227" xr:uid="{00000000-0005-0000-0000-0000F60D0000}"/>
    <cellStyle name="Linked Cell 2 4" xfId="25864" xr:uid="{00000000-0005-0000-0000-0000F70D0000}"/>
    <cellStyle name="Linked Cell 3" xfId="27658" xr:uid="{00000000-0005-0000-0000-0000F80D0000}"/>
    <cellStyle name="Linked Cell 4" xfId="27659" xr:uid="{00000000-0005-0000-0000-0000F90D0000}"/>
    <cellStyle name="Linked Cell 5" xfId="27660" xr:uid="{00000000-0005-0000-0000-0000FA0D0000}"/>
    <cellStyle name="Linked Cell 6" xfId="27661" xr:uid="{00000000-0005-0000-0000-0000FB0D0000}"/>
    <cellStyle name="Linked Cell 7" xfId="27662" xr:uid="{00000000-0005-0000-0000-0000FC0D0000}"/>
    <cellStyle name="Linked Cell 8" xfId="27663" xr:uid="{00000000-0005-0000-0000-0000FD0D0000}"/>
    <cellStyle name="Linked Cell 9" xfId="27664" xr:uid="{00000000-0005-0000-0000-0000FE0D0000}"/>
    <cellStyle name="m" xfId="527" xr:uid="{00000000-0005-0000-0000-0000FF0D0000}"/>
    <cellStyle name="m1" xfId="528" xr:uid="{00000000-0005-0000-0000-0000000E0000}"/>
    <cellStyle name="m2" xfId="529" xr:uid="{00000000-0005-0000-0000-0000010E0000}"/>
    <cellStyle name="m3" xfId="530" xr:uid="{00000000-0005-0000-0000-0000020E0000}"/>
    <cellStyle name="Millares_repenerconsomarzobis" xfId="25865" xr:uid="{00000000-0005-0000-0000-0000030E0000}"/>
    <cellStyle name="Multiple" xfId="531" xr:uid="{00000000-0005-0000-0000-0000040E0000}"/>
    <cellStyle name="Negative" xfId="532" xr:uid="{00000000-0005-0000-0000-0000050E0000}"/>
    <cellStyle name="Neutral 2" xfId="533" xr:uid="{00000000-0005-0000-0000-0000060E0000}"/>
    <cellStyle name="Neutral 2 2" xfId="534" xr:uid="{00000000-0005-0000-0000-0000070E0000}"/>
    <cellStyle name="Neutral 2 2 2" xfId="27665" xr:uid="{00000000-0005-0000-0000-0000080E0000}"/>
    <cellStyle name="Neutral 2 3" xfId="2937" xr:uid="{00000000-0005-0000-0000-0000090E0000}"/>
    <cellStyle name="Neutral 2 3 2" xfId="26228" xr:uid="{00000000-0005-0000-0000-00000A0E0000}"/>
    <cellStyle name="Neutral 2 4" xfId="25866" xr:uid="{00000000-0005-0000-0000-00000B0E0000}"/>
    <cellStyle name="Neutral 3" xfId="27666" xr:uid="{00000000-0005-0000-0000-00000C0E0000}"/>
    <cellStyle name="Neutral 4" xfId="27667" xr:uid="{00000000-0005-0000-0000-00000D0E0000}"/>
    <cellStyle name="Neutral 5" xfId="27668" xr:uid="{00000000-0005-0000-0000-00000E0E0000}"/>
    <cellStyle name="Neutral 6" xfId="27669" xr:uid="{00000000-0005-0000-0000-00000F0E0000}"/>
    <cellStyle name="Neutral 7" xfId="27670" xr:uid="{00000000-0005-0000-0000-0000100E0000}"/>
    <cellStyle name="Neutral 8" xfId="27671" xr:uid="{00000000-0005-0000-0000-0000110E0000}"/>
    <cellStyle name="Neutral 9" xfId="27672" xr:uid="{00000000-0005-0000-0000-0000120E0000}"/>
    <cellStyle name="no dec" xfId="535" xr:uid="{00000000-0005-0000-0000-0000130E0000}"/>
    <cellStyle name="Normal" xfId="0" builtinId="0"/>
    <cellStyle name="Normal - Style1" xfId="536" xr:uid="{00000000-0005-0000-0000-0000150E0000}"/>
    <cellStyle name="Normal - Style1 2" xfId="26122" xr:uid="{00000000-0005-0000-0000-0000160E0000}"/>
    <cellStyle name="Normal - Style1 3" xfId="25867" xr:uid="{00000000-0005-0000-0000-0000170E0000}"/>
    <cellStyle name="Normal 10" xfId="537" xr:uid="{00000000-0005-0000-0000-0000180E0000}"/>
    <cellStyle name="Normal 10 10" xfId="538" xr:uid="{00000000-0005-0000-0000-0000190E0000}"/>
    <cellStyle name="Normal 10 10 2" xfId="539" xr:uid="{00000000-0005-0000-0000-00001A0E0000}"/>
    <cellStyle name="Normal 10 10 2 2" xfId="1952" xr:uid="{00000000-0005-0000-0000-00001B0E0000}"/>
    <cellStyle name="Normal 10 10 3" xfId="1951" xr:uid="{00000000-0005-0000-0000-00001C0E0000}"/>
    <cellStyle name="Normal 10 10 4" xfId="26415" xr:uid="{00000000-0005-0000-0000-00001D0E0000}"/>
    <cellStyle name="Normal 10 11" xfId="540" xr:uid="{00000000-0005-0000-0000-00001E0E0000}"/>
    <cellStyle name="Normal 10 11 2" xfId="1953" xr:uid="{00000000-0005-0000-0000-00001F0E0000}"/>
    <cellStyle name="Normal 10 12" xfId="1950" xr:uid="{00000000-0005-0000-0000-0000200E0000}"/>
    <cellStyle name="Normal 10 12 2" xfId="26123" xr:uid="{00000000-0005-0000-0000-0000210E0000}"/>
    <cellStyle name="Normal 10 13" xfId="24173" xr:uid="{00000000-0005-0000-0000-0000220E0000}"/>
    <cellStyle name="Normal 10 14" xfId="24916" xr:uid="{00000000-0005-0000-0000-0000230E0000}"/>
    <cellStyle name="Normal 10 2" xfId="541" xr:uid="{00000000-0005-0000-0000-0000240E0000}"/>
    <cellStyle name="Normal 10 2 2" xfId="542" xr:uid="{00000000-0005-0000-0000-0000250E0000}"/>
    <cellStyle name="Normal 10 2 2 2" xfId="543" xr:uid="{00000000-0005-0000-0000-0000260E0000}"/>
    <cellStyle name="Normal 10 2 2 2 2" xfId="544" xr:uid="{00000000-0005-0000-0000-0000270E0000}"/>
    <cellStyle name="Normal 10 2 2 2 2 2" xfId="1956" xr:uid="{00000000-0005-0000-0000-0000280E0000}"/>
    <cellStyle name="Normal 10 2 2 2 2 2 2" xfId="24878" xr:uid="{00000000-0005-0000-0000-0000290E0000}"/>
    <cellStyle name="Normal 10 2 2 2 2 2 3" xfId="25601" xr:uid="{00000000-0005-0000-0000-00002A0E0000}"/>
    <cellStyle name="Normal 10 2 2 2 2 3" xfId="24499" xr:uid="{00000000-0005-0000-0000-00002B0E0000}"/>
    <cellStyle name="Normal 10 2 2 2 2 4" xfId="25244" xr:uid="{00000000-0005-0000-0000-00002C0E0000}"/>
    <cellStyle name="Normal 10 2 2 2 3" xfId="1955" xr:uid="{00000000-0005-0000-0000-00002D0E0000}"/>
    <cellStyle name="Normal 10 2 2 2 3 2" xfId="24698" xr:uid="{00000000-0005-0000-0000-00002E0E0000}"/>
    <cellStyle name="Normal 10 2 2 2 3 3" xfId="25421" xr:uid="{00000000-0005-0000-0000-00002F0E0000}"/>
    <cellStyle name="Normal 10 2 2 2 3 4" xfId="26500" xr:uid="{00000000-0005-0000-0000-0000300E0000}"/>
    <cellStyle name="Normal 10 2 2 2 4" xfId="24319" xr:uid="{00000000-0005-0000-0000-0000310E0000}"/>
    <cellStyle name="Normal 10 2 2 2 5" xfId="25064" xr:uid="{00000000-0005-0000-0000-0000320E0000}"/>
    <cellStyle name="Normal 10 2 2 2 6" xfId="26068" xr:uid="{00000000-0005-0000-0000-0000330E0000}"/>
    <cellStyle name="Normal 10 2 2 3" xfId="545" xr:uid="{00000000-0005-0000-0000-0000340E0000}"/>
    <cellStyle name="Normal 10 2 2 3 2" xfId="1957" xr:uid="{00000000-0005-0000-0000-0000350E0000}"/>
    <cellStyle name="Normal 10 2 2 3 2 2" xfId="24790" xr:uid="{00000000-0005-0000-0000-0000360E0000}"/>
    <cellStyle name="Normal 10 2 2 3 2 3" xfId="25513" xr:uid="{00000000-0005-0000-0000-0000370E0000}"/>
    <cellStyle name="Normal 10 2 2 3 3" xfId="24411" xr:uid="{00000000-0005-0000-0000-0000380E0000}"/>
    <cellStyle name="Normal 10 2 2 3 4" xfId="25156" xr:uid="{00000000-0005-0000-0000-0000390E0000}"/>
    <cellStyle name="Normal 10 2 2 4" xfId="1954" xr:uid="{00000000-0005-0000-0000-00003A0E0000}"/>
    <cellStyle name="Normal 10 2 2 4 2" xfId="24610" xr:uid="{00000000-0005-0000-0000-00003B0E0000}"/>
    <cellStyle name="Normal 10 2 2 4 3" xfId="25333" xr:uid="{00000000-0005-0000-0000-00003C0E0000}"/>
    <cellStyle name="Normal 10 2 2 5" xfId="1794" xr:uid="{00000000-0005-0000-0000-00003D0E0000}"/>
    <cellStyle name="Normal 10 2 2 6" xfId="24231" xr:uid="{00000000-0005-0000-0000-00003E0E0000}"/>
    <cellStyle name="Normal 10 2 2 7" xfId="24976" xr:uid="{00000000-0005-0000-0000-00003F0E0000}"/>
    <cellStyle name="Normal 10 2 2 8" xfId="26284" xr:uid="{00000000-0005-0000-0000-0000400E0000}"/>
    <cellStyle name="Normal 10 2 3" xfId="546" xr:uid="{00000000-0005-0000-0000-0000410E0000}"/>
    <cellStyle name="Normal 10 2 3 2" xfId="547" xr:uid="{00000000-0005-0000-0000-0000420E0000}"/>
    <cellStyle name="Normal 10 2 3 2 2" xfId="548" xr:uid="{00000000-0005-0000-0000-0000430E0000}"/>
    <cellStyle name="Normal 10 2 3 2 2 2" xfId="1960" xr:uid="{00000000-0005-0000-0000-0000440E0000}"/>
    <cellStyle name="Normal 10 2 3 2 2 3" xfId="24834" xr:uid="{00000000-0005-0000-0000-0000450E0000}"/>
    <cellStyle name="Normal 10 2 3 2 2 4" xfId="25557" xr:uid="{00000000-0005-0000-0000-0000460E0000}"/>
    <cellStyle name="Normal 10 2 3 2 3" xfId="1959" xr:uid="{00000000-0005-0000-0000-0000470E0000}"/>
    <cellStyle name="Normal 10 2 3 2 4" xfId="24455" xr:uid="{00000000-0005-0000-0000-0000480E0000}"/>
    <cellStyle name="Normal 10 2 3 2 5" xfId="25200" xr:uid="{00000000-0005-0000-0000-0000490E0000}"/>
    <cellStyle name="Normal 10 2 3 2 6" xfId="26572" xr:uid="{00000000-0005-0000-0000-00004A0E0000}"/>
    <cellStyle name="Normal 10 2 3 3" xfId="549" xr:uid="{00000000-0005-0000-0000-00004B0E0000}"/>
    <cellStyle name="Normal 10 2 3 3 2" xfId="1961" xr:uid="{00000000-0005-0000-0000-00004C0E0000}"/>
    <cellStyle name="Normal 10 2 3 3 3" xfId="24654" xr:uid="{00000000-0005-0000-0000-00004D0E0000}"/>
    <cellStyle name="Normal 10 2 3 3 4" xfId="25377" xr:uid="{00000000-0005-0000-0000-00004E0E0000}"/>
    <cellStyle name="Normal 10 2 3 4" xfId="1958" xr:uid="{00000000-0005-0000-0000-00004F0E0000}"/>
    <cellStyle name="Normal 10 2 3 5" xfId="24275" xr:uid="{00000000-0005-0000-0000-0000500E0000}"/>
    <cellStyle name="Normal 10 2 3 6" xfId="25020" xr:uid="{00000000-0005-0000-0000-0000510E0000}"/>
    <cellStyle name="Normal 10 2 3 7" xfId="26356" xr:uid="{00000000-0005-0000-0000-0000520E0000}"/>
    <cellStyle name="Normal 10 2 4" xfId="550" xr:uid="{00000000-0005-0000-0000-0000530E0000}"/>
    <cellStyle name="Normal 10 2 4 2" xfId="551" xr:uid="{00000000-0005-0000-0000-0000540E0000}"/>
    <cellStyle name="Normal 10 2 4 2 2" xfId="1963" xr:uid="{00000000-0005-0000-0000-0000550E0000}"/>
    <cellStyle name="Normal 10 2 4 2 3" xfId="24746" xr:uid="{00000000-0005-0000-0000-0000560E0000}"/>
    <cellStyle name="Normal 10 2 4 2 4" xfId="25469" xr:uid="{00000000-0005-0000-0000-0000570E0000}"/>
    <cellStyle name="Normal 10 2 4 3" xfId="1962" xr:uid="{00000000-0005-0000-0000-0000580E0000}"/>
    <cellStyle name="Normal 10 2 4 4" xfId="24367" xr:uid="{00000000-0005-0000-0000-0000590E0000}"/>
    <cellStyle name="Normal 10 2 4 5" xfId="25112" xr:uid="{00000000-0005-0000-0000-00005A0E0000}"/>
    <cellStyle name="Normal 10 2 4 6" xfId="26428" xr:uid="{00000000-0005-0000-0000-00005B0E0000}"/>
    <cellStyle name="Normal 10 2 5" xfId="552" xr:uid="{00000000-0005-0000-0000-00005C0E0000}"/>
    <cellStyle name="Normal 10 2 5 2" xfId="1964" xr:uid="{00000000-0005-0000-0000-00005D0E0000}"/>
    <cellStyle name="Normal 10 2 5 3" xfId="24566" xr:uid="{00000000-0005-0000-0000-00005E0E0000}"/>
    <cellStyle name="Normal 10 2 5 4" xfId="25289" xr:uid="{00000000-0005-0000-0000-00005F0E0000}"/>
    <cellStyle name="Normal 10 2 6" xfId="24187" xr:uid="{00000000-0005-0000-0000-0000600E0000}"/>
    <cellStyle name="Normal 10 2 7" xfId="24932" xr:uid="{00000000-0005-0000-0000-0000610E0000}"/>
    <cellStyle name="Normal 10 2 8" xfId="26144" xr:uid="{00000000-0005-0000-0000-0000620E0000}"/>
    <cellStyle name="Normal 10 3" xfId="553" xr:uid="{00000000-0005-0000-0000-0000630E0000}"/>
    <cellStyle name="Normal 10 3 2" xfId="554" xr:uid="{00000000-0005-0000-0000-0000640E0000}"/>
    <cellStyle name="Normal 10 3 2 2" xfId="555" xr:uid="{00000000-0005-0000-0000-0000650E0000}"/>
    <cellStyle name="Normal 10 3 2 2 2" xfId="556" xr:uid="{00000000-0005-0000-0000-0000660E0000}"/>
    <cellStyle name="Normal 10 3 2 2 2 2" xfId="1967" xr:uid="{00000000-0005-0000-0000-0000670E0000}"/>
    <cellStyle name="Normal 10 3 2 2 3" xfId="1966" xr:uid="{00000000-0005-0000-0000-0000680E0000}"/>
    <cellStyle name="Normal 10 3 2 2 4" xfId="26513" xr:uid="{00000000-0005-0000-0000-0000690E0000}"/>
    <cellStyle name="Normal 10 3 2 3" xfId="557" xr:uid="{00000000-0005-0000-0000-00006A0E0000}"/>
    <cellStyle name="Normal 10 3 2 3 2" xfId="1968" xr:uid="{00000000-0005-0000-0000-00006B0E0000}"/>
    <cellStyle name="Normal 10 3 2 4" xfId="1965" xr:uid="{00000000-0005-0000-0000-00006C0E0000}"/>
    <cellStyle name="Normal 10 3 2 5" xfId="26297" xr:uid="{00000000-0005-0000-0000-00006D0E0000}"/>
    <cellStyle name="Normal 10 3 3" xfId="558" xr:uid="{00000000-0005-0000-0000-00006E0E0000}"/>
    <cellStyle name="Normal 10 3 3 2" xfId="559" xr:uid="{00000000-0005-0000-0000-00006F0E0000}"/>
    <cellStyle name="Normal 10 3 3 2 2" xfId="560" xr:uid="{00000000-0005-0000-0000-0000700E0000}"/>
    <cellStyle name="Normal 10 3 3 2 2 2" xfId="1971" xr:uid="{00000000-0005-0000-0000-0000710E0000}"/>
    <cellStyle name="Normal 10 3 3 2 3" xfId="1970" xr:uid="{00000000-0005-0000-0000-0000720E0000}"/>
    <cellStyle name="Normal 10 3 3 2 4" xfId="26585" xr:uid="{00000000-0005-0000-0000-0000730E0000}"/>
    <cellStyle name="Normal 10 3 3 3" xfId="561" xr:uid="{00000000-0005-0000-0000-0000740E0000}"/>
    <cellStyle name="Normal 10 3 3 3 2" xfId="1972" xr:uid="{00000000-0005-0000-0000-0000750E0000}"/>
    <cellStyle name="Normal 10 3 3 4" xfId="1969" xr:uid="{00000000-0005-0000-0000-0000760E0000}"/>
    <cellStyle name="Normal 10 3 3 5" xfId="26369" xr:uid="{00000000-0005-0000-0000-0000770E0000}"/>
    <cellStyle name="Normal 10 3 4" xfId="562" xr:uid="{00000000-0005-0000-0000-0000780E0000}"/>
    <cellStyle name="Normal 10 3 4 2" xfId="563" xr:uid="{00000000-0005-0000-0000-0000790E0000}"/>
    <cellStyle name="Normal 10 3 4 2 2" xfId="1974" xr:uid="{00000000-0005-0000-0000-00007A0E0000}"/>
    <cellStyle name="Normal 10 3 4 3" xfId="1973" xr:uid="{00000000-0005-0000-0000-00007B0E0000}"/>
    <cellStyle name="Normal 10 3 4 4" xfId="26441" xr:uid="{00000000-0005-0000-0000-00007C0E0000}"/>
    <cellStyle name="Normal 10 3 5" xfId="564" xr:uid="{00000000-0005-0000-0000-00007D0E0000}"/>
    <cellStyle name="Normal 10 3 5 2" xfId="1975" xr:uid="{00000000-0005-0000-0000-00007E0E0000}"/>
    <cellStyle name="Normal 10 3 6" xfId="565" xr:uid="{00000000-0005-0000-0000-00007F0E0000}"/>
    <cellStyle name="Normal 10 3 6 2" xfId="1976" xr:uid="{00000000-0005-0000-0000-0000800E0000}"/>
    <cellStyle name="Normal 10 3 7" xfId="26157" xr:uid="{00000000-0005-0000-0000-0000810E0000}"/>
    <cellStyle name="Normal 10 4" xfId="566" xr:uid="{00000000-0005-0000-0000-0000820E0000}"/>
    <cellStyle name="Normal 10 4 2" xfId="567" xr:uid="{00000000-0005-0000-0000-0000830E0000}"/>
    <cellStyle name="Normal 10 4 2 2" xfId="568" xr:uid="{00000000-0005-0000-0000-0000840E0000}"/>
    <cellStyle name="Normal 10 4 2 2 2" xfId="569" xr:uid="{00000000-0005-0000-0000-0000850E0000}"/>
    <cellStyle name="Normal 10 4 2 2 2 2" xfId="1980" xr:uid="{00000000-0005-0000-0000-0000860E0000}"/>
    <cellStyle name="Normal 10 4 2 2 2 3" xfId="24865" xr:uid="{00000000-0005-0000-0000-0000870E0000}"/>
    <cellStyle name="Normal 10 4 2 2 2 4" xfId="25588" xr:uid="{00000000-0005-0000-0000-0000880E0000}"/>
    <cellStyle name="Normal 10 4 2 2 3" xfId="1979" xr:uid="{00000000-0005-0000-0000-0000890E0000}"/>
    <cellStyle name="Normal 10 4 2 2 4" xfId="24486" xr:uid="{00000000-0005-0000-0000-00008A0E0000}"/>
    <cellStyle name="Normal 10 4 2 2 5" xfId="25231" xr:uid="{00000000-0005-0000-0000-00008B0E0000}"/>
    <cellStyle name="Normal 10 4 2 2 6" xfId="26530" xr:uid="{00000000-0005-0000-0000-00008C0E0000}"/>
    <cellStyle name="Normal 10 4 2 3" xfId="570" xr:uid="{00000000-0005-0000-0000-00008D0E0000}"/>
    <cellStyle name="Normal 10 4 2 3 2" xfId="1981" xr:uid="{00000000-0005-0000-0000-00008E0E0000}"/>
    <cellStyle name="Normal 10 4 2 3 3" xfId="24685" xr:uid="{00000000-0005-0000-0000-00008F0E0000}"/>
    <cellStyle name="Normal 10 4 2 3 4" xfId="25408" xr:uid="{00000000-0005-0000-0000-0000900E0000}"/>
    <cellStyle name="Normal 10 4 2 4" xfId="1978" xr:uid="{00000000-0005-0000-0000-0000910E0000}"/>
    <cellStyle name="Normal 10 4 2 5" xfId="24306" xr:uid="{00000000-0005-0000-0000-0000920E0000}"/>
    <cellStyle name="Normal 10 4 2 6" xfId="25051" xr:uid="{00000000-0005-0000-0000-0000930E0000}"/>
    <cellStyle name="Normal 10 4 2 7" xfId="26314" xr:uid="{00000000-0005-0000-0000-0000940E0000}"/>
    <cellStyle name="Normal 10 4 3" xfId="571" xr:uid="{00000000-0005-0000-0000-0000950E0000}"/>
    <cellStyle name="Normal 10 4 3 2" xfId="572" xr:uid="{00000000-0005-0000-0000-0000960E0000}"/>
    <cellStyle name="Normal 10 4 3 2 2" xfId="573" xr:uid="{00000000-0005-0000-0000-0000970E0000}"/>
    <cellStyle name="Normal 10 4 3 2 2 2" xfId="1984" xr:uid="{00000000-0005-0000-0000-0000980E0000}"/>
    <cellStyle name="Normal 10 4 3 2 3" xfId="1983" xr:uid="{00000000-0005-0000-0000-0000990E0000}"/>
    <cellStyle name="Normal 10 4 3 2 4" xfId="24777" xr:uid="{00000000-0005-0000-0000-00009A0E0000}"/>
    <cellStyle name="Normal 10 4 3 2 5" xfId="25500" xr:uid="{00000000-0005-0000-0000-00009B0E0000}"/>
    <cellStyle name="Normal 10 4 3 2 6" xfId="26602" xr:uid="{00000000-0005-0000-0000-00009C0E0000}"/>
    <cellStyle name="Normal 10 4 3 3" xfId="574" xr:uid="{00000000-0005-0000-0000-00009D0E0000}"/>
    <cellStyle name="Normal 10 4 3 3 2" xfId="1985" xr:uid="{00000000-0005-0000-0000-00009E0E0000}"/>
    <cellStyle name="Normal 10 4 3 4" xfId="1982" xr:uid="{00000000-0005-0000-0000-00009F0E0000}"/>
    <cellStyle name="Normal 10 4 3 5" xfId="24398" xr:uid="{00000000-0005-0000-0000-0000A00E0000}"/>
    <cellStyle name="Normal 10 4 3 6" xfId="25143" xr:uid="{00000000-0005-0000-0000-0000A10E0000}"/>
    <cellStyle name="Normal 10 4 3 7" xfId="26386" xr:uid="{00000000-0005-0000-0000-0000A20E0000}"/>
    <cellStyle name="Normal 10 4 4" xfId="575" xr:uid="{00000000-0005-0000-0000-0000A30E0000}"/>
    <cellStyle name="Normal 10 4 4 2" xfId="576" xr:uid="{00000000-0005-0000-0000-0000A40E0000}"/>
    <cellStyle name="Normal 10 4 4 2 2" xfId="1987" xr:uid="{00000000-0005-0000-0000-0000A50E0000}"/>
    <cellStyle name="Normal 10 4 4 3" xfId="1986" xr:uid="{00000000-0005-0000-0000-0000A60E0000}"/>
    <cellStyle name="Normal 10 4 4 4" xfId="24597" xr:uid="{00000000-0005-0000-0000-0000A70E0000}"/>
    <cellStyle name="Normal 10 4 4 5" xfId="25320" xr:uid="{00000000-0005-0000-0000-0000A80E0000}"/>
    <cellStyle name="Normal 10 4 4 6" xfId="26458" xr:uid="{00000000-0005-0000-0000-0000A90E0000}"/>
    <cellStyle name="Normal 10 4 5" xfId="577" xr:uid="{00000000-0005-0000-0000-0000AA0E0000}"/>
    <cellStyle name="Normal 10 4 5 2" xfId="1988" xr:uid="{00000000-0005-0000-0000-0000AB0E0000}"/>
    <cellStyle name="Normal 10 4 6" xfId="1977" xr:uid="{00000000-0005-0000-0000-0000AC0E0000}"/>
    <cellStyle name="Normal 10 4 7" xfId="24218" xr:uid="{00000000-0005-0000-0000-0000AD0E0000}"/>
    <cellStyle name="Normal 10 4 8" xfId="24963" xr:uid="{00000000-0005-0000-0000-0000AE0E0000}"/>
    <cellStyle name="Normal 10 4 9" xfId="26237" xr:uid="{00000000-0005-0000-0000-0000AF0E0000}"/>
    <cellStyle name="Normal 10 5" xfId="578" xr:uid="{00000000-0005-0000-0000-0000B00E0000}"/>
    <cellStyle name="Normal 10 5 2" xfId="579" xr:uid="{00000000-0005-0000-0000-0000B10E0000}"/>
    <cellStyle name="Normal 10 5 2 2" xfId="580" xr:uid="{00000000-0005-0000-0000-0000B20E0000}"/>
    <cellStyle name="Normal 10 5 2 2 2" xfId="581" xr:uid="{00000000-0005-0000-0000-0000B30E0000}"/>
    <cellStyle name="Normal 10 5 2 2 2 2" xfId="1992" xr:uid="{00000000-0005-0000-0000-0000B40E0000}"/>
    <cellStyle name="Normal 10 5 2 2 3" xfId="1991" xr:uid="{00000000-0005-0000-0000-0000B50E0000}"/>
    <cellStyle name="Normal 10 5 2 2 4" xfId="24821" xr:uid="{00000000-0005-0000-0000-0000B60E0000}"/>
    <cellStyle name="Normal 10 5 2 2 5" xfId="25544" xr:uid="{00000000-0005-0000-0000-0000B70E0000}"/>
    <cellStyle name="Normal 10 5 2 2 6" xfId="26536" xr:uid="{00000000-0005-0000-0000-0000B80E0000}"/>
    <cellStyle name="Normal 10 5 2 3" xfId="582" xr:uid="{00000000-0005-0000-0000-0000B90E0000}"/>
    <cellStyle name="Normal 10 5 2 3 2" xfId="1993" xr:uid="{00000000-0005-0000-0000-0000BA0E0000}"/>
    <cellStyle name="Normal 10 5 2 4" xfId="1990" xr:uid="{00000000-0005-0000-0000-0000BB0E0000}"/>
    <cellStyle name="Normal 10 5 2 5" xfId="24442" xr:uid="{00000000-0005-0000-0000-0000BC0E0000}"/>
    <cellStyle name="Normal 10 5 2 6" xfId="25187" xr:uid="{00000000-0005-0000-0000-0000BD0E0000}"/>
    <cellStyle name="Normal 10 5 2 7" xfId="26320" xr:uid="{00000000-0005-0000-0000-0000BE0E0000}"/>
    <cellStyle name="Normal 10 5 3" xfId="583" xr:uid="{00000000-0005-0000-0000-0000BF0E0000}"/>
    <cellStyle name="Normal 10 5 3 2" xfId="584" xr:uid="{00000000-0005-0000-0000-0000C00E0000}"/>
    <cellStyle name="Normal 10 5 3 2 2" xfId="585" xr:uid="{00000000-0005-0000-0000-0000C10E0000}"/>
    <cellStyle name="Normal 10 5 3 2 2 2" xfId="1996" xr:uid="{00000000-0005-0000-0000-0000C20E0000}"/>
    <cellStyle name="Normal 10 5 3 2 3" xfId="1995" xr:uid="{00000000-0005-0000-0000-0000C30E0000}"/>
    <cellStyle name="Normal 10 5 3 2 4" xfId="26608" xr:uid="{00000000-0005-0000-0000-0000C40E0000}"/>
    <cellStyle name="Normal 10 5 3 3" xfId="586" xr:uid="{00000000-0005-0000-0000-0000C50E0000}"/>
    <cellStyle name="Normal 10 5 3 3 2" xfId="1997" xr:uid="{00000000-0005-0000-0000-0000C60E0000}"/>
    <cellStyle name="Normal 10 5 3 4" xfId="1994" xr:uid="{00000000-0005-0000-0000-0000C70E0000}"/>
    <cellStyle name="Normal 10 5 3 5" xfId="24641" xr:uid="{00000000-0005-0000-0000-0000C80E0000}"/>
    <cellStyle name="Normal 10 5 3 6" xfId="25364" xr:uid="{00000000-0005-0000-0000-0000C90E0000}"/>
    <cellStyle name="Normal 10 5 3 7" xfId="26392" xr:uid="{00000000-0005-0000-0000-0000CA0E0000}"/>
    <cellStyle name="Normal 10 5 4" xfId="587" xr:uid="{00000000-0005-0000-0000-0000CB0E0000}"/>
    <cellStyle name="Normal 10 5 4 2" xfId="588" xr:uid="{00000000-0005-0000-0000-0000CC0E0000}"/>
    <cellStyle name="Normal 10 5 4 2 2" xfId="1999" xr:uid="{00000000-0005-0000-0000-0000CD0E0000}"/>
    <cellStyle name="Normal 10 5 4 3" xfId="1998" xr:uid="{00000000-0005-0000-0000-0000CE0E0000}"/>
    <cellStyle name="Normal 10 5 4 4" xfId="26464" xr:uid="{00000000-0005-0000-0000-0000CF0E0000}"/>
    <cellStyle name="Normal 10 5 5" xfId="589" xr:uid="{00000000-0005-0000-0000-0000D00E0000}"/>
    <cellStyle name="Normal 10 5 5 2" xfId="2000" xr:uid="{00000000-0005-0000-0000-0000D10E0000}"/>
    <cellStyle name="Normal 10 5 6" xfId="1989" xr:uid="{00000000-0005-0000-0000-0000D20E0000}"/>
    <cellStyle name="Normal 10 5 7" xfId="24262" xr:uid="{00000000-0005-0000-0000-0000D30E0000}"/>
    <cellStyle name="Normal 10 5 8" xfId="25007" xr:uid="{00000000-0005-0000-0000-0000D40E0000}"/>
    <cellStyle name="Normal 10 5 9" xfId="26247" xr:uid="{00000000-0005-0000-0000-0000D50E0000}"/>
    <cellStyle name="Normal 10 6" xfId="590" xr:uid="{00000000-0005-0000-0000-0000D60E0000}"/>
    <cellStyle name="Normal 10 6 2" xfId="591" xr:uid="{00000000-0005-0000-0000-0000D70E0000}"/>
    <cellStyle name="Normal 10 6 2 2" xfId="592" xr:uid="{00000000-0005-0000-0000-0000D80E0000}"/>
    <cellStyle name="Normal 10 6 2 2 2" xfId="593" xr:uid="{00000000-0005-0000-0000-0000D90E0000}"/>
    <cellStyle name="Normal 10 6 2 2 2 2" xfId="2004" xr:uid="{00000000-0005-0000-0000-0000DA0E0000}"/>
    <cellStyle name="Normal 10 6 2 2 3" xfId="2003" xr:uid="{00000000-0005-0000-0000-0000DB0E0000}"/>
    <cellStyle name="Normal 10 6 2 2 4" xfId="26540" xr:uid="{00000000-0005-0000-0000-0000DC0E0000}"/>
    <cellStyle name="Normal 10 6 2 3" xfId="594" xr:uid="{00000000-0005-0000-0000-0000DD0E0000}"/>
    <cellStyle name="Normal 10 6 2 3 2" xfId="2005" xr:uid="{00000000-0005-0000-0000-0000DE0E0000}"/>
    <cellStyle name="Normal 10 6 2 4" xfId="2002" xr:uid="{00000000-0005-0000-0000-0000DF0E0000}"/>
    <cellStyle name="Normal 10 6 2 5" xfId="24731" xr:uid="{00000000-0005-0000-0000-0000E00E0000}"/>
    <cellStyle name="Normal 10 6 2 6" xfId="25454" xr:uid="{00000000-0005-0000-0000-0000E10E0000}"/>
    <cellStyle name="Normal 10 6 2 7" xfId="26324" xr:uid="{00000000-0005-0000-0000-0000E20E0000}"/>
    <cellStyle name="Normal 10 6 3" xfId="595" xr:uid="{00000000-0005-0000-0000-0000E30E0000}"/>
    <cellStyle name="Normal 10 6 3 2" xfId="596" xr:uid="{00000000-0005-0000-0000-0000E40E0000}"/>
    <cellStyle name="Normal 10 6 3 2 2" xfId="597" xr:uid="{00000000-0005-0000-0000-0000E50E0000}"/>
    <cellStyle name="Normal 10 6 3 2 2 2" xfId="2008" xr:uid="{00000000-0005-0000-0000-0000E60E0000}"/>
    <cellStyle name="Normal 10 6 3 2 3" xfId="2007" xr:uid="{00000000-0005-0000-0000-0000E70E0000}"/>
    <cellStyle name="Normal 10 6 3 2 4" xfId="26612" xr:uid="{00000000-0005-0000-0000-0000E80E0000}"/>
    <cellStyle name="Normal 10 6 3 3" xfId="598" xr:uid="{00000000-0005-0000-0000-0000E90E0000}"/>
    <cellStyle name="Normal 10 6 3 3 2" xfId="2009" xr:uid="{00000000-0005-0000-0000-0000EA0E0000}"/>
    <cellStyle name="Normal 10 6 3 4" xfId="2006" xr:uid="{00000000-0005-0000-0000-0000EB0E0000}"/>
    <cellStyle name="Normal 10 6 3 5" xfId="26396" xr:uid="{00000000-0005-0000-0000-0000EC0E0000}"/>
    <cellStyle name="Normal 10 6 4" xfId="599" xr:uid="{00000000-0005-0000-0000-0000ED0E0000}"/>
    <cellStyle name="Normal 10 6 4 2" xfId="600" xr:uid="{00000000-0005-0000-0000-0000EE0E0000}"/>
    <cellStyle name="Normal 10 6 4 2 2" xfId="2011" xr:uid="{00000000-0005-0000-0000-0000EF0E0000}"/>
    <cellStyle name="Normal 10 6 4 3" xfId="2010" xr:uid="{00000000-0005-0000-0000-0000F00E0000}"/>
    <cellStyle name="Normal 10 6 4 4" xfId="26468" xr:uid="{00000000-0005-0000-0000-0000F10E0000}"/>
    <cellStyle name="Normal 10 6 5" xfId="601" xr:uid="{00000000-0005-0000-0000-0000F20E0000}"/>
    <cellStyle name="Normal 10 6 5 2" xfId="2012" xr:uid="{00000000-0005-0000-0000-0000F30E0000}"/>
    <cellStyle name="Normal 10 6 6" xfId="2001" xr:uid="{00000000-0005-0000-0000-0000F40E0000}"/>
    <cellStyle name="Normal 10 6 7" xfId="24352" xr:uid="{00000000-0005-0000-0000-0000F50E0000}"/>
    <cellStyle name="Normal 10 6 8" xfId="25097" xr:uid="{00000000-0005-0000-0000-0000F60E0000}"/>
    <cellStyle name="Normal 10 6 9" xfId="26252" xr:uid="{00000000-0005-0000-0000-0000F70E0000}"/>
    <cellStyle name="Normal 10 7" xfId="602" xr:uid="{00000000-0005-0000-0000-0000F80E0000}"/>
    <cellStyle name="Normal 10 7 2" xfId="603" xr:uid="{00000000-0005-0000-0000-0000F90E0000}"/>
    <cellStyle name="Normal 10 7 2 2" xfId="604" xr:uid="{00000000-0005-0000-0000-0000FA0E0000}"/>
    <cellStyle name="Normal 10 7 2 2 2" xfId="605" xr:uid="{00000000-0005-0000-0000-0000FB0E0000}"/>
    <cellStyle name="Normal 10 7 2 2 2 2" xfId="2016" xr:uid="{00000000-0005-0000-0000-0000FC0E0000}"/>
    <cellStyle name="Normal 10 7 2 2 3" xfId="2015" xr:uid="{00000000-0005-0000-0000-0000FD0E0000}"/>
    <cellStyle name="Normal 10 7 2 2 4" xfId="26555" xr:uid="{00000000-0005-0000-0000-0000FE0E0000}"/>
    <cellStyle name="Normal 10 7 2 3" xfId="606" xr:uid="{00000000-0005-0000-0000-0000FF0E0000}"/>
    <cellStyle name="Normal 10 7 2 3 2" xfId="2017" xr:uid="{00000000-0005-0000-0000-0000000F0000}"/>
    <cellStyle name="Normal 10 7 2 4" xfId="2014" xr:uid="{00000000-0005-0000-0000-0000010F0000}"/>
    <cellStyle name="Normal 10 7 2 5" xfId="26339" xr:uid="{00000000-0005-0000-0000-0000020F0000}"/>
    <cellStyle name="Normal 10 7 3" xfId="607" xr:uid="{00000000-0005-0000-0000-0000030F0000}"/>
    <cellStyle name="Normal 10 7 3 2" xfId="608" xr:uid="{00000000-0005-0000-0000-0000040F0000}"/>
    <cellStyle name="Normal 10 7 3 2 2" xfId="609" xr:uid="{00000000-0005-0000-0000-0000050F0000}"/>
    <cellStyle name="Normal 10 7 3 2 2 2" xfId="2020" xr:uid="{00000000-0005-0000-0000-0000060F0000}"/>
    <cellStyle name="Normal 10 7 3 2 3" xfId="2019" xr:uid="{00000000-0005-0000-0000-0000070F0000}"/>
    <cellStyle name="Normal 10 7 3 2 4" xfId="26627" xr:uid="{00000000-0005-0000-0000-0000080F0000}"/>
    <cellStyle name="Normal 10 7 3 3" xfId="610" xr:uid="{00000000-0005-0000-0000-0000090F0000}"/>
    <cellStyle name="Normal 10 7 3 3 2" xfId="2021" xr:uid="{00000000-0005-0000-0000-00000A0F0000}"/>
    <cellStyle name="Normal 10 7 3 4" xfId="2018" xr:uid="{00000000-0005-0000-0000-00000B0F0000}"/>
    <cellStyle name="Normal 10 7 3 5" xfId="26411" xr:uid="{00000000-0005-0000-0000-00000C0F0000}"/>
    <cellStyle name="Normal 10 7 4" xfId="611" xr:uid="{00000000-0005-0000-0000-00000D0F0000}"/>
    <cellStyle name="Normal 10 7 4 2" xfId="612" xr:uid="{00000000-0005-0000-0000-00000E0F0000}"/>
    <cellStyle name="Normal 10 7 4 2 2" xfId="2023" xr:uid="{00000000-0005-0000-0000-00000F0F0000}"/>
    <cellStyle name="Normal 10 7 4 3" xfId="2022" xr:uid="{00000000-0005-0000-0000-0000100F0000}"/>
    <cellStyle name="Normal 10 7 4 4" xfId="26483" xr:uid="{00000000-0005-0000-0000-0000110F0000}"/>
    <cellStyle name="Normal 10 7 5" xfId="613" xr:uid="{00000000-0005-0000-0000-0000120F0000}"/>
    <cellStyle name="Normal 10 7 5 2" xfId="2024" xr:uid="{00000000-0005-0000-0000-0000130F0000}"/>
    <cellStyle name="Normal 10 7 6" xfId="2013" xr:uid="{00000000-0005-0000-0000-0000140F0000}"/>
    <cellStyle name="Normal 10 7 7" xfId="24553" xr:uid="{00000000-0005-0000-0000-0000150F0000}"/>
    <cellStyle name="Normal 10 7 8" xfId="25276" xr:uid="{00000000-0005-0000-0000-0000160F0000}"/>
    <cellStyle name="Normal 10 7 9" xfId="26267" xr:uid="{00000000-0005-0000-0000-0000170F0000}"/>
    <cellStyle name="Normal 10 8" xfId="614" xr:uid="{00000000-0005-0000-0000-0000180F0000}"/>
    <cellStyle name="Normal 10 8 2" xfId="615" xr:uid="{00000000-0005-0000-0000-0000190F0000}"/>
    <cellStyle name="Normal 10 8 2 2" xfId="616" xr:uid="{00000000-0005-0000-0000-00001A0F0000}"/>
    <cellStyle name="Normal 10 8 2 2 2" xfId="2027" xr:uid="{00000000-0005-0000-0000-00001B0F0000}"/>
    <cellStyle name="Normal 10 8 2 3" xfId="2026" xr:uid="{00000000-0005-0000-0000-00001C0F0000}"/>
    <cellStyle name="Normal 10 8 2 4" xfId="26487" xr:uid="{00000000-0005-0000-0000-00001D0F0000}"/>
    <cellStyle name="Normal 10 8 3" xfId="617" xr:uid="{00000000-0005-0000-0000-00001E0F0000}"/>
    <cellStyle name="Normal 10 8 3 2" xfId="2028" xr:uid="{00000000-0005-0000-0000-00001F0F0000}"/>
    <cellStyle name="Normal 10 8 4" xfId="2025" xr:uid="{00000000-0005-0000-0000-0000200F0000}"/>
    <cellStyle name="Normal 10 8 5" xfId="26271" xr:uid="{00000000-0005-0000-0000-0000210F0000}"/>
    <cellStyle name="Normal 10 9" xfId="618" xr:uid="{00000000-0005-0000-0000-0000220F0000}"/>
    <cellStyle name="Normal 10 9 2" xfId="619" xr:uid="{00000000-0005-0000-0000-0000230F0000}"/>
    <cellStyle name="Normal 10 9 2 2" xfId="620" xr:uid="{00000000-0005-0000-0000-0000240F0000}"/>
    <cellStyle name="Normal 10 9 2 2 2" xfId="2031" xr:uid="{00000000-0005-0000-0000-0000250F0000}"/>
    <cellStyle name="Normal 10 9 2 3" xfId="2030" xr:uid="{00000000-0005-0000-0000-0000260F0000}"/>
    <cellStyle name="Normal 10 9 2 4" xfId="26559" xr:uid="{00000000-0005-0000-0000-0000270F0000}"/>
    <cellStyle name="Normal 10 9 3" xfId="621" xr:uid="{00000000-0005-0000-0000-0000280F0000}"/>
    <cellStyle name="Normal 10 9 3 2" xfId="2032" xr:uid="{00000000-0005-0000-0000-0000290F0000}"/>
    <cellStyle name="Normal 10 9 4" xfId="2029" xr:uid="{00000000-0005-0000-0000-00002A0F0000}"/>
    <cellStyle name="Normal 10 9 5" xfId="26343" xr:uid="{00000000-0005-0000-0000-00002B0F0000}"/>
    <cellStyle name="Normal 100" xfId="24159" xr:uid="{00000000-0005-0000-0000-00002C0F0000}"/>
    <cellStyle name="Normal 101" xfId="24164" xr:uid="{00000000-0005-0000-0000-00002D0F0000}"/>
    <cellStyle name="Normal 102" xfId="24170" xr:uid="{00000000-0005-0000-0000-00002E0F0000}"/>
    <cellStyle name="Normal 103" xfId="24910" xr:uid="{00000000-0005-0000-0000-00002F0F0000}"/>
    <cellStyle name="Normal 104" xfId="24931" xr:uid="{00000000-0005-0000-0000-0000300F0000}"/>
    <cellStyle name="Normal 105" xfId="24911" xr:uid="{00000000-0005-0000-0000-0000310F0000}"/>
    <cellStyle name="Normal 106" xfId="25634" xr:uid="{00000000-0005-0000-0000-0000320F0000}"/>
    <cellStyle name="Normal 107" xfId="32486" xr:uid="{00000000-0005-0000-0000-0000330F0000}"/>
    <cellStyle name="Normal 108" xfId="32488" xr:uid="{00000000-0005-0000-0000-0000340F0000}"/>
    <cellStyle name="Normal 109" xfId="32491" xr:uid="{00000000-0005-0000-0000-0000350F0000}"/>
    <cellStyle name="Normal 11" xfId="622" xr:uid="{00000000-0005-0000-0000-0000360F0000}"/>
    <cellStyle name="Normal 11 2" xfId="623" xr:uid="{00000000-0005-0000-0000-0000370F0000}"/>
    <cellStyle name="Normal 11 2 2" xfId="624" xr:uid="{00000000-0005-0000-0000-0000380F0000}"/>
    <cellStyle name="Normal 11 2 2 2" xfId="625" xr:uid="{00000000-0005-0000-0000-0000390F0000}"/>
    <cellStyle name="Normal 11 2 2 2 2" xfId="626" xr:uid="{00000000-0005-0000-0000-00003A0F0000}"/>
    <cellStyle name="Normal 11 2 2 2 2 2" xfId="2036" xr:uid="{00000000-0005-0000-0000-00003B0F0000}"/>
    <cellStyle name="Normal 11 2 2 2 3" xfId="2035" xr:uid="{00000000-0005-0000-0000-00003C0F0000}"/>
    <cellStyle name="Normal 11 2 2 2 4" xfId="26531" xr:uid="{00000000-0005-0000-0000-00003D0F0000}"/>
    <cellStyle name="Normal 11 2 2 3" xfId="627" xr:uid="{00000000-0005-0000-0000-00003E0F0000}"/>
    <cellStyle name="Normal 11 2 2 3 2" xfId="2037" xr:uid="{00000000-0005-0000-0000-00003F0F0000}"/>
    <cellStyle name="Normal 11 2 2 4" xfId="2034" xr:uid="{00000000-0005-0000-0000-0000400F0000}"/>
    <cellStyle name="Normal 11 2 2 5" xfId="26315" xr:uid="{00000000-0005-0000-0000-0000410F0000}"/>
    <cellStyle name="Normal 11 2 3" xfId="628" xr:uid="{00000000-0005-0000-0000-0000420F0000}"/>
    <cellStyle name="Normal 11 2 3 2" xfId="629" xr:uid="{00000000-0005-0000-0000-0000430F0000}"/>
    <cellStyle name="Normal 11 2 3 2 2" xfId="630" xr:uid="{00000000-0005-0000-0000-0000440F0000}"/>
    <cellStyle name="Normal 11 2 3 2 2 2" xfId="2040" xr:uid="{00000000-0005-0000-0000-0000450F0000}"/>
    <cellStyle name="Normal 11 2 3 2 3" xfId="2039" xr:uid="{00000000-0005-0000-0000-0000460F0000}"/>
    <cellStyle name="Normal 11 2 3 2 4" xfId="26603" xr:uid="{00000000-0005-0000-0000-0000470F0000}"/>
    <cellStyle name="Normal 11 2 3 3" xfId="631" xr:uid="{00000000-0005-0000-0000-0000480F0000}"/>
    <cellStyle name="Normal 11 2 3 3 2" xfId="2041" xr:uid="{00000000-0005-0000-0000-0000490F0000}"/>
    <cellStyle name="Normal 11 2 3 4" xfId="2038" xr:uid="{00000000-0005-0000-0000-00004A0F0000}"/>
    <cellStyle name="Normal 11 2 3 5" xfId="26387" xr:uid="{00000000-0005-0000-0000-00004B0F0000}"/>
    <cellStyle name="Normal 11 2 4" xfId="632" xr:uid="{00000000-0005-0000-0000-00004C0F0000}"/>
    <cellStyle name="Normal 11 2 4 2" xfId="633" xr:uid="{00000000-0005-0000-0000-00004D0F0000}"/>
    <cellStyle name="Normal 11 2 4 2 2" xfId="2043" xr:uid="{00000000-0005-0000-0000-00004E0F0000}"/>
    <cellStyle name="Normal 11 2 4 3" xfId="2042" xr:uid="{00000000-0005-0000-0000-00004F0F0000}"/>
    <cellStyle name="Normal 11 2 4 4" xfId="26459" xr:uid="{00000000-0005-0000-0000-0000500F0000}"/>
    <cellStyle name="Normal 11 2 5" xfId="634" xr:uid="{00000000-0005-0000-0000-0000510F0000}"/>
    <cellStyle name="Normal 11 2 5 2" xfId="2044" xr:uid="{00000000-0005-0000-0000-0000520F0000}"/>
    <cellStyle name="Normal 11 2 6" xfId="2033" xr:uid="{00000000-0005-0000-0000-0000530F0000}"/>
    <cellStyle name="Normal 11 2 6 2" xfId="26238" xr:uid="{00000000-0005-0000-0000-0000540F0000}"/>
    <cellStyle name="Normal 11 2 7" xfId="26029" xr:uid="{00000000-0005-0000-0000-0000550F0000}"/>
    <cellStyle name="Normal 11 3" xfId="635" xr:uid="{00000000-0005-0000-0000-0000560F0000}"/>
    <cellStyle name="Normal 11 3 2" xfId="636" xr:uid="{00000000-0005-0000-0000-0000570F0000}"/>
    <cellStyle name="Normal 11 3 2 2" xfId="637" xr:uid="{00000000-0005-0000-0000-0000580F0000}"/>
    <cellStyle name="Normal 11 3 2 2 2" xfId="638" xr:uid="{00000000-0005-0000-0000-0000590F0000}"/>
    <cellStyle name="Normal 11 3 2 2 2 2" xfId="2048" xr:uid="{00000000-0005-0000-0000-00005A0F0000}"/>
    <cellStyle name="Normal 11 3 2 2 3" xfId="2047" xr:uid="{00000000-0005-0000-0000-00005B0F0000}"/>
    <cellStyle name="Normal 11 3 2 2 4" xfId="26537" xr:uid="{00000000-0005-0000-0000-00005C0F0000}"/>
    <cellStyle name="Normal 11 3 2 3" xfId="639" xr:uid="{00000000-0005-0000-0000-00005D0F0000}"/>
    <cellStyle name="Normal 11 3 2 3 2" xfId="2049" xr:uid="{00000000-0005-0000-0000-00005E0F0000}"/>
    <cellStyle name="Normal 11 3 2 4" xfId="2046" xr:uid="{00000000-0005-0000-0000-00005F0F0000}"/>
    <cellStyle name="Normal 11 3 2 5" xfId="26321" xr:uid="{00000000-0005-0000-0000-0000600F0000}"/>
    <cellStyle name="Normal 11 3 3" xfId="640" xr:uid="{00000000-0005-0000-0000-0000610F0000}"/>
    <cellStyle name="Normal 11 3 3 2" xfId="641" xr:uid="{00000000-0005-0000-0000-0000620F0000}"/>
    <cellStyle name="Normal 11 3 3 2 2" xfId="642" xr:uid="{00000000-0005-0000-0000-0000630F0000}"/>
    <cellStyle name="Normal 11 3 3 2 2 2" xfId="2052" xr:uid="{00000000-0005-0000-0000-0000640F0000}"/>
    <cellStyle name="Normal 11 3 3 2 3" xfId="2051" xr:uid="{00000000-0005-0000-0000-0000650F0000}"/>
    <cellStyle name="Normal 11 3 3 2 4" xfId="26609" xr:uid="{00000000-0005-0000-0000-0000660F0000}"/>
    <cellStyle name="Normal 11 3 3 3" xfId="643" xr:uid="{00000000-0005-0000-0000-0000670F0000}"/>
    <cellStyle name="Normal 11 3 3 3 2" xfId="2053" xr:uid="{00000000-0005-0000-0000-0000680F0000}"/>
    <cellStyle name="Normal 11 3 3 4" xfId="2050" xr:uid="{00000000-0005-0000-0000-0000690F0000}"/>
    <cellStyle name="Normal 11 3 3 5" xfId="26393" xr:uid="{00000000-0005-0000-0000-00006A0F0000}"/>
    <cellStyle name="Normal 11 3 4" xfId="644" xr:uid="{00000000-0005-0000-0000-00006B0F0000}"/>
    <cellStyle name="Normal 11 3 4 2" xfId="645" xr:uid="{00000000-0005-0000-0000-00006C0F0000}"/>
    <cellStyle name="Normal 11 3 4 2 2" xfId="2055" xr:uid="{00000000-0005-0000-0000-00006D0F0000}"/>
    <cellStyle name="Normal 11 3 4 3" xfId="2054" xr:uid="{00000000-0005-0000-0000-00006E0F0000}"/>
    <cellStyle name="Normal 11 3 4 4" xfId="26465" xr:uid="{00000000-0005-0000-0000-00006F0F0000}"/>
    <cellStyle name="Normal 11 3 5" xfId="646" xr:uid="{00000000-0005-0000-0000-0000700F0000}"/>
    <cellStyle name="Normal 11 3 5 2" xfId="2056" xr:uid="{00000000-0005-0000-0000-0000710F0000}"/>
    <cellStyle name="Normal 11 3 6" xfId="2045" xr:uid="{00000000-0005-0000-0000-0000720F0000}"/>
    <cellStyle name="Normal 11 3 7" xfId="5276" xr:uid="{00000000-0005-0000-0000-0000730F0000}"/>
    <cellStyle name="Normal 11 3 8" xfId="26248" xr:uid="{00000000-0005-0000-0000-0000740F0000}"/>
    <cellStyle name="Normal 11 4" xfId="647" xr:uid="{00000000-0005-0000-0000-0000750F0000}"/>
    <cellStyle name="Normal 11 4 2" xfId="648" xr:uid="{00000000-0005-0000-0000-0000760F0000}"/>
    <cellStyle name="Normal 11 4 2 2" xfId="649" xr:uid="{00000000-0005-0000-0000-0000770F0000}"/>
    <cellStyle name="Normal 11 4 2 2 2" xfId="650" xr:uid="{00000000-0005-0000-0000-0000780F0000}"/>
    <cellStyle name="Normal 11 4 2 2 2 2" xfId="2060" xr:uid="{00000000-0005-0000-0000-0000790F0000}"/>
    <cellStyle name="Normal 11 4 2 2 3" xfId="2059" xr:uid="{00000000-0005-0000-0000-00007A0F0000}"/>
    <cellStyle name="Normal 11 4 2 2 4" xfId="26556" xr:uid="{00000000-0005-0000-0000-00007B0F0000}"/>
    <cellStyle name="Normal 11 4 2 3" xfId="651" xr:uid="{00000000-0005-0000-0000-00007C0F0000}"/>
    <cellStyle name="Normal 11 4 2 3 2" xfId="2061" xr:uid="{00000000-0005-0000-0000-00007D0F0000}"/>
    <cellStyle name="Normal 11 4 2 4" xfId="2058" xr:uid="{00000000-0005-0000-0000-00007E0F0000}"/>
    <cellStyle name="Normal 11 4 2 5" xfId="26340" xr:uid="{00000000-0005-0000-0000-00007F0F0000}"/>
    <cellStyle name="Normal 11 4 3" xfId="652" xr:uid="{00000000-0005-0000-0000-0000800F0000}"/>
    <cellStyle name="Normal 11 4 3 2" xfId="653" xr:uid="{00000000-0005-0000-0000-0000810F0000}"/>
    <cellStyle name="Normal 11 4 3 2 2" xfId="654" xr:uid="{00000000-0005-0000-0000-0000820F0000}"/>
    <cellStyle name="Normal 11 4 3 2 2 2" xfId="2064" xr:uid="{00000000-0005-0000-0000-0000830F0000}"/>
    <cellStyle name="Normal 11 4 3 2 3" xfId="2063" xr:uid="{00000000-0005-0000-0000-0000840F0000}"/>
    <cellStyle name="Normal 11 4 3 2 4" xfId="26628" xr:uid="{00000000-0005-0000-0000-0000850F0000}"/>
    <cellStyle name="Normal 11 4 3 3" xfId="655" xr:uid="{00000000-0005-0000-0000-0000860F0000}"/>
    <cellStyle name="Normal 11 4 3 3 2" xfId="2065" xr:uid="{00000000-0005-0000-0000-0000870F0000}"/>
    <cellStyle name="Normal 11 4 3 4" xfId="2062" xr:uid="{00000000-0005-0000-0000-0000880F0000}"/>
    <cellStyle name="Normal 11 4 3 5" xfId="26412" xr:uid="{00000000-0005-0000-0000-0000890F0000}"/>
    <cellStyle name="Normal 11 4 4" xfId="656" xr:uid="{00000000-0005-0000-0000-00008A0F0000}"/>
    <cellStyle name="Normal 11 4 4 2" xfId="657" xr:uid="{00000000-0005-0000-0000-00008B0F0000}"/>
    <cellStyle name="Normal 11 4 4 2 2" xfId="2067" xr:uid="{00000000-0005-0000-0000-00008C0F0000}"/>
    <cellStyle name="Normal 11 4 4 3" xfId="2066" xr:uid="{00000000-0005-0000-0000-00008D0F0000}"/>
    <cellStyle name="Normal 11 4 4 4" xfId="26484" xr:uid="{00000000-0005-0000-0000-00008E0F0000}"/>
    <cellStyle name="Normal 11 4 5" xfId="658" xr:uid="{00000000-0005-0000-0000-00008F0F0000}"/>
    <cellStyle name="Normal 11 4 5 2" xfId="2068" xr:uid="{00000000-0005-0000-0000-0000900F0000}"/>
    <cellStyle name="Normal 11 4 6" xfId="2057" xr:uid="{00000000-0005-0000-0000-0000910F0000}"/>
    <cellStyle name="Normal 11 4 7" xfId="26268" xr:uid="{00000000-0005-0000-0000-0000920F0000}"/>
    <cellStyle name="Normal 11 5" xfId="5413" xr:uid="{00000000-0005-0000-0000-0000930F0000}"/>
    <cellStyle name="Normal 11 5 2" xfId="26124" xr:uid="{00000000-0005-0000-0000-0000940F0000}"/>
    <cellStyle name="Normal 11 6" xfId="25868" xr:uid="{00000000-0005-0000-0000-0000950F0000}"/>
    <cellStyle name="Normal 110" xfId="32492" xr:uid="{00000000-0005-0000-0000-0000960F0000}"/>
    <cellStyle name="Normal 111" xfId="32495" xr:uid="{00000000-0005-0000-0000-0000970F0000}"/>
    <cellStyle name="Normal 112" xfId="32503" xr:uid="{00000000-0005-0000-0000-0000980F0000}"/>
    <cellStyle name="Normal 113" xfId="32506" xr:uid="{00000000-0005-0000-0000-0000990F0000}"/>
    <cellStyle name="Normal 114" xfId="32510" xr:uid="{00000000-0005-0000-0000-00009A0F0000}"/>
    <cellStyle name="Normal 115" xfId="32517" xr:uid="{00000000-0005-0000-0000-00009B0F0000}"/>
    <cellStyle name="Normal 115 2" xfId="26100" xr:uid="{00000000-0005-0000-0000-00009C0F0000}"/>
    <cellStyle name="Normal 116" xfId="32521" xr:uid="{00000000-0005-0000-0000-00009D0F0000}"/>
    <cellStyle name="Normal 117" xfId="32526" xr:uid="{00000000-0005-0000-0000-00009E0F0000}"/>
    <cellStyle name="Normal 12" xfId="659" xr:uid="{00000000-0005-0000-0000-00009F0F0000}"/>
    <cellStyle name="Normal 12 10" xfId="25869" xr:uid="{00000000-0005-0000-0000-0000A00F0000}"/>
    <cellStyle name="Normal 12 11" xfId="32514" xr:uid="{00000000-0005-0000-0000-0000A10F0000}"/>
    <cellStyle name="Normal 12 2" xfId="660" xr:uid="{00000000-0005-0000-0000-0000A20F0000}"/>
    <cellStyle name="Normal 12 2 2" xfId="661" xr:uid="{00000000-0005-0000-0000-0000A30F0000}"/>
    <cellStyle name="Normal 12 2 2 2" xfId="662" xr:uid="{00000000-0005-0000-0000-0000A40F0000}"/>
    <cellStyle name="Normal 12 2 2 2 2" xfId="663" xr:uid="{00000000-0005-0000-0000-0000A50F0000}"/>
    <cellStyle name="Normal 12 2 2 2 2 2" xfId="2073" xr:uid="{00000000-0005-0000-0000-0000A60F0000}"/>
    <cellStyle name="Normal 12 2 2 2 2 2 2" xfId="24905" xr:uid="{00000000-0005-0000-0000-0000A70F0000}"/>
    <cellStyle name="Normal 12 2 2 2 2 2 2 2" xfId="25628" xr:uid="{00000000-0005-0000-0000-0000A80F0000}"/>
    <cellStyle name="Normal 12 2 2 2 2 2 3" xfId="24526" xr:uid="{00000000-0005-0000-0000-0000A90F0000}"/>
    <cellStyle name="Normal 12 2 2 2 2 2 4" xfId="25271" xr:uid="{00000000-0005-0000-0000-0000AA0F0000}"/>
    <cellStyle name="Normal 12 2 2 2 2 3" xfId="24725" xr:uid="{00000000-0005-0000-0000-0000AB0F0000}"/>
    <cellStyle name="Normal 12 2 2 2 2 3 2" xfId="25448" xr:uid="{00000000-0005-0000-0000-0000AC0F0000}"/>
    <cellStyle name="Normal 12 2 2 2 2 4" xfId="24346" xr:uid="{00000000-0005-0000-0000-0000AD0F0000}"/>
    <cellStyle name="Normal 12 2 2 2 2 5" xfId="25091" xr:uid="{00000000-0005-0000-0000-0000AE0F0000}"/>
    <cellStyle name="Normal 12 2 2 2 3" xfId="2072" xr:uid="{00000000-0005-0000-0000-0000AF0F0000}"/>
    <cellStyle name="Normal 12 2 2 2 3 2" xfId="24817" xr:uid="{00000000-0005-0000-0000-0000B00F0000}"/>
    <cellStyle name="Normal 12 2 2 2 3 2 2" xfId="25540" xr:uid="{00000000-0005-0000-0000-0000B10F0000}"/>
    <cellStyle name="Normal 12 2 2 2 3 3" xfId="24438" xr:uid="{00000000-0005-0000-0000-0000B20F0000}"/>
    <cellStyle name="Normal 12 2 2 2 3 4" xfId="25183" xr:uid="{00000000-0005-0000-0000-0000B30F0000}"/>
    <cellStyle name="Normal 12 2 2 2 4" xfId="24637" xr:uid="{00000000-0005-0000-0000-0000B40F0000}"/>
    <cellStyle name="Normal 12 2 2 2 4 2" xfId="25360" xr:uid="{00000000-0005-0000-0000-0000B50F0000}"/>
    <cellStyle name="Normal 12 2 2 2 5" xfId="24258" xr:uid="{00000000-0005-0000-0000-0000B60F0000}"/>
    <cellStyle name="Normal 12 2 2 2 6" xfId="25003" xr:uid="{00000000-0005-0000-0000-0000B70F0000}"/>
    <cellStyle name="Normal 12 2 2 3" xfId="664" xr:uid="{00000000-0005-0000-0000-0000B80F0000}"/>
    <cellStyle name="Normal 12 2 2 3 2" xfId="2074" xr:uid="{00000000-0005-0000-0000-0000B90F0000}"/>
    <cellStyle name="Normal 12 2 2 3 2 2" xfId="24861" xr:uid="{00000000-0005-0000-0000-0000BA0F0000}"/>
    <cellStyle name="Normal 12 2 2 3 2 2 2" xfId="25584" xr:uid="{00000000-0005-0000-0000-0000BB0F0000}"/>
    <cellStyle name="Normal 12 2 2 3 2 3" xfId="24482" xr:uid="{00000000-0005-0000-0000-0000BC0F0000}"/>
    <cellStyle name="Normal 12 2 2 3 2 4" xfId="25227" xr:uid="{00000000-0005-0000-0000-0000BD0F0000}"/>
    <cellStyle name="Normal 12 2 2 3 3" xfId="24681" xr:uid="{00000000-0005-0000-0000-0000BE0F0000}"/>
    <cellStyle name="Normal 12 2 2 3 3 2" xfId="25404" xr:uid="{00000000-0005-0000-0000-0000BF0F0000}"/>
    <cellStyle name="Normal 12 2 2 3 4" xfId="24302" xr:uid="{00000000-0005-0000-0000-0000C00F0000}"/>
    <cellStyle name="Normal 12 2 2 3 5" xfId="25047" xr:uid="{00000000-0005-0000-0000-0000C10F0000}"/>
    <cellStyle name="Normal 12 2 2 4" xfId="2071" xr:uid="{00000000-0005-0000-0000-0000C20F0000}"/>
    <cellStyle name="Normal 12 2 2 4 2" xfId="24773" xr:uid="{00000000-0005-0000-0000-0000C30F0000}"/>
    <cellStyle name="Normal 12 2 2 4 2 2" xfId="25496" xr:uid="{00000000-0005-0000-0000-0000C40F0000}"/>
    <cellStyle name="Normal 12 2 2 4 3" xfId="24394" xr:uid="{00000000-0005-0000-0000-0000C50F0000}"/>
    <cellStyle name="Normal 12 2 2 4 4" xfId="25139" xr:uid="{00000000-0005-0000-0000-0000C60F0000}"/>
    <cellStyle name="Normal 12 2 2 5" xfId="24593" xr:uid="{00000000-0005-0000-0000-0000C70F0000}"/>
    <cellStyle name="Normal 12 2 2 5 2" xfId="25316" xr:uid="{00000000-0005-0000-0000-0000C80F0000}"/>
    <cellStyle name="Normal 12 2 2 6" xfId="24214" xr:uid="{00000000-0005-0000-0000-0000C90F0000}"/>
    <cellStyle name="Normal 12 2 2 7" xfId="24959" xr:uid="{00000000-0005-0000-0000-0000CA0F0000}"/>
    <cellStyle name="Normal 12 2 2 8" xfId="26239" xr:uid="{00000000-0005-0000-0000-0000CB0F0000}"/>
    <cellStyle name="Normal 12 2 3" xfId="665" xr:uid="{00000000-0005-0000-0000-0000CC0F0000}"/>
    <cellStyle name="Normal 12 2 3 2" xfId="666" xr:uid="{00000000-0005-0000-0000-0000CD0F0000}"/>
    <cellStyle name="Normal 12 2 3 2 2" xfId="2076" xr:uid="{00000000-0005-0000-0000-0000CE0F0000}"/>
    <cellStyle name="Normal 12 2 3 2 2 2" xfId="24897" xr:uid="{00000000-0005-0000-0000-0000CF0F0000}"/>
    <cellStyle name="Normal 12 2 3 2 2 2 2" xfId="25620" xr:uid="{00000000-0005-0000-0000-0000D00F0000}"/>
    <cellStyle name="Normal 12 2 3 2 2 3" xfId="24518" xr:uid="{00000000-0005-0000-0000-0000D10F0000}"/>
    <cellStyle name="Normal 12 2 3 2 2 4" xfId="25263" xr:uid="{00000000-0005-0000-0000-0000D20F0000}"/>
    <cellStyle name="Normal 12 2 3 2 3" xfId="24717" xr:uid="{00000000-0005-0000-0000-0000D30F0000}"/>
    <cellStyle name="Normal 12 2 3 2 3 2" xfId="25440" xr:uid="{00000000-0005-0000-0000-0000D40F0000}"/>
    <cellStyle name="Normal 12 2 3 2 4" xfId="24338" xr:uid="{00000000-0005-0000-0000-0000D50F0000}"/>
    <cellStyle name="Normal 12 2 3 2 5" xfId="25083" xr:uid="{00000000-0005-0000-0000-0000D60F0000}"/>
    <cellStyle name="Normal 12 2 3 3" xfId="2075" xr:uid="{00000000-0005-0000-0000-0000D70F0000}"/>
    <cellStyle name="Normal 12 2 3 3 2" xfId="24809" xr:uid="{00000000-0005-0000-0000-0000D80F0000}"/>
    <cellStyle name="Normal 12 2 3 3 2 2" xfId="25532" xr:uid="{00000000-0005-0000-0000-0000D90F0000}"/>
    <cellStyle name="Normal 12 2 3 3 3" xfId="24430" xr:uid="{00000000-0005-0000-0000-0000DA0F0000}"/>
    <cellStyle name="Normal 12 2 3 3 4" xfId="25175" xr:uid="{00000000-0005-0000-0000-0000DB0F0000}"/>
    <cellStyle name="Normal 12 2 3 4" xfId="24629" xr:uid="{00000000-0005-0000-0000-0000DC0F0000}"/>
    <cellStyle name="Normal 12 2 3 4 2" xfId="25352" xr:uid="{00000000-0005-0000-0000-0000DD0F0000}"/>
    <cellStyle name="Normal 12 2 3 5" xfId="24250" xr:uid="{00000000-0005-0000-0000-0000DE0F0000}"/>
    <cellStyle name="Normal 12 2 3 6" xfId="24995" xr:uid="{00000000-0005-0000-0000-0000DF0F0000}"/>
    <cellStyle name="Normal 12 2 4" xfId="667" xr:uid="{00000000-0005-0000-0000-0000E00F0000}"/>
    <cellStyle name="Normal 12 2 4 2" xfId="2077" xr:uid="{00000000-0005-0000-0000-0000E10F0000}"/>
    <cellStyle name="Normal 12 2 4 2 2" xfId="24853" xr:uid="{00000000-0005-0000-0000-0000E20F0000}"/>
    <cellStyle name="Normal 12 2 4 2 2 2" xfId="25576" xr:uid="{00000000-0005-0000-0000-0000E30F0000}"/>
    <cellStyle name="Normal 12 2 4 2 3" xfId="24474" xr:uid="{00000000-0005-0000-0000-0000E40F0000}"/>
    <cellStyle name="Normal 12 2 4 2 4" xfId="25219" xr:uid="{00000000-0005-0000-0000-0000E50F0000}"/>
    <cellStyle name="Normal 12 2 4 3" xfId="24673" xr:uid="{00000000-0005-0000-0000-0000E60F0000}"/>
    <cellStyle name="Normal 12 2 4 3 2" xfId="25396" xr:uid="{00000000-0005-0000-0000-0000E70F0000}"/>
    <cellStyle name="Normal 12 2 4 4" xfId="24294" xr:uid="{00000000-0005-0000-0000-0000E80F0000}"/>
    <cellStyle name="Normal 12 2 4 5" xfId="25039" xr:uid="{00000000-0005-0000-0000-0000E90F0000}"/>
    <cellStyle name="Normal 12 2 5" xfId="668" xr:uid="{00000000-0005-0000-0000-0000EA0F0000}"/>
    <cellStyle name="Normal 12 2 5 2" xfId="24765" xr:uid="{00000000-0005-0000-0000-0000EB0F0000}"/>
    <cellStyle name="Normal 12 2 5 2 2" xfId="25488" xr:uid="{00000000-0005-0000-0000-0000EC0F0000}"/>
    <cellStyle name="Normal 12 2 5 3" xfId="24386" xr:uid="{00000000-0005-0000-0000-0000ED0F0000}"/>
    <cellStyle name="Normal 12 2 5 4" xfId="25131" xr:uid="{00000000-0005-0000-0000-0000EE0F0000}"/>
    <cellStyle name="Normal 12 2 6" xfId="2070" xr:uid="{00000000-0005-0000-0000-0000EF0F0000}"/>
    <cellStyle name="Normal 12 2 6 2" xfId="24585" xr:uid="{00000000-0005-0000-0000-0000F00F0000}"/>
    <cellStyle name="Normal 12 2 6 3" xfId="25308" xr:uid="{00000000-0005-0000-0000-0000F10F0000}"/>
    <cellStyle name="Normal 12 2 7" xfId="24206" xr:uid="{00000000-0005-0000-0000-0000F20F0000}"/>
    <cellStyle name="Normal 12 2 8" xfId="24951" xr:uid="{00000000-0005-0000-0000-0000F30F0000}"/>
    <cellStyle name="Normal 12 2 9" xfId="26030" xr:uid="{00000000-0005-0000-0000-0000F40F0000}"/>
    <cellStyle name="Normal 12 3" xfId="669" xr:uid="{00000000-0005-0000-0000-0000F50F0000}"/>
    <cellStyle name="Normal 12 3 2" xfId="670" xr:uid="{00000000-0005-0000-0000-0000F60F0000}"/>
    <cellStyle name="Normal 12 3 2 2" xfId="2079" xr:uid="{00000000-0005-0000-0000-0000F70F0000}"/>
    <cellStyle name="Normal 12 3 2 2 2" xfId="24891" xr:uid="{00000000-0005-0000-0000-0000F80F0000}"/>
    <cellStyle name="Normal 12 3 2 2 2 2" xfId="25614" xr:uid="{00000000-0005-0000-0000-0000F90F0000}"/>
    <cellStyle name="Normal 12 3 2 2 3" xfId="24512" xr:uid="{00000000-0005-0000-0000-0000FA0F0000}"/>
    <cellStyle name="Normal 12 3 2 2 4" xfId="25257" xr:uid="{00000000-0005-0000-0000-0000FB0F0000}"/>
    <cellStyle name="Normal 12 3 2 3" xfId="24711" xr:uid="{00000000-0005-0000-0000-0000FC0F0000}"/>
    <cellStyle name="Normal 12 3 2 3 2" xfId="25434" xr:uid="{00000000-0005-0000-0000-0000FD0F0000}"/>
    <cellStyle name="Normal 12 3 2 4" xfId="24332" xr:uid="{00000000-0005-0000-0000-0000FE0F0000}"/>
    <cellStyle name="Normal 12 3 2 5" xfId="25077" xr:uid="{00000000-0005-0000-0000-0000FF0F0000}"/>
    <cellStyle name="Normal 12 3 3" xfId="671" xr:uid="{00000000-0005-0000-0000-000000100000}"/>
    <cellStyle name="Normal 12 3 3 2" xfId="24803" xr:uid="{00000000-0005-0000-0000-000001100000}"/>
    <cellStyle name="Normal 12 3 3 2 2" xfId="25526" xr:uid="{00000000-0005-0000-0000-000002100000}"/>
    <cellStyle name="Normal 12 3 3 3" xfId="24424" xr:uid="{00000000-0005-0000-0000-000003100000}"/>
    <cellStyle name="Normal 12 3 3 4" xfId="25169" xr:uid="{00000000-0005-0000-0000-000004100000}"/>
    <cellStyle name="Normal 12 3 4" xfId="2078" xr:uid="{00000000-0005-0000-0000-000005100000}"/>
    <cellStyle name="Normal 12 3 4 2" xfId="24623" xr:uid="{00000000-0005-0000-0000-000006100000}"/>
    <cellStyle name="Normal 12 3 4 3" xfId="25346" xr:uid="{00000000-0005-0000-0000-000007100000}"/>
    <cellStyle name="Normal 12 3 5" xfId="24244" xr:uid="{00000000-0005-0000-0000-000008100000}"/>
    <cellStyle name="Normal 12 3 6" xfId="24989" xr:uid="{00000000-0005-0000-0000-000009100000}"/>
    <cellStyle name="Normal 12 4" xfId="672" xr:uid="{00000000-0005-0000-0000-00000A100000}"/>
    <cellStyle name="Normal 12 4 2" xfId="2080" xr:uid="{00000000-0005-0000-0000-00000B100000}"/>
    <cellStyle name="Normal 12 4 2 2" xfId="24847" xr:uid="{00000000-0005-0000-0000-00000C100000}"/>
    <cellStyle name="Normal 12 4 2 2 2" xfId="25570" xr:uid="{00000000-0005-0000-0000-00000D100000}"/>
    <cellStyle name="Normal 12 4 2 3" xfId="24468" xr:uid="{00000000-0005-0000-0000-00000E100000}"/>
    <cellStyle name="Normal 12 4 2 4" xfId="25213" xr:uid="{00000000-0005-0000-0000-00000F100000}"/>
    <cellStyle name="Normal 12 4 3" xfId="24667" xr:uid="{00000000-0005-0000-0000-000010100000}"/>
    <cellStyle name="Normal 12 4 3 2" xfId="25390" xr:uid="{00000000-0005-0000-0000-000011100000}"/>
    <cellStyle name="Normal 12 4 4" xfId="24288" xr:uid="{00000000-0005-0000-0000-000012100000}"/>
    <cellStyle name="Normal 12 4 5" xfId="25033" xr:uid="{00000000-0005-0000-0000-000013100000}"/>
    <cellStyle name="Normal 12 4 6" xfId="26631" xr:uid="{00000000-0005-0000-0000-000014100000}"/>
    <cellStyle name="Normal 12 5" xfId="673" xr:uid="{00000000-0005-0000-0000-000015100000}"/>
    <cellStyle name="Normal 12 5 2" xfId="24759" xr:uid="{00000000-0005-0000-0000-000016100000}"/>
    <cellStyle name="Normal 12 5 2 2" xfId="25482" xr:uid="{00000000-0005-0000-0000-000017100000}"/>
    <cellStyle name="Normal 12 5 3" xfId="24380" xr:uid="{00000000-0005-0000-0000-000018100000}"/>
    <cellStyle name="Normal 12 5 4" xfId="25125" xr:uid="{00000000-0005-0000-0000-000019100000}"/>
    <cellStyle name="Normal 12 6" xfId="2069" xr:uid="{00000000-0005-0000-0000-00001A100000}"/>
    <cellStyle name="Normal 12 6 2" xfId="24579" xr:uid="{00000000-0005-0000-0000-00001B100000}"/>
    <cellStyle name="Normal 12 6 3" xfId="25302" xr:uid="{00000000-0005-0000-0000-00001C100000}"/>
    <cellStyle name="Normal 12 7" xfId="5414" xr:uid="{00000000-0005-0000-0000-00001D100000}"/>
    <cellStyle name="Normal 12 8" xfId="24200" xr:uid="{00000000-0005-0000-0000-00001E100000}"/>
    <cellStyle name="Normal 12 9" xfId="24945" xr:uid="{00000000-0005-0000-0000-00001F100000}"/>
    <cellStyle name="Normal 13" xfId="674" xr:uid="{00000000-0005-0000-0000-000020100000}"/>
    <cellStyle name="Normal 13 10" xfId="24950" xr:uid="{00000000-0005-0000-0000-000021100000}"/>
    <cellStyle name="Normal 13 11" xfId="25870" xr:uid="{00000000-0005-0000-0000-000022100000}"/>
    <cellStyle name="Normal 13 2" xfId="675" xr:uid="{00000000-0005-0000-0000-000023100000}"/>
    <cellStyle name="Normal 13 2 2" xfId="676" xr:uid="{00000000-0005-0000-0000-000024100000}"/>
    <cellStyle name="Normal 13 2 2 2" xfId="677" xr:uid="{00000000-0005-0000-0000-000025100000}"/>
    <cellStyle name="Normal 13 2 2 2 2" xfId="678" xr:uid="{00000000-0005-0000-0000-000026100000}"/>
    <cellStyle name="Normal 13 2 2 2 2 2" xfId="2085" xr:uid="{00000000-0005-0000-0000-000027100000}"/>
    <cellStyle name="Normal 13 2 2 2 2 2 2" xfId="24906" xr:uid="{00000000-0005-0000-0000-000028100000}"/>
    <cellStyle name="Normal 13 2 2 2 2 2 2 2" xfId="25629" xr:uid="{00000000-0005-0000-0000-000029100000}"/>
    <cellStyle name="Normal 13 2 2 2 2 2 3" xfId="24527" xr:uid="{00000000-0005-0000-0000-00002A100000}"/>
    <cellStyle name="Normal 13 2 2 2 2 2 4" xfId="25272" xr:uid="{00000000-0005-0000-0000-00002B100000}"/>
    <cellStyle name="Normal 13 2 2 2 2 3" xfId="24726" xr:uid="{00000000-0005-0000-0000-00002C100000}"/>
    <cellStyle name="Normal 13 2 2 2 2 3 2" xfId="25449" xr:uid="{00000000-0005-0000-0000-00002D100000}"/>
    <cellStyle name="Normal 13 2 2 2 2 4" xfId="24347" xr:uid="{00000000-0005-0000-0000-00002E100000}"/>
    <cellStyle name="Normal 13 2 2 2 2 5" xfId="25092" xr:uid="{00000000-0005-0000-0000-00002F100000}"/>
    <cellStyle name="Normal 13 2 2 2 3" xfId="2084" xr:uid="{00000000-0005-0000-0000-000030100000}"/>
    <cellStyle name="Normal 13 2 2 2 3 2" xfId="24818" xr:uid="{00000000-0005-0000-0000-000031100000}"/>
    <cellStyle name="Normal 13 2 2 2 3 2 2" xfId="25541" xr:uid="{00000000-0005-0000-0000-000032100000}"/>
    <cellStyle name="Normal 13 2 2 2 3 3" xfId="24439" xr:uid="{00000000-0005-0000-0000-000033100000}"/>
    <cellStyle name="Normal 13 2 2 2 3 4" xfId="25184" xr:uid="{00000000-0005-0000-0000-000034100000}"/>
    <cellStyle name="Normal 13 2 2 2 4" xfId="24638" xr:uid="{00000000-0005-0000-0000-000035100000}"/>
    <cellStyle name="Normal 13 2 2 2 4 2" xfId="25361" xr:uid="{00000000-0005-0000-0000-000036100000}"/>
    <cellStyle name="Normal 13 2 2 2 5" xfId="24259" xr:uid="{00000000-0005-0000-0000-000037100000}"/>
    <cellStyle name="Normal 13 2 2 2 6" xfId="25004" xr:uid="{00000000-0005-0000-0000-000038100000}"/>
    <cellStyle name="Normal 13 2 2 3" xfId="679" xr:uid="{00000000-0005-0000-0000-000039100000}"/>
    <cellStyle name="Normal 13 2 2 3 2" xfId="2086" xr:uid="{00000000-0005-0000-0000-00003A100000}"/>
    <cellStyle name="Normal 13 2 2 3 2 2" xfId="24862" xr:uid="{00000000-0005-0000-0000-00003B100000}"/>
    <cellStyle name="Normal 13 2 2 3 2 2 2" xfId="25585" xr:uid="{00000000-0005-0000-0000-00003C100000}"/>
    <cellStyle name="Normal 13 2 2 3 2 3" xfId="24483" xr:uid="{00000000-0005-0000-0000-00003D100000}"/>
    <cellStyle name="Normal 13 2 2 3 2 4" xfId="25228" xr:uid="{00000000-0005-0000-0000-00003E100000}"/>
    <cellStyle name="Normal 13 2 2 3 3" xfId="24682" xr:uid="{00000000-0005-0000-0000-00003F100000}"/>
    <cellStyle name="Normal 13 2 2 3 3 2" xfId="25405" xr:uid="{00000000-0005-0000-0000-000040100000}"/>
    <cellStyle name="Normal 13 2 2 3 4" xfId="24303" xr:uid="{00000000-0005-0000-0000-000041100000}"/>
    <cellStyle name="Normal 13 2 2 3 5" xfId="25048" xr:uid="{00000000-0005-0000-0000-000042100000}"/>
    <cellStyle name="Normal 13 2 2 4" xfId="2083" xr:uid="{00000000-0005-0000-0000-000043100000}"/>
    <cellStyle name="Normal 13 2 2 4 2" xfId="24774" xr:uid="{00000000-0005-0000-0000-000044100000}"/>
    <cellStyle name="Normal 13 2 2 4 2 2" xfId="25497" xr:uid="{00000000-0005-0000-0000-000045100000}"/>
    <cellStyle name="Normal 13 2 2 4 3" xfId="24395" xr:uid="{00000000-0005-0000-0000-000046100000}"/>
    <cellStyle name="Normal 13 2 2 4 4" xfId="25140" xr:uid="{00000000-0005-0000-0000-000047100000}"/>
    <cellStyle name="Normal 13 2 2 5" xfId="24594" xr:uid="{00000000-0005-0000-0000-000048100000}"/>
    <cellStyle name="Normal 13 2 2 5 2" xfId="25317" xr:uid="{00000000-0005-0000-0000-000049100000}"/>
    <cellStyle name="Normal 13 2 2 6" xfId="24215" xr:uid="{00000000-0005-0000-0000-00004A100000}"/>
    <cellStyle name="Normal 13 2 2 7" xfId="24960" xr:uid="{00000000-0005-0000-0000-00004B100000}"/>
    <cellStyle name="Normal 13 2 2 8" xfId="27674" xr:uid="{00000000-0005-0000-0000-00004C100000}"/>
    <cellStyle name="Normal 13 2 3" xfId="680" xr:uid="{00000000-0005-0000-0000-00004D100000}"/>
    <cellStyle name="Normal 13 2 3 2" xfId="681" xr:uid="{00000000-0005-0000-0000-00004E100000}"/>
    <cellStyle name="Normal 13 2 3 2 2" xfId="2088" xr:uid="{00000000-0005-0000-0000-00004F100000}"/>
    <cellStyle name="Normal 13 2 3 2 2 2" xfId="24900" xr:uid="{00000000-0005-0000-0000-000050100000}"/>
    <cellStyle name="Normal 13 2 3 2 2 2 2" xfId="25623" xr:uid="{00000000-0005-0000-0000-000051100000}"/>
    <cellStyle name="Normal 13 2 3 2 2 3" xfId="24521" xr:uid="{00000000-0005-0000-0000-000052100000}"/>
    <cellStyle name="Normal 13 2 3 2 2 4" xfId="25266" xr:uid="{00000000-0005-0000-0000-000053100000}"/>
    <cellStyle name="Normal 13 2 3 2 3" xfId="24720" xr:uid="{00000000-0005-0000-0000-000054100000}"/>
    <cellStyle name="Normal 13 2 3 2 3 2" xfId="25443" xr:uid="{00000000-0005-0000-0000-000055100000}"/>
    <cellStyle name="Normal 13 2 3 2 4" xfId="24341" xr:uid="{00000000-0005-0000-0000-000056100000}"/>
    <cellStyle name="Normal 13 2 3 2 5" xfId="25086" xr:uid="{00000000-0005-0000-0000-000057100000}"/>
    <cellStyle name="Normal 13 2 3 3" xfId="2087" xr:uid="{00000000-0005-0000-0000-000058100000}"/>
    <cellStyle name="Normal 13 2 3 3 2" xfId="24812" xr:uid="{00000000-0005-0000-0000-000059100000}"/>
    <cellStyle name="Normal 13 2 3 3 2 2" xfId="25535" xr:uid="{00000000-0005-0000-0000-00005A100000}"/>
    <cellStyle name="Normal 13 2 3 3 3" xfId="24433" xr:uid="{00000000-0005-0000-0000-00005B100000}"/>
    <cellStyle name="Normal 13 2 3 3 4" xfId="25178" xr:uid="{00000000-0005-0000-0000-00005C100000}"/>
    <cellStyle name="Normal 13 2 3 4" xfId="24632" xr:uid="{00000000-0005-0000-0000-00005D100000}"/>
    <cellStyle name="Normal 13 2 3 4 2" xfId="25355" xr:uid="{00000000-0005-0000-0000-00005E100000}"/>
    <cellStyle name="Normal 13 2 3 5" xfId="24253" xr:uid="{00000000-0005-0000-0000-00005F100000}"/>
    <cellStyle name="Normal 13 2 3 6" xfId="24998" xr:uid="{00000000-0005-0000-0000-000060100000}"/>
    <cellStyle name="Normal 13 2 3 7" xfId="27675" xr:uid="{00000000-0005-0000-0000-000061100000}"/>
    <cellStyle name="Normal 13 2 4" xfId="682" xr:uid="{00000000-0005-0000-0000-000062100000}"/>
    <cellStyle name="Normal 13 2 4 2" xfId="2089" xr:uid="{00000000-0005-0000-0000-000063100000}"/>
    <cellStyle name="Normal 13 2 4 2 2" xfId="24856" xr:uid="{00000000-0005-0000-0000-000064100000}"/>
    <cellStyle name="Normal 13 2 4 2 2 2" xfId="25579" xr:uid="{00000000-0005-0000-0000-000065100000}"/>
    <cellStyle name="Normal 13 2 4 2 3" xfId="24477" xr:uid="{00000000-0005-0000-0000-000066100000}"/>
    <cellStyle name="Normal 13 2 4 2 4" xfId="25222" xr:uid="{00000000-0005-0000-0000-000067100000}"/>
    <cellStyle name="Normal 13 2 4 3" xfId="24676" xr:uid="{00000000-0005-0000-0000-000068100000}"/>
    <cellStyle name="Normal 13 2 4 3 2" xfId="25399" xr:uid="{00000000-0005-0000-0000-000069100000}"/>
    <cellStyle name="Normal 13 2 4 4" xfId="24297" xr:uid="{00000000-0005-0000-0000-00006A100000}"/>
    <cellStyle name="Normal 13 2 4 5" xfId="25042" xr:uid="{00000000-0005-0000-0000-00006B100000}"/>
    <cellStyle name="Normal 13 2 4 6" xfId="27673" xr:uid="{00000000-0005-0000-0000-00006C100000}"/>
    <cellStyle name="Normal 13 2 5" xfId="2082" xr:uid="{00000000-0005-0000-0000-00006D100000}"/>
    <cellStyle name="Normal 13 2 5 2" xfId="24768" xr:uid="{00000000-0005-0000-0000-00006E100000}"/>
    <cellStyle name="Normal 13 2 5 2 2" xfId="25491" xr:uid="{00000000-0005-0000-0000-00006F100000}"/>
    <cellStyle name="Normal 13 2 5 3" xfId="24389" xr:uid="{00000000-0005-0000-0000-000070100000}"/>
    <cellStyle name="Normal 13 2 5 4" xfId="25134" xr:uid="{00000000-0005-0000-0000-000071100000}"/>
    <cellStyle name="Normal 13 2 6" xfId="24588" xr:uid="{00000000-0005-0000-0000-000072100000}"/>
    <cellStyle name="Normal 13 2 6 2" xfId="25311" xr:uid="{00000000-0005-0000-0000-000073100000}"/>
    <cellStyle name="Normal 13 2 7" xfId="24209" xr:uid="{00000000-0005-0000-0000-000074100000}"/>
    <cellStyle name="Normal 13 2 8" xfId="24954" xr:uid="{00000000-0005-0000-0000-000075100000}"/>
    <cellStyle name="Normal 13 2 9" xfId="26031" xr:uid="{00000000-0005-0000-0000-000076100000}"/>
    <cellStyle name="Normal 13 3" xfId="683" xr:uid="{00000000-0005-0000-0000-000077100000}"/>
    <cellStyle name="Normal 13 3 2" xfId="684" xr:uid="{00000000-0005-0000-0000-000078100000}"/>
    <cellStyle name="Normal 13 3 2 2" xfId="685" xr:uid="{00000000-0005-0000-0000-000079100000}"/>
    <cellStyle name="Normal 13 3 2 2 2" xfId="2092" xr:uid="{00000000-0005-0000-0000-00007A100000}"/>
    <cellStyle name="Normal 13 3 2 2 2 2" xfId="24904" xr:uid="{00000000-0005-0000-0000-00007B100000}"/>
    <cellStyle name="Normal 13 3 2 2 2 2 2" xfId="25627" xr:uid="{00000000-0005-0000-0000-00007C100000}"/>
    <cellStyle name="Normal 13 3 2 2 2 3" xfId="24525" xr:uid="{00000000-0005-0000-0000-00007D100000}"/>
    <cellStyle name="Normal 13 3 2 2 2 4" xfId="25270" xr:uid="{00000000-0005-0000-0000-00007E100000}"/>
    <cellStyle name="Normal 13 3 2 2 3" xfId="24724" xr:uid="{00000000-0005-0000-0000-00007F100000}"/>
    <cellStyle name="Normal 13 3 2 2 3 2" xfId="25447" xr:uid="{00000000-0005-0000-0000-000080100000}"/>
    <cellStyle name="Normal 13 3 2 2 4" xfId="24345" xr:uid="{00000000-0005-0000-0000-000081100000}"/>
    <cellStyle name="Normal 13 3 2 2 5" xfId="25090" xr:uid="{00000000-0005-0000-0000-000082100000}"/>
    <cellStyle name="Normal 13 3 2 3" xfId="2091" xr:uid="{00000000-0005-0000-0000-000083100000}"/>
    <cellStyle name="Normal 13 3 2 3 2" xfId="24816" xr:uid="{00000000-0005-0000-0000-000084100000}"/>
    <cellStyle name="Normal 13 3 2 3 2 2" xfId="25539" xr:uid="{00000000-0005-0000-0000-000085100000}"/>
    <cellStyle name="Normal 13 3 2 3 3" xfId="24437" xr:uid="{00000000-0005-0000-0000-000086100000}"/>
    <cellStyle name="Normal 13 3 2 3 4" xfId="25182" xr:uid="{00000000-0005-0000-0000-000087100000}"/>
    <cellStyle name="Normal 13 3 2 4" xfId="24636" xr:uid="{00000000-0005-0000-0000-000088100000}"/>
    <cellStyle name="Normal 13 3 2 4 2" xfId="25359" xr:uid="{00000000-0005-0000-0000-000089100000}"/>
    <cellStyle name="Normal 13 3 2 5" xfId="24257" xr:uid="{00000000-0005-0000-0000-00008A100000}"/>
    <cellStyle name="Normal 13 3 2 6" xfId="25002" xr:uid="{00000000-0005-0000-0000-00008B100000}"/>
    <cellStyle name="Normal 13 3 3" xfId="686" xr:uid="{00000000-0005-0000-0000-00008C100000}"/>
    <cellStyle name="Normal 13 3 3 2" xfId="2093" xr:uid="{00000000-0005-0000-0000-00008D100000}"/>
    <cellStyle name="Normal 13 3 3 2 2" xfId="24860" xr:uid="{00000000-0005-0000-0000-00008E100000}"/>
    <cellStyle name="Normal 13 3 3 2 2 2" xfId="25583" xr:uid="{00000000-0005-0000-0000-00008F100000}"/>
    <cellStyle name="Normal 13 3 3 2 3" xfId="24481" xr:uid="{00000000-0005-0000-0000-000090100000}"/>
    <cellStyle name="Normal 13 3 3 2 4" xfId="25226" xr:uid="{00000000-0005-0000-0000-000091100000}"/>
    <cellStyle name="Normal 13 3 3 3" xfId="24680" xr:uid="{00000000-0005-0000-0000-000092100000}"/>
    <cellStyle name="Normal 13 3 3 3 2" xfId="25403" xr:uid="{00000000-0005-0000-0000-000093100000}"/>
    <cellStyle name="Normal 13 3 3 4" xfId="24301" xr:uid="{00000000-0005-0000-0000-000094100000}"/>
    <cellStyle name="Normal 13 3 3 5" xfId="25046" xr:uid="{00000000-0005-0000-0000-000095100000}"/>
    <cellStyle name="Normal 13 3 4" xfId="2090" xr:uid="{00000000-0005-0000-0000-000096100000}"/>
    <cellStyle name="Normal 13 3 4 2" xfId="24772" xr:uid="{00000000-0005-0000-0000-000097100000}"/>
    <cellStyle name="Normal 13 3 4 2 2" xfId="25495" xr:uid="{00000000-0005-0000-0000-000098100000}"/>
    <cellStyle name="Normal 13 3 4 3" xfId="24393" xr:uid="{00000000-0005-0000-0000-000099100000}"/>
    <cellStyle name="Normal 13 3 4 4" xfId="25138" xr:uid="{00000000-0005-0000-0000-00009A100000}"/>
    <cellStyle name="Normal 13 3 5" xfId="24592" xr:uid="{00000000-0005-0000-0000-00009B100000}"/>
    <cellStyle name="Normal 13 3 5 2" xfId="25315" xr:uid="{00000000-0005-0000-0000-00009C100000}"/>
    <cellStyle name="Normal 13 3 6" xfId="24213" xr:uid="{00000000-0005-0000-0000-00009D100000}"/>
    <cellStyle name="Normal 13 3 7" xfId="24958" xr:uid="{00000000-0005-0000-0000-00009E100000}"/>
    <cellStyle name="Normal 13 3 8" xfId="27676" xr:uid="{00000000-0005-0000-0000-00009F100000}"/>
    <cellStyle name="Normal 13 4" xfId="687" xr:uid="{00000000-0005-0000-0000-0000A0100000}"/>
    <cellStyle name="Normal 13 4 2" xfId="688" xr:uid="{00000000-0005-0000-0000-0000A1100000}"/>
    <cellStyle name="Normal 13 4 2 2" xfId="2095" xr:uid="{00000000-0005-0000-0000-0000A2100000}"/>
    <cellStyle name="Normal 13 4 2 2 2" xfId="24896" xr:uid="{00000000-0005-0000-0000-0000A3100000}"/>
    <cellStyle name="Normal 13 4 2 2 2 2" xfId="25619" xr:uid="{00000000-0005-0000-0000-0000A4100000}"/>
    <cellStyle name="Normal 13 4 2 2 3" xfId="24517" xr:uid="{00000000-0005-0000-0000-0000A5100000}"/>
    <cellStyle name="Normal 13 4 2 2 4" xfId="25262" xr:uid="{00000000-0005-0000-0000-0000A6100000}"/>
    <cellStyle name="Normal 13 4 2 3" xfId="24716" xr:uid="{00000000-0005-0000-0000-0000A7100000}"/>
    <cellStyle name="Normal 13 4 2 3 2" xfId="25439" xr:uid="{00000000-0005-0000-0000-0000A8100000}"/>
    <cellStyle name="Normal 13 4 2 4" xfId="24337" xr:uid="{00000000-0005-0000-0000-0000A9100000}"/>
    <cellStyle name="Normal 13 4 2 5" xfId="25082" xr:uid="{00000000-0005-0000-0000-0000AA100000}"/>
    <cellStyle name="Normal 13 4 3" xfId="2094" xr:uid="{00000000-0005-0000-0000-0000AB100000}"/>
    <cellStyle name="Normal 13 4 3 2" xfId="24808" xr:uid="{00000000-0005-0000-0000-0000AC100000}"/>
    <cellStyle name="Normal 13 4 3 2 2" xfId="25531" xr:uid="{00000000-0005-0000-0000-0000AD100000}"/>
    <cellStyle name="Normal 13 4 3 3" xfId="24429" xr:uid="{00000000-0005-0000-0000-0000AE100000}"/>
    <cellStyle name="Normal 13 4 3 4" xfId="25174" xr:uid="{00000000-0005-0000-0000-0000AF100000}"/>
    <cellStyle name="Normal 13 4 4" xfId="24628" xr:uid="{00000000-0005-0000-0000-0000B0100000}"/>
    <cellStyle name="Normal 13 4 4 2" xfId="25351" xr:uid="{00000000-0005-0000-0000-0000B1100000}"/>
    <cellStyle name="Normal 13 4 5" xfId="24249" xr:uid="{00000000-0005-0000-0000-0000B2100000}"/>
    <cellStyle name="Normal 13 4 6" xfId="24994" xr:uid="{00000000-0005-0000-0000-0000B3100000}"/>
    <cellStyle name="Normal 13 4 7" xfId="27677" xr:uid="{00000000-0005-0000-0000-0000B4100000}"/>
    <cellStyle name="Normal 13 5" xfId="689" xr:uid="{00000000-0005-0000-0000-0000B5100000}"/>
    <cellStyle name="Normal 13 5 2" xfId="2096" xr:uid="{00000000-0005-0000-0000-0000B6100000}"/>
    <cellStyle name="Normal 13 5 2 2" xfId="24852" xr:uid="{00000000-0005-0000-0000-0000B7100000}"/>
    <cellStyle name="Normal 13 5 2 2 2" xfId="25575" xr:uid="{00000000-0005-0000-0000-0000B8100000}"/>
    <cellStyle name="Normal 13 5 2 3" xfId="24473" xr:uid="{00000000-0005-0000-0000-0000B9100000}"/>
    <cellStyle name="Normal 13 5 2 4" xfId="25218" xr:uid="{00000000-0005-0000-0000-0000BA100000}"/>
    <cellStyle name="Normal 13 5 3" xfId="24672" xr:uid="{00000000-0005-0000-0000-0000BB100000}"/>
    <cellStyle name="Normal 13 5 3 2" xfId="25395" xr:uid="{00000000-0005-0000-0000-0000BC100000}"/>
    <cellStyle name="Normal 13 5 4" xfId="24293" xr:uid="{00000000-0005-0000-0000-0000BD100000}"/>
    <cellStyle name="Normal 13 5 5" xfId="25038" xr:uid="{00000000-0005-0000-0000-0000BE100000}"/>
    <cellStyle name="Normal 13 5 6" xfId="27678" xr:uid="{00000000-0005-0000-0000-0000BF100000}"/>
    <cellStyle name="Normal 13 6" xfId="690" xr:uid="{00000000-0005-0000-0000-0000C0100000}"/>
    <cellStyle name="Normal 13 6 2" xfId="24764" xr:uid="{00000000-0005-0000-0000-0000C1100000}"/>
    <cellStyle name="Normal 13 6 2 2" xfId="25487" xr:uid="{00000000-0005-0000-0000-0000C2100000}"/>
    <cellStyle name="Normal 13 6 3" xfId="24385" xr:uid="{00000000-0005-0000-0000-0000C3100000}"/>
    <cellStyle name="Normal 13 6 4" xfId="25130" xr:uid="{00000000-0005-0000-0000-0000C4100000}"/>
    <cellStyle name="Normal 13 7" xfId="2081" xr:uid="{00000000-0005-0000-0000-0000C5100000}"/>
    <cellStyle name="Normal 13 7 2" xfId="24584" xr:uid="{00000000-0005-0000-0000-0000C6100000}"/>
    <cellStyle name="Normal 13 7 3" xfId="25307" xr:uid="{00000000-0005-0000-0000-0000C7100000}"/>
    <cellStyle name="Normal 13 8" xfId="5417" xr:uid="{00000000-0005-0000-0000-0000C8100000}"/>
    <cellStyle name="Normal 13 9" xfId="24205" xr:uid="{00000000-0005-0000-0000-0000C9100000}"/>
    <cellStyle name="Normal 14" xfId="691" xr:uid="{00000000-0005-0000-0000-0000CA100000}"/>
    <cellStyle name="Normal 14 2" xfId="692" xr:uid="{00000000-0005-0000-0000-0000CB100000}"/>
    <cellStyle name="Normal 14 2 2" xfId="24145" xr:uid="{00000000-0005-0000-0000-0000CC100000}"/>
    <cellStyle name="Normal 14 2 2 2" xfId="27679" xr:uid="{00000000-0005-0000-0000-0000CD100000}"/>
    <cellStyle name="Normal 14 2 3" xfId="26032" xr:uid="{00000000-0005-0000-0000-0000CE100000}"/>
    <cellStyle name="Normal 14 3" xfId="5399" xr:uid="{00000000-0005-0000-0000-0000CF100000}"/>
    <cellStyle name="Normal 14 3 2" xfId="26177" xr:uid="{00000000-0005-0000-0000-0000D0100000}"/>
    <cellStyle name="Normal 14 4" xfId="25871" xr:uid="{00000000-0005-0000-0000-0000D1100000}"/>
    <cellStyle name="Normal 15" xfId="693" xr:uid="{00000000-0005-0000-0000-0000D2100000}"/>
    <cellStyle name="Normal 15 2" xfId="694" xr:uid="{00000000-0005-0000-0000-0000D3100000}"/>
    <cellStyle name="Normal 15 2 2" xfId="26033" xr:uid="{00000000-0005-0000-0000-0000D4100000}"/>
    <cellStyle name="Normal 15 3" xfId="26176" xr:uid="{00000000-0005-0000-0000-0000D5100000}"/>
    <cellStyle name="Normal 15 4" xfId="25872" xr:uid="{00000000-0005-0000-0000-0000D6100000}"/>
    <cellStyle name="Normal 16" xfId="695" xr:uid="{00000000-0005-0000-0000-0000D7100000}"/>
    <cellStyle name="Normal 16 2" xfId="696" xr:uid="{00000000-0005-0000-0000-0000D8100000}"/>
    <cellStyle name="Normal 16 2 2" xfId="697" xr:uid="{00000000-0005-0000-0000-0000D9100000}"/>
    <cellStyle name="Normal 16 2 2 2" xfId="698" xr:uid="{00000000-0005-0000-0000-0000DA100000}"/>
    <cellStyle name="Normal 16 2 2 2 2" xfId="699" xr:uid="{00000000-0005-0000-0000-0000DB100000}"/>
    <cellStyle name="Normal 16 2 2 2 2 2" xfId="2100" xr:uid="{00000000-0005-0000-0000-0000DC100000}"/>
    <cellStyle name="Normal 16 2 2 2 2 2 2" xfId="24907" xr:uid="{00000000-0005-0000-0000-0000DD100000}"/>
    <cellStyle name="Normal 16 2 2 2 2 2 2 2" xfId="25630" xr:uid="{00000000-0005-0000-0000-0000DE100000}"/>
    <cellStyle name="Normal 16 2 2 2 2 2 3" xfId="24528" xr:uid="{00000000-0005-0000-0000-0000DF100000}"/>
    <cellStyle name="Normal 16 2 2 2 2 2 4" xfId="25273" xr:uid="{00000000-0005-0000-0000-0000E0100000}"/>
    <cellStyle name="Normal 16 2 2 2 2 3" xfId="24727" xr:uid="{00000000-0005-0000-0000-0000E1100000}"/>
    <cellStyle name="Normal 16 2 2 2 2 3 2" xfId="25450" xr:uid="{00000000-0005-0000-0000-0000E2100000}"/>
    <cellStyle name="Normal 16 2 2 2 2 4" xfId="24348" xr:uid="{00000000-0005-0000-0000-0000E3100000}"/>
    <cellStyle name="Normal 16 2 2 2 2 5" xfId="25093" xr:uid="{00000000-0005-0000-0000-0000E4100000}"/>
    <cellStyle name="Normal 16 2 2 2 3" xfId="2099" xr:uid="{00000000-0005-0000-0000-0000E5100000}"/>
    <cellStyle name="Normal 16 2 2 2 3 2" xfId="24819" xr:uid="{00000000-0005-0000-0000-0000E6100000}"/>
    <cellStyle name="Normal 16 2 2 2 3 2 2" xfId="25542" xr:uid="{00000000-0005-0000-0000-0000E7100000}"/>
    <cellStyle name="Normal 16 2 2 2 3 3" xfId="24440" xr:uid="{00000000-0005-0000-0000-0000E8100000}"/>
    <cellStyle name="Normal 16 2 2 2 3 4" xfId="25185" xr:uid="{00000000-0005-0000-0000-0000E9100000}"/>
    <cellStyle name="Normal 16 2 2 2 4" xfId="24639" xr:uid="{00000000-0005-0000-0000-0000EA100000}"/>
    <cellStyle name="Normal 16 2 2 2 4 2" xfId="25362" xr:uid="{00000000-0005-0000-0000-0000EB100000}"/>
    <cellStyle name="Normal 16 2 2 2 5" xfId="24260" xr:uid="{00000000-0005-0000-0000-0000EC100000}"/>
    <cellStyle name="Normal 16 2 2 2 6" xfId="25005" xr:uid="{00000000-0005-0000-0000-0000ED100000}"/>
    <cellStyle name="Normal 16 2 2 3" xfId="700" xr:uid="{00000000-0005-0000-0000-0000EE100000}"/>
    <cellStyle name="Normal 16 2 2 3 2" xfId="2101" xr:uid="{00000000-0005-0000-0000-0000EF100000}"/>
    <cellStyle name="Normal 16 2 2 3 2 2" xfId="24863" xr:uid="{00000000-0005-0000-0000-0000F0100000}"/>
    <cellStyle name="Normal 16 2 2 3 2 2 2" xfId="25586" xr:uid="{00000000-0005-0000-0000-0000F1100000}"/>
    <cellStyle name="Normal 16 2 2 3 2 3" xfId="24484" xr:uid="{00000000-0005-0000-0000-0000F2100000}"/>
    <cellStyle name="Normal 16 2 2 3 2 4" xfId="25229" xr:uid="{00000000-0005-0000-0000-0000F3100000}"/>
    <cellStyle name="Normal 16 2 2 3 3" xfId="24683" xr:uid="{00000000-0005-0000-0000-0000F4100000}"/>
    <cellStyle name="Normal 16 2 2 3 3 2" xfId="25406" xr:uid="{00000000-0005-0000-0000-0000F5100000}"/>
    <cellStyle name="Normal 16 2 2 3 4" xfId="24304" xr:uid="{00000000-0005-0000-0000-0000F6100000}"/>
    <cellStyle name="Normal 16 2 2 3 5" xfId="25049" xr:uid="{00000000-0005-0000-0000-0000F7100000}"/>
    <cellStyle name="Normal 16 2 2 4" xfId="2098" xr:uid="{00000000-0005-0000-0000-0000F8100000}"/>
    <cellStyle name="Normal 16 2 2 4 2" xfId="24775" xr:uid="{00000000-0005-0000-0000-0000F9100000}"/>
    <cellStyle name="Normal 16 2 2 4 2 2" xfId="25498" xr:uid="{00000000-0005-0000-0000-0000FA100000}"/>
    <cellStyle name="Normal 16 2 2 4 3" xfId="24396" xr:uid="{00000000-0005-0000-0000-0000FB100000}"/>
    <cellStyle name="Normal 16 2 2 4 4" xfId="25141" xr:uid="{00000000-0005-0000-0000-0000FC100000}"/>
    <cellStyle name="Normal 16 2 2 5" xfId="24595" xr:uid="{00000000-0005-0000-0000-0000FD100000}"/>
    <cellStyle name="Normal 16 2 2 5 2" xfId="25318" xr:uid="{00000000-0005-0000-0000-0000FE100000}"/>
    <cellStyle name="Normal 16 2 2 6" xfId="24216" xr:uid="{00000000-0005-0000-0000-0000FF100000}"/>
    <cellStyle name="Normal 16 2 2 7" xfId="24961" xr:uid="{00000000-0005-0000-0000-000000110000}"/>
    <cellStyle name="Normal 16 2 3" xfId="701" xr:uid="{00000000-0005-0000-0000-000001110000}"/>
    <cellStyle name="Normal 16 2 3 2" xfId="702" xr:uid="{00000000-0005-0000-0000-000002110000}"/>
    <cellStyle name="Normal 16 2 3 2 2" xfId="2103" xr:uid="{00000000-0005-0000-0000-000003110000}"/>
    <cellStyle name="Normal 16 2 3 2 2 2" xfId="24903" xr:uid="{00000000-0005-0000-0000-000004110000}"/>
    <cellStyle name="Normal 16 2 3 2 2 2 2" xfId="25626" xr:uid="{00000000-0005-0000-0000-000005110000}"/>
    <cellStyle name="Normal 16 2 3 2 2 3" xfId="24524" xr:uid="{00000000-0005-0000-0000-000006110000}"/>
    <cellStyle name="Normal 16 2 3 2 2 4" xfId="25269" xr:uid="{00000000-0005-0000-0000-000007110000}"/>
    <cellStyle name="Normal 16 2 3 2 3" xfId="24723" xr:uid="{00000000-0005-0000-0000-000008110000}"/>
    <cellStyle name="Normal 16 2 3 2 3 2" xfId="25446" xr:uid="{00000000-0005-0000-0000-000009110000}"/>
    <cellStyle name="Normal 16 2 3 2 4" xfId="24344" xr:uid="{00000000-0005-0000-0000-00000A110000}"/>
    <cellStyle name="Normal 16 2 3 2 5" xfId="25089" xr:uid="{00000000-0005-0000-0000-00000B110000}"/>
    <cellStyle name="Normal 16 2 3 3" xfId="2102" xr:uid="{00000000-0005-0000-0000-00000C110000}"/>
    <cellStyle name="Normal 16 2 3 3 2" xfId="24815" xr:uid="{00000000-0005-0000-0000-00000D110000}"/>
    <cellStyle name="Normal 16 2 3 3 2 2" xfId="25538" xr:uid="{00000000-0005-0000-0000-00000E110000}"/>
    <cellStyle name="Normal 16 2 3 3 3" xfId="24436" xr:uid="{00000000-0005-0000-0000-00000F110000}"/>
    <cellStyle name="Normal 16 2 3 3 4" xfId="25181" xr:uid="{00000000-0005-0000-0000-000010110000}"/>
    <cellStyle name="Normal 16 2 3 4" xfId="24635" xr:uid="{00000000-0005-0000-0000-000011110000}"/>
    <cellStyle name="Normal 16 2 3 4 2" xfId="25358" xr:uid="{00000000-0005-0000-0000-000012110000}"/>
    <cellStyle name="Normal 16 2 3 5" xfId="24256" xr:uid="{00000000-0005-0000-0000-000013110000}"/>
    <cellStyle name="Normal 16 2 3 6" xfId="25001" xr:uid="{00000000-0005-0000-0000-000014110000}"/>
    <cellStyle name="Normal 16 2 4" xfId="703" xr:uid="{00000000-0005-0000-0000-000015110000}"/>
    <cellStyle name="Normal 16 2 4 2" xfId="2104" xr:uid="{00000000-0005-0000-0000-000016110000}"/>
    <cellStyle name="Normal 16 2 4 2 2" xfId="24859" xr:uid="{00000000-0005-0000-0000-000017110000}"/>
    <cellStyle name="Normal 16 2 4 2 2 2" xfId="25582" xr:uid="{00000000-0005-0000-0000-000018110000}"/>
    <cellStyle name="Normal 16 2 4 2 3" xfId="24480" xr:uid="{00000000-0005-0000-0000-000019110000}"/>
    <cellStyle name="Normal 16 2 4 2 4" xfId="25225" xr:uid="{00000000-0005-0000-0000-00001A110000}"/>
    <cellStyle name="Normal 16 2 4 3" xfId="24679" xr:uid="{00000000-0005-0000-0000-00001B110000}"/>
    <cellStyle name="Normal 16 2 4 3 2" xfId="25402" xr:uid="{00000000-0005-0000-0000-00001C110000}"/>
    <cellStyle name="Normal 16 2 4 4" xfId="24300" xr:uid="{00000000-0005-0000-0000-00001D110000}"/>
    <cellStyle name="Normal 16 2 4 5" xfId="25045" xr:uid="{00000000-0005-0000-0000-00001E110000}"/>
    <cellStyle name="Normal 16 2 5" xfId="2097" xr:uid="{00000000-0005-0000-0000-00001F110000}"/>
    <cellStyle name="Normal 16 2 5 2" xfId="24771" xr:uid="{00000000-0005-0000-0000-000020110000}"/>
    <cellStyle name="Normal 16 2 5 2 2" xfId="25494" xr:uid="{00000000-0005-0000-0000-000021110000}"/>
    <cellStyle name="Normal 16 2 5 3" xfId="24392" xr:uid="{00000000-0005-0000-0000-000022110000}"/>
    <cellStyle name="Normal 16 2 5 4" xfId="25137" xr:uid="{00000000-0005-0000-0000-000023110000}"/>
    <cellStyle name="Normal 16 2 6" xfId="24591" xr:uid="{00000000-0005-0000-0000-000024110000}"/>
    <cellStyle name="Normal 16 2 6 2" xfId="25314" xr:uid="{00000000-0005-0000-0000-000025110000}"/>
    <cellStyle name="Normal 16 2 7" xfId="24212" xr:uid="{00000000-0005-0000-0000-000026110000}"/>
    <cellStyle name="Normal 16 2 8" xfId="24957" xr:uid="{00000000-0005-0000-0000-000027110000}"/>
    <cellStyle name="Normal 16 2 9" xfId="27680" xr:uid="{00000000-0005-0000-0000-000028110000}"/>
    <cellStyle name="Normal 16 3" xfId="704" xr:uid="{00000000-0005-0000-0000-000029110000}"/>
    <cellStyle name="Normal 16 3 2" xfId="24729" xr:uid="{00000000-0005-0000-0000-00002A110000}"/>
    <cellStyle name="Normal 16 3 3" xfId="25452" xr:uid="{00000000-0005-0000-0000-00002B110000}"/>
    <cellStyle name="Normal 16 4" xfId="24350" xr:uid="{00000000-0005-0000-0000-00002C110000}"/>
    <cellStyle name="Normal 16 5" xfId="25095" xr:uid="{00000000-0005-0000-0000-00002D110000}"/>
    <cellStyle name="Normal 17" xfId="705" xr:uid="{00000000-0005-0000-0000-00002E110000}"/>
    <cellStyle name="Normal 17 2" xfId="706" xr:uid="{00000000-0005-0000-0000-00002F110000}"/>
    <cellStyle name="Normal 17 2 2" xfId="27681" xr:uid="{00000000-0005-0000-0000-000030110000}"/>
    <cellStyle name="Normal 18" xfId="707" xr:uid="{00000000-0005-0000-0000-000031110000}"/>
    <cellStyle name="Normal 18 10" xfId="25873" xr:uid="{00000000-0005-0000-0000-000032110000}"/>
    <cellStyle name="Normal 18 2" xfId="708" xr:uid="{00000000-0005-0000-0000-000033110000}"/>
    <cellStyle name="Normal 18 2 2" xfId="709" xr:uid="{00000000-0005-0000-0000-000034110000}"/>
    <cellStyle name="Normal 18 3" xfId="710" xr:uid="{00000000-0005-0000-0000-000035110000}"/>
    <cellStyle name="Normal 18 3 2" xfId="711" xr:uid="{00000000-0005-0000-0000-000036110000}"/>
    <cellStyle name="Normal 18 4" xfId="712" xr:uid="{00000000-0005-0000-0000-000037110000}"/>
    <cellStyle name="Normal 18 4 2" xfId="713" xr:uid="{00000000-0005-0000-0000-000038110000}"/>
    <cellStyle name="Normal 18 5" xfId="714" xr:uid="{00000000-0005-0000-0000-000039110000}"/>
    <cellStyle name="Normal 18 6" xfId="715" xr:uid="{00000000-0005-0000-0000-00003A110000}"/>
    <cellStyle name="Normal 18 7" xfId="716" xr:uid="{00000000-0005-0000-0000-00003B110000}"/>
    <cellStyle name="Normal 18 8" xfId="2105" xr:uid="{00000000-0005-0000-0000-00003C110000}"/>
    <cellStyle name="Normal 18 9" xfId="24532" xr:uid="{00000000-0005-0000-0000-00003D110000}"/>
    <cellStyle name="Normal 19" xfId="717" xr:uid="{00000000-0005-0000-0000-00003E110000}"/>
    <cellStyle name="Normal 19 2" xfId="718" xr:uid="{00000000-0005-0000-0000-00003F110000}"/>
    <cellStyle name="Normal 19 2 2" xfId="27682" xr:uid="{00000000-0005-0000-0000-000040110000}"/>
    <cellStyle name="Normal 19 2 3" xfId="26174" xr:uid="{00000000-0005-0000-0000-000041110000}"/>
    <cellStyle name="Normal 19 2 4" xfId="25875" xr:uid="{00000000-0005-0000-0000-000042110000}"/>
    <cellStyle name="Normal 19 3" xfId="719" xr:uid="{00000000-0005-0000-0000-000043110000}"/>
    <cellStyle name="Normal 19 3 2" xfId="27683" xr:uid="{00000000-0005-0000-0000-000044110000}"/>
    <cellStyle name="Normal 19 4" xfId="2106" xr:uid="{00000000-0005-0000-0000-000045110000}"/>
    <cellStyle name="Normal 19 4 2" xfId="26175" xr:uid="{00000000-0005-0000-0000-000046110000}"/>
    <cellStyle name="Normal 19 5" xfId="24533" xr:uid="{00000000-0005-0000-0000-000047110000}"/>
    <cellStyle name="Normal 19 6" xfId="25874" xr:uid="{00000000-0005-0000-0000-000048110000}"/>
    <cellStyle name="Normal 2" xfId="720" xr:uid="{00000000-0005-0000-0000-000049110000}"/>
    <cellStyle name="Normal 2 10" xfId="25638" xr:uid="{00000000-0005-0000-0000-00004A110000}"/>
    <cellStyle name="Normal 2 11" xfId="32515" xr:uid="{00000000-0005-0000-0000-00004B110000}"/>
    <cellStyle name="Normal 2 11 8" xfId="32485" xr:uid="{00000000-0005-0000-0000-00004C110000}"/>
    <cellStyle name="Normal 2 2" xfId="721" xr:uid="{00000000-0005-0000-0000-00004D110000}"/>
    <cellStyle name="Normal 2 2 2" xfId="722" xr:uid="{00000000-0005-0000-0000-00004E110000}"/>
    <cellStyle name="Normal 2 2 2 2" xfId="723" xr:uid="{00000000-0005-0000-0000-00004F110000}"/>
    <cellStyle name="Normal 2 2 2 2 2" xfId="5311" xr:uid="{00000000-0005-0000-0000-000050110000}"/>
    <cellStyle name="Normal 2 2 2 2 2 2" xfId="5312" xr:uid="{00000000-0005-0000-0000-000051110000}"/>
    <cellStyle name="Normal 2 2 2 2 2 2 2" xfId="5313" xr:uid="{00000000-0005-0000-0000-000052110000}"/>
    <cellStyle name="Normal 2 2 2 2 2 2 2 2" xfId="7855" xr:uid="{00000000-0005-0000-0000-000053110000}"/>
    <cellStyle name="Normal 2 2 2 2 2 2 2 3" xfId="14729" xr:uid="{00000000-0005-0000-0000-000054110000}"/>
    <cellStyle name="Normal 2 2 2 2 2 2 2 4" xfId="19425" xr:uid="{00000000-0005-0000-0000-000055110000}"/>
    <cellStyle name="Normal 2 2 2 2 2 2 2 5" xfId="23915" xr:uid="{00000000-0005-0000-0000-000056110000}"/>
    <cellStyle name="Normal 2 2 2 2 2 2 3" xfId="7854" xr:uid="{00000000-0005-0000-0000-000057110000}"/>
    <cellStyle name="Normal 2 2 2 2 2 2 4" xfId="14728" xr:uid="{00000000-0005-0000-0000-000058110000}"/>
    <cellStyle name="Normal 2 2 2 2 2 2 5" xfId="19424" xr:uid="{00000000-0005-0000-0000-000059110000}"/>
    <cellStyle name="Normal 2 2 2 2 2 2 6" xfId="23914" xr:uid="{00000000-0005-0000-0000-00005A110000}"/>
    <cellStyle name="Normal 2 2 2 2 2 3" xfId="5314" xr:uid="{00000000-0005-0000-0000-00005B110000}"/>
    <cellStyle name="Normal 2 2 2 2 2 3 2" xfId="7856" xr:uid="{00000000-0005-0000-0000-00005C110000}"/>
    <cellStyle name="Normal 2 2 2 2 2 3 3" xfId="14730" xr:uid="{00000000-0005-0000-0000-00005D110000}"/>
    <cellStyle name="Normal 2 2 2 2 2 3 4" xfId="19426" xr:uid="{00000000-0005-0000-0000-00005E110000}"/>
    <cellStyle name="Normal 2 2 2 2 2 3 5" xfId="23916" xr:uid="{00000000-0005-0000-0000-00005F110000}"/>
    <cellStyle name="Normal 2 2 2 2 2 4" xfId="7853" xr:uid="{00000000-0005-0000-0000-000060110000}"/>
    <cellStyle name="Normal 2 2 2 2 2 5" xfId="14727" xr:uid="{00000000-0005-0000-0000-000061110000}"/>
    <cellStyle name="Normal 2 2 2 2 2 6" xfId="19423" xr:uid="{00000000-0005-0000-0000-000062110000}"/>
    <cellStyle name="Normal 2 2 2 2 2 7" xfId="23913" xr:uid="{00000000-0005-0000-0000-000063110000}"/>
    <cellStyle name="Normal 2 2 2 3" xfId="5315" xr:uid="{00000000-0005-0000-0000-000064110000}"/>
    <cellStyle name="Normal 2 2 2 3 2" xfId="5316" xr:uid="{00000000-0005-0000-0000-000065110000}"/>
    <cellStyle name="Normal 2 2 2 3 2 2" xfId="7858" xr:uid="{00000000-0005-0000-0000-000066110000}"/>
    <cellStyle name="Normal 2 2 2 3 2 3" xfId="14732" xr:uid="{00000000-0005-0000-0000-000067110000}"/>
    <cellStyle name="Normal 2 2 2 3 2 4" xfId="19428" xr:uid="{00000000-0005-0000-0000-000068110000}"/>
    <cellStyle name="Normal 2 2 2 3 2 5" xfId="23918" xr:uid="{00000000-0005-0000-0000-000069110000}"/>
    <cellStyle name="Normal 2 2 2 3 3" xfId="7857" xr:uid="{00000000-0005-0000-0000-00006A110000}"/>
    <cellStyle name="Normal 2 2 2 3 4" xfId="14731" xr:uid="{00000000-0005-0000-0000-00006B110000}"/>
    <cellStyle name="Normal 2 2 2 3 5" xfId="19427" xr:uid="{00000000-0005-0000-0000-00006C110000}"/>
    <cellStyle name="Normal 2 2 2 3 6" xfId="23917" xr:uid="{00000000-0005-0000-0000-00006D110000}"/>
    <cellStyle name="Normal 2 2 2 4" xfId="5317" xr:uid="{00000000-0005-0000-0000-00006E110000}"/>
    <cellStyle name="Normal 2 2 2 4 2" xfId="7859" xr:uid="{00000000-0005-0000-0000-00006F110000}"/>
    <cellStyle name="Normal 2 2 2 4 3" xfId="14733" xr:uid="{00000000-0005-0000-0000-000070110000}"/>
    <cellStyle name="Normal 2 2 2 4 4" xfId="19429" xr:uid="{00000000-0005-0000-0000-000071110000}"/>
    <cellStyle name="Normal 2 2 2 4 5" xfId="23919" xr:uid="{00000000-0005-0000-0000-000072110000}"/>
    <cellStyle name="Normal 2 2 2 5" xfId="7851" xr:uid="{00000000-0005-0000-0000-000073110000}"/>
    <cellStyle name="Normal 2 2 2 6" xfId="14725" xr:uid="{00000000-0005-0000-0000-000074110000}"/>
    <cellStyle name="Normal 2 2 2 7" xfId="19421" xr:uid="{00000000-0005-0000-0000-000075110000}"/>
    <cellStyle name="Normal 2 2 2 8" xfId="23911" xr:uid="{00000000-0005-0000-0000-000076110000}"/>
    <cellStyle name="Normal 2 2 2 9" xfId="5310" xr:uid="{00000000-0005-0000-0000-000077110000}"/>
    <cellStyle name="Normal 2 2 3" xfId="724" xr:uid="{00000000-0005-0000-0000-000078110000}"/>
    <cellStyle name="Normal 2 2 3 2" xfId="725" xr:uid="{00000000-0005-0000-0000-000079110000}"/>
    <cellStyle name="Normal 2 2 3 2 2" xfId="726" xr:uid="{00000000-0005-0000-0000-00007A110000}"/>
    <cellStyle name="Normal 2 2 3 2 2 2" xfId="727" xr:uid="{00000000-0005-0000-0000-00007B110000}"/>
    <cellStyle name="Normal 2 2 3 2 2 2 2" xfId="2111" xr:uid="{00000000-0005-0000-0000-00007C110000}"/>
    <cellStyle name="Normal 2 2 3 2 2 3" xfId="2110" xr:uid="{00000000-0005-0000-0000-00007D110000}"/>
    <cellStyle name="Normal 2 2 3 2 2 4" xfId="26532" xr:uid="{00000000-0005-0000-0000-00007E110000}"/>
    <cellStyle name="Normal 2 2 3 2 3" xfId="728" xr:uid="{00000000-0005-0000-0000-00007F110000}"/>
    <cellStyle name="Normal 2 2 3 2 3 2" xfId="2112" xr:uid="{00000000-0005-0000-0000-000080110000}"/>
    <cellStyle name="Normal 2 2 3 2 4" xfId="2109" xr:uid="{00000000-0005-0000-0000-000081110000}"/>
    <cellStyle name="Normal 2 2 3 2 5" xfId="26316" xr:uid="{00000000-0005-0000-0000-000082110000}"/>
    <cellStyle name="Normal 2 2 3 3" xfId="729" xr:uid="{00000000-0005-0000-0000-000083110000}"/>
    <cellStyle name="Normal 2 2 3 3 2" xfId="730" xr:uid="{00000000-0005-0000-0000-000084110000}"/>
    <cellStyle name="Normal 2 2 3 3 2 2" xfId="731" xr:uid="{00000000-0005-0000-0000-000085110000}"/>
    <cellStyle name="Normal 2 2 3 3 2 2 2" xfId="2115" xr:uid="{00000000-0005-0000-0000-000086110000}"/>
    <cellStyle name="Normal 2 2 3 3 2 3" xfId="2114" xr:uid="{00000000-0005-0000-0000-000087110000}"/>
    <cellStyle name="Normal 2 2 3 3 2 4" xfId="26604" xr:uid="{00000000-0005-0000-0000-000088110000}"/>
    <cellStyle name="Normal 2 2 3 3 3" xfId="732" xr:uid="{00000000-0005-0000-0000-000089110000}"/>
    <cellStyle name="Normal 2 2 3 3 3 2" xfId="2116" xr:uid="{00000000-0005-0000-0000-00008A110000}"/>
    <cellStyle name="Normal 2 2 3 3 4" xfId="2113" xr:uid="{00000000-0005-0000-0000-00008B110000}"/>
    <cellStyle name="Normal 2 2 3 3 5" xfId="26388" xr:uid="{00000000-0005-0000-0000-00008C110000}"/>
    <cellStyle name="Normal 2 2 3 4" xfId="733" xr:uid="{00000000-0005-0000-0000-00008D110000}"/>
    <cellStyle name="Normal 2 2 3 4 2" xfId="734" xr:uid="{00000000-0005-0000-0000-00008E110000}"/>
    <cellStyle name="Normal 2 2 3 4 2 2" xfId="2118" xr:uid="{00000000-0005-0000-0000-00008F110000}"/>
    <cellStyle name="Normal 2 2 3 4 3" xfId="2117" xr:uid="{00000000-0005-0000-0000-000090110000}"/>
    <cellStyle name="Normal 2 2 3 4 4" xfId="26460" xr:uid="{00000000-0005-0000-0000-000091110000}"/>
    <cellStyle name="Normal 2 2 3 5" xfId="735" xr:uid="{00000000-0005-0000-0000-000092110000}"/>
    <cellStyle name="Normal 2 2 3 5 2" xfId="2119" xr:uid="{00000000-0005-0000-0000-000093110000}"/>
    <cellStyle name="Normal 2 2 3 6" xfId="2108" xr:uid="{00000000-0005-0000-0000-000094110000}"/>
    <cellStyle name="Normal 2 2 3 6 2" xfId="26241" xr:uid="{00000000-0005-0000-0000-000095110000}"/>
    <cellStyle name="Normal 2 2 3 7" xfId="5318" xr:uid="{00000000-0005-0000-0000-000096110000}"/>
    <cellStyle name="Normal 2 2 3 8" xfId="26074" xr:uid="{00000000-0005-0000-0000-000097110000}"/>
    <cellStyle name="Normal 2 2 4" xfId="736" xr:uid="{00000000-0005-0000-0000-000098110000}"/>
    <cellStyle name="Normal 2 2 4 2" xfId="737" xr:uid="{00000000-0005-0000-0000-000099110000}"/>
    <cellStyle name="Normal 2 2 4 2 2" xfId="738" xr:uid="{00000000-0005-0000-0000-00009A110000}"/>
    <cellStyle name="Normal 2 2 4 2 2 2" xfId="739" xr:uid="{00000000-0005-0000-0000-00009B110000}"/>
    <cellStyle name="Normal 2 2 4 2 2 2 2" xfId="2123" xr:uid="{00000000-0005-0000-0000-00009C110000}"/>
    <cellStyle name="Normal 2 2 4 2 2 2 2 2" xfId="7863" xr:uid="{00000000-0005-0000-0000-00009D110000}"/>
    <cellStyle name="Normal 2 2 4 2 2 2 3" xfId="14737" xr:uid="{00000000-0005-0000-0000-00009E110000}"/>
    <cellStyle name="Normal 2 2 4 2 2 2 4" xfId="19433" xr:uid="{00000000-0005-0000-0000-00009F110000}"/>
    <cellStyle name="Normal 2 2 4 2 2 2 5" xfId="23923" xr:uid="{00000000-0005-0000-0000-0000A0110000}"/>
    <cellStyle name="Normal 2 2 4 2 2 2 6" xfId="5321" xr:uid="{00000000-0005-0000-0000-0000A1110000}"/>
    <cellStyle name="Normal 2 2 4 2 2 3" xfId="2122" xr:uid="{00000000-0005-0000-0000-0000A2110000}"/>
    <cellStyle name="Normal 2 2 4 2 2 3 2" xfId="7862" xr:uid="{00000000-0005-0000-0000-0000A3110000}"/>
    <cellStyle name="Normal 2 2 4 2 2 4" xfId="14736" xr:uid="{00000000-0005-0000-0000-0000A4110000}"/>
    <cellStyle name="Normal 2 2 4 2 2 5" xfId="19432" xr:uid="{00000000-0005-0000-0000-0000A5110000}"/>
    <cellStyle name="Normal 2 2 4 2 2 6" xfId="23922" xr:uid="{00000000-0005-0000-0000-0000A6110000}"/>
    <cellStyle name="Normal 2 2 4 2 2 7" xfId="5320" xr:uid="{00000000-0005-0000-0000-0000A7110000}"/>
    <cellStyle name="Normal 2 2 4 2 2 8" xfId="26538" xr:uid="{00000000-0005-0000-0000-0000A8110000}"/>
    <cellStyle name="Normal 2 2 4 2 3" xfId="740" xr:uid="{00000000-0005-0000-0000-0000A9110000}"/>
    <cellStyle name="Normal 2 2 4 2 3 2" xfId="2124" xr:uid="{00000000-0005-0000-0000-0000AA110000}"/>
    <cellStyle name="Normal 2 2 4 2 3 2 2" xfId="7864" xr:uid="{00000000-0005-0000-0000-0000AB110000}"/>
    <cellStyle name="Normal 2 2 4 2 3 3" xfId="14738" xr:uid="{00000000-0005-0000-0000-0000AC110000}"/>
    <cellStyle name="Normal 2 2 4 2 3 4" xfId="19434" xr:uid="{00000000-0005-0000-0000-0000AD110000}"/>
    <cellStyle name="Normal 2 2 4 2 3 5" xfId="23924" xr:uid="{00000000-0005-0000-0000-0000AE110000}"/>
    <cellStyle name="Normal 2 2 4 2 3 6" xfId="5322" xr:uid="{00000000-0005-0000-0000-0000AF110000}"/>
    <cellStyle name="Normal 2 2 4 2 4" xfId="2121" xr:uid="{00000000-0005-0000-0000-0000B0110000}"/>
    <cellStyle name="Normal 2 2 4 2 4 2" xfId="7861" xr:uid="{00000000-0005-0000-0000-0000B1110000}"/>
    <cellStyle name="Normal 2 2 4 2 5" xfId="14735" xr:uid="{00000000-0005-0000-0000-0000B2110000}"/>
    <cellStyle name="Normal 2 2 4 2 6" xfId="19431" xr:uid="{00000000-0005-0000-0000-0000B3110000}"/>
    <cellStyle name="Normal 2 2 4 2 7" xfId="23921" xr:uid="{00000000-0005-0000-0000-0000B4110000}"/>
    <cellStyle name="Normal 2 2 4 2 8" xfId="5319" xr:uid="{00000000-0005-0000-0000-0000B5110000}"/>
    <cellStyle name="Normal 2 2 4 2 9" xfId="26322" xr:uid="{00000000-0005-0000-0000-0000B6110000}"/>
    <cellStyle name="Normal 2 2 4 3" xfId="741" xr:uid="{00000000-0005-0000-0000-0000B7110000}"/>
    <cellStyle name="Normal 2 2 4 3 2" xfId="742" xr:uid="{00000000-0005-0000-0000-0000B8110000}"/>
    <cellStyle name="Normal 2 2 4 3 2 2" xfId="743" xr:uid="{00000000-0005-0000-0000-0000B9110000}"/>
    <cellStyle name="Normal 2 2 4 3 2 2 2" xfId="2127" xr:uid="{00000000-0005-0000-0000-0000BA110000}"/>
    <cellStyle name="Normal 2 2 4 3 2 3" xfId="2126" xr:uid="{00000000-0005-0000-0000-0000BB110000}"/>
    <cellStyle name="Normal 2 2 4 3 2 4" xfId="26610" xr:uid="{00000000-0005-0000-0000-0000BC110000}"/>
    <cellStyle name="Normal 2 2 4 3 3" xfId="744" xr:uid="{00000000-0005-0000-0000-0000BD110000}"/>
    <cellStyle name="Normal 2 2 4 3 3 2" xfId="2128" xr:uid="{00000000-0005-0000-0000-0000BE110000}"/>
    <cellStyle name="Normal 2 2 4 3 4" xfId="2125" xr:uid="{00000000-0005-0000-0000-0000BF110000}"/>
    <cellStyle name="Normal 2 2 4 3 5" xfId="26394" xr:uid="{00000000-0005-0000-0000-0000C0110000}"/>
    <cellStyle name="Normal 2 2 4 4" xfId="745" xr:uid="{00000000-0005-0000-0000-0000C1110000}"/>
    <cellStyle name="Normal 2 2 4 4 2" xfId="746" xr:uid="{00000000-0005-0000-0000-0000C2110000}"/>
    <cellStyle name="Normal 2 2 4 4 2 2" xfId="2130" xr:uid="{00000000-0005-0000-0000-0000C3110000}"/>
    <cellStyle name="Normal 2 2 4 4 3" xfId="2129" xr:uid="{00000000-0005-0000-0000-0000C4110000}"/>
    <cellStyle name="Normal 2 2 4 4 4" xfId="26466" xr:uid="{00000000-0005-0000-0000-0000C5110000}"/>
    <cellStyle name="Normal 2 2 4 5" xfId="747" xr:uid="{00000000-0005-0000-0000-0000C6110000}"/>
    <cellStyle name="Normal 2 2 4 5 2" xfId="2131" xr:uid="{00000000-0005-0000-0000-0000C7110000}"/>
    <cellStyle name="Normal 2 2 4 6" xfId="2120" xr:uid="{00000000-0005-0000-0000-0000C8110000}"/>
    <cellStyle name="Normal 2 2 4 7" xfId="5277" xr:uid="{00000000-0005-0000-0000-0000C9110000}"/>
    <cellStyle name="Normal 2 2 4 8" xfId="26249" xr:uid="{00000000-0005-0000-0000-0000CA110000}"/>
    <cellStyle name="Normal 2 2 5" xfId="748" xr:uid="{00000000-0005-0000-0000-0000CB110000}"/>
    <cellStyle name="Normal 2 2 5 2" xfId="749" xr:uid="{00000000-0005-0000-0000-0000CC110000}"/>
    <cellStyle name="Normal 2 2 5 2 2" xfId="750" xr:uid="{00000000-0005-0000-0000-0000CD110000}"/>
    <cellStyle name="Normal 2 2 5 2 2 2" xfId="751" xr:uid="{00000000-0005-0000-0000-0000CE110000}"/>
    <cellStyle name="Normal 2 2 5 2 2 2 2" xfId="2135" xr:uid="{00000000-0005-0000-0000-0000CF110000}"/>
    <cellStyle name="Normal 2 2 5 2 2 3" xfId="2134" xr:uid="{00000000-0005-0000-0000-0000D0110000}"/>
    <cellStyle name="Normal 2 2 5 2 2 4" xfId="7866" xr:uid="{00000000-0005-0000-0000-0000D1110000}"/>
    <cellStyle name="Normal 2 2 5 2 2 5" xfId="26557" xr:uid="{00000000-0005-0000-0000-0000D2110000}"/>
    <cellStyle name="Normal 2 2 5 2 3" xfId="752" xr:uid="{00000000-0005-0000-0000-0000D3110000}"/>
    <cellStyle name="Normal 2 2 5 2 3 2" xfId="2136" xr:uid="{00000000-0005-0000-0000-0000D4110000}"/>
    <cellStyle name="Normal 2 2 5 2 3 3" xfId="14740" xr:uid="{00000000-0005-0000-0000-0000D5110000}"/>
    <cellStyle name="Normal 2 2 5 2 4" xfId="2133" xr:uid="{00000000-0005-0000-0000-0000D6110000}"/>
    <cellStyle name="Normal 2 2 5 2 4 2" xfId="19436" xr:uid="{00000000-0005-0000-0000-0000D7110000}"/>
    <cellStyle name="Normal 2 2 5 2 5" xfId="23926" xr:uid="{00000000-0005-0000-0000-0000D8110000}"/>
    <cellStyle name="Normal 2 2 5 2 6" xfId="5324" xr:uid="{00000000-0005-0000-0000-0000D9110000}"/>
    <cellStyle name="Normal 2 2 5 2 7" xfId="26341" xr:uid="{00000000-0005-0000-0000-0000DA110000}"/>
    <cellStyle name="Normal 2 2 5 3" xfId="753" xr:uid="{00000000-0005-0000-0000-0000DB110000}"/>
    <cellStyle name="Normal 2 2 5 3 2" xfId="754" xr:uid="{00000000-0005-0000-0000-0000DC110000}"/>
    <cellStyle name="Normal 2 2 5 3 2 2" xfId="755" xr:uid="{00000000-0005-0000-0000-0000DD110000}"/>
    <cellStyle name="Normal 2 2 5 3 2 2 2" xfId="2139" xr:uid="{00000000-0005-0000-0000-0000DE110000}"/>
    <cellStyle name="Normal 2 2 5 3 2 3" xfId="2138" xr:uid="{00000000-0005-0000-0000-0000DF110000}"/>
    <cellStyle name="Normal 2 2 5 3 2 4" xfId="26629" xr:uid="{00000000-0005-0000-0000-0000E0110000}"/>
    <cellStyle name="Normal 2 2 5 3 3" xfId="756" xr:uid="{00000000-0005-0000-0000-0000E1110000}"/>
    <cellStyle name="Normal 2 2 5 3 3 2" xfId="2140" xr:uid="{00000000-0005-0000-0000-0000E2110000}"/>
    <cellStyle name="Normal 2 2 5 3 4" xfId="2137" xr:uid="{00000000-0005-0000-0000-0000E3110000}"/>
    <cellStyle name="Normal 2 2 5 3 5" xfId="7865" xr:uid="{00000000-0005-0000-0000-0000E4110000}"/>
    <cellStyle name="Normal 2 2 5 3 6" xfId="26413" xr:uid="{00000000-0005-0000-0000-0000E5110000}"/>
    <cellStyle name="Normal 2 2 5 4" xfId="757" xr:uid="{00000000-0005-0000-0000-0000E6110000}"/>
    <cellStyle name="Normal 2 2 5 4 2" xfId="758" xr:uid="{00000000-0005-0000-0000-0000E7110000}"/>
    <cellStyle name="Normal 2 2 5 4 2 2" xfId="2142" xr:uid="{00000000-0005-0000-0000-0000E8110000}"/>
    <cellStyle name="Normal 2 2 5 4 3" xfId="2141" xr:uid="{00000000-0005-0000-0000-0000E9110000}"/>
    <cellStyle name="Normal 2 2 5 4 4" xfId="14739" xr:uid="{00000000-0005-0000-0000-0000EA110000}"/>
    <cellStyle name="Normal 2 2 5 4 5" xfId="26485" xr:uid="{00000000-0005-0000-0000-0000EB110000}"/>
    <cellStyle name="Normal 2 2 5 5" xfId="759" xr:uid="{00000000-0005-0000-0000-0000EC110000}"/>
    <cellStyle name="Normal 2 2 5 5 2" xfId="2143" xr:uid="{00000000-0005-0000-0000-0000ED110000}"/>
    <cellStyle name="Normal 2 2 5 5 3" xfId="19435" xr:uid="{00000000-0005-0000-0000-0000EE110000}"/>
    <cellStyle name="Normal 2 2 5 6" xfId="2132" xr:uid="{00000000-0005-0000-0000-0000EF110000}"/>
    <cellStyle name="Normal 2 2 5 6 2" xfId="23925" xr:uid="{00000000-0005-0000-0000-0000F0110000}"/>
    <cellStyle name="Normal 2 2 5 7" xfId="5323" xr:uid="{00000000-0005-0000-0000-0000F1110000}"/>
    <cellStyle name="Normal 2 2 5 8" xfId="26269" xr:uid="{00000000-0005-0000-0000-0000F2110000}"/>
    <cellStyle name="Normal 2 2 6" xfId="5325" xr:uid="{00000000-0005-0000-0000-0000F3110000}"/>
    <cellStyle name="Normal 2 2 6 2" xfId="7867" xr:uid="{00000000-0005-0000-0000-0000F4110000}"/>
    <cellStyle name="Normal 2 2 6 3" xfId="14741" xr:uid="{00000000-0005-0000-0000-0000F5110000}"/>
    <cellStyle name="Normal 2 2 6 4" xfId="19437" xr:uid="{00000000-0005-0000-0000-0000F6110000}"/>
    <cellStyle name="Normal 2 2 6 5" xfId="23927" xr:uid="{00000000-0005-0000-0000-0000F7110000}"/>
    <cellStyle name="Normal 2 2 6 6" xfId="26125" xr:uid="{00000000-0005-0000-0000-0000F8110000}"/>
    <cellStyle name="Normal 2 2 7" xfId="5114" xr:uid="{00000000-0005-0000-0000-0000F9110000}"/>
    <cellStyle name="Normal 2 25" xfId="1798" xr:uid="{00000000-0005-0000-0000-0000FA110000}"/>
    <cellStyle name="Normal 2 3" xfId="760" xr:uid="{00000000-0005-0000-0000-0000FB110000}"/>
    <cellStyle name="Normal 2 3 2" xfId="761" xr:uid="{00000000-0005-0000-0000-0000FC110000}"/>
    <cellStyle name="Normal 2 3 2 2" xfId="1752" xr:uid="{00000000-0005-0000-0000-0000FD110000}"/>
    <cellStyle name="Normal 2 3 2 2 2" xfId="2851" xr:uid="{00000000-0005-0000-0000-0000FE110000}"/>
    <cellStyle name="Normal 2 3 2 2 3" xfId="5326" xr:uid="{00000000-0005-0000-0000-0000FF110000}"/>
    <cellStyle name="Normal 2 3 2 3" xfId="1779" xr:uid="{00000000-0005-0000-0000-000000120000}"/>
    <cellStyle name="Normal 2 3 2 3 2" xfId="2874" xr:uid="{00000000-0005-0000-0000-000001120000}"/>
    <cellStyle name="Normal 2 3 2 3 2 2" xfId="7870" xr:uid="{00000000-0005-0000-0000-000002120000}"/>
    <cellStyle name="Normal 2 3 2 3 2 3" xfId="14744" xr:uid="{00000000-0005-0000-0000-000003120000}"/>
    <cellStyle name="Normal 2 3 2 3 2 4" xfId="19440" xr:uid="{00000000-0005-0000-0000-000004120000}"/>
    <cellStyle name="Normal 2 3 2 3 2 5" xfId="23929" xr:uid="{00000000-0005-0000-0000-000005120000}"/>
    <cellStyle name="Normal 2 3 2 3 2 6" xfId="5328" xr:uid="{00000000-0005-0000-0000-000006120000}"/>
    <cellStyle name="Normal 2 3 2 3 3" xfId="7869" xr:uid="{00000000-0005-0000-0000-000007120000}"/>
    <cellStyle name="Normal 2 3 2 3 4" xfId="14743" xr:uid="{00000000-0005-0000-0000-000008120000}"/>
    <cellStyle name="Normal 2 3 2 3 5" xfId="19439" xr:uid="{00000000-0005-0000-0000-000009120000}"/>
    <cellStyle name="Normal 2 3 2 3 6" xfId="23928" xr:uid="{00000000-0005-0000-0000-00000A120000}"/>
    <cellStyle name="Normal 2 3 2 3 7" xfId="5327" xr:uid="{00000000-0005-0000-0000-00000B120000}"/>
    <cellStyle name="Normal 2 3 2 4" xfId="5329" xr:uid="{00000000-0005-0000-0000-00000C120000}"/>
    <cellStyle name="Normal 2 3 2 5" xfId="5330" xr:uid="{00000000-0005-0000-0000-00000D120000}"/>
    <cellStyle name="Normal 2 3 2 5 2" xfId="7872" xr:uid="{00000000-0005-0000-0000-00000E120000}"/>
    <cellStyle name="Normal 2 3 2 5 3" xfId="14746" xr:uid="{00000000-0005-0000-0000-00000F120000}"/>
    <cellStyle name="Normal 2 3 2 5 4" xfId="19442" xr:uid="{00000000-0005-0000-0000-000010120000}"/>
    <cellStyle name="Normal 2 3 2 5 5" xfId="23931" xr:uid="{00000000-0005-0000-0000-000011120000}"/>
    <cellStyle name="Normal 2 3 2 6" xfId="25877" xr:uid="{00000000-0005-0000-0000-000012120000}"/>
    <cellStyle name="Normal 2 3 3" xfId="5331" xr:uid="{00000000-0005-0000-0000-000013120000}"/>
    <cellStyle name="Normal 2 3 3 2" xfId="5332" xr:uid="{00000000-0005-0000-0000-000014120000}"/>
    <cellStyle name="Normal 2 3 3 2 2" xfId="7874" xr:uid="{00000000-0005-0000-0000-000015120000}"/>
    <cellStyle name="Normal 2 3 3 2 3" xfId="14748" xr:uid="{00000000-0005-0000-0000-000016120000}"/>
    <cellStyle name="Normal 2 3 3 2 4" xfId="19444" xr:uid="{00000000-0005-0000-0000-000017120000}"/>
    <cellStyle name="Normal 2 3 3 2 5" xfId="23933" xr:uid="{00000000-0005-0000-0000-000018120000}"/>
    <cellStyle name="Normal 2 3 3 2 6" xfId="26035" xr:uid="{00000000-0005-0000-0000-000019120000}"/>
    <cellStyle name="Normal 2 3 3 3" xfId="7873" xr:uid="{00000000-0005-0000-0000-00001A120000}"/>
    <cellStyle name="Normal 2 3 3 4" xfId="14747" xr:uid="{00000000-0005-0000-0000-00001B120000}"/>
    <cellStyle name="Normal 2 3 3 5" xfId="19443" xr:uid="{00000000-0005-0000-0000-00001C120000}"/>
    <cellStyle name="Normal 2 3 3 6" xfId="23932" xr:uid="{00000000-0005-0000-0000-00001D120000}"/>
    <cellStyle name="Normal 2 3 3 7" xfId="25878" xr:uid="{00000000-0005-0000-0000-00001E120000}"/>
    <cellStyle name="Normal 2 3 4" xfId="5333" xr:uid="{00000000-0005-0000-0000-00001F120000}"/>
    <cellStyle name="Normal 2 3 4 2" xfId="5334" xr:uid="{00000000-0005-0000-0000-000020120000}"/>
    <cellStyle name="Normal 2 3 4 2 2" xfId="7876" xr:uid="{00000000-0005-0000-0000-000021120000}"/>
    <cellStyle name="Normal 2 3 4 2 3" xfId="14750" xr:uid="{00000000-0005-0000-0000-000022120000}"/>
    <cellStyle name="Normal 2 3 4 2 4" xfId="19446" xr:uid="{00000000-0005-0000-0000-000023120000}"/>
    <cellStyle name="Normal 2 3 4 2 5" xfId="23935" xr:uid="{00000000-0005-0000-0000-000024120000}"/>
    <cellStyle name="Normal 2 3 4 3" xfId="7875" xr:uid="{00000000-0005-0000-0000-000025120000}"/>
    <cellStyle name="Normal 2 3 4 4" xfId="14749" xr:uid="{00000000-0005-0000-0000-000026120000}"/>
    <cellStyle name="Normal 2 3 4 5" xfId="19445" xr:uid="{00000000-0005-0000-0000-000027120000}"/>
    <cellStyle name="Normal 2 3 4 6" xfId="23934" xr:uid="{00000000-0005-0000-0000-000028120000}"/>
    <cellStyle name="Normal 2 3 4 7" xfId="26034" xr:uid="{00000000-0005-0000-0000-000029120000}"/>
    <cellStyle name="Normal 2 3 5" xfId="5335" xr:uid="{00000000-0005-0000-0000-00002A120000}"/>
    <cellStyle name="Normal 2 3 5 2" xfId="5336" xr:uid="{00000000-0005-0000-0000-00002B120000}"/>
    <cellStyle name="Normal 2 3 5 2 2" xfId="7878" xr:uid="{00000000-0005-0000-0000-00002C120000}"/>
    <cellStyle name="Normal 2 3 5 2 3" xfId="14752" xr:uid="{00000000-0005-0000-0000-00002D120000}"/>
    <cellStyle name="Normal 2 3 5 2 4" xfId="19448" xr:uid="{00000000-0005-0000-0000-00002E120000}"/>
    <cellStyle name="Normal 2 3 5 2 5" xfId="23937" xr:uid="{00000000-0005-0000-0000-00002F120000}"/>
    <cellStyle name="Normal 2 3 5 3" xfId="7877" xr:uid="{00000000-0005-0000-0000-000030120000}"/>
    <cellStyle name="Normal 2 3 5 4" xfId="14751" xr:uid="{00000000-0005-0000-0000-000031120000}"/>
    <cellStyle name="Normal 2 3 5 5" xfId="19447" xr:uid="{00000000-0005-0000-0000-000032120000}"/>
    <cellStyle name="Normal 2 3 5 6" xfId="23936" xr:uid="{00000000-0005-0000-0000-000033120000}"/>
    <cellStyle name="Normal 2 3 5 7" xfId="26086" xr:uid="{00000000-0005-0000-0000-000034120000}"/>
    <cellStyle name="Normal 2 3 6" xfId="26173" xr:uid="{00000000-0005-0000-0000-000035120000}"/>
    <cellStyle name="Normal 2 3 7" xfId="25876" xr:uid="{00000000-0005-0000-0000-000036120000}"/>
    <cellStyle name="Normal 2 4" xfId="762" xr:uid="{00000000-0005-0000-0000-000037120000}"/>
    <cellStyle name="Normal 2 4 2" xfId="5338" xr:uid="{00000000-0005-0000-0000-000038120000}"/>
    <cellStyle name="Normal 2 4 2 2" xfId="5339" xr:uid="{00000000-0005-0000-0000-000039120000}"/>
    <cellStyle name="Normal 2 4 2 3" xfId="5340" xr:uid="{00000000-0005-0000-0000-00003A120000}"/>
    <cellStyle name="Normal 2 4 2 3 2" xfId="5341" xr:uid="{00000000-0005-0000-0000-00003B120000}"/>
    <cellStyle name="Normal 2 4 2 3 2 2" xfId="7883" xr:uid="{00000000-0005-0000-0000-00003C120000}"/>
    <cellStyle name="Normal 2 4 2 3 2 3" xfId="14757" xr:uid="{00000000-0005-0000-0000-00003D120000}"/>
    <cellStyle name="Normal 2 4 2 3 2 4" xfId="19453" xr:uid="{00000000-0005-0000-0000-00003E120000}"/>
    <cellStyle name="Normal 2 4 2 3 2 5" xfId="23941" xr:uid="{00000000-0005-0000-0000-00003F120000}"/>
    <cellStyle name="Normal 2 4 2 3 3" xfId="7882" xr:uid="{00000000-0005-0000-0000-000040120000}"/>
    <cellStyle name="Normal 2 4 2 3 4" xfId="14756" xr:uid="{00000000-0005-0000-0000-000041120000}"/>
    <cellStyle name="Normal 2 4 2 3 5" xfId="19452" xr:uid="{00000000-0005-0000-0000-000042120000}"/>
    <cellStyle name="Normal 2 4 2 3 6" xfId="23940" xr:uid="{00000000-0005-0000-0000-000043120000}"/>
    <cellStyle name="Normal 2 4 2 4" xfId="5342" xr:uid="{00000000-0005-0000-0000-000044120000}"/>
    <cellStyle name="Normal 2 4 2 4 2" xfId="7884" xr:uid="{00000000-0005-0000-0000-000045120000}"/>
    <cellStyle name="Normal 2 4 2 4 3" xfId="14758" xr:uid="{00000000-0005-0000-0000-000046120000}"/>
    <cellStyle name="Normal 2 4 2 4 4" xfId="19454" xr:uid="{00000000-0005-0000-0000-000047120000}"/>
    <cellStyle name="Normal 2 4 2 4 5" xfId="23942" xr:uid="{00000000-0005-0000-0000-000048120000}"/>
    <cellStyle name="Normal 2 4 2 5" xfId="7880" xr:uid="{00000000-0005-0000-0000-000049120000}"/>
    <cellStyle name="Normal 2 4 2 6" xfId="14754" xr:uid="{00000000-0005-0000-0000-00004A120000}"/>
    <cellStyle name="Normal 2 4 2 7" xfId="19450" xr:uid="{00000000-0005-0000-0000-00004B120000}"/>
    <cellStyle name="Normal 2 4 2 8" xfId="23939" xr:uid="{00000000-0005-0000-0000-00004C120000}"/>
    <cellStyle name="Normal 2 4 2 9" xfId="25880" xr:uid="{00000000-0005-0000-0000-00004D120000}"/>
    <cellStyle name="Normal 2 4 3" xfId="5343" xr:uid="{00000000-0005-0000-0000-00004E120000}"/>
    <cellStyle name="Normal 2 4 3 2" xfId="5344" xr:uid="{00000000-0005-0000-0000-00004F120000}"/>
    <cellStyle name="Normal 2 4 3 2 2" xfId="7886" xr:uid="{00000000-0005-0000-0000-000050120000}"/>
    <cellStyle name="Normal 2 4 3 2 3" xfId="14760" xr:uid="{00000000-0005-0000-0000-000051120000}"/>
    <cellStyle name="Normal 2 4 3 2 4" xfId="19456" xr:uid="{00000000-0005-0000-0000-000052120000}"/>
    <cellStyle name="Normal 2 4 3 2 5" xfId="23944" xr:uid="{00000000-0005-0000-0000-000053120000}"/>
    <cellStyle name="Normal 2 4 3 3" xfId="7885" xr:uid="{00000000-0005-0000-0000-000054120000}"/>
    <cellStyle name="Normal 2 4 3 4" xfId="14759" xr:uid="{00000000-0005-0000-0000-000055120000}"/>
    <cellStyle name="Normal 2 4 3 5" xfId="19455" xr:uid="{00000000-0005-0000-0000-000056120000}"/>
    <cellStyle name="Normal 2 4 3 6" xfId="23943" xr:uid="{00000000-0005-0000-0000-000057120000}"/>
    <cellStyle name="Normal 2 4 3 7" xfId="26099" xr:uid="{00000000-0005-0000-0000-000058120000}"/>
    <cellStyle name="Normal 2 4 4" xfId="5345" xr:uid="{00000000-0005-0000-0000-000059120000}"/>
    <cellStyle name="Normal 2 4 4 2" xfId="5346" xr:uid="{00000000-0005-0000-0000-00005A120000}"/>
    <cellStyle name="Normal 2 4 4 2 2" xfId="7888" xr:uid="{00000000-0005-0000-0000-00005B120000}"/>
    <cellStyle name="Normal 2 4 4 2 3" xfId="14762" xr:uid="{00000000-0005-0000-0000-00005C120000}"/>
    <cellStyle name="Normal 2 4 4 2 4" xfId="19458" xr:uid="{00000000-0005-0000-0000-00005D120000}"/>
    <cellStyle name="Normal 2 4 4 2 5" xfId="23946" xr:uid="{00000000-0005-0000-0000-00005E120000}"/>
    <cellStyle name="Normal 2 4 4 3" xfId="7887" xr:uid="{00000000-0005-0000-0000-00005F120000}"/>
    <cellStyle name="Normal 2 4 4 4" xfId="14761" xr:uid="{00000000-0005-0000-0000-000060120000}"/>
    <cellStyle name="Normal 2 4 4 5" xfId="19457" xr:uid="{00000000-0005-0000-0000-000061120000}"/>
    <cellStyle name="Normal 2 4 4 6" xfId="23945" xr:uid="{00000000-0005-0000-0000-000062120000}"/>
    <cellStyle name="Normal 2 4 4 7" xfId="26240" xr:uid="{00000000-0005-0000-0000-000063120000}"/>
    <cellStyle name="Normal 2 4 5" xfId="5347" xr:uid="{00000000-0005-0000-0000-000064120000}"/>
    <cellStyle name="Normal 2 4 5 2" xfId="5348" xr:uid="{00000000-0005-0000-0000-000065120000}"/>
    <cellStyle name="Normal 2 4 5 2 2" xfId="7890" xr:uid="{00000000-0005-0000-0000-000066120000}"/>
    <cellStyle name="Normal 2 4 5 2 3" xfId="14764" xr:uid="{00000000-0005-0000-0000-000067120000}"/>
    <cellStyle name="Normal 2 4 5 2 4" xfId="19460" xr:uid="{00000000-0005-0000-0000-000068120000}"/>
    <cellStyle name="Normal 2 4 5 2 5" xfId="23948" xr:uid="{00000000-0005-0000-0000-000069120000}"/>
    <cellStyle name="Normal 2 4 5 3" xfId="7889" xr:uid="{00000000-0005-0000-0000-00006A120000}"/>
    <cellStyle name="Normal 2 4 5 4" xfId="14763" xr:uid="{00000000-0005-0000-0000-00006B120000}"/>
    <cellStyle name="Normal 2 4 5 5" xfId="19459" xr:uid="{00000000-0005-0000-0000-00006C120000}"/>
    <cellStyle name="Normal 2 4 5 6" xfId="23947" xr:uid="{00000000-0005-0000-0000-00006D120000}"/>
    <cellStyle name="Normal 2 4 6" xfId="5337" xr:uid="{00000000-0005-0000-0000-00006E120000}"/>
    <cellStyle name="Normal 2 4 7" xfId="25879" xr:uid="{00000000-0005-0000-0000-00006F120000}"/>
    <cellStyle name="Normal 2 5" xfId="1751" xr:uid="{00000000-0005-0000-0000-000070120000}"/>
    <cellStyle name="Normal 2 5 10" xfId="25881" xr:uid="{00000000-0005-0000-0000-000071120000}"/>
    <cellStyle name="Normal 2 5 2" xfId="2850" xr:uid="{00000000-0005-0000-0000-000072120000}"/>
    <cellStyle name="Normal 2 5 2 2" xfId="5351" xr:uid="{00000000-0005-0000-0000-000073120000}"/>
    <cellStyle name="Normal 2 5 2 2 2" xfId="5352" xr:uid="{00000000-0005-0000-0000-000074120000}"/>
    <cellStyle name="Normal 2 5 2 2 2 2" xfId="7894" xr:uid="{00000000-0005-0000-0000-000075120000}"/>
    <cellStyle name="Normal 2 5 2 2 2 3" xfId="14768" xr:uid="{00000000-0005-0000-0000-000076120000}"/>
    <cellStyle name="Normal 2 5 2 2 2 4" xfId="19464" xr:uid="{00000000-0005-0000-0000-000077120000}"/>
    <cellStyle name="Normal 2 5 2 2 2 5" xfId="23952" xr:uid="{00000000-0005-0000-0000-000078120000}"/>
    <cellStyle name="Normal 2 5 2 2 3" xfId="7893" xr:uid="{00000000-0005-0000-0000-000079120000}"/>
    <cellStyle name="Normal 2 5 2 2 4" xfId="14767" xr:uid="{00000000-0005-0000-0000-00007A120000}"/>
    <cellStyle name="Normal 2 5 2 2 5" xfId="19463" xr:uid="{00000000-0005-0000-0000-00007B120000}"/>
    <cellStyle name="Normal 2 5 2 2 6" xfId="23951" xr:uid="{00000000-0005-0000-0000-00007C120000}"/>
    <cellStyle name="Normal 2 5 2 3" xfId="5353" xr:uid="{00000000-0005-0000-0000-00007D120000}"/>
    <cellStyle name="Normal 2 5 2 3 2" xfId="7895" xr:uid="{00000000-0005-0000-0000-00007E120000}"/>
    <cellStyle name="Normal 2 5 2 3 3" xfId="14769" xr:uid="{00000000-0005-0000-0000-00007F120000}"/>
    <cellStyle name="Normal 2 5 2 3 4" xfId="19465" xr:uid="{00000000-0005-0000-0000-000080120000}"/>
    <cellStyle name="Normal 2 5 2 3 5" xfId="23953" xr:uid="{00000000-0005-0000-0000-000081120000}"/>
    <cellStyle name="Normal 2 5 2 4" xfId="7892" xr:uid="{00000000-0005-0000-0000-000082120000}"/>
    <cellStyle name="Normal 2 5 2 5" xfId="14766" xr:uid="{00000000-0005-0000-0000-000083120000}"/>
    <cellStyle name="Normal 2 5 2 6" xfId="19462" xr:uid="{00000000-0005-0000-0000-000084120000}"/>
    <cellStyle name="Normal 2 5 2 7" xfId="23950" xr:uid="{00000000-0005-0000-0000-000085120000}"/>
    <cellStyle name="Normal 2 5 2 8" xfId="5350" xr:uid="{00000000-0005-0000-0000-000086120000}"/>
    <cellStyle name="Normal 2 5 3" xfId="5354" xr:uid="{00000000-0005-0000-0000-000087120000}"/>
    <cellStyle name="Normal 2 5 3 2" xfId="5355" xr:uid="{00000000-0005-0000-0000-000088120000}"/>
    <cellStyle name="Normal 2 5 3 2 2" xfId="7897" xr:uid="{00000000-0005-0000-0000-000089120000}"/>
    <cellStyle name="Normal 2 5 3 2 3" xfId="14771" xr:uid="{00000000-0005-0000-0000-00008A120000}"/>
    <cellStyle name="Normal 2 5 3 2 4" xfId="19467" xr:uid="{00000000-0005-0000-0000-00008B120000}"/>
    <cellStyle name="Normal 2 5 3 2 5" xfId="23955" xr:uid="{00000000-0005-0000-0000-00008C120000}"/>
    <cellStyle name="Normal 2 5 3 3" xfId="7896" xr:uid="{00000000-0005-0000-0000-00008D120000}"/>
    <cellStyle name="Normal 2 5 3 4" xfId="14770" xr:uid="{00000000-0005-0000-0000-00008E120000}"/>
    <cellStyle name="Normal 2 5 3 5" xfId="19466" xr:uid="{00000000-0005-0000-0000-00008F120000}"/>
    <cellStyle name="Normal 2 5 3 6" xfId="23954" xr:uid="{00000000-0005-0000-0000-000090120000}"/>
    <cellStyle name="Normal 2 5 4" xfId="5356" xr:uid="{00000000-0005-0000-0000-000091120000}"/>
    <cellStyle name="Normal 2 5 4 2" xfId="7898" xr:uid="{00000000-0005-0000-0000-000092120000}"/>
    <cellStyle name="Normal 2 5 4 3" xfId="14772" xr:uid="{00000000-0005-0000-0000-000093120000}"/>
    <cellStyle name="Normal 2 5 4 4" xfId="19468" xr:uid="{00000000-0005-0000-0000-000094120000}"/>
    <cellStyle name="Normal 2 5 4 5" xfId="23956" xr:uid="{00000000-0005-0000-0000-000095120000}"/>
    <cellStyle name="Normal 2 5 5" xfId="7891" xr:uid="{00000000-0005-0000-0000-000096120000}"/>
    <cellStyle name="Normal 2 5 6" xfId="14765" xr:uid="{00000000-0005-0000-0000-000097120000}"/>
    <cellStyle name="Normal 2 5 7" xfId="19461" xr:uid="{00000000-0005-0000-0000-000098120000}"/>
    <cellStyle name="Normal 2 5 8" xfId="23949" xr:uid="{00000000-0005-0000-0000-000099120000}"/>
    <cellStyle name="Normal 2 5 9" xfId="5349" xr:uid="{00000000-0005-0000-0000-00009A120000}"/>
    <cellStyle name="Normal 2 6" xfId="1778" xr:uid="{00000000-0005-0000-0000-00009B120000}"/>
    <cellStyle name="Normal 2 6 2" xfId="2873" xr:uid="{00000000-0005-0000-0000-00009C120000}"/>
    <cellStyle name="Normal 2 6 2 2" xfId="5359" xr:uid="{00000000-0005-0000-0000-00009D120000}"/>
    <cellStyle name="Normal 2 6 2 2 2" xfId="5360" xr:uid="{00000000-0005-0000-0000-00009E120000}"/>
    <cellStyle name="Normal 2 6 2 2 2 2" xfId="7902" xr:uid="{00000000-0005-0000-0000-00009F120000}"/>
    <cellStyle name="Normal 2 6 2 2 2 3" xfId="14776" xr:uid="{00000000-0005-0000-0000-0000A0120000}"/>
    <cellStyle name="Normal 2 6 2 2 2 4" xfId="19472" xr:uid="{00000000-0005-0000-0000-0000A1120000}"/>
    <cellStyle name="Normal 2 6 2 2 2 5" xfId="23960" xr:uid="{00000000-0005-0000-0000-0000A2120000}"/>
    <cellStyle name="Normal 2 6 2 2 3" xfId="7901" xr:uid="{00000000-0005-0000-0000-0000A3120000}"/>
    <cellStyle name="Normal 2 6 2 2 4" xfId="14775" xr:uid="{00000000-0005-0000-0000-0000A4120000}"/>
    <cellStyle name="Normal 2 6 2 2 5" xfId="19471" xr:uid="{00000000-0005-0000-0000-0000A5120000}"/>
    <cellStyle name="Normal 2 6 2 2 6" xfId="23959" xr:uid="{00000000-0005-0000-0000-0000A6120000}"/>
    <cellStyle name="Normal 2 6 2 3" xfId="5361" xr:uid="{00000000-0005-0000-0000-0000A7120000}"/>
    <cellStyle name="Normal 2 6 2 3 2" xfId="7903" xr:uid="{00000000-0005-0000-0000-0000A8120000}"/>
    <cellStyle name="Normal 2 6 2 3 3" xfId="14777" xr:uid="{00000000-0005-0000-0000-0000A9120000}"/>
    <cellStyle name="Normal 2 6 2 3 4" xfId="19473" xr:uid="{00000000-0005-0000-0000-0000AA120000}"/>
    <cellStyle name="Normal 2 6 2 3 5" xfId="23961" xr:uid="{00000000-0005-0000-0000-0000AB120000}"/>
    <cellStyle name="Normal 2 6 2 4" xfId="7900" xr:uid="{00000000-0005-0000-0000-0000AC120000}"/>
    <cellStyle name="Normal 2 6 2 5" xfId="14774" xr:uid="{00000000-0005-0000-0000-0000AD120000}"/>
    <cellStyle name="Normal 2 6 2 6" xfId="19470" xr:uid="{00000000-0005-0000-0000-0000AE120000}"/>
    <cellStyle name="Normal 2 6 2 7" xfId="23958" xr:uid="{00000000-0005-0000-0000-0000AF120000}"/>
    <cellStyle name="Normal 2 6 2 8" xfId="5358" xr:uid="{00000000-0005-0000-0000-0000B0120000}"/>
    <cellStyle name="Normal 2 6 2 9" xfId="26045" xr:uid="{00000000-0005-0000-0000-0000B1120000}"/>
    <cellStyle name="Normal 2 6 3" xfId="5357" xr:uid="{00000000-0005-0000-0000-0000B2120000}"/>
    <cellStyle name="Normal 2 6 4" xfId="25955" xr:uid="{00000000-0005-0000-0000-0000B3120000}"/>
    <cellStyle name="Normal 2 7" xfId="2107" xr:uid="{00000000-0005-0000-0000-0000B4120000}"/>
    <cellStyle name="Normal 2 7 2" xfId="5363" xr:uid="{00000000-0005-0000-0000-0000B5120000}"/>
    <cellStyle name="Normal 2 7 2 2" xfId="7905" xr:uid="{00000000-0005-0000-0000-0000B6120000}"/>
    <cellStyle name="Normal 2 7 2 3" xfId="14779" xr:uid="{00000000-0005-0000-0000-0000B7120000}"/>
    <cellStyle name="Normal 2 7 2 4" xfId="19475" xr:uid="{00000000-0005-0000-0000-0000B8120000}"/>
    <cellStyle name="Normal 2 7 2 5" xfId="23963" xr:uid="{00000000-0005-0000-0000-0000B9120000}"/>
    <cellStyle name="Normal 2 7 2 6" xfId="26057" xr:uid="{00000000-0005-0000-0000-0000BA120000}"/>
    <cellStyle name="Normal 2 7 3" xfId="7904" xr:uid="{00000000-0005-0000-0000-0000BB120000}"/>
    <cellStyle name="Normal 2 7 4" xfId="14778" xr:uid="{00000000-0005-0000-0000-0000BC120000}"/>
    <cellStyle name="Normal 2 7 5" xfId="19474" xr:uid="{00000000-0005-0000-0000-0000BD120000}"/>
    <cellStyle name="Normal 2 7 6" xfId="23962" xr:uid="{00000000-0005-0000-0000-0000BE120000}"/>
    <cellStyle name="Normal 2 7 7" xfId="5362" xr:uid="{00000000-0005-0000-0000-0000BF120000}"/>
    <cellStyle name="Normal 2 7 8" xfId="25971" xr:uid="{00000000-0005-0000-0000-0000C0120000}"/>
    <cellStyle name="Normal 2 8" xfId="1795" xr:uid="{00000000-0005-0000-0000-0000C1120000}"/>
    <cellStyle name="Normal 2 8 2" xfId="7906" xr:uid="{00000000-0005-0000-0000-0000C2120000}"/>
    <cellStyle name="Normal 2 8 2 2" xfId="26062" xr:uid="{00000000-0005-0000-0000-0000C3120000}"/>
    <cellStyle name="Normal 2 8 3" xfId="14780" xr:uid="{00000000-0005-0000-0000-0000C4120000}"/>
    <cellStyle name="Normal 2 8 4" xfId="19476" xr:uid="{00000000-0005-0000-0000-0000C5120000}"/>
    <cellStyle name="Normal 2 8 5" xfId="23964" xr:uid="{00000000-0005-0000-0000-0000C6120000}"/>
    <cellStyle name="Normal 2 8 6" xfId="5364" xr:uid="{00000000-0005-0000-0000-0000C7120000}"/>
    <cellStyle name="Normal 2 8 7" xfId="25977" xr:uid="{00000000-0005-0000-0000-0000C8120000}"/>
    <cellStyle name="Normal 2 9" xfId="24165" xr:uid="{00000000-0005-0000-0000-0000C9120000}"/>
    <cellStyle name="Normal 2 9 2" xfId="25984" xr:uid="{00000000-0005-0000-0000-0000CA120000}"/>
    <cellStyle name="Normal 20" xfId="763" xr:uid="{00000000-0005-0000-0000-0000CB120000}"/>
    <cellStyle name="Normal 20 2" xfId="764" xr:uid="{00000000-0005-0000-0000-0000CC120000}"/>
    <cellStyle name="Normal 20 2 2" xfId="26172" xr:uid="{00000000-0005-0000-0000-0000CD120000}"/>
    <cellStyle name="Normal 20 2 3" xfId="25882" xr:uid="{00000000-0005-0000-0000-0000CE120000}"/>
    <cellStyle name="Normal 20 3" xfId="765" xr:uid="{00000000-0005-0000-0000-0000CF120000}"/>
    <cellStyle name="Normal 20 4" xfId="24534" xr:uid="{00000000-0005-0000-0000-0000D0120000}"/>
    <cellStyle name="Normal 21" xfId="766" xr:uid="{00000000-0005-0000-0000-0000D1120000}"/>
    <cellStyle name="Normal 21 2" xfId="767" xr:uid="{00000000-0005-0000-0000-0000D2120000}"/>
    <cellStyle name="Normal 21 2 2" xfId="26171" xr:uid="{00000000-0005-0000-0000-0000D3120000}"/>
    <cellStyle name="Normal 21 2 3" xfId="25884" xr:uid="{00000000-0005-0000-0000-0000D4120000}"/>
    <cellStyle name="Normal 21 3" xfId="768" xr:uid="{00000000-0005-0000-0000-0000D5120000}"/>
    <cellStyle name="Normal 21 4" xfId="2144" xr:uid="{00000000-0005-0000-0000-0000D6120000}"/>
    <cellStyle name="Normal 21 5" xfId="24540" xr:uid="{00000000-0005-0000-0000-0000D7120000}"/>
    <cellStyle name="Normal 21 6" xfId="25883" xr:uid="{00000000-0005-0000-0000-0000D8120000}"/>
    <cellStyle name="Normal 22" xfId="769" xr:uid="{00000000-0005-0000-0000-0000D9120000}"/>
    <cellStyle name="Normal 22 2" xfId="770" xr:uid="{00000000-0005-0000-0000-0000DA120000}"/>
    <cellStyle name="Normal 22 3" xfId="2145" xr:uid="{00000000-0005-0000-0000-0000DB120000}"/>
    <cellStyle name="Normal 22 4" xfId="24544" xr:uid="{00000000-0005-0000-0000-0000DC120000}"/>
    <cellStyle name="Normal 23" xfId="771" xr:uid="{00000000-0005-0000-0000-0000DD120000}"/>
    <cellStyle name="Normal 23 2" xfId="772" xr:uid="{00000000-0005-0000-0000-0000DE120000}"/>
    <cellStyle name="Normal 23 3" xfId="773" xr:uid="{00000000-0005-0000-0000-0000DF120000}"/>
    <cellStyle name="Normal 23 4" xfId="2146" xr:uid="{00000000-0005-0000-0000-0000E0120000}"/>
    <cellStyle name="Normal 23 5" xfId="24530" xr:uid="{00000000-0005-0000-0000-0000E1120000}"/>
    <cellStyle name="Normal 24" xfId="774" xr:uid="{00000000-0005-0000-0000-0000E2120000}"/>
    <cellStyle name="Normal 24 2" xfId="775" xr:uid="{00000000-0005-0000-0000-0000E3120000}"/>
    <cellStyle name="Normal 24 3" xfId="776" xr:uid="{00000000-0005-0000-0000-0000E4120000}"/>
    <cellStyle name="Normal 24 4" xfId="2147" xr:uid="{00000000-0005-0000-0000-0000E5120000}"/>
    <cellStyle name="Normal 24 5" xfId="24535" xr:uid="{00000000-0005-0000-0000-0000E6120000}"/>
    <cellStyle name="Normal 25" xfId="777" xr:uid="{00000000-0005-0000-0000-0000E7120000}"/>
    <cellStyle name="Normal 25 2" xfId="778" xr:uid="{00000000-0005-0000-0000-0000E8120000}"/>
    <cellStyle name="Normal 25 3" xfId="2148" xr:uid="{00000000-0005-0000-0000-0000E9120000}"/>
    <cellStyle name="Normal 25 3 2" xfId="27684" xr:uid="{00000000-0005-0000-0000-0000EA120000}"/>
    <cellStyle name="Normal 25 4" xfId="24545" xr:uid="{00000000-0005-0000-0000-0000EB120000}"/>
    <cellStyle name="Normal 26" xfId="779" xr:uid="{00000000-0005-0000-0000-0000EC120000}"/>
    <cellStyle name="Normal 26 2" xfId="2149" xr:uid="{00000000-0005-0000-0000-0000ED120000}"/>
    <cellStyle name="Normal 26 2 2" xfId="24745" xr:uid="{00000000-0005-0000-0000-0000EE120000}"/>
    <cellStyle name="Normal 26 2 2 2" xfId="27686" xr:uid="{00000000-0005-0000-0000-0000EF120000}"/>
    <cellStyle name="Normal 26 2 3" xfId="25468" xr:uid="{00000000-0005-0000-0000-0000F0120000}"/>
    <cellStyle name="Normal 26 2 4" xfId="25886" xr:uid="{00000000-0005-0000-0000-0000F1120000}"/>
    <cellStyle name="Normal 26 3" xfId="24366" xr:uid="{00000000-0005-0000-0000-0000F2120000}"/>
    <cellStyle name="Normal 26 3 2" xfId="27685" xr:uid="{00000000-0005-0000-0000-0000F3120000}"/>
    <cellStyle name="Normal 26 4" xfId="25111" xr:uid="{00000000-0005-0000-0000-0000F4120000}"/>
    <cellStyle name="Normal 26 5" xfId="25885" xr:uid="{00000000-0005-0000-0000-0000F5120000}"/>
    <cellStyle name="Normal 27" xfId="780" xr:uid="{00000000-0005-0000-0000-0000F6120000}"/>
    <cellStyle name="Normal 27 2" xfId="2150" xr:uid="{00000000-0005-0000-0000-0000F7120000}"/>
    <cellStyle name="Normal 27 2 2" xfId="25887" xr:uid="{00000000-0005-0000-0000-0000F8120000}"/>
    <cellStyle name="Normal 27 3" xfId="24548" xr:uid="{00000000-0005-0000-0000-0000F9120000}"/>
    <cellStyle name="Normal 27 3 2" xfId="27687" xr:uid="{00000000-0005-0000-0000-0000FA120000}"/>
    <cellStyle name="Normal 28" xfId="781" xr:uid="{00000000-0005-0000-0000-0000FB120000}"/>
    <cellStyle name="Normal 28 2" xfId="2151" xr:uid="{00000000-0005-0000-0000-0000FC120000}"/>
    <cellStyle name="Normal 28 2 2" xfId="25889" xr:uid="{00000000-0005-0000-0000-0000FD120000}"/>
    <cellStyle name="Normal 28 3" xfId="27688" xr:uid="{00000000-0005-0000-0000-0000FE120000}"/>
    <cellStyle name="Normal 28 4" xfId="25888" xr:uid="{00000000-0005-0000-0000-0000FF120000}"/>
    <cellStyle name="Normal 29" xfId="782" xr:uid="{00000000-0005-0000-0000-000000130000}"/>
    <cellStyle name="Normal 29 2" xfId="2152" xr:uid="{00000000-0005-0000-0000-000001130000}"/>
    <cellStyle name="Normal 29 2 2" xfId="26083" xr:uid="{00000000-0005-0000-0000-000002130000}"/>
    <cellStyle name="Normal 29 2 3" xfId="27690" xr:uid="{00000000-0005-0000-0000-000003130000}"/>
    <cellStyle name="Normal 29 2 4" xfId="25891" xr:uid="{00000000-0005-0000-0000-000004130000}"/>
    <cellStyle name="Normal 29 3" xfId="27691" xr:uid="{00000000-0005-0000-0000-000005130000}"/>
    <cellStyle name="Normal 29 4" xfId="27689" xr:uid="{00000000-0005-0000-0000-000006130000}"/>
    <cellStyle name="Normal 29 5" xfId="25890" xr:uid="{00000000-0005-0000-0000-000007130000}"/>
    <cellStyle name="Normal 3" xfId="783" xr:uid="{00000000-0005-0000-0000-000008130000}"/>
    <cellStyle name="Normal 3 10" xfId="25987" xr:uid="{00000000-0005-0000-0000-000009130000}"/>
    <cellStyle name="Normal 3 11" xfId="26090" xr:uid="{00000000-0005-0000-0000-00000A130000}"/>
    <cellStyle name="Normal 3 12" xfId="25641" xr:uid="{00000000-0005-0000-0000-00000B130000}"/>
    <cellStyle name="Normal 3 2" xfId="784" xr:uid="{00000000-0005-0000-0000-00000C130000}"/>
    <cellStyle name="Normal 3 2 10" xfId="23965" xr:uid="{00000000-0005-0000-0000-00000D130000}"/>
    <cellStyle name="Normal 3 2 11" xfId="5365" xr:uid="{00000000-0005-0000-0000-00000E130000}"/>
    <cellStyle name="Normal 3 2 12" xfId="32508" xr:uid="{00000000-0005-0000-0000-00000F130000}"/>
    <cellStyle name="Normal 3 2 2" xfId="785" xr:uid="{00000000-0005-0000-0000-000010130000}"/>
    <cellStyle name="Normal 3 2 2 2" xfId="5367" xr:uid="{00000000-0005-0000-0000-000011130000}"/>
    <cellStyle name="Normal 3 2 2 2 2" xfId="5368" xr:uid="{00000000-0005-0000-0000-000012130000}"/>
    <cellStyle name="Normal 3 2 2 2 2 2" xfId="7910" xr:uid="{00000000-0005-0000-0000-000013130000}"/>
    <cellStyle name="Normal 3 2 2 2 2 3" xfId="14784" xr:uid="{00000000-0005-0000-0000-000014130000}"/>
    <cellStyle name="Normal 3 2 2 2 2 4" xfId="19480" xr:uid="{00000000-0005-0000-0000-000015130000}"/>
    <cellStyle name="Normal 3 2 2 2 2 5" xfId="23968" xr:uid="{00000000-0005-0000-0000-000016130000}"/>
    <cellStyle name="Normal 3 2 2 2 3" xfId="7909" xr:uid="{00000000-0005-0000-0000-000017130000}"/>
    <cellStyle name="Normal 3 2 2 2 4" xfId="14783" xr:uid="{00000000-0005-0000-0000-000018130000}"/>
    <cellStyle name="Normal 3 2 2 2 5" xfId="19479" xr:uid="{00000000-0005-0000-0000-000019130000}"/>
    <cellStyle name="Normal 3 2 2 2 6" xfId="23967" xr:uid="{00000000-0005-0000-0000-00001A130000}"/>
    <cellStyle name="Normal 3 2 2 2 7" xfId="25893" xr:uid="{00000000-0005-0000-0000-00001B130000}"/>
    <cellStyle name="Normal 3 2 2 3" xfId="5369" xr:uid="{00000000-0005-0000-0000-00001C130000}"/>
    <cellStyle name="Normal 3 2 2 3 2" xfId="7911" xr:uid="{00000000-0005-0000-0000-00001D130000}"/>
    <cellStyle name="Normal 3 2 2 3 3" xfId="14785" xr:uid="{00000000-0005-0000-0000-00001E130000}"/>
    <cellStyle name="Normal 3 2 2 3 4" xfId="19481" xr:uid="{00000000-0005-0000-0000-00001F130000}"/>
    <cellStyle name="Normal 3 2 2 3 5" xfId="23969" xr:uid="{00000000-0005-0000-0000-000020130000}"/>
    <cellStyle name="Normal 3 2 2 4" xfId="7908" xr:uid="{00000000-0005-0000-0000-000021130000}"/>
    <cellStyle name="Normal 3 2 2 5" xfId="14782" xr:uid="{00000000-0005-0000-0000-000022130000}"/>
    <cellStyle name="Normal 3 2 2 6" xfId="19478" xr:uid="{00000000-0005-0000-0000-000023130000}"/>
    <cellStyle name="Normal 3 2 2 7" xfId="23966" xr:uid="{00000000-0005-0000-0000-000024130000}"/>
    <cellStyle name="Normal 3 2 2 8" xfId="5366" xr:uid="{00000000-0005-0000-0000-000025130000}"/>
    <cellStyle name="Normal 3 2 2 9" xfId="25892" xr:uid="{00000000-0005-0000-0000-000026130000}"/>
    <cellStyle name="Normal 3 2 3" xfId="5370" xr:uid="{00000000-0005-0000-0000-000027130000}"/>
    <cellStyle name="Normal 3 2 3 2" xfId="5371" xr:uid="{00000000-0005-0000-0000-000028130000}"/>
    <cellStyle name="Normal 3 2 3 2 2" xfId="7913" xr:uid="{00000000-0005-0000-0000-000029130000}"/>
    <cellStyle name="Normal 3 2 3 2 3" xfId="14787" xr:uid="{00000000-0005-0000-0000-00002A130000}"/>
    <cellStyle name="Normal 3 2 3 2 4" xfId="19483" xr:uid="{00000000-0005-0000-0000-00002B130000}"/>
    <cellStyle name="Normal 3 2 3 2 5" xfId="23971" xr:uid="{00000000-0005-0000-0000-00002C130000}"/>
    <cellStyle name="Normal 3 2 3 2 6" xfId="26036" xr:uid="{00000000-0005-0000-0000-00002D130000}"/>
    <cellStyle name="Normal 3 2 3 3" xfId="7912" xr:uid="{00000000-0005-0000-0000-00002E130000}"/>
    <cellStyle name="Normal 3 2 3 4" xfId="14786" xr:uid="{00000000-0005-0000-0000-00002F130000}"/>
    <cellStyle name="Normal 3 2 3 5" xfId="19482" xr:uid="{00000000-0005-0000-0000-000030130000}"/>
    <cellStyle name="Normal 3 2 3 6" xfId="23970" xr:uid="{00000000-0005-0000-0000-000031130000}"/>
    <cellStyle name="Normal 3 2 3 7" xfId="25894" xr:uid="{00000000-0005-0000-0000-000032130000}"/>
    <cellStyle name="Normal 3 2 4" xfId="5372" xr:uid="{00000000-0005-0000-0000-000033130000}"/>
    <cellStyle name="Normal 3 2 4 2" xfId="5373" xr:uid="{00000000-0005-0000-0000-000034130000}"/>
    <cellStyle name="Normal 3 2 4 2 2" xfId="7915" xr:uid="{00000000-0005-0000-0000-000035130000}"/>
    <cellStyle name="Normal 3 2 4 2 3" xfId="14789" xr:uid="{00000000-0005-0000-0000-000036130000}"/>
    <cellStyle name="Normal 3 2 4 2 4" xfId="19485" xr:uid="{00000000-0005-0000-0000-000037130000}"/>
    <cellStyle name="Normal 3 2 4 2 5" xfId="23973" xr:uid="{00000000-0005-0000-0000-000038130000}"/>
    <cellStyle name="Normal 3 2 4 3" xfId="7914" xr:uid="{00000000-0005-0000-0000-000039130000}"/>
    <cellStyle name="Normal 3 2 4 4" xfId="14788" xr:uid="{00000000-0005-0000-0000-00003A130000}"/>
    <cellStyle name="Normal 3 2 4 5" xfId="19484" xr:uid="{00000000-0005-0000-0000-00003B130000}"/>
    <cellStyle name="Normal 3 2 4 6" xfId="23972" xr:uid="{00000000-0005-0000-0000-00003C130000}"/>
    <cellStyle name="Normal 3 2 5" xfId="5374" xr:uid="{00000000-0005-0000-0000-00003D130000}"/>
    <cellStyle name="Normal 3 2 5 2" xfId="5375" xr:uid="{00000000-0005-0000-0000-00003E130000}"/>
    <cellStyle name="Normal 3 2 5 2 2" xfId="7917" xr:uid="{00000000-0005-0000-0000-00003F130000}"/>
    <cellStyle name="Normal 3 2 5 2 3" xfId="14791" xr:uid="{00000000-0005-0000-0000-000040130000}"/>
    <cellStyle name="Normal 3 2 5 2 4" xfId="19487" xr:uid="{00000000-0005-0000-0000-000041130000}"/>
    <cellStyle name="Normal 3 2 5 2 5" xfId="23975" xr:uid="{00000000-0005-0000-0000-000042130000}"/>
    <cellStyle name="Normal 3 2 5 3" xfId="7916" xr:uid="{00000000-0005-0000-0000-000043130000}"/>
    <cellStyle name="Normal 3 2 5 4" xfId="14790" xr:uid="{00000000-0005-0000-0000-000044130000}"/>
    <cellStyle name="Normal 3 2 5 5" xfId="19486" xr:uid="{00000000-0005-0000-0000-000045130000}"/>
    <cellStyle name="Normal 3 2 5 6" xfId="23974" xr:uid="{00000000-0005-0000-0000-000046130000}"/>
    <cellStyle name="Normal 3 2 6" xfId="5376" xr:uid="{00000000-0005-0000-0000-000047130000}"/>
    <cellStyle name="Normal 3 2 6 2" xfId="7918" xr:uid="{00000000-0005-0000-0000-000048130000}"/>
    <cellStyle name="Normal 3 2 6 3" xfId="14792" xr:uid="{00000000-0005-0000-0000-000049130000}"/>
    <cellStyle name="Normal 3 2 6 4" xfId="19488" xr:uid="{00000000-0005-0000-0000-00004A130000}"/>
    <cellStyle name="Normal 3 2 6 5" xfId="23976" xr:uid="{00000000-0005-0000-0000-00004B130000}"/>
    <cellStyle name="Normal 3 2 7" xfId="7907" xr:uid="{00000000-0005-0000-0000-00004C130000}"/>
    <cellStyle name="Normal 3 2 8" xfId="14781" xr:uid="{00000000-0005-0000-0000-00004D130000}"/>
    <cellStyle name="Normal 3 2 9" xfId="19477" xr:uid="{00000000-0005-0000-0000-00004E130000}"/>
    <cellStyle name="Normal 3 3" xfId="786" xr:uid="{00000000-0005-0000-0000-00004F130000}"/>
    <cellStyle name="Normal 3 3 10" xfId="5377" xr:uid="{00000000-0005-0000-0000-000050130000}"/>
    <cellStyle name="Normal 3 3 11" xfId="25895" xr:uid="{00000000-0005-0000-0000-000051130000}"/>
    <cellStyle name="Normal 3 3 2" xfId="787" xr:uid="{00000000-0005-0000-0000-000052130000}"/>
    <cellStyle name="Normal 3 3 2 2" xfId="5378" xr:uid="{00000000-0005-0000-0000-000053130000}"/>
    <cellStyle name="Normal 3 3 2 2 2" xfId="26038" xr:uid="{00000000-0005-0000-0000-000054130000}"/>
    <cellStyle name="Normal 3 3 2 3" xfId="25896" xr:uid="{00000000-0005-0000-0000-000055130000}"/>
    <cellStyle name="Normal 3 3 3" xfId="5379" xr:uid="{00000000-0005-0000-0000-000056130000}"/>
    <cellStyle name="Normal 3 3 3 2" xfId="5380" xr:uid="{00000000-0005-0000-0000-000057130000}"/>
    <cellStyle name="Normal 3 3 3 2 2" xfId="7922" xr:uid="{00000000-0005-0000-0000-000058130000}"/>
    <cellStyle name="Normal 3 3 3 2 3" xfId="14796" xr:uid="{00000000-0005-0000-0000-000059130000}"/>
    <cellStyle name="Normal 3 3 3 2 4" xfId="19492" xr:uid="{00000000-0005-0000-0000-00005A130000}"/>
    <cellStyle name="Normal 3 3 3 2 5" xfId="23980" xr:uid="{00000000-0005-0000-0000-00005B130000}"/>
    <cellStyle name="Normal 3 3 3 3" xfId="7921" xr:uid="{00000000-0005-0000-0000-00005C130000}"/>
    <cellStyle name="Normal 3 3 3 4" xfId="14795" xr:uid="{00000000-0005-0000-0000-00005D130000}"/>
    <cellStyle name="Normal 3 3 3 5" xfId="19491" xr:uid="{00000000-0005-0000-0000-00005E130000}"/>
    <cellStyle name="Normal 3 3 3 6" xfId="23979" xr:uid="{00000000-0005-0000-0000-00005F130000}"/>
    <cellStyle name="Normal 3 3 3 7" xfId="26037" xr:uid="{00000000-0005-0000-0000-000060130000}"/>
    <cellStyle name="Normal 3 3 4" xfId="5381" xr:uid="{00000000-0005-0000-0000-000061130000}"/>
    <cellStyle name="Normal 3 3 4 2" xfId="5382" xr:uid="{00000000-0005-0000-0000-000062130000}"/>
    <cellStyle name="Normal 3 3 4 2 2" xfId="7924" xr:uid="{00000000-0005-0000-0000-000063130000}"/>
    <cellStyle name="Normal 3 3 4 2 3" xfId="14798" xr:uid="{00000000-0005-0000-0000-000064130000}"/>
    <cellStyle name="Normal 3 3 4 2 4" xfId="19494" xr:uid="{00000000-0005-0000-0000-000065130000}"/>
    <cellStyle name="Normal 3 3 4 2 5" xfId="23982" xr:uid="{00000000-0005-0000-0000-000066130000}"/>
    <cellStyle name="Normal 3 3 4 3" xfId="7923" xr:uid="{00000000-0005-0000-0000-000067130000}"/>
    <cellStyle name="Normal 3 3 4 4" xfId="14797" xr:uid="{00000000-0005-0000-0000-000068130000}"/>
    <cellStyle name="Normal 3 3 4 5" xfId="19493" xr:uid="{00000000-0005-0000-0000-000069130000}"/>
    <cellStyle name="Normal 3 3 4 6" xfId="23981" xr:uid="{00000000-0005-0000-0000-00006A130000}"/>
    <cellStyle name="Normal 3 3 4 7" xfId="26242" xr:uid="{00000000-0005-0000-0000-00006B130000}"/>
    <cellStyle name="Normal 3 3 5" xfId="5383" xr:uid="{00000000-0005-0000-0000-00006C130000}"/>
    <cellStyle name="Normal 3 3 5 2" xfId="7925" xr:uid="{00000000-0005-0000-0000-00006D130000}"/>
    <cellStyle name="Normal 3 3 5 3" xfId="14799" xr:uid="{00000000-0005-0000-0000-00006E130000}"/>
    <cellStyle name="Normal 3 3 5 4" xfId="19495" xr:uid="{00000000-0005-0000-0000-00006F130000}"/>
    <cellStyle name="Normal 3 3 5 5" xfId="23983" xr:uid="{00000000-0005-0000-0000-000070130000}"/>
    <cellStyle name="Normal 3 3 6" xfId="7919" xr:uid="{00000000-0005-0000-0000-000071130000}"/>
    <cellStyle name="Normal 3 3 7" xfId="14793" xr:uid="{00000000-0005-0000-0000-000072130000}"/>
    <cellStyle name="Normal 3 3 8" xfId="19489" xr:uid="{00000000-0005-0000-0000-000073130000}"/>
    <cellStyle name="Normal 3 3 9" xfId="23977" xr:uid="{00000000-0005-0000-0000-000074130000}"/>
    <cellStyle name="Normal 3 4" xfId="5384" xr:uid="{00000000-0005-0000-0000-000075130000}"/>
    <cellStyle name="Normal 3 4 2" xfId="5385" xr:uid="{00000000-0005-0000-0000-000076130000}"/>
    <cellStyle name="Normal 3 4 2 2" xfId="7927" xr:uid="{00000000-0005-0000-0000-000077130000}"/>
    <cellStyle name="Normal 3 4 2 3" xfId="14801" xr:uid="{00000000-0005-0000-0000-000078130000}"/>
    <cellStyle name="Normal 3 4 2 4" xfId="19497" xr:uid="{00000000-0005-0000-0000-000079130000}"/>
    <cellStyle name="Normal 3 4 2 5" xfId="23985" xr:uid="{00000000-0005-0000-0000-00007A130000}"/>
    <cellStyle name="Normal 3 4 3" xfId="7926" xr:uid="{00000000-0005-0000-0000-00007B130000}"/>
    <cellStyle name="Normal 3 4 4" xfId="14800" xr:uid="{00000000-0005-0000-0000-00007C130000}"/>
    <cellStyle name="Normal 3 4 5" xfId="19496" xr:uid="{00000000-0005-0000-0000-00007D130000}"/>
    <cellStyle name="Normal 3 4 6" xfId="23984" xr:uid="{00000000-0005-0000-0000-00007E130000}"/>
    <cellStyle name="Normal 3 4 7" xfId="25897" xr:uid="{00000000-0005-0000-0000-00007F130000}"/>
    <cellStyle name="Normal 3 5" xfId="5403" xr:uid="{00000000-0005-0000-0000-000080130000}"/>
    <cellStyle name="Normal 3 5 2" xfId="26039" xr:uid="{00000000-0005-0000-0000-000081130000}"/>
    <cellStyle name="Normal 3 5 3" xfId="25898" xr:uid="{00000000-0005-0000-0000-000082130000}"/>
    <cellStyle name="Normal 3 6" xfId="2900" xr:uid="{00000000-0005-0000-0000-000083130000}"/>
    <cellStyle name="Normal 3 6 2" xfId="25899" xr:uid="{00000000-0005-0000-0000-000084130000}"/>
    <cellStyle name="Normal 3 7" xfId="25958" xr:uid="{00000000-0005-0000-0000-000085130000}"/>
    <cellStyle name="Normal 3 7 2" xfId="26048" xr:uid="{00000000-0005-0000-0000-000086130000}"/>
    <cellStyle name="Normal 3 8" xfId="25974" xr:uid="{00000000-0005-0000-0000-000087130000}"/>
    <cellStyle name="Normal 3 8 2" xfId="26060" xr:uid="{00000000-0005-0000-0000-000088130000}"/>
    <cellStyle name="Normal 3 9" xfId="25980" xr:uid="{00000000-0005-0000-0000-000089130000}"/>
    <cellStyle name="Normal 3 9 2" xfId="26065" xr:uid="{00000000-0005-0000-0000-00008A130000}"/>
    <cellStyle name="Normal 3_Attach O, GG, Support -New Method 2-14-11" xfId="788" xr:uid="{00000000-0005-0000-0000-00008B130000}"/>
    <cellStyle name="Normal 30" xfId="789" xr:uid="{00000000-0005-0000-0000-00008C130000}"/>
    <cellStyle name="Normal 30 2" xfId="2153" xr:uid="{00000000-0005-0000-0000-00008D130000}"/>
    <cellStyle name="Normal 30 2 2" xfId="27692" xr:uid="{00000000-0005-0000-0000-00008E130000}"/>
    <cellStyle name="Normal 30 3" xfId="25900" xr:uid="{00000000-0005-0000-0000-00008F130000}"/>
    <cellStyle name="Normal 304 3" xfId="26089" xr:uid="{00000000-0005-0000-0000-000090130000}"/>
    <cellStyle name="Normal 31" xfId="790" xr:uid="{00000000-0005-0000-0000-000091130000}"/>
    <cellStyle name="Normal 31 2" xfId="2154" xr:uid="{00000000-0005-0000-0000-000092130000}"/>
    <cellStyle name="Normal 31 2 2" xfId="27693" xr:uid="{00000000-0005-0000-0000-000093130000}"/>
    <cellStyle name="Normal 31 3" xfId="25901" xr:uid="{00000000-0005-0000-0000-000094130000}"/>
    <cellStyle name="Normal 32" xfId="791" xr:uid="{00000000-0005-0000-0000-000095130000}"/>
    <cellStyle name="Normal 32 2" xfId="2155" xr:uid="{00000000-0005-0000-0000-000096130000}"/>
    <cellStyle name="Normal 32 2 2" xfId="27695" xr:uid="{00000000-0005-0000-0000-000097130000}"/>
    <cellStyle name="Normal 32 3" xfId="24909" xr:uid="{00000000-0005-0000-0000-000098130000}"/>
    <cellStyle name="Normal 32 3 2" xfId="27694" xr:uid="{00000000-0005-0000-0000-000099130000}"/>
    <cellStyle name="Normal 32 4" xfId="25902" xr:uid="{00000000-0005-0000-0000-00009A130000}"/>
    <cellStyle name="Normal 33" xfId="792" xr:uid="{00000000-0005-0000-0000-00009B130000}"/>
    <cellStyle name="Normal 33 2" xfId="2156" xr:uid="{00000000-0005-0000-0000-00009C130000}"/>
    <cellStyle name="Normal 33 2 2" xfId="27697" xr:uid="{00000000-0005-0000-0000-00009D130000}"/>
    <cellStyle name="Normal 33 3" xfId="27696" xr:uid="{00000000-0005-0000-0000-00009E130000}"/>
    <cellStyle name="Normal 33 4" xfId="25903" xr:uid="{00000000-0005-0000-0000-00009F130000}"/>
    <cellStyle name="Normal 34" xfId="793" xr:uid="{00000000-0005-0000-0000-0000A0130000}"/>
    <cellStyle name="Normal 34 2" xfId="2157" xr:uid="{00000000-0005-0000-0000-0000A1130000}"/>
    <cellStyle name="Normal 34 2 2" xfId="27698" xr:uid="{00000000-0005-0000-0000-0000A2130000}"/>
    <cellStyle name="Normal 34 3" xfId="25953" xr:uid="{00000000-0005-0000-0000-0000A3130000}"/>
    <cellStyle name="Normal 35" xfId="794" xr:uid="{00000000-0005-0000-0000-0000A4130000}"/>
    <cellStyle name="Normal 35 2" xfId="2158" xr:uid="{00000000-0005-0000-0000-0000A5130000}"/>
    <cellStyle name="Normal 35 3" xfId="25954" xr:uid="{00000000-0005-0000-0000-0000A6130000}"/>
    <cellStyle name="Normal 36" xfId="795" xr:uid="{00000000-0005-0000-0000-0000A7130000}"/>
    <cellStyle name="Normal 36 2" xfId="2159" xr:uid="{00000000-0005-0000-0000-0000A8130000}"/>
    <cellStyle name="Normal 36 2 2" xfId="26050" xr:uid="{00000000-0005-0000-0000-0000A9130000}"/>
    <cellStyle name="Normal 36 3" xfId="25960" xr:uid="{00000000-0005-0000-0000-0000AA130000}"/>
    <cellStyle name="Normal 37" xfId="796" xr:uid="{00000000-0005-0000-0000-0000AB130000}"/>
    <cellStyle name="Normal 37 2" xfId="2160" xr:uid="{00000000-0005-0000-0000-0000AC130000}"/>
    <cellStyle name="Normal 37 2 2" xfId="26052" xr:uid="{00000000-0005-0000-0000-0000AD130000}"/>
    <cellStyle name="Normal 37 3" xfId="25962" xr:uid="{00000000-0005-0000-0000-0000AE130000}"/>
    <cellStyle name="Normal 38" xfId="797" xr:uid="{00000000-0005-0000-0000-0000AF130000}"/>
    <cellStyle name="Normal 38 2" xfId="2161" xr:uid="{00000000-0005-0000-0000-0000B0130000}"/>
    <cellStyle name="Normal 38 2 2" xfId="26054" xr:uid="{00000000-0005-0000-0000-0000B1130000}"/>
    <cellStyle name="Normal 38 3" xfId="25964" xr:uid="{00000000-0005-0000-0000-0000B2130000}"/>
    <cellStyle name="Normal 39" xfId="798" xr:uid="{00000000-0005-0000-0000-0000B3130000}"/>
    <cellStyle name="Normal 39 2" xfId="2162" xr:uid="{00000000-0005-0000-0000-0000B4130000}"/>
    <cellStyle name="Normal 39 3" xfId="25967" xr:uid="{00000000-0005-0000-0000-0000B5130000}"/>
    <cellStyle name="Normal 4" xfId="799" xr:uid="{00000000-0005-0000-0000-0000B6130000}"/>
    <cellStyle name="Normal 4 10" xfId="27699" xr:uid="{00000000-0005-0000-0000-0000B7130000}"/>
    <cellStyle name="Normal 4 10 2" xfId="27700" xr:uid="{00000000-0005-0000-0000-0000B8130000}"/>
    <cellStyle name="Normal 4 10 2 2" xfId="27701" xr:uid="{00000000-0005-0000-0000-0000B9130000}"/>
    <cellStyle name="Normal 4 10 2 2 2" xfId="27702" xr:uid="{00000000-0005-0000-0000-0000BA130000}"/>
    <cellStyle name="Normal 4 10 2 2 2 2" xfId="27703" xr:uid="{00000000-0005-0000-0000-0000BB130000}"/>
    <cellStyle name="Normal 4 10 2 2 2 3" xfId="27704" xr:uid="{00000000-0005-0000-0000-0000BC130000}"/>
    <cellStyle name="Normal 4 10 2 2 3" xfId="27705" xr:uid="{00000000-0005-0000-0000-0000BD130000}"/>
    <cellStyle name="Normal 4 10 2 2 4" xfId="27706" xr:uid="{00000000-0005-0000-0000-0000BE130000}"/>
    <cellStyle name="Normal 4 10 2 2 5" xfId="27707" xr:uid="{00000000-0005-0000-0000-0000BF130000}"/>
    <cellStyle name="Normal 4 10 2 3" xfId="27708" xr:uid="{00000000-0005-0000-0000-0000C0130000}"/>
    <cellStyle name="Normal 4 10 2 3 2" xfId="27709" xr:uid="{00000000-0005-0000-0000-0000C1130000}"/>
    <cellStyle name="Normal 4 10 2 3 2 2" xfId="27710" xr:uid="{00000000-0005-0000-0000-0000C2130000}"/>
    <cellStyle name="Normal 4 10 2 3 2 3" xfId="27711" xr:uid="{00000000-0005-0000-0000-0000C3130000}"/>
    <cellStyle name="Normal 4 10 2 3 3" xfId="27712" xr:uid="{00000000-0005-0000-0000-0000C4130000}"/>
    <cellStyle name="Normal 4 10 2 3 4" xfId="27713" xr:uid="{00000000-0005-0000-0000-0000C5130000}"/>
    <cellStyle name="Normal 4 10 2 3 5" xfId="27714" xr:uid="{00000000-0005-0000-0000-0000C6130000}"/>
    <cellStyle name="Normal 4 10 2 4" xfId="27715" xr:uid="{00000000-0005-0000-0000-0000C7130000}"/>
    <cellStyle name="Normal 4 10 2 4 2" xfId="27716" xr:uid="{00000000-0005-0000-0000-0000C8130000}"/>
    <cellStyle name="Normal 4 10 2 4 3" xfId="27717" xr:uid="{00000000-0005-0000-0000-0000C9130000}"/>
    <cellStyle name="Normal 4 10 2 5" xfId="27718" xr:uid="{00000000-0005-0000-0000-0000CA130000}"/>
    <cellStyle name="Normal 4 10 2 6" xfId="27719" xr:uid="{00000000-0005-0000-0000-0000CB130000}"/>
    <cellStyle name="Normal 4 10 2 7" xfId="27720" xr:uid="{00000000-0005-0000-0000-0000CC130000}"/>
    <cellStyle name="Normal 4 10 3" xfId="27721" xr:uid="{00000000-0005-0000-0000-0000CD130000}"/>
    <cellStyle name="Normal 4 10 3 2" xfId="27722" xr:uid="{00000000-0005-0000-0000-0000CE130000}"/>
    <cellStyle name="Normal 4 10 3 2 2" xfId="27723" xr:uid="{00000000-0005-0000-0000-0000CF130000}"/>
    <cellStyle name="Normal 4 10 3 2 3" xfId="27724" xr:uid="{00000000-0005-0000-0000-0000D0130000}"/>
    <cellStyle name="Normal 4 10 3 3" xfId="27725" xr:uid="{00000000-0005-0000-0000-0000D1130000}"/>
    <cellStyle name="Normal 4 10 3 4" xfId="27726" xr:uid="{00000000-0005-0000-0000-0000D2130000}"/>
    <cellStyle name="Normal 4 10 3 5" xfId="27727" xr:uid="{00000000-0005-0000-0000-0000D3130000}"/>
    <cellStyle name="Normal 4 10 4" xfId="27728" xr:uid="{00000000-0005-0000-0000-0000D4130000}"/>
    <cellStyle name="Normal 4 10 4 2" xfId="27729" xr:uid="{00000000-0005-0000-0000-0000D5130000}"/>
    <cellStyle name="Normal 4 10 4 2 2" xfId="27730" xr:uid="{00000000-0005-0000-0000-0000D6130000}"/>
    <cellStyle name="Normal 4 10 4 2 3" xfId="27731" xr:uid="{00000000-0005-0000-0000-0000D7130000}"/>
    <cellStyle name="Normal 4 10 4 3" xfId="27732" xr:uid="{00000000-0005-0000-0000-0000D8130000}"/>
    <cellStyle name="Normal 4 10 4 4" xfId="27733" xr:uid="{00000000-0005-0000-0000-0000D9130000}"/>
    <cellStyle name="Normal 4 10 4 5" xfId="27734" xr:uid="{00000000-0005-0000-0000-0000DA130000}"/>
    <cellStyle name="Normal 4 10 5" xfId="27735" xr:uid="{00000000-0005-0000-0000-0000DB130000}"/>
    <cellStyle name="Normal 4 10 5 2" xfId="27736" xr:uid="{00000000-0005-0000-0000-0000DC130000}"/>
    <cellStyle name="Normal 4 10 5 3" xfId="27737" xr:uid="{00000000-0005-0000-0000-0000DD130000}"/>
    <cellStyle name="Normal 4 10 6" xfId="27738" xr:uid="{00000000-0005-0000-0000-0000DE130000}"/>
    <cellStyle name="Normal 4 10 7" xfId="27739" xr:uid="{00000000-0005-0000-0000-0000DF130000}"/>
    <cellStyle name="Normal 4 10 8" xfId="27740" xr:uid="{00000000-0005-0000-0000-0000E0130000}"/>
    <cellStyle name="Normal 4 11" xfId="27741" xr:uid="{00000000-0005-0000-0000-0000E1130000}"/>
    <cellStyle name="Normal 4 11 2" xfId="27742" xr:uid="{00000000-0005-0000-0000-0000E2130000}"/>
    <cellStyle name="Normal 4 11 2 2" xfId="27743" xr:uid="{00000000-0005-0000-0000-0000E3130000}"/>
    <cellStyle name="Normal 4 11 2 2 2" xfId="27744" xr:uid="{00000000-0005-0000-0000-0000E4130000}"/>
    <cellStyle name="Normal 4 11 2 2 3" xfId="27745" xr:uid="{00000000-0005-0000-0000-0000E5130000}"/>
    <cellStyle name="Normal 4 11 2 3" xfId="27746" xr:uid="{00000000-0005-0000-0000-0000E6130000}"/>
    <cellStyle name="Normal 4 11 2 4" xfId="27747" xr:uid="{00000000-0005-0000-0000-0000E7130000}"/>
    <cellStyle name="Normal 4 11 2 5" xfId="27748" xr:uid="{00000000-0005-0000-0000-0000E8130000}"/>
    <cellStyle name="Normal 4 11 3" xfId="27749" xr:uid="{00000000-0005-0000-0000-0000E9130000}"/>
    <cellStyle name="Normal 4 11 3 2" xfId="27750" xr:uid="{00000000-0005-0000-0000-0000EA130000}"/>
    <cellStyle name="Normal 4 11 3 2 2" xfId="27751" xr:uid="{00000000-0005-0000-0000-0000EB130000}"/>
    <cellStyle name="Normal 4 11 3 2 3" xfId="27752" xr:uid="{00000000-0005-0000-0000-0000EC130000}"/>
    <cellStyle name="Normal 4 11 3 3" xfId="27753" xr:uid="{00000000-0005-0000-0000-0000ED130000}"/>
    <cellStyle name="Normal 4 11 3 4" xfId="27754" xr:uid="{00000000-0005-0000-0000-0000EE130000}"/>
    <cellStyle name="Normal 4 11 3 5" xfId="27755" xr:uid="{00000000-0005-0000-0000-0000EF130000}"/>
    <cellStyle name="Normal 4 11 4" xfId="27756" xr:uid="{00000000-0005-0000-0000-0000F0130000}"/>
    <cellStyle name="Normal 4 11 4 2" xfId="27757" xr:uid="{00000000-0005-0000-0000-0000F1130000}"/>
    <cellStyle name="Normal 4 11 4 3" xfId="27758" xr:uid="{00000000-0005-0000-0000-0000F2130000}"/>
    <cellStyle name="Normal 4 11 5" xfId="27759" xr:uid="{00000000-0005-0000-0000-0000F3130000}"/>
    <cellStyle name="Normal 4 11 6" xfId="27760" xr:uid="{00000000-0005-0000-0000-0000F4130000}"/>
    <cellStyle name="Normal 4 11 7" xfId="27761" xr:uid="{00000000-0005-0000-0000-0000F5130000}"/>
    <cellStyle name="Normal 4 12" xfId="27762" xr:uid="{00000000-0005-0000-0000-0000F6130000}"/>
    <cellStyle name="Normal 4 12 2" xfId="27763" xr:uid="{00000000-0005-0000-0000-0000F7130000}"/>
    <cellStyle name="Normal 4 12 2 2" xfId="27764" xr:uid="{00000000-0005-0000-0000-0000F8130000}"/>
    <cellStyle name="Normal 4 12 2 2 2" xfId="27765" xr:uid="{00000000-0005-0000-0000-0000F9130000}"/>
    <cellStyle name="Normal 4 12 2 2 3" xfId="27766" xr:uid="{00000000-0005-0000-0000-0000FA130000}"/>
    <cellStyle name="Normal 4 12 2 3" xfId="27767" xr:uid="{00000000-0005-0000-0000-0000FB130000}"/>
    <cellStyle name="Normal 4 12 2 4" xfId="27768" xr:uid="{00000000-0005-0000-0000-0000FC130000}"/>
    <cellStyle name="Normal 4 12 2 5" xfId="27769" xr:uid="{00000000-0005-0000-0000-0000FD130000}"/>
    <cellStyle name="Normal 4 12 3" xfId="27770" xr:uid="{00000000-0005-0000-0000-0000FE130000}"/>
    <cellStyle name="Normal 4 12 3 2" xfId="27771" xr:uid="{00000000-0005-0000-0000-0000FF130000}"/>
    <cellStyle name="Normal 4 12 3 2 2" xfId="27772" xr:uid="{00000000-0005-0000-0000-000000140000}"/>
    <cellStyle name="Normal 4 12 3 2 3" xfId="27773" xr:uid="{00000000-0005-0000-0000-000001140000}"/>
    <cellStyle name="Normal 4 12 3 3" xfId="27774" xr:uid="{00000000-0005-0000-0000-000002140000}"/>
    <cellStyle name="Normal 4 12 3 4" xfId="27775" xr:uid="{00000000-0005-0000-0000-000003140000}"/>
    <cellStyle name="Normal 4 12 3 5" xfId="27776" xr:uid="{00000000-0005-0000-0000-000004140000}"/>
    <cellStyle name="Normal 4 12 4" xfId="27777" xr:uid="{00000000-0005-0000-0000-000005140000}"/>
    <cellStyle name="Normal 4 12 4 2" xfId="27778" xr:uid="{00000000-0005-0000-0000-000006140000}"/>
    <cellStyle name="Normal 4 12 4 3" xfId="27779" xr:uid="{00000000-0005-0000-0000-000007140000}"/>
    <cellStyle name="Normal 4 12 5" xfId="27780" xr:uid="{00000000-0005-0000-0000-000008140000}"/>
    <cellStyle name="Normal 4 12 6" xfId="27781" xr:uid="{00000000-0005-0000-0000-000009140000}"/>
    <cellStyle name="Normal 4 12 7" xfId="27782" xr:uid="{00000000-0005-0000-0000-00000A140000}"/>
    <cellStyle name="Normal 4 13" xfId="27783" xr:uid="{00000000-0005-0000-0000-00000B140000}"/>
    <cellStyle name="Normal 4 13 2" xfId="27784" xr:uid="{00000000-0005-0000-0000-00000C140000}"/>
    <cellStyle name="Normal 4 13 2 2" xfId="27785" xr:uid="{00000000-0005-0000-0000-00000D140000}"/>
    <cellStyle name="Normal 4 13 2 3" xfId="27786" xr:uid="{00000000-0005-0000-0000-00000E140000}"/>
    <cellStyle name="Normal 4 13 3" xfId="27787" xr:uid="{00000000-0005-0000-0000-00000F140000}"/>
    <cellStyle name="Normal 4 13 4" xfId="27788" xr:uid="{00000000-0005-0000-0000-000010140000}"/>
    <cellStyle name="Normal 4 13 5" xfId="27789" xr:uid="{00000000-0005-0000-0000-000011140000}"/>
    <cellStyle name="Normal 4 14" xfId="27790" xr:uid="{00000000-0005-0000-0000-000012140000}"/>
    <cellStyle name="Normal 4 14 2" xfId="27791" xr:uid="{00000000-0005-0000-0000-000013140000}"/>
    <cellStyle name="Normal 4 14 2 2" xfId="27792" xr:uid="{00000000-0005-0000-0000-000014140000}"/>
    <cellStyle name="Normal 4 14 2 3" xfId="27793" xr:uid="{00000000-0005-0000-0000-000015140000}"/>
    <cellStyle name="Normal 4 14 3" xfId="27794" xr:uid="{00000000-0005-0000-0000-000016140000}"/>
    <cellStyle name="Normal 4 14 4" xfId="27795" xr:uid="{00000000-0005-0000-0000-000017140000}"/>
    <cellStyle name="Normal 4 14 5" xfId="27796" xr:uid="{00000000-0005-0000-0000-000018140000}"/>
    <cellStyle name="Normal 4 15 2 3" xfId="26081" xr:uid="{00000000-0005-0000-0000-000019140000}"/>
    <cellStyle name="Normal 4 2" xfId="800" xr:uid="{00000000-0005-0000-0000-00001A140000}"/>
    <cellStyle name="Normal 4 2 10" xfId="27797" xr:uid="{00000000-0005-0000-0000-00001B140000}"/>
    <cellStyle name="Normal 4 2 10 2" xfId="27798" xr:uid="{00000000-0005-0000-0000-00001C140000}"/>
    <cellStyle name="Normal 4 2 10 2 2" xfId="27799" xr:uid="{00000000-0005-0000-0000-00001D140000}"/>
    <cellStyle name="Normal 4 2 10 2 2 2" xfId="27800" xr:uid="{00000000-0005-0000-0000-00001E140000}"/>
    <cellStyle name="Normal 4 2 10 2 2 3" xfId="27801" xr:uid="{00000000-0005-0000-0000-00001F140000}"/>
    <cellStyle name="Normal 4 2 10 2 3" xfId="27802" xr:uid="{00000000-0005-0000-0000-000020140000}"/>
    <cellStyle name="Normal 4 2 10 2 4" xfId="27803" xr:uid="{00000000-0005-0000-0000-000021140000}"/>
    <cellStyle name="Normal 4 2 10 2 5" xfId="27804" xr:uid="{00000000-0005-0000-0000-000022140000}"/>
    <cellStyle name="Normal 4 2 10 3" xfId="27805" xr:uid="{00000000-0005-0000-0000-000023140000}"/>
    <cellStyle name="Normal 4 2 10 3 2" xfId="27806" xr:uid="{00000000-0005-0000-0000-000024140000}"/>
    <cellStyle name="Normal 4 2 10 3 2 2" xfId="27807" xr:uid="{00000000-0005-0000-0000-000025140000}"/>
    <cellStyle name="Normal 4 2 10 3 2 3" xfId="27808" xr:uid="{00000000-0005-0000-0000-000026140000}"/>
    <cellStyle name="Normal 4 2 10 3 3" xfId="27809" xr:uid="{00000000-0005-0000-0000-000027140000}"/>
    <cellStyle name="Normal 4 2 10 3 4" xfId="27810" xr:uid="{00000000-0005-0000-0000-000028140000}"/>
    <cellStyle name="Normal 4 2 10 3 5" xfId="27811" xr:uid="{00000000-0005-0000-0000-000029140000}"/>
    <cellStyle name="Normal 4 2 10 4" xfId="27812" xr:uid="{00000000-0005-0000-0000-00002A140000}"/>
    <cellStyle name="Normal 4 2 10 4 2" xfId="27813" xr:uid="{00000000-0005-0000-0000-00002B140000}"/>
    <cellStyle name="Normal 4 2 10 4 3" xfId="27814" xr:uid="{00000000-0005-0000-0000-00002C140000}"/>
    <cellStyle name="Normal 4 2 10 5" xfId="27815" xr:uid="{00000000-0005-0000-0000-00002D140000}"/>
    <cellStyle name="Normal 4 2 10 6" xfId="27816" xr:uid="{00000000-0005-0000-0000-00002E140000}"/>
    <cellStyle name="Normal 4 2 10 7" xfId="27817" xr:uid="{00000000-0005-0000-0000-00002F140000}"/>
    <cellStyle name="Normal 4 2 11" xfId="27818" xr:uid="{00000000-0005-0000-0000-000030140000}"/>
    <cellStyle name="Normal 4 2 11 2" xfId="27819" xr:uid="{00000000-0005-0000-0000-000031140000}"/>
    <cellStyle name="Normal 4 2 11 2 2" xfId="27820" xr:uid="{00000000-0005-0000-0000-000032140000}"/>
    <cellStyle name="Normal 4 2 11 2 3" xfId="27821" xr:uid="{00000000-0005-0000-0000-000033140000}"/>
    <cellStyle name="Normal 4 2 11 3" xfId="27822" xr:uid="{00000000-0005-0000-0000-000034140000}"/>
    <cellStyle name="Normal 4 2 11 4" xfId="27823" xr:uid="{00000000-0005-0000-0000-000035140000}"/>
    <cellStyle name="Normal 4 2 11 5" xfId="27824" xr:uid="{00000000-0005-0000-0000-000036140000}"/>
    <cellStyle name="Normal 4 2 12" xfId="27825" xr:uid="{00000000-0005-0000-0000-000037140000}"/>
    <cellStyle name="Normal 4 2 12 2" xfId="27826" xr:uid="{00000000-0005-0000-0000-000038140000}"/>
    <cellStyle name="Normal 4 2 12 2 2" xfId="27827" xr:uid="{00000000-0005-0000-0000-000039140000}"/>
    <cellStyle name="Normal 4 2 12 2 3" xfId="27828" xr:uid="{00000000-0005-0000-0000-00003A140000}"/>
    <cellStyle name="Normal 4 2 12 3" xfId="27829" xr:uid="{00000000-0005-0000-0000-00003B140000}"/>
    <cellStyle name="Normal 4 2 12 4" xfId="27830" xr:uid="{00000000-0005-0000-0000-00003C140000}"/>
    <cellStyle name="Normal 4 2 12 5" xfId="27831" xr:uid="{00000000-0005-0000-0000-00003D140000}"/>
    <cellStyle name="Normal 4 2 2" xfId="801" xr:uid="{00000000-0005-0000-0000-00003E140000}"/>
    <cellStyle name="Normal 4 2 2 10" xfId="27832" xr:uid="{00000000-0005-0000-0000-00003F140000}"/>
    <cellStyle name="Normal 4 2 2 10 2" xfId="27833" xr:uid="{00000000-0005-0000-0000-000040140000}"/>
    <cellStyle name="Normal 4 2 2 10 2 2" xfId="27834" xr:uid="{00000000-0005-0000-0000-000041140000}"/>
    <cellStyle name="Normal 4 2 2 10 2 3" xfId="27835" xr:uid="{00000000-0005-0000-0000-000042140000}"/>
    <cellStyle name="Normal 4 2 2 10 3" xfId="27836" xr:uid="{00000000-0005-0000-0000-000043140000}"/>
    <cellStyle name="Normal 4 2 2 10 4" xfId="27837" xr:uid="{00000000-0005-0000-0000-000044140000}"/>
    <cellStyle name="Normal 4 2 2 10 5" xfId="27838" xr:uid="{00000000-0005-0000-0000-000045140000}"/>
    <cellStyle name="Normal 4 2 2 11" xfId="27839" xr:uid="{00000000-0005-0000-0000-000046140000}"/>
    <cellStyle name="Normal 4 2 2 11 2" xfId="27840" xr:uid="{00000000-0005-0000-0000-000047140000}"/>
    <cellStyle name="Normal 4 2 2 11 3" xfId="27841" xr:uid="{00000000-0005-0000-0000-000048140000}"/>
    <cellStyle name="Normal 4 2 2 12" xfId="27842" xr:uid="{00000000-0005-0000-0000-000049140000}"/>
    <cellStyle name="Normal 4 2 2 13" xfId="27843" xr:uid="{00000000-0005-0000-0000-00004A140000}"/>
    <cellStyle name="Normal 4 2 2 14" xfId="27844" xr:uid="{00000000-0005-0000-0000-00004B140000}"/>
    <cellStyle name="Normal 4 2 2 2" xfId="802" xr:uid="{00000000-0005-0000-0000-00004C140000}"/>
    <cellStyle name="Normal 4 2 2 2 10" xfId="27846" xr:uid="{00000000-0005-0000-0000-00004D140000}"/>
    <cellStyle name="Normal 4 2 2 2 10 2" xfId="27847" xr:uid="{00000000-0005-0000-0000-00004E140000}"/>
    <cellStyle name="Normal 4 2 2 2 10 3" xfId="27848" xr:uid="{00000000-0005-0000-0000-00004F140000}"/>
    <cellStyle name="Normal 4 2 2 2 11" xfId="27849" xr:uid="{00000000-0005-0000-0000-000050140000}"/>
    <cellStyle name="Normal 4 2 2 2 12" xfId="27850" xr:uid="{00000000-0005-0000-0000-000051140000}"/>
    <cellStyle name="Normal 4 2 2 2 13" xfId="27851" xr:uid="{00000000-0005-0000-0000-000052140000}"/>
    <cellStyle name="Normal 4 2 2 2 14" xfId="27845" xr:uid="{00000000-0005-0000-0000-000053140000}"/>
    <cellStyle name="Normal 4 2 2 2 2" xfId="5386" xr:uid="{00000000-0005-0000-0000-000054140000}"/>
    <cellStyle name="Normal 4 2 2 2 2 10" xfId="27852" xr:uid="{00000000-0005-0000-0000-000055140000}"/>
    <cellStyle name="Normal 4 2 2 2 2 2" xfId="27853" xr:uid="{00000000-0005-0000-0000-000056140000}"/>
    <cellStyle name="Normal 4 2 2 2 2 2 2" xfId="27854" xr:uid="{00000000-0005-0000-0000-000057140000}"/>
    <cellStyle name="Normal 4 2 2 2 2 2 2 2" xfId="27855" xr:uid="{00000000-0005-0000-0000-000058140000}"/>
    <cellStyle name="Normal 4 2 2 2 2 2 2 2 2" xfId="27856" xr:uid="{00000000-0005-0000-0000-000059140000}"/>
    <cellStyle name="Normal 4 2 2 2 2 2 2 2 2 2" xfId="27857" xr:uid="{00000000-0005-0000-0000-00005A140000}"/>
    <cellStyle name="Normal 4 2 2 2 2 2 2 2 2 3" xfId="27858" xr:uid="{00000000-0005-0000-0000-00005B140000}"/>
    <cellStyle name="Normal 4 2 2 2 2 2 2 2 3" xfId="27859" xr:uid="{00000000-0005-0000-0000-00005C140000}"/>
    <cellStyle name="Normal 4 2 2 2 2 2 2 2 4" xfId="27860" xr:uid="{00000000-0005-0000-0000-00005D140000}"/>
    <cellStyle name="Normal 4 2 2 2 2 2 2 2 5" xfId="27861" xr:uid="{00000000-0005-0000-0000-00005E140000}"/>
    <cellStyle name="Normal 4 2 2 2 2 2 2 3" xfId="27862" xr:uid="{00000000-0005-0000-0000-00005F140000}"/>
    <cellStyle name="Normal 4 2 2 2 2 2 2 3 2" xfId="27863" xr:uid="{00000000-0005-0000-0000-000060140000}"/>
    <cellStyle name="Normal 4 2 2 2 2 2 2 3 2 2" xfId="27864" xr:uid="{00000000-0005-0000-0000-000061140000}"/>
    <cellStyle name="Normal 4 2 2 2 2 2 2 3 2 3" xfId="27865" xr:uid="{00000000-0005-0000-0000-000062140000}"/>
    <cellStyle name="Normal 4 2 2 2 2 2 2 3 3" xfId="27866" xr:uid="{00000000-0005-0000-0000-000063140000}"/>
    <cellStyle name="Normal 4 2 2 2 2 2 2 3 4" xfId="27867" xr:uid="{00000000-0005-0000-0000-000064140000}"/>
    <cellStyle name="Normal 4 2 2 2 2 2 2 3 5" xfId="27868" xr:uid="{00000000-0005-0000-0000-000065140000}"/>
    <cellStyle name="Normal 4 2 2 2 2 2 2 4" xfId="27869" xr:uid="{00000000-0005-0000-0000-000066140000}"/>
    <cellStyle name="Normal 4 2 2 2 2 2 2 4 2" xfId="27870" xr:uid="{00000000-0005-0000-0000-000067140000}"/>
    <cellStyle name="Normal 4 2 2 2 2 2 2 4 3" xfId="27871" xr:uid="{00000000-0005-0000-0000-000068140000}"/>
    <cellStyle name="Normal 4 2 2 2 2 2 2 5" xfId="27872" xr:uid="{00000000-0005-0000-0000-000069140000}"/>
    <cellStyle name="Normal 4 2 2 2 2 2 2 6" xfId="27873" xr:uid="{00000000-0005-0000-0000-00006A140000}"/>
    <cellStyle name="Normal 4 2 2 2 2 2 2 7" xfId="27874" xr:uid="{00000000-0005-0000-0000-00006B140000}"/>
    <cellStyle name="Normal 4 2 2 2 2 2 3" xfId="27875" xr:uid="{00000000-0005-0000-0000-00006C140000}"/>
    <cellStyle name="Normal 4 2 2 2 2 2 3 2" xfId="27876" xr:uid="{00000000-0005-0000-0000-00006D140000}"/>
    <cellStyle name="Normal 4 2 2 2 2 2 3 2 2" xfId="27877" xr:uid="{00000000-0005-0000-0000-00006E140000}"/>
    <cellStyle name="Normal 4 2 2 2 2 2 3 2 3" xfId="27878" xr:uid="{00000000-0005-0000-0000-00006F140000}"/>
    <cellStyle name="Normal 4 2 2 2 2 2 3 3" xfId="27879" xr:uid="{00000000-0005-0000-0000-000070140000}"/>
    <cellStyle name="Normal 4 2 2 2 2 2 3 4" xfId="27880" xr:uid="{00000000-0005-0000-0000-000071140000}"/>
    <cellStyle name="Normal 4 2 2 2 2 2 3 5" xfId="27881" xr:uid="{00000000-0005-0000-0000-000072140000}"/>
    <cellStyle name="Normal 4 2 2 2 2 2 4" xfId="27882" xr:uid="{00000000-0005-0000-0000-000073140000}"/>
    <cellStyle name="Normal 4 2 2 2 2 2 4 2" xfId="27883" xr:uid="{00000000-0005-0000-0000-000074140000}"/>
    <cellStyle name="Normal 4 2 2 2 2 2 4 2 2" xfId="27884" xr:uid="{00000000-0005-0000-0000-000075140000}"/>
    <cellStyle name="Normal 4 2 2 2 2 2 4 2 3" xfId="27885" xr:uid="{00000000-0005-0000-0000-000076140000}"/>
    <cellStyle name="Normal 4 2 2 2 2 2 4 3" xfId="27886" xr:uid="{00000000-0005-0000-0000-000077140000}"/>
    <cellStyle name="Normal 4 2 2 2 2 2 4 4" xfId="27887" xr:uid="{00000000-0005-0000-0000-000078140000}"/>
    <cellStyle name="Normal 4 2 2 2 2 2 4 5" xfId="27888" xr:uid="{00000000-0005-0000-0000-000079140000}"/>
    <cellStyle name="Normal 4 2 2 2 2 2 5" xfId="27889" xr:uid="{00000000-0005-0000-0000-00007A140000}"/>
    <cellStyle name="Normal 4 2 2 2 2 2 5 2" xfId="27890" xr:uid="{00000000-0005-0000-0000-00007B140000}"/>
    <cellStyle name="Normal 4 2 2 2 2 2 5 3" xfId="27891" xr:uid="{00000000-0005-0000-0000-00007C140000}"/>
    <cellStyle name="Normal 4 2 2 2 2 2 6" xfId="27892" xr:uid="{00000000-0005-0000-0000-00007D140000}"/>
    <cellStyle name="Normal 4 2 2 2 2 2 7" xfId="27893" xr:uid="{00000000-0005-0000-0000-00007E140000}"/>
    <cellStyle name="Normal 4 2 2 2 2 2 8" xfId="27894" xr:uid="{00000000-0005-0000-0000-00007F140000}"/>
    <cellStyle name="Normal 4 2 2 2 2 3" xfId="27895" xr:uid="{00000000-0005-0000-0000-000080140000}"/>
    <cellStyle name="Normal 4 2 2 2 2 3 2" xfId="27896" xr:uid="{00000000-0005-0000-0000-000081140000}"/>
    <cellStyle name="Normal 4 2 2 2 2 3 2 2" xfId="27897" xr:uid="{00000000-0005-0000-0000-000082140000}"/>
    <cellStyle name="Normal 4 2 2 2 2 3 2 2 2" xfId="27898" xr:uid="{00000000-0005-0000-0000-000083140000}"/>
    <cellStyle name="Normal 4 2 2 2 2 3 2 2 3" xfId="27899" xr:uid="{00000000-0005-0000-0000-000084140000}"/>
    <cellStyle name="Normal 4 2 2 2 2 3 2 3" xfId="27900" xr:uid="{00000000-0005-0000-0000-000085140000}"/>
    <cellStyle name="Normal 4 2 2 2 2 3 2 4" xfId="27901" xr:uid="{00000000-0005-0000-0000-000086140000}"/>
    <cellStyle name="Normal 4 2 2 2 2 3 2 5" xfId="27902" xr:uid="{00000000-0005-0000-0000-000087140000}"/>
    <cellStyle name="Normal 4 2 2 2 2 3 3" xfId="27903" xr:uid="{00000000-0005-0000-0000-000088140000}"/>
    <cellStyle name="Normal 4 2 2 2 2 3 3 2" xfId="27904" xr:uid="{00000000-0005-0000-0000-000089140000}"/>
    <cellStyle name="Normal 4 2 2 2 2 3 3 2 2" xfId="27905" xr:uid="{00000000-0005-0000-0000-00008A140000}"/>
    <cellStyle name="Normal 4 2 2 2 2 3 3 2 3" xfId="27906" xr:uid="{00000000-0005-0000-0000-00008B140000}"/>
    <cellStyle name="Normal 4 2 2 2 2 3 3 3" xfId="27907" xr:uid="{00000000-0005-0000-0000-00008C140000}"/>
    <cellStyle name="Normal 4 2 2 2 2 3 3 4" xfId="27908" xr:uid="{00000000-0005-0000-0000-00008D140000}"/>
    <cellStyle name="Normal 4 2 2 2 2 3 3 5" xfId="27909" xr:uid="{00000000-0005-0000-0000-00008E140000}"/>
    <cellStyle name="Normal 4 2 2 2 2 3 4" xfId="27910" xr:uid="{00000000-0005-0000-0000-00008F140000}"/>
    <cellStyle name="Normal 4 2 2 2 2 3 4 2" xfId="27911" xr:uid="{00000000-0005-0000-0000-000090140000}"/>
    <cellStyle name="Normal 4 2 2 2 2 3 4 3" xfId="27912" xr:uid="{00000000-0005-0000-0000-000091140000}"/>
    <cellStyle name="Normal 4 2 2 2 2 3 5" xfId="27913" xr:uid="{00000000-0005-0000-0000-000092140000}"/>
    <cellStyle name="Normal 4 2 2 2 2 3 6" xfId="27914" xr:uid="{00000000-0005-0000-0000-000093140000}"/>
    <cellStyle name="Normal 4 2 2 2 2 3 7" xfId="27915" xr:uid="{00000000-0005-0000-0000-000094140000}"/>
    <cellStyle name="Normal 4 2 2 2 2 4" xfId="27916" xr:uid="{00000000-0005-0000-0000-000095140000}"/>
    <cellStyle name="Normal 4 2 2 2 2 4 2" xfId="27917" xr:uid="{00000000-0005-0000-0000-000096140000}"/>
    <cellStyle name="Normal 4 2 2 2 2 4 2 2" xfId="27918" xr:uid="{00000000-0005-0000-0000-000097140000}"/>
    <cellStyle name="Normal 4 2 2 2 2 4 2 3" xfId="27919" xr:uid="{00000000-0005-0000-0000-000098140000}"/>
    <cellStyle name="Normal 4 2 2 2 2 4 3" xfId="27920" xr:uid="{00000000-0005-0000-0000-000099140000}"/>
    <cellStyle name="Normal 4 2 2 2 2 4 4" xfId="27921" xr:uid="{00000000-0005-0000-0000-00009A140000}"/>
    <cellStyle name="Normal 4 2 2 2 2 4 5" xfId="27922" xr:uid="{00000000-0005-0000-0000-00009B140000}"/>
    <cellStyle name="Normal 4 2 2 2 2 5" xfId="27923" xr:uid="{00000000-0005-0000-0000-00009C140000}"/>
    <cellStyle name="Normal 4 2 2 2 2 5 2" xfId="27924" xr:uid="{00000000-0005-0000-0000-00009D140000}"/>
    <cellStyle name="Normal 4 2 2 2 2 5 2 2" xfId="27925" xr:uid="{00000000-0005-0000-0000-00009E140000}"/>
    <cellStyle name="Normal 4 2 2 2 2 5 2 3" xfId="27926" xr:uid="{00000000-0005-0000-0000-00009F140000}"/>
    <cellStyle name="Normal 4 2 2 2 2 5 3" xfId="27927" xr:uid="{00000000-0005-0000-0000-0000A0140000}"/>
    <cellStyle name="Normal 4 2 2 2 2 5 4" xfId="27928" xr:uid="{00000000-0005-0000-0000-0000A1140000}"/>
    <cellStyle name="Normal 4 2 2 2 2 5 5" xfId="27929" xr:uid="{00000000-0005-0000-0000-0000A2140000}"/>
    <cellStyle name="Normal 4 2 2 2 2 6" xfId="27930" xr:uid="{00000000-0005-0000-0000-0000A3140000}"/>
    <cellStyle name="Normal 4 2 2 2 2 6 2" xfId="27931" xr:uid="{00000000-0005-0000-0000-0000A4140000}"/>
    <cellStyle name="Normal 4 2 2 2 2 6 3" xfId="27932" xr:uid="{00000000-0005-0000-0000-0000A5140000}"/>
    <cellStyle name="Normal 4 2 2 2 2 7" xfId="27933" xr:uid="{00000000-0005-0000-0000-0000A6140000}"/>
    <cellStyle name="Normal 4 2 2 2 2 8" xfId="27934" xr:uid="{00000000-0005-0000-0000-0000A7140000}"/>
    <cellStyle name="Normal 4 2 2 2 2 9" xfId="27935" xr:uid="{00000000-0005-0000-0000-0000A8140000}"/>
    <cellStyle name="Normal 4 2 2 2 3" xfId="27936" xr:uid="{00000000-0005-0000-0000-0000A9140000}"/>
    <cellStyle name="Normal 4 2 2 2 3 2" xfId="27937" xr:uid="{00000000-0005-0000-0000-0000AA140000}"/>
    <cellStyle name="Normal 4 2 2 2 3 2 2" xfId="27938" xr:uid="{00000000-0005-0000-0000-0000AB140000}"/>
    <cellStyle name="Normal 4 2 2 2 3 2 2 2" xfId="27939" xr:uid="{00000000-0005-0000-0000-0000AC140000}"/>
    <cellStyle name="Normal 4 2 2 2 3 2 2 2 2" xfId="27940" xr:uid="{00000000-0005-0000-0000-0000AD140000}"/>
    <cellStyle name="Normal 4 2 2 2 3 2 2 2 2 2" xfId="27941" xr:uid="{00000000-0005-0000-0000-0000AE140000}"/>
    <cellStyle name="Normal 4 2 2 2 3 2 2 2 2 3" xfId="27942" xr:uid="{00000000-0005-0000-0000-0000AF140000}"/>
    <cellStyle name="Normal 4 2 2 2 3 2 2 2 3" xfId="27943" xr:uid="{00000000-0005-0000-0000-0000B0140000}"/>
    <cellStyle name="Normal 4 2 2 2 3 2 2 2 4" xfId="27944" xr:uid="{00000000-0005-0000-0000-0000B1140000}"/>
    <cellStyle name="Normal 4 2 2 2 3 2 2 2 5" xfId="27945" xr:uid="{00000000-0005-0000-0000-0000B2140000}"/>
    <cellStyle name="Normal 4 2 2 2 3 2 2 3" xfId="27946" xr:uid="{00000000-0005-0000-0000-0000B3140000}"/>
    <cellStyle name="Normal 4 2 2 2 3 2 2 3 2" xfId="27947" xr:uid="{00000000-0005-0000-0000-0000B4140000}"/>
    <cellStyle name="Normal 4 2 2 2 3 2 2 3 2 2" xfId="27948" xr:uid="{00000000-0005-0000-0000-0000B5140000}"/>
    <cellStyle name="Normal 4 2 2 2 3 2 2 3 2 3" xfId="27949" xr:uid="{00000000-0005-0000-0000-0000B6140000}"/>
    <cellStyle name="Normal 4 2 2 2 3 2 2 3 3" xfId="27950" xr:uid="{00000000-0005-0000-0000-0000B7140000}"/>
    <cellStyle name="Normal 4 2 2 2 3 2 2 3 4" xfId="27951" xr:uid="{00000000-0005-0000-0000-0000B8140000}"/>
    <cellStyle name="Normal 4 2 2 2 3 2 2 3 5" xfId="27952" xr:uid="{00000000-0005-0000-0000-0000B9140000}"/>
    <cellStyle name="Normal 4 2 2 2 3 2 2 4" xfId="27953" xr:uid="{00000000-0005-0000-0000-0000BA140000}"/>
    <cellStyle name="Normal 4 2 2 2 3 2 2 4 2" xfId="27954" xr:uid="{00000000-0005-0000-0000-0000BB140000}"/>
    <cellStyle name="Normal 4 2 2 2 3 2 2 4 3" xfId="27955" xr:uid="{00000000-0005-0000-0000-0000BC140000}"/>
    <cellStyle name="Normal 4 2 2 2 3 2 2 5" xfId="27956" xr:uid="{00000000-0005-0000-0000-0000BD140000}"/>
    <cellStyle name="Normal 4 2 2 2 3 2 2 6" xfId="27957" xr:uid="{00000000-0005-0000-0000-0000BE140000}"/>
    <cellStyle name="Normal 4 2 2 2 3 2 2 7" xfId="27958" xr:uid="{00000000-0005-0000-0000-0000BF140000}"/>
    <cellStyle name="Normal 4 2 2 2 3 2 3" xfId="27959" xr:uid="{00000000-0005-0000-0000-0000C0140000}"/>
    <cellStyle name="Normal 4 2 2 2 3 2 3 2" xfId="27960" xr:uid="{00000000-0005-0000-0000-0000C1140000}"/>
    <cellStyle name="Normal 4 2 2 2 3 2 3 2 2" xfId="27961" xr:uid="{00000000-0005-0000-0000-0000C2140000}"/>
    <cellStyle name="Normal 4 2 2 2 3 2 3 2 3" xfId="27962" xr:uid="{00000000-0005-0000-0000-0000C3140000}"/>
    <cellStyle name="Normal 4 2 2 2 3 2 3 3" xfId="27963" xr:uid="{00000000-0005-0000-0000-0000C4140000}"/>
    <cellStyle name="Normal 4 2 2 2 3 2 3 4" xfId="27964" xr:uid="{00000000-0005-0000-0000-0000C5140000}"/>
    <cellStyle name="Normal 4 2 2 2 3 2 3 5" xfId="27965" xr:uid="{00000000-0005-0000-0000-0000C6140000}"/>
    <cellStyle name="Normal 4 2 2 2 3 2 4" xfId="27966" xr:uid="{00000000-0005-0000-0000-0000C7140000}"/>
    <cellStyle name="Normal 4 2 2 2 3 2 4 2" xfId="27967" xr:uid="{00000000-0005-0000-0000-0000C8140000}"/>
    <cellStyle name="Normal 4 2 2 2 3 2 4 2 2" xfId="27968" xr:uid="{00000000-0005-0000-0000-0000C9140000}"/>
    <cellStyle name="Normal 4 2 2 2 3 2 4 2 3" xfId="27969" xr:uid="{00000000-0005-0000-0000-0000CA140000}"/>
    <cellStyle name="Normal 4 2 2 2 3 2 4 3" xfId="27970" xr:uid="{00000000-0005-0000-0000-0000CB140000}"/>
    <cellStyle name="Normal 4 2 2 2 3 2 4 4" xfId="27971" xr:uid="{00000000-0005-0000-0000-0000CC140000}"/>
    <cellStyle name="Normal 4 2 2 2 3 2 4 5" xfId="27972" xr:uid="{00000000-0005-0000-0000-0000CD140000}"/>
    <cellStyle name="Normal 4 2 2 2 3 2 5" xfId="27973" xr:uid="{00000000-0005-0000-0000-0000CE140000}"/>
    <cellStyle name="Normal 4 2 2 2 3 2 5 2" xfId="27974" xr:uid="{00000000-0005-0000-0000-0000CF140000}"/>
    <cellStyle name="Normal 4 2 2 2 3 2 5 3" xfId="27975" xr:uid="{00000000-0005-0000-0000-0000D0140000}"/>
    <cellStyle name="Normal 4 2 2 2 3 2 6" xfId="27976" xr:uid="{00000000-0005-0000-0000-0000D1140000}"/>
    <cellStyle name="Normal 4 2 2 2 3 2 7" xfId="27977" xr:uid="{00000000-0005-0000-0000-0000D2140000}"/>
    <cellStyle name="Normal 4 2 2 2 3 2 8" xfId="27978" xr:uid="{00000000-0005-0000-0000-0000D3140000}"/>
    <cellStyle name="Normal 4 2 2 2 3 3" xfId="27979" xr:uid="{00000000-0005-0000-0000-0000D4140000}"/>
    <cellStyle name="Normal 4 2 2 2 3 3 2" xfId="27980" xr:uid="{00000000-0005-0000-0000-0000D5140000}"/>
    <cellStyle name="Normal 4 2 2 2 3 3 2 2" xfId="27981" xr:uid="{00000000-0005-0000-0000-0000D6140000}"/>
    <cellStyle name="Normal 4 2 2 2 3 3 2 2 2" xfId="27982" xr:uid="{00000000-0005-0000-0000-0000D7140000}"/>
    <cellStyle name="Normal 4 2 2 2 3 3 2 2 3" xfId="27983" xr:uid="{00000000-0005-0000-0000-0000D8140000}"/>
    <cellStyle name="Normal 4 2 2 2 3 3 2 3" xfId="27984" xr:uid="{00000000-0005-0000-0000-0000D9140000}"/>
    <cellStyle name="Normal 4 2 2 2 3 3 2 4" xfId="27985" xr:uid="{00000000-0005-0000-0000-0000DA140000}"/>
    <cellStyle name="Normal 4 2 2 2 3 3 2 5" xfId="27986" xr:uid="{00000000-0005-0000-0000-0000DB140000}"/>
    <cellStyle name="Normal 4 2 2 2 3 3 3" xfId="27987" xr:uid="{00000000-0005-0000-0000-0000DC140000}"/>
    <cellStyle name="Normal 4 2 2 2 3 3 3 2" xfId="27988" xr:uid="{00000000-0005-0000-0000-0000DD140000}"/>
    <cellStyle name="Normal 4 2 2 2 3 3 3 2 2" xfId="27989" xr:uid="{00000000-0005-0000-0000-0000DE140000}"/>
    <cellStyle name="Normal 4 2 2 2 3 3 3 2 3" xfId="27990" xr:uid="{00000000-0005-0000-0000-0000DF140000}"/>
    <cellStyle name="Normal 4 2 2 2 3 3 3 3" xfId="27991" xr:uid="{00000000-0005-0000-0000-0000E0140000}"/>
    <cellStyle name="Normal 4 2 2 2 3 3 3 4" xfId="27992" xr:uid="{00000000-0005-0000-0000-0000E1140000}"/>
    <cellStyle name="Normal 4 2 2 2 3 3 3 5" xfId="27993" xr:uid="{00000000-0005-0000-0000-0000E2140000}"/>
    <cellStyle name="Normal 4 2 2 2 3 3 4" xfId="27994" xr:uid="{00000000-0005-0000-0000-0000E3140000}"/>
    <cellStyle name="Normal 4 2 2 2 3 3 4 2" xfId="27995" xr:uid="{00000000-0005-0000-0000-0000E4140000}"/>
    <cellStyle name="Normal 4 2 2 2 3 3 4 3" xfId="27996" xr:uid="{00000000-0005-0000-0000-0000E5140000}"/>
    <cellStyle name="Normal 4 2 2 2 3 3 5" xfId="27997" xr:uid="{00000000-0005-0000-0000-0000E6140000}"/>
    <cellStyle name="Normal 4 2 2 2 3 3 6" xfId="27998" xr:uid="{00000000-0005-0000-0000-0000E7140000}"/>
    <cellStyle name="Normal 4 2 2 2 3 3 7" xfId="27999" xr:uid="{00000000-0005-0000-0000-0000E8140000}"/>
    <cellStyle name="Normal 4 2 2 2 3 4" xfId="28000" xr:uid="{00000000-0005-0000-0000-0000E9140000}"/>
    <cellStyle name="Normal 4 2 2 2 3 4 2" xfId="28001" xr:uid="{00000000-0005-0000-0000-0000EA140000}"/>
    <cellStyle name="Normal 4 2 2 2 3 4 2 2" xfId="28002" xr:uid="{00000000-0005-0000-0000-0000EB140000}"/>
    <cellStyle name="Normal 4 2 2 2 3 4 2 3" xfId="28003" xr:uid="{00000000-0005-0000-0000-0000EC140000}"/>
    <cellStyle name="Normal 4 2 2 2 3 4 3" xfId="28004" xr:uid="{00000000-0005-0000-0000-0000ED140000}"/>
    <cellStyle name="Normal 4 2 2 2 3 4 4" xfId="28005" xr:uid="{00000000-0005-0000-0000-0000EE140000}"/>
    <cellStyle name="Normal 4 2 2 2 3 4 5" xfId="28006" xr:uid="{00000000-0005-0000-0000-0000EF140000}"/>
    <cellStyle name="Normal 4 2 2 2 3 5" xfId="28007" xr:uid="{00000000-0005-0000-0000-0000F0140000}"/>
    <cellStyle name="Normal 4 2 2 2 3 5 2" xfId="28008" xr:uid="{00000000-0005-0000-0000-0000F1140000}"/>
    <cellStyle name="Normal 4 2 2 2 3 5 2 2" xfId="28009" xr:uid="{00000000-0005-0000-0000-0000F2140000}"/>
    <cellStyle name="Normal 4 2 2 2 3 5 2 3" xfId="28010" xr:uid="{00000000-0005-0000-0000-0000F3140000}"/>
    <cellStyle name="Normal 4 2 2 2 3 5 3" xfId="28011" xr:uid="{00000000-0005-0000-0000-0000F4140000}"/>
    <cellStyle name="Normal 4 2 2 2 3 5 4" xfId="28012" xr:uid="{00000000-0005-0000-0000-0000F5140000}"/>
    <cellStyle name="Normal 4 2 2 2 3 5 5" xfId="28013" xr:uid="{00000000-0005-0000-0000-0000F6140000}"/>
    <cellStyle name="Normal 4 2 2 2 3 6" xfId="28014" xr:uid="{00000000-0005-0000-0000-0000F7140000}"/>
    <cellStyle name="Normal 4 2 2 2 3 6 2" xfId="28015" xr:uid="{00000000-0005-0000-0000-0000F8140000}"/>
    <cellStyle name="Normal 4 2 2 2 3 6 3" xfId="28016" xr:uid="{00000000-0005-0000-0000-0000F9140000}"/>
    <cellStyle name="Normal 4 2 2 2 3 7" xfId="28017" xr:uid="{00000000-0005-0000-0000-0000FA140000}"/>
    <cellStyle name="Normal 4 2 2 2 3 8" xfId="28018" xr:uid="{00000000-0005-0000-0000-0000FB140000}"/>
    <cellStyle name="Normal 4 2 2 2 3 9" xfId="28019" xr:uid="{00000000-0005-0000-0000-0000FC140000}"/>
    <cellStyle name="Normal 4 2 2 2 4" xfId="28020" xr:uid="{00000000-0005-0000-0000-0000FD140000}"/>
    <cellStyle name="Normal 4 2 2 2 4 2" xfId="28021" xr:uid="{00000000-0005-0000-0000-0000FE140000}"/>
    <cellStyle name="Normal 4 2 2 2 4 2 2" xfId="28022" xr:uid="{00000000-0005-0000-0000-0000FF140000}"/>
    <cellStyle name="Normal 4 2 2 2 4 2 2 2" xfId="28023" xr:uid="{00000000-0005-0000-0000-000000150000}"/>
    <cellStyle name="Normal 4 2 2 2 4 2 2 2 2" xfId="28024" xr:uid="{00000000-0005-0000-0000-000001150000}"/>
    <cellStyle name="Normal 4 2 2 2 4 2 2 2 2 2" xfId="28025" xr:uid="{00000000-0005-0000-0000-000002150000}"/>
    <cellStyle name="Normal 4 2 2 2 4 2 2 2 2 3" xfId="28026" xr:uid="{00000000-0005-0000-0000-000003150000}"/>
    <cellStyle name="Normal 4 2 2 2 4 2 2 2 3" xfId="28027" xr:uid="{00000000-0005-0000-0000-000004150000}"/>
    <cellStyle name="Normal 4 2 2 2 4 2 2 2 4" xfId="28028" xr:uid="{00000000-0005-0000-0000-000005150000}"/>
    <cellStyle name="Normal 4 2 2 2 4 2 2 2 5" xfId="28029" xr:uid="{00000000-0005-0000-0000-000006150000}"/>
    <cellStyle name="Normal 4 2 2 2 4 2 2 3" xfId="28030" xr:uid="{00000000-0005-0000-0000-000007150000}"/>
    <cellStyle name="Normal 4 2 2 2 4 2 2 3 2" xfId="28031" xr:uid="{00000000-0005-0000-0000-000008150000}"/>
    <cellStyle name="Normal 4 2 2 2 4 2 2 3 2 2" xfId="28032" xr:uid="{00000000-0005-0000-0000-000009150000}"/>
    <cellStyle name="Normal 4 2 2 2 4 2 2 3 2 3" xfId="28033" xr:uid="{00000000-0005-0000-0000-00000A150000}"/>
    <cellStyle name="Normal 4 2 2 2 4 2 2 3 3" xfId="28034" xr:uid="{00000000-0005-0000-0000-00000B150000}"/>
    <cellStyle name="Normal 4 2 2 2 4 2 2 3 4" xfId="28035" xr:uid="{00000000-0005-0000-0000-00000C150000}"/>
    <cellStyle name="Normal 4 2 2 2 4 2 2 3 5" xfId="28036" xr:uid="{00000000-0005-0000-0000-00000D150000}"/>
    <cellStyle name="Normal 4 2 2 2 4 2 2 4" xfId="28037" xr:uid="{00000000-0005-0000-0000-00000E150000}"/>
    <cellStyle name="Normal 4 2 2 2 4 2 2 4 2" xfId="28038" xr:uid="{00000000-0005-0000-0000-00000F150000}"/>
    <cellStyle name="Normal 4 2 2 2 4 2 2 4 3" xfId="28039" xr:uid="{00000000-0005-0000-0000-000010150000}"/>
    <cellStyle name="Normal 4 2 2 2 4 2 2 5" xfId="28040" xr:uid="{00000000-0005-0000-0000-000011150000}"/>
    <cellStyle name="Normal 4 2 2 2 4 2 2 6" xfId="28041" xr:uid="{00000000-0005-0000-0000-000012150000}"/>
    <cellStyle name="Normal 4 2 2 2 4 2 2 7" xfId="28042" xr:uid="{00000000-0005-0000-0000-000013150000}"/>
    <cellStyle name="Normal 4 2 2 2 4 2 3" xfId="28043" xr:uid="{00000000-0005-0000-0000-000014150000}"/>
    <cellStyle name="Normal 4 2 2 2 4 2 3 2" xfId="28044" xr:uid="{00000000-0005-0000-0000-000015150000}"/>
    <cellStyle name="Normal 4 2 2 2 4 2 3 2 2" xfId="28045" xr:uid="{00000000-0005-0000-0000-000016150000}"/>
    <cellStyle name="Normal 4 2 2 2 4 2 3 2 3" xfId="28046" xr:uid="{00000000-0005-0000-0000-000017150000}"/>
    <cellStyle name="Normal 4 2 2 2 4 2 3 3" xfId="28047" xr:uid="{00000000-0005-0000-0000-000018150000}"/>
    <cellStyle name="Normal 4 2 2 2 4 2 3 4" xfId="28048" xr:uid="{00000000-0005-0000-0000-000019150000}"/>
    <cellStyle name="Normal 4 2 2 2 4 2 3 5" xfId="28049" xr:uid="{00000000-0005-0000-0000-00001A150000}"/>
    <cellStyle name="Normal 4 2 2 2 4 2 4" xfId="28050" xr:uid="{00000000-0005-0000-0000-00001B150000}"/>
    <cellStyle name="Normal 4 2 2 2 4 2 4 2" xfId="28051" xr:uid="{00000000-0005-0000-0000-00001C150000}"/>
    <cellStyle name="Normal 4 2 2 2 4 2 4 2 2" xfId="28052" xr:uid="{00000000-0005-0000-0000-00001D150000}"/>
    <cellStyle name="Normal 4 2 2 2 4 2 4 2 3" xfId="28053" xr:uid="{00000000-0005-0000-0000-00001E150000}"/>
    <cellStyle name="Normal 4 2 2 2 4 2 4 3" xfId="28054" xr:uid="{00000000-0005-0000-0000-00001F150000}"/>
    <cellStyle name="Normal 4 2 2 2 4 2 4 4" xfId="28055" xr:uid="{00000000-0005-0000-0000-000020150000}"/>
    <cellStyle name="Normal 4 2 2 2 4 2 4 5" xfId="28056" xr:uid="{00000000-0005-0000-0000-000021150000}"/>
    <cellStyle name="Normal 4 2 2 2 4 2 5" xfId="28057" xr:uid="{00000000-0005-0000-0000-000022150000}"/>
    <cellStyle name="Normal 4 2 2 2 4 2 5 2" xfId="28058" xr:uid="{00000000-0005-0000-0000-000023150000}"/>
    <cellStyle name="Normal 4 2 2 2 4 2 5 3" xfId="28059" xr:uid="{00000000-0005-0000-0000-000024150000}"/>
    <cellStyle name="Normal 4 2 2 2 4 2 6" xfId="28060" xr:uid="{00000000-0005-0000-0000-000025150000}"/>
    <cellStyle name="Normal 4 2 2 2 4 2 7" xfId="28061" xr:uid="{00000000-0005-0000-0000-000026150000}"/>
    <cellStyle name="Normal 4 2 2 2 4 2 8" xfId="28062" xr:uid="{00000000-0005-0000-0000-000027150000}"/>
    <cellStyle name="Normal 4 2 2 2 4 3" xfId="28063" xr:uid="{00000000-0005-0000-0000-000028150000}"/>
    <cellStyle name="Normal 4 2 2 2 4 3 2" xfId="28064" xr:uid="{00000000-0005-0000-0000-000029150000}"/>
    <cellStyle name="Normal 4 2 2 2 4 3 2 2" xfId="28065" xr:uid="{00000000-0005-0000-0000-00002A150000}"/>
    <cellStyle name="Normal 4 2 2 2 4 3 2 2 2" xfId="28066" xr:uid="{00000000-0005-0000-0000-00002B150000}"/>
    <cellStyle name="Normal 4 2 2 2 4 3 2 2 3" xfId="28067" xr:uid="{00000000-0005-0000-0000-00002C150000}"/>
    <cellStyle name="Normal 4 2 2 2 4 3 2 3" xfId="28068" xr:uid="{00000000-0005-0000-0000-00002D150000}"/>
    <cellStyle name="Normal 4 2 2 2 4 3 2 4" xfId="28069" xr:uid="{00000000-0005-0000-0000-00002E150000}"/>
    <cellStyle name="Normal 4 2 2 2 4 3 2 5" xfId="28070" xr:uid="{00000000-0005-0000-0000-00002F150000}"/>
    <cellStyle name="Normal 4 2 2 2 4 3 3" xfId="28071" xr:uid="{00000000-0005-0000-0000-000030150000}"/>
    <cellStyle name="Normal 4 2 2 2 4 3 3 2" xfId="28072" xr:uid="{00000000-0005-0000-0000-000031150000}"/>
    <cellStyle name="Normal 4 2 2 2 4 3 3 2 2" xfId="28073" xr:uid="{00000000-0005-0000-0000-000032150000}"/>
    <cellStyle name="Normal 4 2 2 2 4 3 3 2 3" xfId="28074" xr:uid="{00000000-0005-0000-0000-000033150000}"/>
    <cellStyle name="Normal 4 2 2 2 4 3 3 3" xfId="28075" xr:uid="{00000000-0005-0000-0000-000034150000}"/>
    <cellStyle name="Normal 4 2 2 2 4 3 3 4" xfId="28076" xr:uid="{00000000-0005-0000-0000-000035150000}"/>
    <cellStyle name="Normal 4 2 2 2 4 3 3 5" xfId="28077" xr:uid="{00000000-0005-0000-0000-000036150000}"/>
    <cellStyle name="Normal 4 2 2 2 4 3 4" xfId="28078" xr:uid="{00000000-0005-0000-0000-000037150000}"/>
    <cellStyle name="Normal 4 2 2 2 4 3 4 2" xfId="28079" xr:uid="{00000000-0005-0000-0000-000038150000}"/>
    <cellStyle name="Normal 4 2 2 2 4 3 4 3" xfId="28080" xr:uid="{00000000-0005-0000-0000-000039150000}"/>
    <cellStyle name="Normal 4 2 2 2 4 3 5" xfId="28081" xr:uid="{00000000-0005-0000-0000-00003A150000}"/>
    <cellStyle name="Normal 4 2 2 2 4 3 6" xfId="28082" xr:uid="{00000000-0005-0000-0000-00003B150000}"/>
    <cellStyle name="Normal 4 2 2 2 4 3 7" xfId="28083" xr:uid="{00000000-0005-0000-0000-00003C150000}"/>
    <cellStyle name="Normal 4 2 2 2 4 4" xfId="28084" xr:uid="{00000000-0005-0000-0000-00003D150000}"/>
    <cellStyle name="Normal 4 2 2 2 4 4 2" xfId="28085" xr:uid="{00000000-0005-0000-0000-00003E150000}"/>
    <cellStyle name="Normal 4 2 2 2 4 4 2 2" xfId="28086" xr:uid="{00000000-0005-0000-0000-00003F150000}"/>
    <cellStyle name="Normal 4 2 2 2 4 4 2 3" xfId="28087" xr:uid="{00000000-0005-0000-0000-000040150000}"/>
    <cellStyle name="Normal 4 2 2 2 4 4 3" xfId="28088" xr:uid="{00000000-0005-0000-0000-000041150000}"/>
    <cellStyle name="Normal 4 2 2 2 4 4 4" xfId="28089" xr:uid="{00000000-0005-0000-0000-000042150000}"/>
    <cellStyle name="Normal 4 2 2 2 4 4 5" xfId="28090" xr:uid="{00000000-0005-0000-0000-000043150000}"/>
    <cellStyle name="Normal 4 2 2 2 4 5" xfId="28091" xr:uid="{00000000-0005-0000-0000-000044150000}"/>
    <cellStyle name="Normal 4 2 2 2 4 5 2" xfId="28092" xr:uid="{00000000-0005-0000-0000-000045150000}"/>
    <cellStyle name="Normal 4 2 2 2 4 5 2 2" xfId="28093" xr:uid="{00000000-0005-0000-0000-000046150000}"/>
    <cellStyle name="Normal 4 2 2 2 4 5 2 3" xfId="28094" xr:uid="{00000000-0005-0000-0000-000047150000}"/>
    <cellStyle name="Normal 4 2 2 2 4 5 3" xfId="28095" xr:uid="{00000000-0005-0000-0000-000048150000}"/>
    <cellStyle name="Normal 4 2 2 2 4 5 4" xfId="28096" xr:uid="{00000000-0005-0000-0000-000049150000}"/>
    <cellStyle name="Normal 4 2 2 2 4 5 5" xfId="28097" xr:uid="{00000000-0005-0000-0000-00004A150000}"/>
    <cellStyle name="Normal 4 2 2 2 4 6" xfId="28098" xr:uid="{00000000-0005-0000-0000-00004B150000}"/>
    <cellStyle name="Normal 4 2 2 2 4 6 2" xfId="28099" xr:uid="{00000000-0005-0000-0000-00004C150000}"/>
    <cellStyle name="Normal 4 2 2 2 4 6 3" xfId="28100" xr:uid="{00000000-0005-0000-0000-00004D150000}"/>
    <cellStyle name="Normal 4 2 2 2 4 7" xfId="28101" xr:uid="{00000000-0005-0000-0000-00004E150000}"/>
    <cellStyle name="Normal 4 2 2 2 4 8" xfId="28102" xr:uid="{00000000-0005-0000-0000-00004F150000}"/>
    <cellStyle name="Normal 4 2 2 2 4 9" xfId="28103" xr:uid="{00000000-0005-0000-0000-000050150000}"/>
    <cellStyle name="Normal 4 2 2 2 5" xfId="28104" xr:uid="{00000000-0005-0000-0000-000051150000}"/>
    <cellStyle name="Normal 4 2 2 2 5 2" xfId="28105" xr:uid="{00000000-0005-0000-0000-000052150000}"/>
    <cellStyle name="Normal 4 2 2 2 5 2 2" xfId="28106" xr:uid="{00000000-0005-0000-0000-000053150000}"/>
    <cellStyle name="Normal 4 2 2 2 5 2 2 2" xfId="28107" xr:uid="{00000000-0005-0000-0000-000054150000}"/>
    <cellStyle name="Normal 4 2 2 2 5 2 2 2 2" xfId="28108" xr:uid="{00000000-0005-0000-0000-000055150000}"/>
    <cellStyle name="Normal 4 2 2 2 5 2 2 2 3" xfId="28109" xr:uid="{00000000-0005-0000-0000-000056150000}"/>
    <cellStyle name="Normal 4 2 2 2 5 2 2 3" xfId="28110" xr:uid="{00000000-0005-0000-0000-000057150000}"/>
    <cellStyle name="Normal 4 2 2 2 5 2 2 4" xfId="28111" xr:uid="{00000000-0005-0000-0000-000058150000}"/>
    <cellStyle name="Normal 4 2 2 2 5 2 2 5" xfId="28112" xr:uid="{00000000-0005-0000-0000-000059150000}"/>
    <cellStyle name="Normal 4 2 2 2 5 2 3" xfId="28113" xr:uid="{00000000-0005-0000-0000-00005A150000}"/>
    <cellStyle name="Normal 4 2 2 2 5 2 3 2" xfId="28114" xr:uid="{00000000-0005-0000-0000-00005B150000}"/>
    <cellStyle name="Normal 4 2 2 2 5 2 3 2 2" xfId="28115" xr:uid="{00000000-0005-0000-0000-00005C150000}"/>
    <cellStyle name="Normal 4 2 2 2 5 2 3 2 3" xfId="28116" xr:uid="{00000000-0005-0000-0000-00005D150000}"/>
    <cellStyle name="Normal 4 2 2 2 5 2 3 3" xfId="28117" xr:uid="{00000000-0005-0000-0000-00005E150000}"/>
    <cellStyle name="Normal 4 2 2 2 5 2 3 4" xfId="28118" xr:uid="{00000000-0005-0000-0000-00005F150000}"/>
    <cellStyle name="Normal 4 2 2 2 5 2 3 5" xfId="28119" xr:uid="{00000000-0005-0000-0000-000060150000}"/>
    <cellStyle name="Normal 4 2 2 2 5 2 4" xfId="28120" xr:uid="{00000000-0005-0000-0000-000061150000}"/>
    <cellStyle name="Normal 4 2 2 2 5 2 4 2" xfId="28121" xr:uid="{00000000-0005-0000-0000-000062150000}"/>
    <cellStyle name="Normal 4 2 2 2 5 2 4 3" xfId="28122" xr:uid="{00000000-0005-0000-0000-000063150000}"/>
    <cellStyle name="Normal 4 2 2 2 5 2 5" xfId="28123" xr:uid="{00000000-0005-0000-0000-000064150000}"/>
    <cellStyle name="Normal 4 2 2 2 5 2 6" xfId="28124" xr:uid="{00000000-0005-0000-0000-000065150000}"/>
    <cellStyle name="Normal 4 2 2 2 5 2 7" xfId="28125" xr:uid="{00000000-0005-0000-0000-000066150000}"/>
    <cellStyle name="Normal 4 2 2 2 5 3" xfId="28126" xr:uid="{00000000-0005-0000-0000-000067150000}"/>
    <cellStyle name="Normal 4 2 2 2 5 3 2" xfId="28127" xr:uid="{00000000-0005-0000-0000-000068150000}"/>
    <cellStyle name="Normal 4 2 2 2 5 3 2 2" xfId="28128" xr:uid="{00000000-0005-0000-0000-000069150000}"/>
    <cellStyle name="Normal 4 2 2 2 5 3 2 3" xfId="28129" xr:uid="{00000000-0005-0000-0000-00006A150000}"/>
    <cellStyle name="Normal 4 2 2 2 5 3 3" xfId="28130" xr:uid="{00000000-0005-0000-0000-00006B150000}"/>
    <cellStyle name="Normal 4 2 2 2 5 3 4" xfId="28131" xr:uid="{00000000-0005-0000-0000-00006C150000}"/>
    <cellStyle name="Normal 4 2 2 2 5 3 5" xfId="28132" xr:uid="{00000000-0005-0000-0000-00006D150000}"/>
    <cellStyle name="Normal 4 2 2 2 5 4" xfId="28133" xr:uid="{00000000-0005-0000-0000-00006E150000}"/>
    <cellStyle name="Normal 4 2 2 2 5 4 2" xfId="28134" xr:uid="{00000000-0005-0000-0000-00006F150000}"/>
    <cellStyle name="Normal 4 2 2 2 5 4 2 2" xfId="28135" xr:uid="{00000000-0005-0000-0000-000070150000}"/>
    <cellStyle name="Normal 4 2 2 2 5 4 2 3" xfId="28136" xr:uid="{00000000-0005-0000-0000-000071150000}"/>
    <cellStyle name="Normal 4 2 2 2 5 4 3" xfId="28137" xr:uid="{00000000-0005-0000-0000-000072150000}"/>
    <cellStyle name="Normal 4 2 2 2 5 4 4" xfId="28138" xr:uid="{00000000-0005-0000-0000-000073150000}"/>
    <cellStyle name="Normal 4 2 2 2 5 4 5" xfId="28139" xr:uid="{00000000-0005-0000-0000-000074150000}"/>
    <cellStyle name="Normal 4 2 2 2 5 5" xfId="28140" xr:uid="{00000000-0005-0000-0000-000075150000}"/>
    <cellStyle name="Normal 4 2 2 2 5 5 2" xfId="28141" xr:uid="{00000000-0005-0000-0000-000076150000}"/>
    <cellStyle name="Normal 4 2 2 2 5 5 3" xfId="28142" xr:uid="{00000000-0005-0000-0000-000077150000}"/>
    <cellStyle name="Normal 4 2 2 2 5 6" xfId="28143" xr:uid="{00000000-0005-0000-0000-000078150000}"/>
    <cellStyle name="Normal 4 2 2 2 5 7" xfId="28144" xr:uid="{00000000-0005-0000-0000-000079150000}"/>
    <cellStyle name="Normal 4 2 2 2 5 8" xfId="28145" xr:uid="{00000000-0005-0000-0000-00007A150000}"/>
    <cellStyle name="Normal 4 2 2 2 6" xfId="28146" xr:uid="{00000000-0005-0000-0000-00007B150000}"/>
    <cellStyle name="Normal 4 2 2 2 6 2" xfId="28147" xr:uid="{00000000-0005-0000-0000-00007C150000}"/>
    <cellStyle name="Normal 4 2 2 2 6 2 2" xfId="28148" xr:uid="{00000000-0005-0000-0000-00007D150000}"/>
    <cellStyle name="Normal 4 2 2 2 6 2 2 2" xfId="28149" xr:uid="{00000000-0005-0000-0000-00007E150000}"/>
    <cellStyle name="Normal 4 2 2 2 6 2 2 3" xfId="28150" xr:uid="{00000000-0005-0000-0000-00007F150000}"/>
    <cellStyle name="Normal 4 2 2 2 6 2 3" xfId="28151" xr:uid="{00000000-0005-0000-0000-000080150000}"/>
    <cellStyle name="Normal 4 2 2 2 6 2 4" xfId="28152" xr:uid="{00000000-0005-0000-0000-000081150000}"/>
    <cellStyle name="Normal 4 2 2 2 6 2 5" xfId="28153" xr:uid="{00000000-0005-0000-0000-000082150000}"/>
    <cellStyle name="Normal 4 2 2 2 6 3" xfId="28154" xr:uid="{00000000-0005-0000-0000-000083150000}"/>
    <cellStyle name="Normal 4 2 2 2 6 3 2" xfId="28155" xr:uid="{00000000-0005-0000-0000-000084150000}"/>
    <cellStyle name="Normal 4 2 2 2 6 3 2 2" xfId="28156" xr:uid="{00000000-0005-0000-0000-000085150000}"/>
    <cellStyle name="Normal 4 2 2 2 6 3 2 3" xfId="28157" xr:uid="{00000000-0005-0000-0000-000086150000}"/>
    <cellStyle name="Normal 4 2 2 2 6 3 3" xfId="28158" xr:uid="{00000000-0005-0000-0000-000087150000}"/>
    <cellStyle name="Normal 4 2 2 2 6 3 4" xfId="28159" xr:uid="{00000000-0005-0000-0000-000088150000}"/>
    <cellStyle name="Normal 4 2 2 2 6 3 5" xfId="28160" xr:uid="{00000000-0005-0000-0000-000089150000}"/>
    <cellStyle name="Normal 4 2 2 2 6 4" xfId="28161" xr:uid="{00000000-0005-0000-0000-00008A150000}"/>
    <cellStyle name="Normal 4 2 2 2 6 4 2" xfId="28162" xr:uid="{00000000-0005-0000-0000-00008B150000}"/>
    <cellStyle name="Normal 4 2 2 2 6 4 3" xfId="28163" xr:uid="{00000000-0005-0000-0000-00008C150000}"/>
    <cellStyle name="Normal 4 2 2 2 6 5" xfId="28164" xr:uid="{00000000-0005-0000-0000-00008D150000}"/>
    <cellStyle name="Normal 4 2 2 2 6 6" xfId="28165" xr:uid="{00000000-0005-0000-0000-00008E150000}"/>
    <cellStyle name="Normal 4 2 2 2 6 7" xfId="28166" xr:uid="{00000000-0005-0000-0000-00008F150000}"/>
    <cellStyle name="Normal 4 2 2 2 7" xfId="28167" xr:uid="{00000000-0005-0000-0000-000090150000}"/>
    <cellStyle name="Normal 4 2 2 2 7 2" xfId="28168" xr:uid="{00000000-0005-0000-0000-000091150000}"/>
    <cellStyle name="Normal 4 2 2 2 7 2 2" xfId="28169" xr:uid="{00000000-0005-0000-0000-000092150000}"/>
    <cellStyle name="Normal 4 2 2 2 7 2 2 2" xfId="28170" xr:uid="{00000000-0005-0000-0000-000093150000}"/>
    <cellStyle name="Normal 4 2 2 2 7 2 2 3" xfId="28171" xr:uid="{00000000-0005-0000-0000-000094150000}"/>
    <cellStyle name="Normal 4 2 2 2 7 2 3" xfId="28172" xr:uid="{00000000-0005-0000-0000-000095150000}"/>
    <cellStyle name="Normal 4 2 2 2 7 2 4" xfId="28173" xr:uid="{00000000-0005-0000-0000-000096150000}"/>
    <cellStyle name="Normal 4 2 2 2 7 2 5" xfId="28174" xr:uid="{00000000-0005-0000-0000-000097150000}"/>
    <cellStyle name="Normal 4 2 2 2 7 3" xfId="28175" xr:uid="{00000000-0005-0000-0000-000098150000}"/>
    <cellStyle name="Normal 4 2 2 2 7 3 2" xfId="28176" xr:uid="{00000000-0005-0000-0000-000099150000}"/>
    <cellStyle name="Normal 4 2 2 2 7 3 2 2" xfId="28177" xr:uid="{00000000-0005-0000-0000-00009A150000}"/>
    <cellStyle name="Normal 4 2 2 2 7 3 2 3" xfId="28178" xr:uid="{00000000-0005-0000-0000-00009B150000}"/>
    <cellStyle name="Normal 4 2 2 2 7 3 3" xfId="28179" xr:uid="{00000000-0005-0000-0000-00009C150000}"/>
    <cellStyle name="Normal 4 2 2 2 7 3 4" xfId="28180" xr:uid="{00000000-0005-0000-0000-00009D150000}"/>
    <cellStyle name="Normal 4 2 2 2 7 3 5" xfId="28181" xr:uid="{00000000-0005-0000-0000-00009E150000}"/>
    <cellStyle name="Normal 4 2 2 2 7 4" xfId="28182" xr:uid="{00000000-0005-0000-0000-00009F150000}"/>
    <cellStyle name="Normal 4 2 2 2 7 4 2" xfId="28183" xr:uid="{00000000-0005-0000-0000-0000A0150000}"/>
    <cellStyle name="Normal 4 2 2 2 7 4 3" xfId="28184" xr:uid="{00000000-0005-0000-0000-0000A1150000}"/>
    <cellStyle name="Normal 4 2 2 2 7 5" xfId="28185" xr:uid="{00000000-0005-0000-0000-0000A2150000}"/>
    <cellStyle name="Normal 4 2 2 2 7 6" xfId="28186" xr:uid="{00000000-0005-0000-0000-0000A3150000}"/>
    <cellStyle name="Normal 4 2 2 2 7 7" xfId="28187" xr:uid="{00000000-0005-0000-0000-0000A4150000}"/>
    <cellStyle name="Normal 4 2 2 2 8" xfId="28188" xr:uid="{00000000-0005-0000-0000-0000A5150000}"/>
    <cellStyle name="Normal 4 2 2 2 8 2" xfId="28189" xr:uid="{00000000-0005-0000-0000-0000A6150000}"/>
    <cellStyle name="Normal 4 2 2 2 8 2 2" xfId="28190" xr:uid="{00000000-0005-0000-0000-0000A7150000}"/>
    <cellStyle name="Normal 4 2 2 2 8 2 3" xfId="28191" xr:uid="{00000000-0005-0000-0000-0000A8150000}"/>
    <cellStyle name="Normal 4 2 2 2 8 3" xfId="28192" xr:uid="{00000000-0005-0000-0000-0000A9150000}"/>
    <cellStyle name="Normal 4 2 2 2 8 4" xfId="28193" xr:uid="{00000000-0005-0000-0000-0000AA150000}"/>
    <cellStyle name="Normal 4 2 2 2 8 5" xfId="28194" xr:uid="{00000000-0005-0000-0000-0000AB150000}"/>
    <cellStyle name="Normal 4 2 2 2 9" xfId="28195" xr:uid="{00000000-0005-0000-0000-0000AC150000}"/>
    <cellStyle name="Normal 4 2 2 2 9 2" xfId="28196" xr:uid="{00000000-0005-0000-0000-0000AD150000}"/>
    <cellStyle name="Normal 4 2 2 2 9 2 2" xfId="28197" xr:uid="{00000000-0005-0000-0000-0000AE150000}"/>
    <cellStyle name="Normal 4 2 2 2 9 2 3" xfId="28198" xr:uid="{00000000-0005-0000-0000-0000AF150000}"/>
    <cellStyle name="Normal 4 2 2 2 9 3" xfId="28199" xr:uid="{00000000-0005-0000-0000-0000B0150000}"/>
    <cellStyle name="Normal 4 2 2 2 9 4" xfId="28200" xr:uid="{00000000-0005-0000-0000-0000B1150000}"/>
    <cellStyle name="Normal 4 2 2 2 9 5" xfId="28201" xr:uid="{00000000-0005-0000-0000-0000B2150000}"/>
    <cellStyle name="Normal 4 2 2 3" xfId="28202" xr:uid="{00000000-0005-0000-0000-0000B3150000}"/>
    <cellStyle name="Normal 4 2 2 3 2" xfId="28203" xr:uid="{00000000-0005-0000-0000-0000B4150000}"/>
    <cellStyle name="Normal 4 2 2 3 2 2" xfId="28204" xr:uid="{00000000-0005-0000-0000-0000B5150000}"/>
    <cellStyle name="Normal 4 2 2 3 2 2 2" xfId="28205" xr:uid="{00000000-0005-0000-0000-0000B6150000}"/>
    <cellStyle name="Normal 4 2 2 3 2 2 2 2" xfId="28206" xr:uid="{00000000-0005-0000-0000-0000B7150000}"/>
    <cellStyle name="Normal 4 2 2 3 2 2 2 2 2" xfId="28207" xr:uid="{00000000-0005-0000-0000-0000B8150000}"/>
    <cellStyle name="Normal 4 2 2 3 2 2 2 2 3" xfId="28208" xr:uid="{00000000-0005-0000-0000-0000B9150000}"/>
    <cellStyle name="Normal 4 2 2 3 2 2 2 3" xfId="28209" xr:uid="{00000000-0005-0000-0000-0000BA150000}"/>
    <cellStyle name="Normal 4 2 2 3 2 2 2 4" xfId="28210" xr:uid="{00000000-0005-0000-0000-0000BB150000}"/>
    <cellStyle name="Normal 4 2 2 3 2 2 2 5" xfId="28211" xr:uid="{00000000-0005-0000-0000-0000BC150000}"/>
    <cellStyle name="Normal 4 2 2 3 2 2 3" xfId="28212" xr:uid="{00000000-0005-0000-0000-0000BD150000}"/>
    <cellStyle name="Normal 4 2 2 3 2 2 3 2" xfId="28213" xr:uid="{00000000-0005-0000-0000-0000BE150000}"/>
    <cellStyle name="Normal 4 2 2 3 2 2 3 2 2" xfId="28214" xr:uid="{00000000-0005-0000-0000-0000BF150000}"/>
    <cellStyle name="Normal 4 2 2 3 2 2 3 2 3" xfId="28215" xr:uid="{00000000-0005-0000-0000-0000C0150000}"/>
    <cellStyle name="Normal 4 2 2 3 2 2 3 3" xfId="28216" xr:uid="{00000000-0005-0000-0000-0000C1150000}"/>
    <cellStyle name="Normal 4 2 2 3 2 2 3 4" xfId="28217" xr:uid="{00000000-0005-0000-0000-0000C2150000}"/>
    <cellStyle name="Normal 4 2 2 3 2 2 3 5" xfId="28218" xr:uid="{00000000-0005-0000-0000-0000C3150000}"/>
    <cellStyle name="Normal 4 2 2 3 2 2 4" xfId="28219" xr:uid="{00000000-0005-0000-0000-0000C4150000}"/>
    <cellStyle name="Normal 4 2 2 3 2 2 4 2" xfId="28220" xr:uid="{00000000-0005-0000-0000-0000C5150000}"/>
    <cellStyle name="Normal 4 2 2 3 2 2 4 3" xfId="28221" xr:uid="{00000000-0005-0000-0000-0000C6150000}"/>
    <cellStyle name="Normal 4 2 2 3 2 2 5" xfId="28222" xr:uid="{00000000-0005-0000-0000-0000C7150000}"/>
    <cellStyle name="Normal 4 2 2 3 2 2 6" xfId="28223" xr:uid="{00000000-0005-0000-0000-0000C8150000}"/>
    <cellStyle name="Normal 4 2 2 3 2 2 7" xfId="28224" xr:uid="{00000000-0005-0000-0000-0000C9150000}"/>
    <cellStyle name="Normal 4 2 2 3 2 3" xfId="28225" xr:uid="{00000000-0005-0000-0000-0000CA150000}"/>
    <cellStyle name="Normal 4 2 2 3 2 3 2" xfId="28226" xr:uid="{00000000-0005-0000-0000-0000CB150000}"/>
    <cellStyle name="Normal 4 2 2 3 2 3 2 2" xfId="28227" xr:uid="{00000000-0005-0000-0000-0000CC150000}"/>
    <cellStyle name="Normal 4 2 2 3 2 3 2 3" xfId="28228" xr:uid="{00000000-0005-0000-0000-0000CD150000}"/>
    <cellStyle name="Normal 4 2 2 3 2 3 3" xfId="28229" xr:uid="{00000000-0005-0000-0000-0000CE150000}"/>
    <cellStyle name="Normal 4 2 2 3 2 3 4" xfId="28230" xr:uid="{00000000-0005-0000-0000-0000CF150000}"/>
    <cellStyle name="Normal 4 2 2 3 2 3 5" xfId="28231" xr:uid="{00000000-0005-0000-0000-0000D0150000}"/>
    <cellStyle name="Normal 4 2 2 3 2 4" xfId="28232" xr:uid="{00000000-0005-0000-0000-0000D1150000}"/>
    <cellStyle name="Normal 4 2 2 3 2 4 2" xfId="28233" xr:uid="{00000000-0005-0000-0000-0000D2150000}"/>
    <cellStyle name="Normal 4 2 2 3 2 4 2 2" xfId="28234" xr:uid="{00000000-0005-0000-0000-0000D3150000}"/>
    <cellStyle name="Normal 4 2 2 3 2 4 2 3" xfId="28235" xr:uid="{00000000-0005-0000-0000-0000D4150000}"/>
    <cellStyle name="Normal 4 2 2 3 2 4 3" xfId="28236" xr:uid="{00000000-0005-0000-0000-0000D5150000}"/>
    <cellStyle name="Normal 4 2 2 3 2 4 4" xfId="28237" xr:uid="{00000000-0005-0000-0000-0000D6150000}"/>
    <cellStyle name="Normal 4 2 2 3 2 4 5" xfId="28238" xr:uid="{00000000-0005-0000-0000-0000D7150000}"/>
    <cellStyle name="Normal 4 2 2 3 2 5" xfId="28239" xr:uid="{00000000-0005-0000-0000-0000D8150000}"/>
    <cellStyle name="Normal 4 2 2 3 2 5 2" xfId="28240" xr:uid="{00000000-0005-0000-0000-0000D9150000}"/>
    <cellStyle name="Normal 4 2 2 3 2 5 3" xfId="28241" xr:uid="{00000000-0005-0000-0000-0000DA150000}"/>
    <cellStyle name="Normal 4 2 2 3 2 6" xfId="28242" xr:uid="{00000000-0005-0000-0000-0000DB150000}"/>
    <cellStyle name="Normal 4 2 2 3 2 7" xfId="28243" xr:uid="{00000000-0005-0000-0000-0000DC150000}"/>
    <cellStyle name="Normal 4 2 2 3 2 8" xfId="28244" xr:uid="{00000000-0005-0000-0000-0000DD150000}"/>
    <cellStyle name="Normal 4 2 2 3 3" xfId="28245" xr:uid="{00000000-0005-0000-0000-0000DE150000}"/>
    <cellStyle name="Normal 4 2 2 3 3 2" xfId="28246" xr:uid="{00000000-0005-0000-0000-0000DF150000}"/>
    <cellStyle name="Normal 4 2 2 3 3 2 2" xfId="28247" xr:uid="{00000000-0005-0000-0000-0000E0150000}"/>
    <cellStyle name="Normal 4 2 2 3 3 2 2 2" xfId="28248" xr:uid="{00000000-0005-0000-0000-0000E1150000}"/>
    <cellStyle name="Normal 4 2 2 3 3 2 2 3" xfId="28249" xr:uid="{00000000-0005-0000-0000-0000E2150000}"/>
    <cellStyle name="Normal 4 2 2 3 3 2 3" xfId="28250" xr:uid="{00000000-0005-0000-0000-0000E3150000}"/>
    <cellStyle name="Normal 4 2 2 3 3 2 4" xfId="28251" xr:uid="{00000000-0005-0000-0000-0000E4150000}"/>
    <cellStyle name="Normal 4 2 2 3 3 2 5" xfId="28252" xr:uid="{00000000-0005-0000-0000-0000E5150000}"/>
    <cellStyle name="Normal 4 2 2 3 3 3" xfId="28253" xr:uid="{00000000-0005-0000-0000-0000E6150000}"/>
    <cellStyle name="Normal 4 2 2 3 3 3 2" xfId="28254" xr:uid="{00000000-0005-0000-0000-0000E7150000}"/>
    <cellStyle name="Normal 4 2 2 3 3 3 2 2" xfId="28255" xr:uid="{00000000-0005-0000-0000-0000E8150000}"/>
    <cellStyle name="Normal 4 2 2 3 3 3 2 3" xfId="28256" xr:uid="{00000000-0005-0000-0000-0000E9150000}"/>
    <cellStyle name="Normal 4 2 2 3 3 3 3" xfId="28257" xr:uid="{00000000-0005-0000-0000-0000EA150000}"/>
    <cellStyle name="Normal 4 2 2 3 3 3 4" xfId="28258" xr:uid="{00000000-0005-0000-0000-0000EB150000}"/>
    <cellStyle name="Normal 4 2 2 3 3 3 5" xfId="28259" xr:uid="{00000000-0005-0000-0000-0000EC150000}"/>
    <cellStyle name="Normal 4 2 2 3 3 4" xfId="28260" xr:uid="{00000000-0005-0000-0000-0000ED150000}"/>
    <cellStyle name="Normal 4 2 2 3 3 4 2" xfId="28261" xr:uid="{00000000-0005-0000-0000-0000EE150000}"/>
    <cellStyle name="Normal 4 2 2 3 3 4 3" xfId="28262" xr:uid="{00000000-0005-0000-0000-0000EF150000}"/>
    <cellStyle name="Normal 4 2 2 3 3 5" xfId="28263" xr:uid="{00000000-0005-0000-0000-0000F0150000}"/>
    <cellStyle name="Normal 4 2 2 3 3 6" xfId="28264" xr:uid="{00000000-0005-0000-0000-0000F1150000}"/>
    <cellStyle name="Normal 4 2 2 3 3 7" xfId="28265" xr:uid="{00000000-0005-0000-0000-0000F2150000}"/>
    <cellStyle name="Normal 4 2 2 3 4" xfId="28266" xr:uid="{00000000-0005-0000-0000-0000F3150000}"/>
    <cellStyle name="Normal 4 2 2 3 4 2" xfId="28267" xr:uid="{00000000-0005-0000-0000-0000F4150000}"/>
    <cellStyle name="Normal 4 2 2 3 4 2 2" xfId="28268" xr:uid="{00000000-0005-0000-0000-0000F5150000}"/>
    <cellStyle name="Normal 4 2 2 3 4 2 3" xfId="28269" xr:uid="{00000000-0005-0000-0000-0000F6150000}"/>
    <cellStyle name="Normal 4 2 2 3 4 3" xfId="28270" xr:uid="{00000000-0005-0000-0000-0000F7150000}"/>
    <cellStyle name="Normal 4 2 2 3 4 4" xfId="28271" xr:uid="{00000000-0005-0000-0000-0000F8150000}"/>
    <cellStyle name="Normal 4 2 2 3 4 5" xfId="28272" xr:uid="{00000000-0005-0000-0000-0000F9150000}"/>
    <cellStyle name="Normal 4 2 2 3 5" xfId="28273" xr:uid="{00000000-0005-0000-0000-0000FA150000}"/>
    <cellStyle name="Normal 4 2 2 3 5 2" xfId="28274" xr:uid="{00000000-0005-0000-0000-0000FB150000}"/>
    <cellStyle name="Normal 4 2 2 3 5 2 2" xfId="28275" xr:uid="{00000000-0005-0000-0000-0000FC150000}"/>
    <cellStyle name="Normal 4 2 2 3 5 2 3" xfId="28276" xr:uid="{00000000-0005-0000-0000-0000FD150000}"/>
    <cellStyle name="Normal 4 2 2 3 5 3" xfId="28277" xr:uid="{00000000-0005-0000-0000-0000FE150000}"/>
    <cellStyle name="Normal 4 2 2 3 5 4" xfId="28278" xr:uid="{00000000-0005-0000-0000-0000FF150000}"/>
    <cellStyle name="Normal 4 2 2 3 5 5" xfId="28279" xr:uid="{00000000-0005-0000-0000-000000160000}"/>
    <cellStyle name="Normal 4 2 2 3 6" xfId="28280" xr:uid="{00000000-0005-0000-0000-000001160000}"/>
    <cellStyle name="Normal 4 2 2 3 6 2" xfId="28281" xr:uid="{00000000-0005-0000-0000-000002160000}"/>
    <cellStyle name="Normal 4 2 2 3 6 3" xfId="28282" xr:uid="{00000000-0005-0000-0000-000003160000}"/>
    <cellStyle name="Normal 4 2 2 3 7" xfId="28283" xr:uid="{00000000-0005-0000-0000-000004160000}"/>
    <cellStyle name="Normal 4 2 2 3 8" xfId="28284" xr:uid="{00000000-0005-0000-0000-000005160000}"/>
    <cellStyle name="Normal 4 2 2 3 9" xfId="28285" xr:uid="{00000000-0005-0000-0000-000006160000}"/>
    <cellStyle name="Normal 4 2 2 4" xfId="28286" xr:uid="{00000000-0005-0000-0000-000007160000}"/>
    <cellStyle name="Normal 4 2 2 4 2" xfId="28287" xr:uid="{00000000-0005-0000-0000-000008160000}"/>
    <cellStyle name="Normal 4 2 2 4 2 2" xfId="28288" xr:uid="{00000000-0005-0000-0000-000009160000}"/>
    <cellStyle name="Normal 4 2 2 4 2 2 2" xfId="28289" xr:uid="{00000000-0005-0000-0000-00000A160000}"/>
    <cellStyle name="Normal 4 2 2 4 2 2 2 2" xfId="28290" xr:uid="{00000000-0005-0000-0000-00000B160000}"/>
    <cellStyle name="Normal 4 2 2 4 2 2 2 2 2" xfId="28291" xr:uid="{00000000-0005-0000-0000-00000C160000}"/>
    <cellStyle name="Normal 4 2 2 4 2 2 2 2 3" xfId="28292" xr:uid="{00000000-0005-0000-0000-00000D160000}"/>
    <cellStyle name="Normal 4 2 2 4 2 2 2 3" xfId="28293" xr:uid="{00000000-0005-0000-0000-00000E160000}"/>
    <cellStyle name="Normal 4 2 2 4 2 2 2 4" xfId="28294" xr:uid="{00000000-0005-0000-0000-00000F160000}"/>
    <cellStyle name="Normal 4 2 2 4 2 2 2 5" xfId="28295" xr:uid="{00000000-0005-0000-0000-000010160000}"/>
    <cellStyle name="Normal 4 2 2 4 2 2 3" xfId="28296" xr:uid="{00000000-0005-0000-0000-000011160000}"/>
    <cellStyle name="Normal 4 2 2 4 2 2 3 2" xfId="28297" xr:uid="{00000000-0005-0000-0000-000012160000}"/>
    <cellStyle name="Normal 4 2 2 4 2 2 3 2 2" xfId="28298" xr:uid="{00000000-0005-0000-0000-000013160000}"/>
    <cellStyle name="Normal 4 2 2 4 2 2 3 2 3" xfId="28299" xr:uid="{00000000-0005-0000-0000-000014160000}"/>
    <cellStyle name="Normal 4 2 2 4 2 2 3 3" xfId="28300" xr:uid="{00000000-0005-0000-0000-000015160000}"/>
    <cellStyle name="Normal 4 2 2 4 2 2 3 4" xfId="28301" xr:uid="{00000000-0005-0000-0000-000016160000}"/>
    <cellStyle name="Normal 4 2 2 4 2 2 3 5" xfId="28302" xr:uid="{00000000-0005-0000-0000-000017160000}"/>
    <cellStyle name="Normal 4 2 2 4 2 2 4" xfId="28303" xr:uid="{00000000-0005-0000-0000-000018160000}"/>
    <cellStyle name="Normal 4 2 2 4 2 2 4 2" xfId="28304" xr:uid="{00000000-0005-0000-0000-000019160000}"/>
    <cellStyle name="Normal 4 2 2 4 2 2 4 3" xfId="28305" xr:uid="{00000000-0005-0000-0000-00001A160000}"/>
    <cellStyle name="Normal 4 2 2 4 2 2 5" xfId="28306" xr:uid="{00000000-0005-0000-0000-00001B160000}"/>
    <cellStyle name="Normal 4 2 2 4 2 2 6" xfId="28307" xr:uid="{00000000-0005-0000-0000-00001C160000}"/>
    <cellStyle name="Normal 4 2 2 4 2 2 7" xfId="28308" xr:uid="{00000000-0005-0000-0000-00001D160000}"/>
    <cellStyle name="Normal 4 2 2 4 2 3" xfId="28309" xr:uid="{00000000-0005-0000-0000-00001E160000}"/>
    <cellStyle name="Normal 4 2 2 4 2 3 2" xfId="28310" xr:uid="{00000000-0005-0000-0000-00001F160000}"/>
    <cellStyle name="Normal 4 2 2 4 2 3 2 2" xfId="28311" xr:uid="{00000000-0005-0000-0000-000020160000}"/>
    <cellStyle name="Normal 4 2 2 4 2 3 2 3" xfId="28312" xr:uid="{00000000-0005-0000-0000-000021160000}"/>
    <cellStyle name="Normal 4 2 2 4 2 3 3" xfId="28313" xr:uid="{00000000-0005-0000-0000-000022160000}"/>
    <cellStyle name="Normal 4 2 2 4 2 3 4" xfId="28314" xr:uid="{00000000-0005-0000-0000-000023160000}"/>
    <cellStyle name="Normal 4 2 2 4 2 3 5" xfId="28315" xr:uid="{00000000-0005-0000-0000-000024160000}"/>
    <cellStyle name="Normal 4 2 2 4 2 4" xfId="28316" xr:uid="{00000000-0005-0000-0000-000025160000}"/>
    <cellStyle name="Normal 4 2 2 4 2 4 2" xfId="28317" xr:uid="{00000000-0005-0000-0000-000026160000}"/>
    <cellStyle name="Normal 4 2 2 4 2 4 2 2" xfId="28318" xr:uid="{00000000-0005-0000-0000-000027160000}"/>
    <cellStyle name="Normal 4 2 2 4 2 4 2 3" xfId="28319" xr:uid="{00000000-0005-0000-0000-000028160000}"/>
    <cellStyle name="Normal 4 2 2 4 2 4 3" xfId="28320" xr:uid="{00000000-0005-0000-0000-000029160000}"/>
    <cellStyle name="Normal 4 2 2 4 2 4 4" xfId="28321" xr:uid="{00000000-0005-0000-0000-00002A160000}"/>
    <cellStyle name="Normal 4 2 2 4 2 4 5" xfId="28322" xr:uid="{00000000-0005-0000-0000-00002B160000}"/>
    <cellStyle name="Normal 4 2 2 4 2 5" xfId="28323" xr:uid="{00000000-0005-0000-0000-00002C160000}"/>
    <cellStyle name="Normal 4 2 2 4 2 5 2" xfId="28324" xr:uid="{00000000-0005-0000-0000-00002D160000}"/>
    <cellStyle name="Normal 4 2 2 4 2 5 3" xfId="28325" xr:uid="{00000000-0005-0000-0000-00002E160000}"/>
    <cellStyle name="Normal 4 2 2 4 2 6" xfId="28326" xr:uid="{00000000-0005-0000-0000-00002F160000}"/>
    <cellStyle name="Normal 4 2 2 4 2 7" xfId="28327" xr:uid="{00000000-0005-0000-0000-000030160000}"/>
    <cellStyle name="Normal 4 2 2 4 2 8" xfId="28328" xr:uid="{00000000-0005-0000-0000-000031160000}"/>
    <cellStyle name="Normal 4 2 2 4 3" xfId="28329" xr:uid="{00000000-0005-0000-0000-000032160000}"/>
    <cellStyle name="Normal 4 2 2 4 3 2" xfId="28330" xr:uid="{00000000-0005-0000-0000-000033160000}"/>
    <cellStyle name="Normal 4 2 2 4 3 2 2" xfId="28331" xr:uid="{00000000-0005-0000-0000-000034160000}"/>
    <cellStyle name="Normal 4 2 2 4 3 2 2 2" xfId="28332" xr:uid="{00000000-0005-0000-0000-000035160000}"/>
    <cellStyle name="Normal 4 2 2 4 3 2 2 3" xfId="28333" xr:uid="{00000000-0005-0000-0000-000036160000}"/>
    <cellStyle name="Normal 4 2 2 4 3 2 3" xfId="28334" xr:uid="{00000000-0005-0000-0000-000037160000}"/>
    <cellStyle name="Normal 4 2 2 4 3 2 4" xfId="28335" xr:uid="{00000000-0005-0000-0000-000038160000}"/>
    <cellStyle name="Normal 4 2 2 4 3 2 5" xfId="28336" xr:uid="{00000000-0005-0000-0000-000039160000}"/>
    <cellStyle name="Normal 4 2 2 4 3 3" xfId="28337" xr:uid="{00000000-0005-0000-0000-00003A160000}"/>
    <cellStyle name="Normal 4 2 2 4 3 3 2" xfId="28338" xr:uid="{00000000-0005-0000-0000-00003B160000}"/>
    <cellStyle name="Normal 4 2 2 4 3 3 2 2" xfId="28339" xr:uid="{00000000-0005-0000-0000-00003C160000}"/>
    <cellStyle name="Normal 4 2 2 4 3 3 2 3" xfId="28340" xr:uid="{00000000-0005-0000-0000-00003D160000}"/>
    <cellStyle name="Normal 4 2 2 4 3 3 3" xfId="28341" xr:uid="{00000000-0005-0000-0000-00003E160000}"/>
    <cellStyle name="Normal 4 2 2 4 3 3 4" xfId="28342" xr:uid="{00000000-0005-0000-0000-00003F160000}"/>
    <cellStyle name="Normal 4 2 2 4 3 3 5" xfId="28343" xr:uid="{00000000-0005-0000-0000-000040160000}"/>
    <cellStyle name="Normal 4 2 2 4 3 4" xfId="28344" xr:uid="{00000000-0005-0000-0000-000041160000}"/>
    <cellStyle name="Normal 4 2 2 4 3 4 2" xfId="28345" xr:uid="{00000000-0005-0000-0000-000042160000}"/>
    <cellStyle name="Normal 4 2 2 4 3 4 3" xfId="28346" xr:uid="{00000000-0005-0000-0000-000043160000}"/>
    <cellStyle name="Normal 4 2 2 4 3 5" xfId="28347" xr:uid="{00000000-0005-0000-0000-000044160000}"/>
    <cellStyle name="Normal 4 2 2 4 3 6" xfId="28348" xr:uid="{00000000-0005-0000-0000-000045160000}"/>
    <cellStyle name="Normal 4 2 2 4 3 7" xfId="28349" xr:uid="{00000000-0005-0000-0000-000046160000}"/>
    <cellStyle name="Normal 4 2 2 4 4" xfId="28350" xr:uid="{00000000-0005-0000-0000-000047160000}"/>
    <cellStyle name="Normal 4 2 2 4 4 2" xfId="28351" xr:uid="{00000000-0005-0000-0000-000048160000}"/>
    <cellStyle name="Normal 4 2 2 4 4 2 2" xfId="28352" xr:uid="{00000000-0005-0000-0000-000049160000}"/>
    <cellStyle name="Normal 4 2 2 4 4 2 3" xfId="28353" xr:uid="{00000000-0005-0000-0000-00004A160000}"/>
    <cellStyle name="Normal 4 2 2 4 4 3" xfId="28354" xr:uid="{00000000-0005-0000-0000-00004B160000}"/>
    <cellStyle name="Normal 4 2 2 4 4 4" xfId="28355" xr:uid="{00000000-0005-0000-0000-00004C160000}"/>
    <cellStyle name="Normal 4 2 2 4 4 5" xfId="28356" xr:uid="{00000000-0005-0000-0000-00004D160000}"/>
    <cellStyle name="Normal 4 2 2 4 5" xfId="28357" xr:uid="{00000000-0005-0000-0000-00004E160000}"/>
    <cellStyle name="Normal 4 2 2 4 5 2" xfId="28358" xr:uid="{00000000-0005-0000-0000-00004F160000}"/>
    <cellStyle name="Normal 4 2 2 4 5 2 2" xfId="28359" xr:uid="{00000000-0005-0000-0000-000050160000}"/>
    <cellStyle name="Normal 4 2 2 4 5 2 3" xfId="28360" xr:uid="{00000000-0005-0000-0000-000051160000}"/>
    <cellStyle name="Normal 4 2 2 4 5 3" xfId="28361" xr:uid="{00000000-0005-0000-0000-000052160000}"/>
    <cellStyle name="Normal 4 2 2 4 5 4" xfId="28362" xr:uid="{00000000-0005-0000-0000-000053160000}"/>
    <cellStyle name="Normal 4 2 2 4 5 5" xfId="28363" xr:uid="{00000000-0005-0000-0000-000054160000}"/>
    <cellStyle name="Normal 4 2 2 4 6" xfId="28364" xr:uid="{00000000-0005-0000-0000-000055160000}"/>
    <cellStyle name="Normal 4 2 2 4 6 2" xfId="28365" xr:uid="{00000000-0005-0000-0000-000056160000}"/>
    <cellStyle name="Normal 4 2 2 4 6 3" xfId="28366" xr:uid="{00000000-0005-0000-0000-000057160000}"/>
    <cellStyle name="Normal 4 2 2 4 7" xfId="28367" xr:uid="{00000000-0005-0000-0000-000058160000}"/>
    <cellStyle name="Normal 4 2 2 4 8" xfId="28368" xr:uid="{00000000-0005-0000-0000-000059160000}"/>
    <cellStyle name="Normal 4 2 2 4 9" xfId="28369" xr:uid="{00000000-0005-0000-0000-00005A160000}"/>
    <cellStyle name="Normal 4 2 2 5" xfId="28370" xr:uid="{00000000-0005-0000-0000-00005B160000}"/>
    <cellStyle name="Normal 4 2 2 5 2" xfId="28371" xr:uid="{00000000-0005-0000-0000-00005C160000}"/>
    <cellStyle name="Normal 4 2 2 5 2 2" xfId="28372" xr:uid="{00000000-0005-0000-0000-00005D160000}"/>
    <cellStyle name="Normal 4 2 2 5 2 2 2" xfId="28373" xr:uid="{00000000-0005-0000-0000-00005E160000}"/>
    <cellStyle name="Normal 4 2 2 5 2 2 2 2" xfId="28374" xr:uid="{00000000-0005-0000-0000-00005F160000}"/>
    <cellStyle name="Normal 4 2 2 5 2 2 2 2 2" xfId="28375" xr:uid="{00000000-0005-0000-0000-000060160000}"/>
    <cellStyle name="Normal 4 2 2 5 2 2 2 2 3" xfId="28376" xr:uid="{00000000-0005-0000-0000-000061160000}"/>
    <cellStyle name="Normal 4 2 2 5 2 2 2 3" xfId="28377" xr:uid="{00000000-0005-0000-0000-000062160000}"/>
    <cellStyle name="Normal 4 2 2 5 2 2 2 4" xfId="28378" xr:uid="{00000000-0005-0000-0000-000063160000}"/>
    <cellStyle name="Normal 4 2 2 5 2 2 2 5" xfId="28379" xr:uid="{00000000-0005-0000-0000-000064160000}"/>
    <cellStyle name="Normal 4 2 2 5 2 2 3" xfId="28380" xr:uid="{00000000-0005-0000-0000-000065160000}"/>
    <cellStyle name="Normal 4 2 2 5 2 2 3 2" xfId="28381" xr:uid="{00000000-0005-0000-0000-000066160000}"/>
    <cellStyle name="Normal 4 2 2 5 2 2 3 2 2" xfId="28382" xr:uid="{00000000-0005-0000-0000-000067160000}"/>
    <cellStyle name="Normal 4 2 2 5 2 2 3 2 3" xfId="28383" xr:uid="{00000000-0005-0000-0000-000068160000}"/>
    <cellStyle name="Normal 4 2 2 5 2 2 3 3" xfId="28384" xr:uid="{00000000-0005-0000-0000-000069160000}"/>
    <cellStyle name="Normal 4 2 2 5 2 2 3 4" xfId="28385" xr:uid="{00000000-0005-0000-0000-00006A160000}"/>
    <cellStyle name="Normal 4 2 2 5 2 2 3 5" xfId="28386" xr:uid="{00000000-0005-0000-0000-00006B160000}"/>
    <cellStyle name="Normal 4 2 2 5 2 2 4" xfId="28387" xr:uid="{00000000-0005-0000-0000-00006C160000}"/>
    <cellStyle name="Normal 4 2 2 5 2 2 4 2" xfId="28388" xr:uid="{00000000-0005-0000-0000-00006D160000}"/>
    <cellStyle name="Normal 4 2 2 5 2 2 4 3" xfId="28389" xr:uid="{00000000-0005-0000-0000-00006E160000}"/>
    <cellStyle name="Normal 4 2 2 5 2 2 5" xfId="28390" xr:uid="{00000000-0005-0000-0000-00006F160000}"/>
    <cellStyle name="Normal 4 2 2 5 2 2 6" xfId="28391" xr:uid="{00000000-0005-0000-0000-000070160000}"/>
    <cellStyle name="Normal 4 2 2 5 2 2 7" xfId="28392" xr:uid="{00000000-0005-0000-0000-000071160000}"/>
    <cellStyle name="Normal 4 2 2 5 2 3" xfId="28393" xr:uid="{00000000-0005-0000-0000-000072160000}"/>
    <cellStyle name="Normal 4 2 2 5 2 3 2" xfId="28394" xr:uid="{00000000-0005-0000-0000-000073160000}"/>
    <cellStyle name="Normal 4 2 2 5 2 3 2 2" xfId="28395" xr:uid="{00000000-0005-0000-0000-000074160000}"/>
    <cellStyle name="Normal 4 2 2 5 2 3 2 3" xfId="28396" xr:uid="{00000000-0005-0000-0000-000075160000}"/>
    <cellStyle name="Normal 4 2 2 5 2 3 3" xfId="28397" xr:uid="{00000000-0005-0000-0000-000076160000}"/>
    <cellStyle name="Normal 4 2 2 5 2 3 4" xfId="28398" xr:uid="{00000000-0005-0000-0000-000077160000}"/>
    <cellStyle name="Normal 4 2 2 5 2 3 5" xfId="28399" xr:uid="{00000000-0005-0000-0000-000078160000}"/>
    <cellStyle name="Normal 4 2 2 5 2 4" xfId="28400" xr:uid="{00000000-0005-0000-0000-000079160000}"/>
    <cellStyle name="Normal 4 2 2 5 2 4 2" xfId="28401" xr:uid="{00000000-0005-0000-0000-00007A160000}"/>
    <cellStyle name="Normal 4 2 2 5 2 4 2 2" xfId="28402" xr:uid="{00000000-0005-0000-0000-00007B160000}"/>
    <cellStyle name="Normal 4 2 2 5 2 4 2 3" xfId="28403" xr:uid="{00000000-0005-0000-0000-00007C160000}"/>
    <cellStyle name="Normal 4 2 2 5 2 4 3" xfId="28404" xr:uid="{00000000-0005-0000-0000-00007D160000}"/>
    <cellStyle name="Normal 4 2 2 5 2 4 4" xfId="28405" xr:uid="{00000000-0005-0000-0000-00007E160000}"/>
    <cellStyle name="Normal 4 2 2 5 2 4 5" xfId="28406" xr:uid="{00000000-0005-0000-0000-00007F160000}"/>
    <cellStyle name="Normal 4 2 2 5 2 5" xfId="28407" xr:uid="{00000000-0005-0000-0000-000080160000}"/>
    <cellStyle name="Normal 4 2 2 5 2 5 2" xfId="28408" xr:uid="{00000000-0005-0000-0000-000081160000}"/>
    <cellStyle name="Normal 4 2 2 5 2 5 3" xfId="28409" xr:uid="{00000000-0005-0000-0000-000082160000}"/>
    <cellStyle name="Normal 4 2 2 5 2 6" xfId="28410" xr:uid="{00000000-0005-0000-0000-000083160000}"/>
    <cellStyle name="Normal 4 2 2 5 2 7" xfId="28411" xr:uid="{00000000-0005-0000-0000-000084160000}"/>
    <cellStyle name="Normal 4 2 2 5 2 8" xfId="28412" xr:uid="{00000000-0005-0000-0000-000085160000}"/>
    <cellStyle name="Normal 4 2 2 5 3" xfId="28413" xr:uid="{00000000-0005-0000-0000-000086160000}"/>
    <cellStyle name="Normal 4 2 2 5 3 2" xfId="28414" xr:uid="{00000000-0005-0000-0000-000087160000}"/>
    <cellStyle name="Normal 4 2 2 5 3 2 2" xfId="28415" xr:uid="{00000000-0005-0000-0000-000088160000}"/>
    <cellStyle name="Normal 4 2 2 5 3 2 2 2" xfId="28416" xr:uid="{00000000-0005-0000-0000-000089160000}"/>
    <cellStyle name="Normal 4 2 2 5 3 2 2 3" xfId="28417" xr:uid="{00000000-0005-0000-0000-00008A160000}"/>
    <cellStyle name="Normal 4 2 2 5 3 2 3" xfId="28418" xr:uid="{00000000-0005-0000-0000-00008B160000}"/>
    <cellStyle name="Normal 4 2 2 5 3 2 4" xfId="28419" xr:uid="{00000000-0005-0000-0000-00008C160000}"/>
    <cellStyle name="Normal 4 2 2 5 3 2 5" xfId="28420" xr:uid="{00000000-0005-0000-0000-00008D160000}"/>
    <cellStyle name="Normal 4 2 2 5 3 3" xfId="28421" xr:uid="{00000000-0005-0000-0000-00008E160000}"/>
    <cellStyle name="Normal 4 2 2 5 3 3 2" xfId="28422" xr:uid="{00000000-0005-0000-0000-00008F160000}"/>
    <cellStyle name="Normal 4 2 2 5 3 3 2 2" xfId="28423" xr:uid="{00000000-0005-0000-0000-000090160000}"/>
    <cellStyle name="Normal 4 2 2 5 3 3 2 3" xfId="28424" xr:uid="{00000000-0005-0000-0000-000091160000}"/>
    <cellStyle name="Normal 4 2 2 5 3 3 3" xfId="28425" xr:uid="{00000000-0005-0000-0000-000092160000}"/>
    <cellStyle name="Normal 4 2 2 5 3 3 4" xfId="28426" xr:uid="{00000000-0005-0000-0000-000093160000}"/>
    <cellStyle name="Normal 4 2 2 5 3 3 5" xfId="28427" xr:uid="{00000000-0005-0000-0000-000094160000}"/>
    <cellStyle name="Normal 4 2 2 5 3 4" xfId="28428" xr:uid="{00000000-0005-0000-0000-000095160000}"/>
    <cellStyle name="Normal 4 2 2 5 3 4 2" xfId="28429" xr:uid="{00000000-0005-0000-0000-000096160000}"/>
    <cellStyle name="Normal 4 2 2 5 3 4 3" xfId="28430" xr:uid="{00000000-0005-0000-0000-000097160000}"/>
    <cellStyle name="Normal 4 2 2 5 3 5" xfId="28431" xr:uid="{00000000-0005-0000-0000-000098160000}"/>
    <cellStyle name="Normal 4 2 2 5 3 6" xfId="28432" xr:uid="{00000000-0005-0000-0000-000099160000}"/>
    <cellStyle name="Normal 4 2 2 5 3 7" xfId="28433" xr:uid="{00000000-0005-0000-0000-00009A160000}"/>
    <cellStyle name="Normal 4 2 2 5 4" xfId="28434" xr:uid="{00000000-0005-0000-0000-00009B160000}"/>
    <cellStyle name="Normal 4 2 2 5 4 2" xfId="28435" xr:uid="{00000000-0005-0000-0000-00009C160000}"/>
    <cellStyle name="Normal 4 2 2 5 4 2 2" xfId="28436" xr:uid="{00000000-0005-0000-0000-00009D160000}"/>
    <cellStyle name="Normal 4 2 2 5 4 2 3" xfId="28437" xr:uid="{00000000-0005-0000-0000-00009E160000}"/>
    <cellStyle name="Normal 4 2 2 5 4 3" xfId="28438" xr:uid="{00000000-0005-0000-0000-00009F160000}"/>
    <cellStyle name="Normal 4 2 2 5 4 4" xfId="28439" xr:uid="{00000000-0005-0000-0000-0000A0160000}"/>
    <cellStyle name="Normal 4 2 2 5 4 5" xfId="28440" xr:uid="{00000000-0005-0000-0000-0000A1160000}"/>
    <cellStyle name="Normal 4 2 2 5 5" xfId="28441" xr:uid="{00000000-0005-0000-0000-0000A2160000}"/>
    <cellStyle name="Normal 4 2 2 5 5 2" xfId="28442" xr:uid="{00000000-0005-0000-0000-0000A3160000}"/>
    <cellStyle name="Normal 4 2 2 5 5 2 2" xfId="28443" xr:uid="{00000000-0005-0000-0000-0000A4160000}"/>
    <cellStyle name="Normal 4 2 2 5 5 2 3" xfId="28444" xr:uid="{00000000-0005-0000-0000-0000A5160000}"/>
    <cellStyle name="Normal 4 2 2 5 5 3" xfId="28445" xr:uid="{00000000-0005-0000-0000-0000A6160000}"/>
    <cellStyle name="Normal 4 2 2 5 5 4" xfId="28446" xr:uid="{00000000-0005-0000-0000-0000A7160000}"/>
    <cellStyle name="Normal 4 2 2 5 5 5" xfId="28447" xr:uid="{00000000-0005-0000-0000-0000A8160000}"/>
    <cellStyle name="Normal 4 2 2 5 6" xfId="28448" xr:uid="{00000000-0005-0000-0000-0000A9160000}"/>
    <cellStyle name="Normal 4 2 2 5 6 2" xfId="28449" xr:uid="{00000000-0005-0000-0000-0000AA160000}"/>
    <cellStyle name="Normal 4 2 2 5 6 3" xfId="28450" xr:uid="{00000000-0005-0000-0000-0000AB160000}"/>
    <cellStyle name="Normal 4 2 2 5 7" xfId="28451" xr:uid="{00000000-0005-0000-0000-0000AC160000}"/>
    <cellStyle name="Normal 4 2 2 5 8" xfId="28452" xr:uid="{00000000-0005-0000-0000-0000AD160000}"/>
    <cellStyle name="Normal 4 2 2 5 9" xfId="28453" xr:uid="{00000000-0005-0000-0000-0000AE160000}"/>
    <cellStyle name="Normal 4 2 2 6" xfId="28454" xr:uid="{00000000-0005-0000-0000-0000AF160000}"/>
    <cellStyle name="Normal 4 2 2 6 2" xfId="28455" xr:uid="{00000000-0005-0000-0000-0000B0160000}"/>
    <cellStyle name="Normal 4 2 2 6 2 2" xfId="28456" xr:uid="{00000000-0005-0000-0000-0000B1160000}"/>
    <cellStyle name="Normal 4 2 2 6 2 2 2" xfId="28457" xr:uid="{00000000-0005-0000-0000-0000B2160000}"/>
    <cellStyle name="Normal 4 2 2 6 2 2 2 2" xfId="28458" xr:uid="{00000000-0005-0000-0000-0000B3160000}"/>
    <cellStyle name="Normal 4 2 2 6 2 2 2 3" xfId="28459" xr:uid="{00000000-0005-0000-0000-0000B4160000}"/>
    <cellStyle name="Normal 4 2 2 6 2 2 3" xfId="28460" xr:uid="{00000000-0005-0000-0000-0000B5160000}"/>
    <cellStyle name="Normal 4 2 2 6 2 2 4" xfId="28461" xr:uid="{00000000-0005-0000-0000-0000B6160000}"/>
    <cellStyle name="Normal 4 2 2 6 2 2 5" xfId="28462" xr:uid="{00000000-0005-0000-0000-0000B7160000}"/>
    <cellStyle name="Normal 4 2 2 6 2 3" xfId="28463" xr:uid="{00000000-0005-0000-0000-0000B8160000}"/>
    <cellStyle name="Normal 4 2 2 6 2 3 2" xfId="28464" xr:uid="{00000000-0005-0000-0000-0000B9160000}"/>
    <cellStyle name="Normal 4 2 2 6 2 3 2 2" xfId="28465" xr:uid="{00000000-0005-0000-0000-0000BA160000}"/>
    <cellStyle name="Normal 4 2 2 6 2 3 2 3" xfId="28466" xr:uid="{00000000-0005-0000-0000-0000BB160000}"/>
    <cellStyle name="Normal 4 2 2 6 2 3 3" xfId="28467" xr:uid="{00000000-0005-0000-0000-0000BC160000}"/>
    <cellStyle name="Normal 4 2 2 6 2 3 4" xfId="28468" xr:uid="{00000000-0005-0000-0000-0000BD160000}"/>
    <cellStyle name="Normal 4 2 2 6 2 3 5" xfId="28469" xr:uid="{00000000-0005-0000-0000-0000BE160000}"/>
    <cellStyle name="Normal 4 2 2 6 2 4" xfId="28470" xr:uid="{00000000-0005-0000-0000-0000BF160000}"/>
    <cellStyle name="Normal 4 2 2 6 2 4 2" xfId="28471" xr:uid="{00000000-0005-0000-0000-0000C0160000}"/>
    <cellStyle name="Normal 4 2 2 6 2 4 3" xfId="28472" xr:uid="{00000000-0005-0000-0000-0000C1160000}"/>
    <cellStyle name="Normal 4 2 2 6 2 5" xfId="28473" xr:uid="{00000000-0005-0000-0000-0000C2160000}"/>
    <cellStyle name="Normal 4 2 2 6 2 6" xfId="28474" xr:uid="{00000000-0005-0000-0000-0000C3160000}"/>
    <cellStyle name="Normal 4 2 2 6 2 7" xfId="28475" xr:uid="{00000000-0005-0000-0000-0000C4160000}"/>
    <cellStyle name="Normal 4 2 2 6 3" xfId="28476" xr:uid="{00000000-0005-0000-0000-0000C5160000}"/>
    <cellStyle name="Normal 4 2 2 6 3 2" xfId="28477" xr:uid="{00000000-0005-0000-0000-0000C6160000}"/>
    <cellStyle name="Normal 4 2 2 6 3 2 2" xfId="28478" xr:uid="{00000000-0005-0000-0000-0000C7160000}"/>
    <cellStyle name="Normal 4 2 2 6 3 2 3" xfId="28479" xr:uid="{00000000-0005-0000-0000-0000C8160000}"/>
    <cellStyle name="Normal 4 2 2 6 3 3" xfId="28480" xr:uid="{00000000-0005-0000-0000-0000C9160000}"/>
    <cellStyle name="Normal 4 2 2 6 3 4" xfId="28481" xr:uid="{00000000-0005-0000-0000-0000CA160000}"/>
    <cellStyle name="Normal 4 2 2 6 3 5" xfId="28482" xr:uid="{00000000-0005-0000-0000-0000CB160000}"/>
    <cellStyle name="Normal 4 2 2 6 4" xfId="28483" xr:uid="{00000000-0005-0000-0000-0000CC160000}"/>
    <cellStyle name="Normal 4 2 2 6 4 2" xfId="28484" xr:uid="{00000000-0005-0000-0000-0000CD160000}"/>
    <cellStyle name="Normal 4 2 2 6 4 2 2" xfId="28485" xr:uid="{00000000-0005-0000-0000-0000CE160000}"/>
    <cellStyle name="Normal 4 2 2 6 4 2 3" xfId="28486" xr:uid="{00000000-0005-0000-0000-0000CF160000}"/>
    <cellStyle name="Normal 4 2 2 6 4 3" xfId="28487" xr:uid="{00000000-0005-0000-0000-0000D0160000}"/>
    <cellStyle name="Normal 4 2 2 6 4 4" xfId="28488" xr:uid="{00000000-0005-0000-0000-0000D1160000}"/>
    <cellStyle name="Normal 4 2 2 6 4 5" xfId="28489" xr:uid="{00000000-0005-0000-0000-0000D2160000}"/>
    <cellStyle name="Normal 4 2 2 6 5" xfId="28490" xr:uid="{00000000-0005-0000-0000-0000D3160000}"/>
    <cellStyle name="Normal 4 2 2 6 5 2" xfId="28491" xr:uid="{00000000-0005-0000-0000-0000D4160000}"/>
    <cellStyle name="Normal 4 2 2 6 5 3" xfId="28492" xr:uid="{00000000-0005-0000-0000-0000D5160000}"/>
    <cellStyle name="Normal 4 2 2 6 6" xfId="28493" xr:uid="{00000000-0005-0000-0000-0000D6160000}"/>
    <cellStyle name="Normal 4 2 2 6 7" xfId="28494" xr:uid="{00000000-0005-0000-0000-0000D7160000}"/>
    <cellStyle name="Normal 4 2 2 6 8" xfId="28495" xr:uid="{00000000-0005-0000-0000-0000D8160000}"/>
    <cellStyle name="Normal 4 2 2 7" xfId="28496" xr:uid="{00000000-0005-0000-0000-0000D9160000}"/>
    <cellStyle name="Normal 4 2 2 7 2" xfId="28497" xr:uid="{00000000-0005-0000-0000-0000DA160000}"/>
    <cellStyle name="Normal 4 2 2 7 2 2" xfId="28498" xr:uid="{00000000-0005-0000-0000-0000DB160000}"/>
    <cellStyle name="Normal 4 2 2 7 2 2 2" xfId="28499" xr:uid="{00000000-0005-0000-0000-0000DC160000}"/>
    <cellStyle name="Normal 4 2 2 7 2 2 3" xfId="28500" xr:uid="{00000000-0005-0000-0000-0000DD160000}"/>
    <cellStyle name="Normal 4 2 2 7 2 3" xfId="28501" xr:uid="{00000000-0005-0000-0000-0000DE160000}"/>
    <cellStyle name="Normal 4 2 2 7 2 4" xfId="28502" xr:uid="{00000000-0005-0000-0000-0000DF160000}"/>
    <cellStyle name="Normal 4 2 2 7 2 5" xfId="28503" xr:uid="{00000000-0005-0000-0000-0000E0160000}"/>
    <cellStyle name="Normal 4 2 2 7 3" xfId="28504" xr:uid="{00000000-0005-0000-0000-0000E1160000}"/>
    <cellStyle name="Normal 4 2 2 7 3 2" xfId="28505" xr:uid="{00000000-0005-0000-0000-0000E2160000}"/>
    <cellStyle name="Normal 4 2 2 7 3 2 2" xfId="28506" xr:uid="{00000000-0005-0000-0000-0000E3160000}"/>
    <cellStyle name="Normal 4 2 2 7 3 2 3" xfId="28507" xr:uid="{00000000-0005-0000-0000-0000E4160000}"/>
    <cellStyle name="Normal 4 2 2 7 3 3" xfId="28508" xr:uid="{00000000-0005-0000-0000-0000E5160000}"/>
    <cellStyle name="Normal 4 2 2 7 3 4" xfId="28509" xr:uid="{00000000-0005-0000-0000-0000E6160000}"/>
    <cellStyle name="Normal 4 2 2 7 3 5" xfId="28510" xr:uid="{00000000-0005-0000-0000-0000E7160000}"/>
    <cellStyle name="Normal 4 2 2 7 4" xfId="28511" xr:uid="{00000000-0005-0000-0000-0000E8160000}"/>
    <cellStyle name="Normal 4 2 2 7 4 2" xfId="28512" xr:uid="{00000000-0005-0000-0000-0000E9160000}"/>
    <cellStyle name="Normal 4 2 2 7 4 3" xfId="28513" xr:uid="{00000000-0005-0000-0000-0000EA160000}"/>
    <cellStyle name="Normal 4 2 2 7 5" xfId="28514" xr:uid="{00000000-0005-0000-0000-0000EB160000}"/>
    <cellStyle name="Normal 4 2 2 7 6" xfId="28515" xr:uid="{00000000-0005-0000-0000-0000EC160000}"/>
    <cellStyle name="Normal 4 2 2 7 7" xfId="28516" xr:uid="{00000000-0005-0000-0000-0000ED160000}"/>
    <cellStyle name="Normal 4 2 2 8" xfId="28517" xr:uid="{00000000-0005-0000-0000-0000EE160000}"/>
    <cellStyle name="Normal 4 2 2 8 2" xfId="28518" xr:uid="{00000000-0005-0000-0000-0000EF160000}"/>
    <cellStyle name="Normal 4 2 2 8 2 2" xfId="28519" xr:uid="{00000000-0005-0000-0000-0000F0160000}"/>
    <cellStyle name="Normal 4 2 2 8 2 2 2" xfId="28520" xr:uid="{00000000-0005-0000-0000-0000F1160000}"/>
    <cellStyle name="Normal 4 2 2 8 2 2 3" xfId="28521" xr:uid="{00000000-0005-0000-0000-0000F2160000}"/>
    <cellStyle name="Normal 4 2 2 8 2 3" xfId="28522" xr:uid="{00000000-0005-0000-0000-0000F3160000}"/>
    <cellStyle name="Normal 4 2 2 8 2 4" xfId="28523" xr:uid="{00000000-0005-0000-0000-0000F4160000}"/>
    <cellStyle name="Normal 4 2 2 8 2 5" xfId="28524" xr:uid="{00000000-0005-0000-0000-0000F5160000}"/>
    <cellStyle name="Normal 4 2 2 8 3" xfId="28525" xr:uid="{00000000-0005-0000-0000-0000F6160000}"/>
    <cellStyle name="Normal 4 2 2 8 3 2" xfId="28526" xr:uid="{00000000-0005-0000-0000-0000F7160000}"/>
    <cellStyle name="Normal 4 2 2 8 3 2 2" xfId="28527" xr:uid="{00000000-0005-0000-0000-0000F8160000}"/>
    <cellStyle name="Normal 4 2 2 8 3 2 3" xfId="28528" xr:uid="{00000000-0005-0000-0000-0000F9160000}"/>
    <cellStyle name="Normal 4 2 2 8 3 3" xfId="28529" xr:uid="{00000000-0005-0000-0000-0000FA160000}"/>
    <cellStyle name="Normal 4 2 2 8 3 4" xfId="28530" xr:uid="{00000000-0005-0000-0000-0000FB160000}"/>
    <cellStyle name="Normal 4 2 2 8 3 5" xfId="28531" xr:uid="{00000000-0005-0000-0000-0000FC160000}"/>
    <cellStyle name="Normal 4 2 2 8 4" xfId="28532" xr:uid="{00000000-0005-0000-0000-0000FD160000}"/>
    <cellStyle name="Normal 4 2 2 8 4 2" xfId="28533" xr:uid="{00000000-0005-0000-0000-0000FE160000}"/>
    <cellStyle name="Normal 4 2 2 8 4 3" xfId="28534" xr:uid="{00000000-0005-0000-0000-0000FF160000}"/>
    <cellStyle name="Normal 4 2 2 8 5" xfId="28535" xr:uid="{00000000-0005-0000-0000-000000170000}"/>
    <cellStyle name="Normal 4 2 2 8 6" xfId="28536" xr:uid="{00000000-0005-0000-0000-000001170000}"/>
    <cellStyle name="Normal 4 2 2 8 7" xfId="28537" xr:uid="{00000000-0005-0000-0000-000002170000}"/>
    <cellStyle name="Normal 4 2 2 9" xfId="28538" xr:uid="{00000000-0005-0000-0000-000003170000}"/>
    <cellStyle name="Normal 4 2 2 9 2" xfId="28539" xr:uid="{00000000-0005-0000-0000-000004170000}"/>
    <cellStyle name="Normal 4 2 2 9 2 2" xfId="28540" xr:uid="{00000000-0005-0000-0000-000005170000}"/>
    <cellStyle name="Normal 4 2 2 9 2 3" xfId="28541" xr:uid="{00000000-0005-0000-0000-000006170000}"/>
    <cellStyle name="Normal 4 2 2 9 3" xfId="28542" xr:uid="{00000000-0005-0000-0000-000007170000}"/>
    <cellStyle name="Normal 4 2 2 9 4" xfId="28543" xr:uid="{00000000-0005-0000-0000-000008170000}"/>
    <cellStyle name="Normal 4 2 2 9 5" xfId="28544" xr:uid="{00000000-0005-0000-0000-000009170000}"/>
    <cellStyle name="Normal 4 2 3" xfId="2163" xr:uid="{00000000-0005-0000-0000-00000A170000}"/>
    <cellStyle name="Normal 4 2 3 10" xfId="28546" xr:uid="{00000000-0005-0000-0000-00000B170000}"/>
    <cellStyle name="Normal 4 2 3 10 2" xfId="28547" xr:uid="{00000000-0005-0000-0000-00000C170000}"/>
    <cellStyle name="Normal 4 2 3 10 2 2" xfId="28548" xr:uid="{00000000-0005-0000-0000-00000D170000}"/>
    <cellStyle name="Normal 4 2 3 10 2 3" xfId="28549" xr:uid="{00000000-0005-0000-0000-00000E170000}"/>
    <cellStyle name="Normal 4 2 3 10 3" xfId="28550" xr:uid="{00000000-0005-0000-0000-00000F170000}"/>
    <cellStyle name="Normal 4 2 3 10 4" xfId="28551" xr:uid="{00000000-0005-0000-0000-000010170000}"/>
    <cellStyle name="Normal 4 2 3 10 5" xfId="28552" xr:uid="{00000000-0005-0000-0000-000011170000}"/>
    <cellStyle name="Normal 4 2 3 11" xfId="28553" xr:uid="{00000000-0005-0000-0000-000012170000}"/>
    <cellStyle name="Normal 4 2 3 11 2" xfId="28554" xr:uid="{00000000-0005-0000-0000-000013170000}"/>
    <cellStyle name="Normal 4 2 3 11 3" xfId="28555" xr:uid="{00000000-0005-0000-0000-000014170000}"/>
    <cellStyle name="Normal 4 2 3 12" xfId="28556" xr:uid="{00000000-0005-0000-0000-000015170000}"/>
    <cellStyle name="Normal 4 2 3 13" xfId="28557" xr:uid="{00000000-0005-0000-0000-000016170000}"/>
    <cellStyle name="Normal 4 2 3 14" xfId="28558" xr:uid="{00000000-0005-0000-0000-000017170000}"/>
    <cellStyle name="Normal 4 2 3 15" xfId="28545" xr:uid="{00000000-0005-0000-0000-000018170000}"/>
    <cellStyle name="Normal 4 2 3 2" xfId="7782" xr:uid="{00000000-0005-0000-0000-000019170000}"/>
    <cellStyle name="Normal 4 2 3 2 10" xfId="28560" xr:uid="{00000000-0005-0000-0000-00001A170000}"/>
    <cellStyle name="Normal 4 2 3 2 11" xfId="28561" xr:uid="{00000000-0005-0000-0000-00001B170000}"/>
    <cellStyle name="Normal 4 2 3 2 12" xfId="28562" xr:uid="{00000000-0005-0000-0000-00001C170000}"/>
    <cellStyle name="Normal 4 2 3 2 13" xfId="28559" xr:uid="{00000000-0005-0000-0000-00001D170000}"/>
    <cellStyle name="Normal 4 2 3 2 2" xfId="28563" xr:uid="{00000000-0005-0000-0000-00001E170000}"/>
    <cellStyle name="Normal 4 2 3 2 2 2" xfId="28564" xr:uid="{00000000-0005-0000-0000-00001F170000}"/>
    <cellStyle name="Normal 4 2 3 2 2 2 2" xfId="28565" xr:uid="{00000000-0005-0000-0000-000020170000}"/>
    <cellStyle name="Normal 4 2 3 2 2 2 2 2" xfId="28566" xr:uid="{00000000-0005-0000-0000-000021170000}"/>
    <cellStyle name="Normal 4 2 3 2 2 2 2 2 2" xfId="28567" xr:uid="{00000000-0005-0000-0000-000022170000}"/>
    <cellStyle name="Normal 4 2 3 2 2 2 2 2 2 2" xfId="28568" xr:uid="{00000000-0005-0000-0000-000023170000}"/>
    <cellStyle name="Normal 4 2 3 2 2 2 2 2 2 3" xfId="28569" xr:uid="{00000000-0005-0000-0000-000024170000}"/>
    <cellStyle name="Normal 4 2 3 2 2 2 2 2 3" xfId="28570" xr:uid="{00000000-0005-0000-0000-000025170000}"/>
    <cellStyle name="Normal 4 2 3 2 2 2 2 2 4" xfId="28571" xr:uid="{00000000-0005-0000-0000-000026170000}"/>
    <cellStyle name="Normal 4 2 3 2 2 2 2 2 5" xfId="28572" xr:uid="{00000000-0005-0000-0000-000027170000}"/>
    <cellStyle name="Normal 4 2 3 2 2 2 2 3" xfId="28573" xr:uid="{00000000-0005-0000-0000-000028170000}"/>
    <cellStyle name="Normal 4 2 3 2 2 2 2 3 2" xfId="28574" xr:uid="{00000000-0005-0000-0000-000029170000}"/>
    <cellStyle name="Normal 4 2 3 2 2 2 2 3 2 2" xfId="28575" xr:uid="{00000000-0005-0000-0000-00002A170000}"/>
    <cellStyle name="Normal 4 2 3 2 2 2 2 3 2 3" xfId="28576" xr:uid="{00000000-0005-0000-0000-00002B170000}"/>
    <cellStyle name="Normal 4 2 3 2 2 2 2 3 3" xfId="28577" xr:uid="{00000000-0005-0000-0000-00002C170000}"/>
    <cellStyle name="Normal 4 2 3 2 2 2 2 3 4" xfId="28578" xr:uid="{00000000-0005-0000-0000-00002D170000}"/>
    <cellStyle name="Normal 4 2 3 2 2 2 2 3 5" xfId="28579" xr:uid="{00000000-0005-0000-0000-00002E170000}"/>
    <cellStyle name="Normal 4 2 3 2 2 2 2 4" xfId="28580" xr:uid="{00000000-0005-0000-0000-00002F170000}"/>
    <cellStyle name="Normal 4 2 3 2 2 2 2 4 2" xfId="28581" xr:uid="{00000000-0005-0000-0000-000030170000}"/>
    <cellStyle name="Normal 4 2 3 2 2 2 2 4 3" xfId="28582" xr:uid="{00000000-0005-0000-0000-000031170000}"/>
    <cellStyle name="Normal 4 2 3 2 2 2 2 5" xfId="28583" xr:uid="{00000000-0005-0000-0000-000032170000}"/>
    <cellStyle name="Normal 4 2 3 2 2 2 2 6" xfId="28584" xr:uid="{00000000-0005-0000-0000-000033170000}"/>
    <cellStyle name="Normal 4 2 3 2 2 2 2 7" xfId="28585" xr:uid="{00000000-0005-0000-0000-000034170000}"/>
    <cellStyle name="Normal 4 2 3 2 2 2 3" xfId="28586" xr:uid="{00000000-0005-0000-0000-000035170000}"/>
    <cellStyle name="Normal 4 2 3 2 2 2 3 2" xfId="28587" xr:uid="{00000000-0005-0000-0000-000036170000}"/>
    <cellStyle name="Normal 4 2 3 2 2 2 3 2 2" xfId="28588" xr:uid="{00000000-0005-0000-0000-000037170000}"/>
    <cellStyle name="Normal 4 2 3 2 2 2 3 2 3" xfId="28589" xr:uid="{00000000-0005-0000-0000-000038170000}"/>
    <cellStyle name="Normal 4 2 3 2 2 2 3 3" xfId="28590" xr:uid="{00000000-0005-0000-0000-000039170000}"/>
    <cellStyle name="Normal 4 2 3 2 2 2 3 4" xfId="28591" xr:uid="{00000000-0005-0000-0000-00003A170000}"/>
    <cellStyle name="Normal 4 2 3 2 2 2 3 5" xfId="28592" xr:uid="{00000000-0005-0000-0000-00003B170000}"/>
    <cellStyle name="Normal 4 2 3 2 2 2 4" xfId="28593" xr:uid="{00000000-0005-0000-0000-00003C170000}"/>
    <cellStyle name="Normal 4 2 3 2 2 2 4 2" xfId="28594" xr:uid="{00000000-0005-0000-0000-00003D170000}"/>
    <cellStyle name="Normal 4 2 3 2 2 2 4 2 2" xfId="28595" xr:uid="{00000000-0005-0000-0000-00003E170000}"/>
    <cellStyle name="Normal 4 2 3 2 2 2 4 2 3" xfId="28596" xr:uid="{00000000-0005-0000-0000-00003F170000}"/>
    <cellStyle name="Normal 4 2 3 2 2 2 4 3" xfId="28597" xr:uid="{00000000-0005-0000-0000-000040170000}"/>
    <cellStyle name="Normal 4 2 3 2 2 2 4 4" xfId="28598" xr:uid="{00000000-0005-0000-0000-000041170000}"/>
    <cellStyle name="Normal 4 2 3 2 2 2 4 5" xfId="28599" xr:uid="{00000000-0005-0000-0000-000042170000}"/>
    <cellStyle name="Normal 4 2 3 2 2 2 5" xfId="28600" xr:uid="{00000000-0005-0000-0000-000043170000}"/>
    <cellStyle name="Normal 4 2 3 2 2 2 5 2" xfId="28601" xr:uid="{00000000-0005-0000-0000-000044170000}"/>
    <cellStyle name="Normal 4 2 3 2 2 2 5 3" xfId="28602" xr:uid="{00000000-0005-0000-0000-000045170000}"/>
    <cellStyle name="Normal 4 2 3 2 2 2 6" xfId="28603" xr:uid="{00000000-0005-0000-0000-000046170000}"/>
    <cellStyle name="Normal 4 2 3 2 2 2 7" xfId="28604" xr:uid="{00000000-0005-0000-0000-000047170000}"/>
    <cellStyle name="Normal 4 2 3 2 2 2 8" xfId="28605" xr:uid="{00000000-0005-0000-0000-000048170000}"/>
    <cellStyle name="Normal 4 2 3 2 2 3" xfId="28606" xr:uid="{00000000-0005-0000-0000-000049170000}"/>
    <cellStyle name="Normal 4 2 3 2 2 3 2" xfId="28607" xr:uid="{00000000-0005-0000-0000-00004A170000}"/>
    <cellStyle name="Normal 4 2 3 2 2 3 2 2" xfId="28608" xr:uid="{00000000-0005-0000-0000-00004B170000}"/>
    <cellStyle name="Normal 4 2 3 2 2 3 2 2 2" xfId="28609" xr:uid="{00000000-0005-0000-0000-00004C170000}"/>
    <cellStyle name="Normal 4 2 3 2 2 3 2 2 3" xfId="28610" xr:uid="{00000000-0005-0000-0000-00004D170000}"/>
    <cellStyle name="Normal 4 2 3 2 2 3 2 3" xfId="28611" xr:uid="{00000000-0005-0000-0000-00004E170000}"/>
    <cellStyle name="Normal 4 2 3 2 2 3 2 4" xfId="28612" xr:uid="{00000000-0005-0000-0000-00004F170000}"/>
    <cellStyle name="Normal 4 2 3 2 2 3 2 5" xfId="28613" xr:uid="{00000000-0005-0000-0000-000050170000}"/>
    <cellStyle name="Normal 4 2 3 2 2 3 3" xfId="28614" xr:uid="{00000000-0005-0000-0000-000051170000}"/>
    <cellStyle name="Normal 4 2 3 2 2 3 3 2" xfId="28615" xr:uid="{00000000-0005-0000-0000-000052170000}"/>
    <cellStyle name="Normal 4 2 3 2 2 3 3 2 2" xfId="28616" xr:uid="{00000000-0005-0000-0000-000053170000}"/>
    <cellStyle name="Normal 4 2 3 2 2 3 3 2 3" xfId="28617" xr:uid="{00000000-0005-0000-0000-000054170000}"/>
    <cellStyle name="Normal 4 2 3 2 2 3 3 3" xfId="28618" xr:uid="{00000000-0005-0000-0000-000055170000}"/>
    <cellStyle name="Normal 4 2 3 2 2 3 3 4" xfId="28619" xr:uid="{00000000-0005-0000-0000-000056170000}"/>
    <cellStyle name="Normal 4 2 3 2 2 3 3 5" xfId="28620" xr:uid="{00000000-0005-0000-0000-000057170000}"/>
    <cellStyle name="Normal 4 2 3 2 2 3 4" xfId="28621" xr:uid="{00000000-0005-0000-0000-000058170000}"/>
    <cellStyle name="Normal 4 2 3 2 2 3 4 2" xfId="28622" xr:uid="{00000000-0005-0000-0000-000059170000}"/>
    <cellStyle name="Normal 4 2 3 2 2 3 4 3" xfId="28623" xr:uid="{00000000-0005-0000-0000-00005A170000}"/>
    <cellStyle name="Normal 4 2 3 2 2 3 5" xfId="28624" xr:uid="{00000000-0005-0000-0000-00005B170000}"/>
    <cellStyle name="Normal 4 2 3 2 2 3 6" xfId="28625" xr:uid="{00000000-0005-0000-0000-00005C170000}"/>
    <cellStyle name="Normal 4 2 3 2 2 3 7" xfId="28626" xr:uid="{00000000-0005-0000-0000-00005D170000}"/>
    <cellStyle name="Normal 4 2 3 2 2 4" xfId="28627" xr:uid="{00000000-0005-0000-0000-00005E170000}"/>
    <cellStyle name="Normal 4 2 3 2 2 4 2" xfId="28628" xr:uid="{00000000-0005-0000-0000-00005F170000}"/>
    <cellStyle name="Normal 4 2 3 2 2 4 2 2" xfId="28629" xr:uid="{00000000-0005-0000-0000-000060170000}"/>
    <cellStyle name="Normal 4 2 3 2 2 4 2 3" xfId="28630" xr:uid="{00000000-0005-0000-0000-000061170000}"/>
    <cellStyle name="Normal 4 2 3 2 2 4 3" xfId="28631" xr:uid="{00000000-0005-0000-0000-000062170000}"/>
    <cellStyle name="Normal 4 2 3 2 2 4 4" xfId="28632" xr:uid="{00000000-0005-0000-0000-000063170000}"/>
    <cellStyle name="Normal 4 2 3 2 2 4 5" xfId="28633" xr:uid="{00000000-0005-0000-0000-000064170000}"/>
    <cellStyle name="Normal 4 2 3 2 2 5" xfId="28634" xr:uid="{00000000-0005-0000-0000-000065170000}"/>
    <cellStyle name="Normal 4 2 3 2 2 5 2" xfId="28635" xr:uid="{00000000-0005-0000-0000-000066170000}"/>
    <cellStyle name="Normal 4 2 3 2 2 5 2 2" xfId="28636" xr:uid="{00000000-0005-0000-0000-000067170000}"/>
    <cellStyle name="Normal 4 2 3 2 2 5 2 3" xfId="28637" xr:uid="{00000000-0005-0000-0000-000068170000}"/>
    <cellStyle name="Normal 4 2 3 2 2 5 3" xfId="28638" xr:uid="{00000000-0005-0000-0000-000069170000}"/>
    <cellStyle name="Normal 4 2 3 2 2 5 4" xfId="28639" xr:uid="{00000000-0005-0000-0000-00006A170000}"/>
    <cellStyle name="Normal 4 2 3 2 2 5 5" xfId="28640" xr:uid="{00000000-0005-0000-0000-00006B170000}"/>
    <cellStyle name="Normal 4 2 3 2 2 6" xfId="28641" xr:uid="{00000000-0005-0000-0000-00006C170000}"/>
    <cellStyle name="Normal 4 2 3 2 2 6 2" xfId="28642" xr:uid="{00000000-0005-0000-0000-00006D170000}"/>
    <cellStyle name="Normal 4 2 3 2 2 6 3" xfId="28643" xr:uid="{00000000-0005-0000-0000-00006E170000}"/>
    <cellStyle name="Normal 4 2 3 2 2 7" xfId="28644" xr:uid="{00000000-0005-0000-0000-00006F170000}"/>
    <cellStyle name="Normal 4 2 3 2 2 8" xfId="28645" xr:uid="{00000000-0005-0000-0000-000070170000}"/>
    <cellStyle name="Normal 4 2 3 2 2 9" xfId="28646" xr:uid="{00000000-0005-0000-0000-000071170000}"/>
    <cellStyle name="Normal 4 2 3 2 3" xfId="28647" xr:uid="{00000000-0005-0000-0000-000072170000}"/>
    <cellStyle name="Normal 4 2 3 2 3 2" xfId="28648" xr:uid="{00000000-0005-0000-0000-000073170000}"/>
    <cellStyle name="Normal 4 2 3 2 3 2 2" xfId="28649" xr:uid="{00000000-0005-0000-0000-000074170000}"/>
    <cellStyle name="Normal 4 2 3 2 3 2 2 2" xfId="28650" xr:uid="{00000000-0005-0000-0000-000075170000}"/>
    <cellStyle name="Normal 4 2 3 2 3 2 2 2 2" xfId="28651" xr:uid="{00000000-0005-0000-0000-000076170000}"/>
    <cellStyle name="Normal 4 2 3 2 3 2 2 2 2 2" xfId="28652" xr:uid="{00000000-0005-0000-0000-000077170000}"/>
    <cellStyle name="Normal 4 2 3 2 3 2 2 2 2 3" xfId="28653" xr:uid="{00000000-0005-0000-0000-000078170000}"/>
    <cellStyle name="Normal 4 2 3 2 3 2 2 2 3" xfId="28654" xr:uid="{00000000-0005-0000-0000-000079170000}"/>
    <cellStyle name="Normal 4 2 3 2 3 2 2 2 4" xfId="28655" xr:uid="{00000000-0005-0000-0000-00007A170000}"/>
    <cellStyle name="Normal 4 2 3 2 3 2 2 2 5" xfId="28656" xr:uid="{00000000-0005-0000-0000-00007B170000}"/>
    <cellStyle name="Normal 4 2 3 2 3 2 2 3" xfId="28657" xr:uid="{00000000-0005-0000-0000-00007C170000}"/>
    <cellStyle name="Normal 4 2 3 2 3 2 2 3 2" xfId="28658" xr:uid="{00000000-0005-0000-0000-00007D170000}"/>
    <cellStyle name="Normal 4 2 3 2 3 2 2 3 2 2" xfId="28659" xr:uid="{00000000-0005-0000-0000-00007E170000}"/>
    <cellStyle name="Normal 4 2 3 2 3 2 2 3 2 3" xfId="28660" xr:uid="{00000000-0005-0000-0000-00007F170000}"/>
    <cellStyle name="Normal 4 2 3 2 3 2 2 3 3" xfId="28661" xr:uid="{00000000-0005-0000-0000-000080170000}"/>
    <cellStyle name="Normal 4 2 3 2 3 2 2 3 4" xfId="28662" xr:uid="{00000000-0005-0000-0000-000081170000}"/>
    <cellStyle name="Normal 4 2 3 2 3 2 2 3 5" xfId="28663" xr:uid="{00000000-0005-0000-0000-000082170000}"/>
    <cellStyle name="Normal 4 2 3 2 3 2 2 4" xfId="28664" xr:uid="{00000000-0005-0000-0000-000083170000}"/>
    <cellStyle name="Normal 4 2 3 2 3 2 2 4 2" xfId="28665" xr:uid="{00000000-0005-0000-0000-000084170000}"/>
    <cellStyle name="Normal 4 2 3 2 3 2 2 4 3" xfId="28666" xr:uid="{00000000-0005-0000-0000-000085170000}"/>
    <cellStyle name="Normal 4 2 3 2 3 2 2 5" xfId="28667" xr:uid="{00000000-0005-0000-0000-000086170000}"/>
    <cellStyle name="Normal 4 2 3 2 3 2 2 6" xfId="28668" xr:uid="{00000000-0005-0000-0000-000087170000}"/>
    <cellStyle name="Normal 4 2 3 2 3 2 2 7" xfId="28669" xr:uid="{00000000-0005-0000-0000-000088170000}"/>
    <cellStyle name="Normal 4 2 3 2 3 2 3" xfId="28670" xr:uid="{00000000-0005-0000-0000-000089170000}"/>
    <cellStyle name="Normal 4 2 3 2 3 2 3 2" xfId="28671" xr:uid="{00000000-0005-0000-0000-00008A170000}"/>
    <cellStyle name="Normal 4 2 3 2 3 2 3 2 2" xfId="28672" xr:uid="{00000000-0005-0000-0000-00008B170000}"/>
    <cellStyle name="Normal 4 2 3 2 3 2 3 2 3" xfId="28673" xr:uid="{00000000-0005-0000-0000-00008C170000}"/>
    <cellStyle name="Normal 4 2 3 2 3 2 3 3" xfId="28674" xr:uid="{00000000-0005-0000-0000-00008D170000}"/>
    <cellStyle name="Normal 4 2 3 2 3 2 3 4" xfId="28675" xr:uid="{00000000-0005-0000-0000-00008E170000}"/>
    <cellStyle name="Normal 4 2 3 2 3 2 3 5" xfId="28676" xr:uid="{00000000-0005-0000-0000-00008F170000}"/>
    <cellStyle name="Normal 4 2 3 2 3 2 4" xfId="28677" xr:uid="{00000000-0005-0000-0000-000090170000}"/>
    <cellStyle name="Normal 4 2 3 2 3 2 4 2" xfId="28678" xr:uid="{00000000-0005-0000-0000-000091170000}"/>
    <cellStyle name="Normal 4 2 3 2 3 2 4 2 2" xfId="28679" xr:uid="{00000000-0005-0000-0000-000092170000}"/>
    <cellStyle name="Normal 4 2 3 2 3 2 4 2 3" xfId="28680" xr:uid="{00000000-0005-0000-0000-000093170000}"/>
    <cellStyle name="Normal 4 2 3 2 3 2 4 3" xfId="28681" xr:uid="{00000000-0005-0000-0000-000094170000}"/>
    <cellStyle name="Normal 4 2 3 2 3 2 4 4" xfId="28682" xr:uid="{00000000-0005-0000-0000-000095170000}"/>
    <cellStyle name="Normal 4 2 3 2 3 2 4 5" xfId="28683" xr:uid="{00000000-0005-0000-0000-000096170000}"/>
    <cellStyle name="Normal 4 2 3 2 3 2 5" xfId="28684" xr:uid="{00000000-0005-0000-0000-000097170000}"/>
    <cellStyle name="Normal 4 2 3 2 3 2 5 2" xfId="28685" xr:uid="{00000000-0005-0000-0000-000098170000}"/>
    <cellStyle name="Normal 4 2 3 2 3 2 5 3" xfId="28686" xr:uid="{00000000-0005-0000-0000-000099170000}"/>
    <cellStyle name="Normal 4 2 3 2 3 2 6" xfId="28687" xr:uid="{00000000-0005-0000-0000-00009A170000}"/>
    <cellStyle name="Normal 4 2 3 2 3 2 7" xfId="28688" xr:uid="{00000000-0005-0000-0000-00009B170000}"/>
    <cellStyle name="Normal 4 2 3 2 3 2 8" xfId="28689" xr:uid="{00000000-0005-0000-0000-00009C170000}"/>
    <cellStyle name="Normal 4 2 3 2 3 3" xfId="28690" xr:uid="{00000000-0005-0000-0000-00009D170000}"/>
    <cellStyle name="Normal 4 2 3 2 3 3 2" xfId="28691" xr:uid="{00000000-0005-0000-0000-00009E170000}"/>
    <cellStyle name="Normal 4 2 3 2 3 3 2 2" xfId="28692" xr:uid="{00000000-0005-0000-0000-00009F170000}"/>
    <cellStyle name="Normal 4 2 3 2 3 3 2 2 2" xfId="28693" xr:uid="{00000000-0005-0000-0000-0000A0170000}"/>
    <cellStyle name="Normal 4 2 3 2 3 3 2 2 3" xfId="28694" xr:uid="{00000000-0005-0000-0000-0000A1170000}"/>
    <cellStyle name="Normal 4 2 3 2 3 3 2 3" xfId="28695" xr:uid="{00000000-0005-0000-0000-0000A2170000}"/>
    <cellStyle name="Normal 4 2 3 2 3 3 2 4" xfId="28696" xr:uid="{00000000-0005-0000-0000-0000A3170000}"/>
    <cellStyle name="Normal 4 2 3 2 3 3 2 5" xfId="28697" xr:uid="{00000000-0005-0000-0000-0000A4170000}"/>
    <cellStyle name="Normal 4 2 3 2 3 3 3" xfId="28698" xr:uid="{00000000-0005-0000-0000-0000A5170000}"/>
    <cellStyle name="Normal 4 2 3 2 3 3 3 2" xfId="28699" xr:uid="{00000000-0005-0000-0000-0000A6170000}"/>
    <cellStyle name="Normal 4 2 3 2 3 3 3 2 2" xfId="28700" xr:uid="{00000000-0005-0000-0000-0000A7170000}"/>
    <cellStyle name="Normal 4 2 3 2 3 3 3 2 3" xfId="28701" xr:uid="{00000000-0005-0000-0000-0000A8170000}"/>
    <cellStyle name="Normal 4 2 3 2 3 3 3 3" xfId="28702" xr:uid="{00000000-0005-0000-0000-0000A9170000}"/>
    <cellStyle name="Normal 4 2 3 2 3 3 3 4" xfId="28703" xr:uid="{00000000-0005-0000-0000-0000AA170000}"/>
    <cellStyle name="Normal 4 2 3 2 3 3 3 5" xfId="28704" xr:uid="{00000000-0005-0000-0000-0000AB170000}"/>
    <cellStyle name="Normal 4 2 3 2 3 3 4" xfId="28705" xr:uid="{00000000-0005-0000-0000-0000AC170000}"/>
    <cellStyle name="Normal 4 2 3 2 3 3 4 2" xfId="28706" xr:uid="{00000000-0005-0000-0000-0000AD170000}"/>
    <cellStyle name="Normal 4 2 3 2 3 3 4 3" xfId="28707" xr:uid="{00000000-0005-0000-0000-0000AE170000}"/>
    <cellStyle name="Normal 4 2 3 2 3 3 5" xfId="28708" xr:uid="{00000000-0005-0000-0000-0000AF170000}"/>
    <cellStyle name="Normal 4 2 3 2 3 3 6" xfId="28709" xr:uid="{00000000-0005-0000-0000-0000B0170000}"/>
    <cellStyle name="Normal 4 2 3 2 3 3 7" xfId="28710" xr:uid="{00000000-0005-0000-0000-0000B1170000}"/>
    <cellStyle name="Normal 4 2 3 2 3 4" xfId="28711" xr:uid="{00000000-0005-0000-0000-0000B2170000}"/>
    <cellStyle name="Normal 4 2 3 2 3 4 2" xfId="28712" xr:uid="{00000000-0005-0000-0000-0000B3170000}"/>
    <cellStyle name="Normal 4 2 3 2 3 4 2 2" xfId="28713" xr:uid="{00000000-0005-0000-0000-0000B4170000}"/>
    <cellStyle name="Normal 4 2 3 2 3 4 2 3" xfId="28714" xr:uid="{00000000-0005-0000-0000-0000B5170000}"/>
    <cellStyle name="Normal 4 2 3 2 3 4 3" xfId="28715" xr:uid="{00000000-0005-0000-0000-0000B6170000}"/>
    <cellStyle name="Normal 4 2 3 2 3 4 4" xfId="28716" xr:uid="{00000000-0005-0000-0000-0000B7170000}"/>
    <cellStyle name="Normal 4 2 3 2 3 4 5" xfId="28717" xr:uid="{00000000-0005-0000-0000-0000B8170000}"/>
    <cellStyle name="Normal 4 2 3 2 3 5" xfId="28718" xr:uid="{00000000-0005-0000-0000-0000B9170000}"/>
    <cellStyle name="Normal 4 2 3 2 3 5 2" xfId="28719" xr:uid="{00000000-0005-0000-0000-0000BA170000}"/>
    <cellStyle name="Normal 4 2 3 2 3 5 2 2" xfId="28720" xr:uid="{00000000-0005-0000-0000-0000BB170000}"/>
    <cellStyle name="Normal 4 2 3 2 3 5 2 3" xfId="28721" xr:uid="{00000000-0005-0000-0000-0000BC170000}"/>
    <cellStyle name="Normal 4 2 3 2 3 5 3" xfId="28722" xr:uid="{00000000-0005-0000-0000-0000BD170000}"/>
    <cellStyle name="Normal 4 2 3 2 3 5 4" xfId="28723" xr:uid="{00000000-0005-0000-0000-0000BE170000}"/>
    <cellStyle name="Normal 4 2 3 2 3 5 5" xfId="28724" xr:uid="{00000000-0005-0000-0000-0000BF170000}"/>
    <cellStyle name="Normal 4 2 3 2 3 6" xfId="28725" xr:uid="{00000000-0005-0000-0000-0000C0170000}"/>
    <cellStyle name="Normal 4 2 3 2 3 6 2" xfId="28726" xr:uid="{00000000-0005-0000-0000-0000C1170000}"/>
    <cellStyle name="Normal 4 2 3 2 3 6 3" xfId="28727" xr:uid="{00000000-0005-0000-0000-0000C2170000}"/>
    <cellStyle name="Normal 4 2 3 2 3 7" xfId="28728" xr:uid="{00000000-0005-0000-0000-0000C3170000}"/>
    <cellStyle name="Normal 4 2 3 2 3 8" xfId="28729" xr:uid="{00000000-0005-0000-0000-0000C4170000}"/>
    <cellStyle name="Normal 4 2 3 2 3 9" xfId="28730" xr:uid="{00000000-0005-0000-0000-0000C5170000}"/>
    <cellStyle name="Normal 4 2 3 2 4" xfId="28731" xr:uid="{00000000-0005-0000-0000-0000C6170000}"/>
    <cellStyle name="Normal 4 2 3 2 4 2" xfId="28732" xr:uid="{00000000-0005-0000-0000-0000C7170000}"/>
    <cellStyle name="Normal 4 2 3 2 4 2 2" xfId="28733" xr:uid="{00000000-0005-0000-0000-0000C8170000}"/>
    <cellStyle name="Normal 4 2 3 2 4 2 2 2" xfId="28734" xr:uid="{00000000-0005-0000-0000-0000C9170000}"/>
    <cellStyle name="Normal 4 2 3 2 4 2 2 2 2" xfId="28735" xr:uid="{00000000-0005-0000-0000-0000CA170000}"/>
    <cellStyle name="Normal 4 2 3 2 4 2 2 2 2 2" xfId="28736" xr:uid="{00000000-0005-0000-0000-0000CB170000}"/>
    <cellStyle name="Normal 4 2 3 2 4 2 2 2 2 3" xfId="28737" xr:uid="{00000000-0005-0000-0000-0000CC170000}"/>
    <cellStyle name="Normal 4 2 3 2 4 2 2 2 3" xfId="28738" xr:uid="{00000000-0005-0000-0000-0000CD170000}"/>
    <cellStyle name="Normal 4 2 3 2 4 2 2 2 4" xfId="28739" xr:uid="{00000000-0005-0000-0000-0000CE170000}"/>
    <cellStyle name="Normal 4 2 3 2 4 2 2 2 5" xfId="28740" xr:uid="{00000000-0005-0000-0000-0000CF170000}"/>
    <cellStyle name="Normal 4 2 3 2 4 2 2 3" xfId="28741" xr:uid="{00000000-0005-0000-0000-0000D0170000}"/>
    <cellStyle name="Normal 4 2 3 2 4 2 2 3 2" xfId="28742" xr:uid="{00000000-0005-0000-0000-0000D1170000}"/>
    <cellStyle name="Normal 4 2 3 2 4 2 2 3 2 2" xfId="28743" xr:uid="{00000000-0005-0000-0000-0000D2170000}"/>
    <cellStyle name="Normal 4 2 3 2 4 2 2 3 2 3" xfId="28744" xr:uid="{00000000-0005-0000-0000-0000D3170000}"/>
    <cellStyle name="Normal 4 2 3 2 4 2 2 3 3" xfId="28745" xr:uid="{00000000-0005-0000-0000-0000D4170000}"/>
    <cellStyle name="Normal 4 2 3 2 4 2 2 3 4" xfId="28746" xr:uid="{00000000-0005-0000-0000-0000D5170000}"/>
    <cellStyle name="Normal 4 2 3 2 4 2 2 3 5" xfId="28747" xr:uid="{00000000-0005-0000-0000-0000D6170000}"/>
    <cellStyle name="Normal 4 2 3 2 4 2 2 4" xfId="28748" xr:uid="{00000000-0005-0000-0000-0000D7170000}"/>
    <cellStyle name="Normal 4 2 3 2 4 2 2 4 2" xfId="28749" xr:uid="{00000000-0005-0000-0000-0000D8170000}"/>
    <cellStyle name="Normal 4 2 3 2 4 2 2 4 3" xfId="28750" xr:uid="{00000000-0005-0000-0000-0000D9170000}"/>
    <cellStyle name="Normal 4 2 3 2 4 2 2 5" xfId="28751" xr:uid="{00000000-0005-0000-0000-0000DA170000}"/>
    <cellStyle name="Normal 4 2 3 2 4 2 2 6" xfId="28752" xr:uid="{00000000-0005-0000-0000-0000DB170000}"/>
    <cellStyle name="Normal 4 2 3 2 4 2 2 7" xfId="28753" xr:uid="{00000000-0005-0000-0000-0000DC170000}"/>
    <cellStyle name="Normal 4 2 3 2 4 2 3" xfId="28754" xr:uid="{00000000-0005-0000-0000-0000DD170000}"/>
    <cellStyle name="Normal 4 2 3 2 4 2 3 2" xfId="28755" xr:uid="{00000000-0005-0000-0000-0000DE170000}"/>
    <cellStyle name="Normal 4 2 3 2 4 2 3 2 2" xfId="28756" xr:uid="{00000000-0005-0000-0000-0000DF170000}"/>
    <cellStyle name="Normal 4 2 3 2 4 2 3 2 3" xfId="28757" xr:uid="{00000000-0005-0000-0000-0000E0170000}"/>
    <cellStyle name="Normal 4 2 3 2 4 2 3 3" xfId="28758" xr:uid="{00000000-0005-0000-0000-0000E1170000}"/>
    <cellStyle name="Normal 4 2 3 2 4 2 3 4" xfId="28759" xr:uid="{00000000-0005-0000-0000-0000E2170000}"/>
    <cellStyle name="Normal 4 2 3 2 4 2 3 5" xfId="28760" xr:uid="{00000000-0005-0000-0000-0000E3170000}"/>
    <cellStyle name="Normal 4 2 3 2 4 2 4" xfId="28761" xr:uid="{00000000-0005-0000-0000-0000E4170000}"/>
    <cellStyle name="Normal 4 2 3 2 4 2 4 2" xfId="28762" xr:uid="{00000000-0005-0000-0000-0000E5170000}"/>
    <cellStyle name="Normal 4 2 3 2 4 2 4 2 2" xfId="28763" xr:uid="{00000000-0005-0000-0000-0000E6170000}"/>
    <cellStyle name="Normal 4 2 3 2 4 2 4 2 3" xfId="28764" xr:uid="{00000000-0005-0000-0000-0000E7170000}"/>
    <cellStyle name="Normal 4 2 3 2 4 2 4 3" xfId="28765" xr:uid="{00000000-0005-0000-0000-0000E8170000}"/>
    <cellStyle name="Normal 4 2 3 2 4 2 4 4" xfId="28766" xr:uid="{00000000-0005-0000-0000-0000E9170000}"/>
    <cellStyle name="Normal 4 2 3 2 4 2 4 5" xfId="28767" xr:uid="{00000000-0005-0000-0000-0000EA170000}"/>
    <cellStyle name="Normal 4 2 3 2 4 2 5" xfId="28768" xr:uid="{00000000-0005-0000-0000-0000EB170000}"/>
    <cellStyle name="Normal 4 2 3 2 4 2 5 2" xfId="28769" xr:uid="{00000000-0005-0000-0000-0000EC170000}"/>
    <cellStyle name="Normal 4 2 3 2 4 2 5 3" xfId="28770" xr:uid="{00000000-0005-0000-0000-0000ED170000}"/>
    <cellStyle name="Normal 4 2 3 2 4 2 6" xfId="28771" xr:uid="{00000000-0005-0000-0000-0000EE170000}"/>
    <cellStyle name="Normal 4 2 3 2 4 2 7" xfId="28772" xr:uid="{00000000-0005-0000-0000-0000EF170000}"/>
    <cellStyle name="Normal 4 2 3 2 4 2 8" xfId="28773" xr:uid="{00000000-0005-0000-0000-0000F0170000}"/>
    <cellStyle name="Normal 4 2 3 2 4 3" xfId="28774" xr:uid="{00000000-0005-0000-0000-0000F1170000}"/>
    <cellStyle name="Normal 4 2 3 2 4 3 2" xfId="28775" xr:uid="{00000000-0005-0000-0000-0000F2170000}"/>
    <cellStyle name="Normal 4 2 3 2 4 3 2 2" xfId="28776" xr:uid="{00000000-0005-0000-0000-0000F3170000}"/>
    <cellStyle name="Normal 4 2 3 2 4 3 2 2 2" xfId="28777" xr:uid="{00000000-0005-0000-0000-0000F4170000}"/>
    <cellStyle name="Normal 4 2 3 2 4 3 2 2 3" xfId="28778" xr:uid="{00000000-0005-0000-0000-0000F5170000}"/>
    <cellStyle name="Normal 4 2 3 2 4 3 2 3" xfId="28779" xr:uid="{00000000-0005-0000-0000-0000F6170000}"/>
    <cellStyle name="Normal 4 2 3 2 4 3 2 4" xfId="28780" xr:uid="{00000000-0005-0000-0000-0000F7170000}"/>
    <cellStyle name="Normal 4 2 3 2 4 3 2 5" xfId="28781" xr:uid="{00000000-0005-0000-0000-0000F8170000}"/>
    <cellStyle name="Normal 4 2 3 2 4 3 3" xfId="28782" xr:uid="{00000000-0005-0000-0000-0000F9170000}"/>
    <cellStyle name="Normal 4 2 3 2 4 3 3 2" xfId="28783" xr:uid="{00000000-0005-0000-0000-0000FA170000}"/>
    <cellStyle name="Normal 4 2 3 2 4 3 3 2 2" xfId="28784" xr:uid="{00000000-0005-0000-0000-0000FB170000}"/>
    <cellStyle name="Normal 4 2 3 2 4 3 3 2 3" xfId="28785" xr:uid="{00000000-0005-0000-0000-0000FC170000}"/>
    <cellStyle name="Normal 4 2 3 2 4 3 3 3" xfId="28786" xr:uid="{00000000-0005-0000-0000-0000FD170000}"/>
    <cellStyle name="Normal 4 2 3 2 4 3 3 4" xfId="28787" xr:uid="{00000000-0005-0000-0000-0000FE170000}"/>
    <cellStyle name="Normal 4 2 3 2 4 3 3 5" xfId="28788" xr:uid="{00000000-0005-0000-0000-0000FF170000}"/>
    <cellStyle name="Normal 4 2 3 2 4 3 4" xfId="28789" xr:uid="{00000000-0005-0000-0000-000000180000}"/>
    <cellStyle name="Normal 4 2 3 2 4 3 4 2" xfId="28790" xr:uid="{00000000-0005-0000-0000-000001180000}"/>
    <cellStyle name="Normal 4 2 3 2 4 3 4 3" xfId="28791" xr:uid="{00000000-0005-0000-0000-000002180000}"/>
    <cellStyle name="Normal 4 2 3 2 4 3 5" xfId="28792" xr:uid="{00000000-0005-0000-0000-000003180000}"/>
    <cellStyle name="Normal 4 2 3 2 4 3 6" xfId="28793" xr:uid="{00000000-0005-0000-0000-000004180000}"/>
    <cellStyle name="Normal 4 2 3 2 4 3 7" xfId="28794" xr:uid="{00000000-0005-0000-0000-000005180000}"/>
    <cellStyle name="Normal 4 2 3 2 4 4" xfId="28795" xr:uid="{00000000-0005-0000-0000-000006180000}"/>
    <cellStyle name="Normal 4 2 3 2 4 4 2" xfId="28796" xr:uid="{00000000-0005-0000-0000-000007180000}"/>
    <cellStyle name="Normal 4 2 3 2 4 4 2 2" xfId="28797" xr:uid="{00000000-0005-0000-0000-000008180000}"/>
    <cellStyle name="Normal 4 2 3 2 4 4 2 3" xfId="28798" xr:uid="{00000000-0005-0000-0000-000009180000}"/>
    <cellStyle name="Normal 4 2 3 2 4 4 3" xfId="28799" xr:uid="{00000000-0005-0000-0000-00000A180000}"/>
    <cellStyle name="Normal 4 2 3 2 4 4 4" xfId="28800" xr:uid="{00000000-0005-0000-0000-00000B180000}"/>
    <cellStyle name="Normal 4 2 3 2 4 4 5" xfId="28801" xr:uid="{00000000-0005-0000-0000-00000C180000}"/>
    <cellStyle name="Normal 4 2 3 2 4 5" xfId="28802" xr:uid="{00000000-0005-0000-0000-00000D180000}"/>
    <cellStyle name="Normal 4 2 3 2 4 5 2" xfId="28803" xr:uid="{00000000-0005-0000-0000-00000E180000}"/>
    <cellStyle name="Normal 4 2 3 2 4 5 2 2" xfId="28804" xr:uid="{00000000-0005-0000-0000-00000F180000}"/>
    <cellStyle name="Normal 4 2 3 2 4 5 2 3" xfId="28805" xr:uid="{00000000-0005-0000-0000-000010180000}"/>
    <cellStyle name="Normal 4 2 3 2 4 5 3" xfId="28806" xr:uid="{00000000-0005-0000-0000-000011180000}"/>
    <cellStyle name="Normal 4 2 3 2 4 5 4" xfId="28807" xr:uid="{00000000-0005-0000-0000-000012180000}"/>
    <cellStyle name="Normal 4 2 3 2 4 5 5" xfId="28808" xr:uid="{00000000-0005-0000-0000-000013180000}"/>
    <cellStyle name="Normal 4 2 3 2 4 6" xfId="28809" xr:uid="{00000000-0005-0000-0000-000014180000}"/>
    <cellStyle name="Normal 4 2 3 2 4 6 2" xfId="28810" xr:uid="{00000000-0005-0000-0000-000015180000}"/>
    <cellStyle name="Normal 4 2 3 2 4 6 3" xfId="28811" xr:uid="{00000000-0005-0000-0000-000016180000}"/>
    <cellStyle name="Normal 4 2 3 2 4 7" xfId="28812" xr:uid="{00000000-0005-0000-0000-000017180000}"/>
    <cellStyle name="Normal 4 2 3 2 4 8" xfId="28813" xr:uid="{00000000-0005-0000-0000-000018180000}"/>
    <cellStyle name="Normal 4 2 3 2 4 9" xfId="28814" xr:uid="{00000000-0005-0000-0000-000019180000}"/>
    <cellStyle name="Normal 4 2 3 2 5" xfId="28815" xr:uid="{00000000-0005-0000-0000-00001A180000}"/>
    <cellStyle name="Normal 4 2 3 2 5 2" xfId="28816" xr:uid="{00000000-0005-0000-0000-00001B180000}"/>
    <cellStyle name="Normal 4 2 3 2 5 2 2" xfId="28817" xr:uid="{00000000-0005-0000-0000-00001C180000}"/>
    <cellStyle name="Normal 4 2 3 2 5 2 2 2" xfId="28818" xr:uid="{00000000-0005-0000-0000-00001D180000}"/>
    <cellStyle name="Normal 4 2 3 2 5 2 2 2 2" xfId="28819" xr:uid="{00000000-0005-0000-0000-00001E180000}"/>
    <cellStyle name="Normal 4 2 3 2 5 2 2 2 3" xfId="28820" xr:uid="{00000000-0005-0000-0000-00001F180000}"/>
    <cellStyle name="Normal 4 2 3 2 5 2 2 3" xfId="28821" xr:uid="{00000000-0005-0000-0000-000020180000}"/>
    <cellStyle name="Normal 4 2 3 2 5 2 2 4" xfId="28822" xr:uid="{00000000-0005-0000-0000-000021180000}"/>
    <cellStyle name="Normal 4 2 3 2 5 2 2 5" xfId="28823" xr:uid="{00000000-0005-0000-0000-000022180000}"/>
    <cellStyle name="Normal 4 2 3 2 5 2 3" xfId="28824" xr:uid="{00000000-0005-0000-0000-000023180000}"/>
    <cellStyle name="Normal 4 2 3 2 5 2 3 2" xfId="28825" xr:uid="{00000000-0005-0000-0000-000024180000}"/>
    <cellStyle name="Normal 4 2 3 2 5 2 3 2 2" xfId="28826" xr:uid="{00000000-0005-0000-0000-000025180000}"/>
    <cellStyle name="Normal 4 2 3 2 5 2 3 2 3" xfId="28827" xr:uid="{00000000-0005-0000-0000-000026180000}"/>
    <cellStyle name="Normal 4 2 3 2 5 2 3 3" xfId="28828" xr:uid="{00000000-0005-0000-0000-000027180000}"/>
    <cellStyle name="Normal 4 2 3 2 5 2 3 4" xfId="28829" xr:uid="{00000000-0005-0000-0000-000028180000}"/>
    <cellStyle name="Normal 4 2 3 2 5 2 3 5" xfId="28830" xr:uid="{00000000-0005-0000-0000-000029180000}"/>
    <cellStyle name="Normal 4 2 3 2 5 2 4" xfId="28831" xr:uid="{00000000-0005-0000-0000-00002A180000}"/>
    <cellStyle name="Normal 4 2 3 2 5 2 4 2" xfId="28832" xr:uid="{00000000-0005-0000-0000-00002B180000}"/>
    <cellStyle name="Normal 4 2 3 2 5 2 4 3" xfId="28833" xr:uid="{00000000-0005-0000-0000-00002C180000}"/>
    <cellStyle name="Normal 4 2 3 2 5 2 5" xfId="28834" xr:uid="{00000000-0005-0000-0000-00002D180000}"/>
    <cellStyle name="Normal 4 2 3 2 5 2 6" xfId="28835" xr:uid="{00000000-0005-0000-0000-00002E180000}"/>
    <cellStyle name="Normal 4 2 3 2 5 2 7" xfId="28836" xr:uid="{00000000-0005-0000-0000-00002F180000}"/>
    <cellStyle name="Normal 4 2 3 2 5 3" xfId="28837" xr:uid="{00000000-0005-0000-0000-000030180000}"/>
    <cellStyle name="Normal 4 2 3 2 5 3 2" xfId="28838" xr:uid="{00000000-0005-0000-0000-000031180000}"/>
    <cellStyle name="Normal 4 2 3 2 5 3 2 2" xfId="28839" xr:uid="{00000000-0005-0000-0000-000032180000}"/>
    <cellStyle name="Normal 4 2 3 2 5 3 2 3" xfId="28840" xr:uid="{00000000-0005-0000-0000-000033180000}"/>
    <cellStyle name="Normal 4 2 3 2 5 3 3" xfId="28841" xr:uid="{00000000-0005-0000-0000-000034180000}"/>
    <cellStyle name="Normal 4 2 3 2 5 3 4" xfId="28842" xr:uid="{00000000-0005-0000-0000-000035180000}"/>
    <cellStyle name="Normal 4 2 3 2 5 3 5" xfId="28843" xr:uid="{00000000-0005-0000-0000-000036180000}"/>
    <cellStyle name="Normal 4 2 3 2 5 4" xfId="28844" xr:uid="{00000000-0005-0000-0000-000037180000}"/>
    <cellStyle name="Normal 4 2 3 2 5 4 2" xfId="28845" xr:uid="{00000000-0005-0000-0000-000038180000}"/>
    <cellStyle name="Normal 4 2 3 2 5 4 2 2" xfId="28846" xr:uid="{00000000-0005-0000-0000-000039180000}"/>
    <cellStyle name="Normal 4 2 3 2 5 4 2 3" xfId="28847" xr:uid="{00000000-0005-0000-0000-00003A180000}"/>
    <cellStyle name="Normal 4 2 3 2 5 4 3" xfId="28848" xr:uid="{00000000-0005-0000-0000-00003B180000}"/>
    <cellStyle name="Normal 4 2 3 2 5 4 4" xfId="28849" xr:uid="{00000000-0005-0000-0000-00003C180000}"/>
    <cellStyle name="Normal 4 2 3 2 5 4 5" xfId="28850" xr:uid="{00000000-0005-0000-0000-00003D180000}"/>
    <cellStyle name="Normal 4 2 3 2 5 5" xfId="28851" xr:uid="{00000000-0005-0000-0000-00003E180000}"/>
    <cellStyle name="Normal 4 2 3 2 5 5 2" xfId="28852" xr:uid="{00000000-0005-0000-0000-00003F180000}"/>
    <cellStyle name="Normal 4 2 3 2 5 5 3" xfId="28853" xr:uid="{00000000-0005-0000-0000-000040180000}"/>
    <cellStyle name="Normal 4 2 3 2 5 6" xfId="28854" xr:uid="{00000000-0005-0000-0000-000041180000}"/>
    <cellStyle name="Normal 4 2 3 2 5 7" xfId="28855" xr:uid="{00000000-0005-0000-0000-000042180000}"/>
    <cellStyle name="Normal 4 2 3 2 5 8" xfId="28856" xr:uid="{00000000-0005-0000-0000-000043180000}"/>
    <cellStyle name="Normal 4 2 3 2 6" xfId="28857" xr:uid="{00000000-0005-0000-0000-000044180000}"/>
    <cellStyle name="Normal 4 2 3 2 6 2" xfId="28858" xr:uid="{00000000-0005-0000-0000-000045180000}"/>
    <cellStyle name="Normal 4 2 3 2 6 2 2" xfId="28859" xr:uid="{00000000-0005-0000-0000-000046180000}"/>
    <cellStyle name="Normal 4 2 3 2 6 2 2 2" xfId="28860" xr:uid="{00000000-0005-0000-0000-000047180000}"/>
    <cellStyle name="Normal 4 2 3 2 6 2 2 3" xfId="28861" xr:uid="{00000000-0005-0000-0000-000048180000}"/>
    <cellStyle name="Normal 4 2 3 2 6 2 3" xfId="28862" xr:uid="{00000000-0005-0000-0000-000049180000}"/>
    <cellStyle name="Normal 4 2 3 2 6 2 4" xfId="28863" xr:uid="{00000000-0005-0000-0000-00004A180000}"/>
    <cellStyle name="Normal 4 2 3 2 6 2 5" xfId="28864" xr:uid="{00000000-0005-0000-0000-00004B180000}"/>
    <cellStyle name="Normal 4 2 3 2 6 3" xfId="28865" xr:uid="{00000000-0005-0000-0000-00004C180000}"/>
    <cellStyle name="Normal 4 2 3 2 6 3 2" xfId="28866" xr:uid="{00000000-0005-0000-0000-00004D180000}"/>
    <cellStyle name="Normal 4 2 3 2 6 3 2 2" xfId="28867" xr:uid="{00000000-0005-0000-0000-00004E180000}"/>
    <cellStyle name="Normal 4 2 3 2 6 3 2 3" xfId="28868" xr:uid="{00000000-0005-0000-0000-00004F180000}"/>
    <cellStyle name="Normal 4 2 3 2 6 3 3" xfId="28869" xr:uid="{00000000-0005-0000-0000-000050180000}"/>
    <cellStyle name="Normal 4 2 3 2 6 3 4" xfId="28870" xr:uid="{00000000-0005-0000-0000-000051180000}"/>
    <cellStyle name="Normal 4 2 3 2 6 3 5" xfId="28871" xr:uid="{00000000-0005-0000-0000-000052180000}"/>
    <cellStyle name="Normal 4 2 3 2 6 4" xfId="28872" xr:uid="{00000000-0005-0000-0000-000053180000}"/>
    <cellStyle name="Normal 4 2 3 2 6 4 2" xfId="28873" xr:uid="{00000000-0005-0000-0000-000054180000}"/>
    <cellStyle name="Normal 4 2 3 2 6 4 3" xfId="28874" xr:uid="{00000000-0005-0000-0000-000055180000}"/>
    <cellStyle name="Normal 4 2 3 2 6 5" xfId="28875" xr:uid="{00000000-0005-0000-0000-000056180000}"/>
    <cellStyle name="Normal 4 2 3 2 6 6" xfId="28876" xr:uid="{00000000-0005-0000-0000-000057180000}"/>
    <cellStyle name="Normal 4 2 3 2 6 7" xfId="28877" xr:uid="{00000000-0005-0000-0000-000058180000}"/>
    <cellStyle name="Normal 4 2 3 2 7" xfId="28878" xr:uid="{00000000-0005-0000-0000-000059180000}"/>
    <cellStyle name="Normal 4 2 3 2 7 2" xfId="28879" xr:uid="{00000000-0005-0000-0000-00005A180000}"/>
    <cellStyle name="Normal 4 2 3 2 7 2 2" xfId="28880" xr:uid="{00000000-0005-0000-0000-00005B180000}"/>
    <cellStyle name="Normal 4 2 3 2 7 2 3" xfId="28881" xr:uid="{00000000-0005-0000-0000-00005C180000}"/>
    <cellStyle name="Normal 4 2 3 2 7 3" xfId="28882" xr:uid="{00000000-0005-0000-0000-00005D180000}"/>
    <cellStyle name="Normal 4 2 3 2 7 4" xfId="28883" xr:uid="{00000000-0005-0000-0000-00005E180000}"/>
    <cellStyle name="Normal 4 2 3 2 7 5" xfId="28884" xr:uid="{00000000-0005-0000-0000-00005F180000}"/>
    <cellStyle name="Normal 4 2 3 2 8" xfId="28885" xr:uid="{00000000-0005-0000-0000-000060180000}"/>
    <cellStyle name="Normal 4 2 3 2 8 2" xfId="28886" xr:uid="{00000000-0005-0000-0000-000061180000}"/>
    <cellStyle name="Normal 4 2 3 2 8 2 2" xfId="28887" xr:uid="{00000000-0005-0000-0000-000062180000}"/>
    <cellStyle name="Normal 4 2 3 2 8 2 3" xfId="28888" xr:uid="{00000000-0005-0000-0000-000063180000}"/>
    <cellStyle name="Normal 4 2 3 2 8 3" xfId="28889" xr:uid="{00000000-0005-0000-0000-000064180000}"/>
    <cellStyle name="Normal 4 2 3 2 8 4" xfId="28890" xr:uid="{00000000-0005-0000-0000-000065180000}"/>
    <cellStyle name="Normal 4 2 3 2 8 5" xfId="28891" xr:uid="{00000000-0005-0000-0000-000066180000}"/>
    <cellStyle name="Normal 4 2 3 2 9" xfId="28892" xr:uid="{00000000-0005-0000-0000-000067180000}"/>
    <cellStyle name="Normal 4 2 3 2 9 2" xfId="28893" xr:uid="{00000000-0005-0000-0000-000068180000}"/>
    <cellStyle name="Normal 4 2 3 2 9 3" xfId="28894" xr:uid="{00000000-0005-0000-0000-000069180000}"/>
    <cellStyle name="Normal 4 2 3 3" xfId="28895" xr:uid="{00000000-0005-0000-0000-00006A180000}"/>
    <cellStyle name="Normal 4 2 3 3 2" xfId="28896" xr:uid="{00000000-0005-0000-0000-00006B180000}"/>
    <cellStyle name="Normal 4 2 3 3 2 2" xfId="28897" xr:uid="{00000000-0005-0000-0000-00006C180000}"/>
    <cellStyle name="Normal 4 2 3 3 2 2 2" xfId="28898" xr:uid="{00000000-0005-0000-0000-00006D180000}"/>
    <cellStyle name="Normal 4 2 3 3 2 2 2 2" xfId="28899" xr:uid="{00000000-0005-0000-0000-00006E180000}"/>
    <cellStyle name="Normal 4 2 3 3 2 2 2 2 2" xfId="28900" xr:uid="{00000000-0005-0000-0000-00006F180000}"/>
    <cellStyle name="Normal 4 2 3 3 2 2 2 2 3" xfId="28901" xr:uid="{00000000-0005-0000-0000-000070180000}"/>
    <cellStyle name="Normal 4 2 3 3 2 2 2 3" xfId="28902" xr:uid="{00000000-0005-0000-0000-000071180000}"/>
    <cellStyle name="Normal 4 2 3 3 2 2 2 4" xfId="28903" xr:uid="{00000000-0005-0000-0000-000072180000}"/>
    <cellStyle name="Normal 4 2 3 3 2 2 2 5" xfId="28904" xr:uid="{00000000-0005-0000-0000-000073180000}"/>
    <cellStyle name="Normal 4 2 3 3 2 2 3" xfId="28905" xr:uid="{00000000-0005-0000-0000-000074180000}"/>
    <cellStyle name="Normal 4 2 3 3 2 2 3 2" xfId="28906" xr:uid="{00000000-0005-0000-0000-000075180000}"/>
    <cellStyle name="Normal 4 2 3 3 2 2 3 2 2" xfId="28907" xr:uid="{00000000-0005-0000-0000-000076180000}"/>
    <cellStyle name="Normal 4 2 3 3 2 2 3 2 3" xfId="28908" xr:uid="{00000000-0005-0000-0000-000077180000}"/>
    <cellStyle name="Normal 4 2 3 3 2 2 3 3" xfId="28909" xr:uid="{00000000-0005-0000-0000-000078180000}"/>
    <cellStyle name="Normal 4 2 3 3 2 2 3 4" xfId="28910" xr:uid="{00000000-0005-0000-0000-000079180000}"/>
    <cellStyle name="Normal 4 2 3 3 2 2 3 5" xfId="28911" xr:uid="{00000000-0005-0000-0000-00007A180000}"/>
    <cellStyle name="Normal 4 2 3 3 2 2 4" xfId="28912" xr:uid="{00000000-0005-0000-0000-00007B180000}"/>
    <cellStyle name="Normal 4 2 3 3 2 2 4 2" xfId="28913" xr:uid="{00000000-0005-0000-0000-00007C180000}"/>
    <cellStyle name="Normal 4 2 3 3 2 2 4 3" xfId="28914" xr:uid="{00000000-0005-0000-0000-00007D180000}"/>
    <cellStyle name="Normal 4 2 3 3 2 2 5" xfId="28915" xr:uid="{00000000-0005-0000-0000-00007E180000}"/>
    <cellStyle name="Normal 4 2 3 3 2 2 6" xfId="28916" xr:uid="{00000000-0005-0000-0000-00007F180000}"/>
    <cellStyle name="Normal 4 2 3 3 2 2 7" xfId="28917" xr:uid="{00000000-0005-0000-0000-000080180000}"/>
    <cellStyle name="Normal 4 2 3 3 2 3" xfId="28918" xr:uid="{00000000-0005-0000-0000-000081180000}"/>
    <cellStyle name="Normal 4 2 3 3 2 3 2" xfId="28919" xr:uid="{00000000-0005-0000-0000-000082180000}"/>
    <cellStyle name="Normal 4 2 3 3 2 3 2 2" xfId="28920" xr:uid="{00000000-0005-0000-0000-000083180000}"/>
    <cellStyle name="Normal 4 2 3 3 2 3 2 3" xfId="28921" xr:uid="{00000000-0005-0000-0000-000084180000}"/>
    <cellStyle name="Normal 4 2 3 3 2 3 3" xfId="28922" xr:uid="{00000000-0005-0000-0000-000085180000}"/>
    <cellStyle name="Normal 4 2 3 3 2 3 4" xfId="28923" xr:uid="{00000000-0005-0000-0000-000086180000}"/>
    <cellStyle name="Normal 4 2 3 3 2 3 5" xfId="28924" xr:uid="{00000000-0005-0000-0000-000087180000}"/>
    <cellStyle name="Normal 4 2 3 3 2 4" xfId="28925" xr:uid="{00000000-0005-0000-0000-000088180000}"/>
    <cellStyle name="Normal 4 2 3 3 2 4 2" xfId="28926" xr:uid="{00000000-0005-0000-0000-000089180000}"/>
    <cellStyle name="Normal 4 2 3 3 2 4 2 2" xfId="28927" xr:uid="{00000000-0005-0000-0000-00008A180000}"/>
    <cellStyle name="Normal 4 2 3 3 2 4 2 3" xfId="28928" xr:uid="{00000000-0005-0000-0000-00008B180000}"/>
    <cellStyle name="Normal 4 2 3 3 2 4 3" xfId="28929" xr:uid="{00000000-0005-0000-0000-00008C180000}"/>
    <cellStyle name="Normal 4 2 3 3 2 4 4" xfId="28930" xr:uid="{00000000-0005-0000-0000-00008D180000}"/>
    <cellStyle name="Normal 4 2 3 3 2 4 5" xfId="28931" xr:uid="{00000000-0005-0000-0000-00008E180000}"/>
    <cellStyle name="Normal 4 2 3 3 2 5" xfId="28932" xr:uid="{00000000-0005-0000-0000-00008F180000}"/>
    <cellStyle name="Normal 4 2 3 3 2 5 2" xfId="28933" xr:uid="{00000000-0005-0000-0000-000090180000}"/>
    <cellStyle name="Normal 4 2 3 3 2 5 3" xfId="28934" xr:uid="{00000000-0005-0000-0000-000091180000}"/>
    <cellStyle name="Normal 4 2 3 3 2 6" xfId="28935" xr:uid="{00000000-0005-0000-0000-000092180000}"/>
    <cellStyle name="Normal 4 2 3 3 2 7" xfId="28936" xr:uid="{00000000-0005-0000-0000-000093180000}"/>
    <cellStyle name="Normal 4 2 3 3 2 8" xfId="28937" xr:uid="{00000000-0005-0000-0000-000094180000}"/>
    <cellStyle name="Normal 4 2 3 3 3" xfId="28938" xr:uid="{00000000-0005-0000-0000-000095180000}"/>
    <cellStyle name="Normal 4 2 3 3 3 2" xfId="28939" xr:uid="{00000000-0005-0000-0000-000096180000}"/>
    <cellStyle name="Normal 4 2 3 3 3 2 2" xfId="28940" xr:uid="{00000000-0005-0000-0000-000097180000}"/>
    <cellStyle name="Normal 4 2 3 3 3 2 2 2" xfId="28941" xr:uid="{00000000-0005-0000-0000-000098180000}"/>
    <cellStyle name="Normal 4 2 3 3 3 2 2 3" xfId="28942" xr:uid="{00000000-0005-0000-0000-000099180000}"/>
    <cellStyle name="Normal 4 2 3 3 3 2 3" xfId="28943" xr:uid="{00000000-0005-0000-0000-00009A180000}"/>
    <cellStyle name="Normal 4 2 3 3 3 2 4" xfId="28944" xr:uid="{00000000-0005-0000-0000-00009B180000}"/>
    <cellStyle name="Normal 4 2 3 3 3 2 5" xfId="28945" xr:uid="{00000000-0005-0000-0000-00009C180000}"/>
    <cellStyle name="Normal 4 2 3 3 3 3" xfId="28946" xr:uid="{00000000-0005-0000-0000-00009D180000}"/>
    <cellStyle name="Normal 4 2 3 3 3 3 2" xfId="28947" xr:uid="{00000000-0005-0000-0000-00009E180000}"/>
    <cellStyle name="Normal 4 2 3 3 3 3 2 2" xfId="28948" xr:uid="{00000000-0005-0000-0000-00009F180000}"/>
    <cellStyle name="Normal 4 2 3 3 3 3 2 3" xfId="28949" xr:uid="{00000000-0005-0000-0000-0000A0180000}"/>
    <cellStyle name="Normal 4 2 3 3 3 3 3" xfId="28950" xr:uid="{00000000-0005-0000-0000-0000A1180000}"/>
    <cellStyle name="Normal 4 2 3 3 3 3 4" xfId="28951" xr:uid="{00000000-0005-0000-0000-0000A2180000}"/>
    <cellStyle name="Normal 4 2 3 3 3 3 5" xfId="28952" xr:uid="{00000000-0005-0000-0000-0000A3180000}"/>
    <cellStyle name="Normal 4 2 3 3 3 4" xfId="28953" xr:uid="{00000000-0005-0000-0000-0000A4180000}"/>
    <cellStyle name="Normal 4 2 3 3 3 4 2" xfId="28954" xr:uid="{00000000-0005-0000-0000-0000A5180000}"/>
    <cellStyle name="Normal 4 2 3 3 3 4 3" xfId="28955" xr:uid="{00000000-0005-0000-0000-0000A6180000}"/>
    <cellStyle name="Normal 4 2 3 3 3 5" xfId="28956" xr:uid="{00000000-0005-0000-0000-0000A7180000}"/>
    <cellStyle name="Normal 4 2 3 3 3 6" xfId="28957" xr:uid="{00000000-0005-0000-0000-0000A8180000}"/>
    <cellStyle name="Normal 4 2 3 3 3 7" xfId="28958" xr:uid="{00000000-0005-0000-0000-0000A9180000}"/>
    <cellStyle name="Normal 4 2 3 3 4" xfId="28959" xr:uid="{00000000-0005-0000-0000-0000AA180000}"/>
    <cellStyle name="Normal 4 2 3 3 4 2" xfId="28960" xr:uid="{00000000-0005-0000-0000-0000AB180000}"/>
    <cellStyle name="Normal 4 2 3 3 4 2 2" xfId="28961" xr:uid="{00000000-0005-0000-0000-0000AC180000}"/>
    <cellStyle name="Normal 4 2 3 3 4 2 3" xfId="28962" xr:uid="{00000000-0005-0000-0000-0000AD180000}"/>
    <cellStyle name="Normal 4 2 3 3 4 3" xfId="28963" xr:uid="{00000000-0005-0000-0000-0000AE180000}"/>
    <cellStyle name="Normal 4 2 3 3 4 4" xfId="28964" xr:uid="{00000000-0005-0000-0000-0000AF180000}"/>
    <cellStyle name="Normal 4 2 3 3 4 5" xfId="28965" xr:uid="{00000000-0005-0000-0000-0000B0180000}"/>
    <cellStyle name="Normal 4 2 3 3 5" xfId="28966" xr:uid="{00000000-0005-0000-0000-0000B1180000}"/>
    <cellStyle name="Normal 4 2 3 3 5 2" xfId="28967" xr:uid="{00000000-0005-0000-0000-0000B2180000}"/>
    <cellStyle name="Normal 4 2 3 3 5 2 2" xfId="28968" xr:uid="{00000000-0005-0000-0000-0000B3180000}"/>
    <cellStyle name="Normal 4 2 3 3 5 2 3" xfId="28969" xr:uid="{00000000-0005-0000-0000-0000B4180000}"/>
    <cellStyle name="Normal 4 2 3 3 5 3" xfId="28970" xr:uid="{00000000-0005-0000-0000-0000B5180000}"/>
    <cellStyle name="Normal 4 2 3 3 5 4" xfId="28971" xr:uid="{00000000-0005-0000-0000-0000B6180000}"/>
    <cellStyle name="Normal 4 2 3 3 5 5" xfId="28972" xr:uid="{00000000-0005-0000-0000-0000B7180000}"/>
    <cellStyle name="Normal 4 2 3 3 6" xfId="28973" xr:uid="{00000000-0005-0000-0000-0000B8180000}"/>
    <cellStyle name="Normal 4 2 3 3 6 2" xfId="28974" xr:uid="{00000000-0005-0000-0000-0000B9180000}"/>
    <cellStyle name="Normal 4 2 3 3 6 3" xfId="28975" xr:uid="{00000000-0005-0000-0000-0000BA180000}"/>
    <cellStyle name="Normal 4 2 3 3 7" xfId="28976" xr:uid="{00000000-0005-0000-0000-0000BB180000}"/>
    <cellStyle name="Normal 4 2 3 3 8" xfId="28977" xr:uid="{00000000-0005-0000-0000-0000BC180000}"/>
    <cellStyle name="Normal 4 2 3 3 9" xfId="28978" xr:uid="{00000000-0005-0000-0000-0000BD180000}"/>
    <cellStyle name="Normal 4 2 3 4" xfId="28979" xr:uid="{00000000-0005-0000-0000-0000BE180000}"/>
    <cellStyle name="Normal 4 2 3 4 2" xfId="28980" xr:uid="{00000000-0005-0000-0000-0000BF180000}"/>
    <cellStyle name="Normal 4 2 3 4 2 2" xfId="28981" xr:uid="{00000000-0005-0000-0000-0000C0180000}"/>
    <cellStyle name="Normal 4 2 3 4 2 2 2" xfId="28982" xr:uid="{00000000-0005-0000-0000-0000C1180000}"/>
    <cellStyle name="Normal 4 2 3 4 2 2 2 2" xfId="28983" xr:uid="{00000000-0005-0000-0000-0000C2180000}"/>
    <cellStyle name="Normal 4 2 3 4 2 2 2 2 2" xfId="28984" xr:uid="{00000000-0005-0000-0000-0000C3180000}"/>
    <cellStyle name="Normal 4 2 3 4 2 2 2 2 3" xfId="28985" xr:uid="{00000000-0005-0000-0000-0000C4180000}"/>
    <cellStyle name="Normal 4 2 3 4 2 2 2 3" xfId="28986" xr:uid="{00000000-0005-0000-0000-0000C5180000}"/>
    <cellStyle name="Normal 4 2 3 4 2 2 2 4" xfId="28987" xr:uid="{00000000-0005-0000-0000-0000C6180000}"/>
    <cellStyle name="Normal 4 2 3 4 2 2 2 5" xfId="28988" xr:uid="{00000000-0005-0000-0000-0000C7180000}"/>
    <cellStyle name="Normal 4 2 3 4 2 2 3" xfId="28989" xr:uid="{00000000-0005-0000-0000-0000C8180000}"/>
    <cellStyle name="Normal 4 2 3 4 2 2 3 2" xfId="28990" xr:uid="{00000000-0005-0000-0000-0000C9180000}"/>
    <cellStyle name="Normal 4 2 3 4 2 2 3 2 2" xfId="28991" xr:uid="{00000000-0005-0000-0000-0000CA180000}"/>
    <cellStyle name="Normal 4 2 3 4 2 2 3 2 3" xfId="28992" xr:uid="{00000000-0005-0000-0000-0000CB180000}"/>
    <cellStyle name="Normal 4 2 3 4 2 2 3 3" xfId="28993" xr:uid="{00000000-0005-0000-0000-0000CC180000}"/>
    <cellStyle name="Normal 4 2 3 4 2 2 3 4" xfId="28994" xr:uid="{00000000-0005-0000-0000-0000CD180000}"/>
    <cellStyle name="Normal 4 2 3 4 2 2 3 5" xfId="28995" xr:uid="{00000000-0005-0000-0000-0000CE180000}"/>
    <cellStyle name="Normal 4 2 3 4 2 2 4" xfId="28996" xr:uid="{00000000-0005-0000-0000-0000CF180000}"/>
    <cellStyle name="Normal 4 2 3 4 2 2 4 2" xfId="28997" xr:uid="{00000000-0005-0000-0000-0000D0180000}"/>
    <cellStyle name="Normal 4 2 3 4 2 2 4 3" xfId="28998" xr:uid="{00000000-0005-0000-0000-0000D1180000}"/>
    <cellStyle name="Normal 4 2 3 4 2 2 5" xfId="28999" xr:uid="{00000000-0005-0000-0000-0000D2180000}"/>
    <cellStyle name="Normal 4 2 3 4 2 2 6" xfId="29000" xr:uid="{00000000-0005-0000-0000-0000D3180000}"/>
    <cellStyle name="Normal 4 2 3 4 2 2 7" xfId="29001" xr:uid="{00000000-0005-0000-0000-0000D4180000}"/>
    <cellStyle name="Normal 4 2 3 4 2 3" xfId="29002" xr:uid="{00000000-0005-0000-0000-0000D5180000}"/>
    <cellStyle name="Normal 4 2 3 4 2 3 2" xfId="29003" xr:uid="{00000000-0005-0000-0000-0000D6180000}"/>
    <cellStyle name="Normal 4 2 3 4 2 3 2 2" xfId="29004" xr:uid="{00000000-0005-0000-0000-0000D7180000}"/>
    <cellStyle name="Normal 4 2 3 4 2 3 2 3" xfId="29005" xr:uid="{00000000-0005-0000-0000-0000D8180000}"/>
    <cellStyle name="Normal 4 2 3 4 2 3 3" xfId="29006" xr:uid="{00000000-0005-0000-0000-0000D9180000}"/>
    <cellStyle name="Normal 4 2 3 4 2 3 4" xfId="29007" xr:uid="{00000000-0005-0000-0000-0000DA180000}"/>
    <cellStyle name="Normal 4 2 3 4 2 3 5" xfId="29008" xr:uid="{00000000-0005-0000-0000-0000DB180000}"/>
    <cellStyle name="Normal 4 2 3 4 2 4" xfId="29009" xr:uid="{00000000-0005-0000-0000-0000DC180000}"/>
    <cellStyle name="Normal 4 2 3 4 2 4 2" xfId="29010" xr:uid="{00000000-0005-0000-0000-0000DD180000}"/>
    <cellStyle name="Normal 4 2 3 4 2 4 2 2" xfId="29011" xr:uid="{00000000-0005-0000-0000-0000DE180000}"/>
    <cellStyle name="Normal 4 2 3 4 2 4 2 3" xfId="29012" xr:uid="{00000000-0005-0000-0000-0000DF180000}"/>
    <cellStyle name="Normal 4 2 3 4 2 4 3" xfId="29013" xr:uid="{00000000-0005-0000-0000-0000E0180000}"/>
    <cellStyle name="Normal 4 2 3 4 2 4 4" xfId="29014" xr:uid="{00000000-0005-0000-0000-0000E1180000}"/>
    <cellStyle name="Normal 4 2 3 4 2 4 5" xfId="29015" xr:uid="{00000000-0005-0000-0000-0000E2180000}"/>
    <cellStyle name="Normal 4 2 3 4 2 5" xfId="29016" xr:uid="{00000000-0005-0000-0000-0000E3180000}"/>
    <cellStyle name="Normal 4 2 3 4 2 5 2" xfId="29017" xr:uid="{00000000-0005-0000-0000-0000E4180000}"/>
    <cellStyle name="Normal 4 2 3 4 2 5 3" xfId="29018" xr:uid="{00000000-0005-0000-0000-0000E5180000}"/>
    <cellStyle name="Normal 4 2 3 4 2 6" xfId="29019" xr:uid="{00000000-0005-0000-0000-0000E6180000}"/>
    <cellStyle name="Normal 4 2 3 4 2 7" xfId="29020" xr:uid="{00000000-0005-0000-0000-0000E7180000}"/>
    <cellStyle name="Normal 4 2 3 4 2 8" xfId="29021" xr:uid="{00000000-0005-0000-0000-0000E8180000}"/>
    <cellStyle name="Normal 4 2 3 4 3" xfId="29022" xr:uid="{00000000-0005-0000-0000-0000E9180000}"/>
    <cellStyle name="Normal 4 2 3 4 3 2" xfId="29023" xr:uid="{00000000-0005-0000-0000-0000EA180000}"/>
    <cellStyle name="Normal 4 2 3 4 3 2 2" xfId="29024" xr:uid="{00000000-0005-0000-0000-0000EB180000}"/>
    <cellStyle name="Normal 4 2 3 4 3 2 2 2" xfId="29025" xr:uid="{00000000-0005-0000-0000-0000EC180000}"/>
    <cellStyle name="Normal 4 2 3 4 3 2 2 3" xfId="29026" xr:uid="{00000000-0005-0000-0000-0000ED180000}"/>
    <cellStyle name="Normal 4 2 3 4 3 2 3" xfId="29027" xr:uid="{00000000-0005-0000-0000-0000EE180000}"/>
    <cellStyle name="Normal 4 2 3 4 3 2 4" xfId="29028" xr:uid="{00000000-0005-0000-0000-0000EF180000}"/>
    <cellStyle name="Normal 4 2 3 4 3 2 5" xfId="29029" xr:uid="{00000000-0005-0000-0000-0000F0180000}"/>
    <cellStyle name="Normal 4 2 3 4 3 3" xfId="29030" xr:uid="{00000000-0005-0000-0000-0000F1180000}"/>
    <cellStyle name="Normal 4 2 3 4 3 3 2" xfId="29031" xr:uid="{00000000-0005-0000-0000-0000F2180000}"/>
    <cellStyle name="Normal 4 2 3 4 3 3 2 2" xfId="29032" xr:uid="{00000000-0005-0000-0000-0000F3180000}"/>
    <cellStyle name="Normal 4 2 3 4 3 3 2 3" xfId="29033" xr:uid="{00000000-0005-0000-0000-0000F4180000}"/>
    <cellStyle name="Normal 4 2 3 4 3 3 3" xfId="29034" xr:uid="{00000000-0005-0000-0000-0000F5180000}"/>
    <cellStyle name="Normal 4 2 3 4 3 3 4" xfId="29035" xr:uid="{00000000-0005-0000-0000-0000F6180000}"/>
    <cellStyle name="Normal 4 2 3 4 3 3 5" xfId="29036" xr:uid="{00000000-0005-0000-0000-0000F7180000}"/>
    <cellStyle name="Normal 4 2 3 4 3 4" xfId="29037" xr:uid="{00000000-0005-0000-0000-0000F8180000}"/>
    <cellStyle name="Normal 4 2 3 4 3 4 2" xfId="29038" xr:uid="{00000000-0005-0000-0000-0000F9180000}"/>
    <cellStyle name="Normal 4 2 3 4 3 4 3" xfId="29039" xr:uid="{00000000-0005-0000-0000-0000FA180000}"/>
    <cellStyle name="Normal 4 2 3 4 3 5" xfId="29040" xr:uid="{00000000-0005-0000-0000-0000FB180000}"/>
    <cellStyle name="Normal 4 2 3 4 3 6" xfId="29041" xr:uid="{00000000-0005-0000-0000-0000FC180000}"/>
    <cellStyle name="Normal 4 2 3 4 3 7" xfId="29042" xr:uid="{00000000-0005-0000-0000-0000FD180000}"/>
    <cellStyle name="Normal 4 2 3 4 4" xfId="29043" xr:uid="{00000000-0005-0000-0000-0000FE180000}"/>
    <cellStyle name="Normal 4 2 3 4 4 2" xfId="29044" xr:uid="{00000000-0005-0000-0000-0000FF180000}"/>
    <cellStyle name="Normal 4 2 3 4 4 2 2" xfId="29045" xr:uid="{00000000-0005-0000-0000-000000190000}"/>
    <cellStyle name="Normal 4 2 3 4 4 2 3" xfId="29046" xr:uid="{00000000-0005-0000-0000-000001190000}"/>
    <cellStyle name="Normal 4 2 3 4 4 3" xfId="29047" xr:uid="{00000000-0005-0000-0000-000002190000}"/>
    <cellStyle name="Normal 4 2 3 4 4 4" xfId="29048" xr:uid="{00000000-0005-0000-0000-000003190000}"/>
    <cellStyle name="Normal 4 2 3 4 4 5" xfId="29049" xr:uid="{00000000-0005-0000-0000-000004190000}"/>
    <cellStyle name="Normal 4 2 3 4 5" xfId="29050" xr:uid="{00000000-0005-0000-0000-000005190000}"/>
    <cellStyle name="Normal 4 2 3 4 5 2" xfId="29051" xr:uid="{00000000-0005-0000-0000-000006190000}"/>
    <cellStyle name="Normal 4 2 3 4 5 2 2" xfId="29052" xr:uid="{00000000-0005-0000-0000-000007190000}"/>
    <cellStyle name="Normal 4 2 3 4 5 2 3" xfId="29053" xr:uid="{00000000-0005-0000-0000-000008190000}"/>
    <cellStyle name="Normal 4 2 3 4 5 3" xfId="29054" xr:uid="{00000000-0005-0000-0000-000009190000}"/>
    <cellStyle name="Normal 4 2 3 4 5 4" xfId="29055" xr:uid="{00000000-0005-0000-0000-00000A190000}"/>
    <cellStyle name="Normal 4 2 3 4 5 5" xfId="29056" xr:uid="{00000000-0005-0000-0000-00000B190000}"/>
    <cellStyle name="Normal 4 2 3 4 6" xfId="29057" xr:uid="{00000000-0005-0000-0000-00000C190000}"/>
    <cellStyle name="Normal 4 2 3 4 6 2" xfId="29058" xr:uid="{00000000-0005-0000-0000-00000D190000}"/>
    <cellStyle name="Normal 4 2 3 4 6 3" xfId="29059" xr:uid="{00000000-0005-0000-0000-00000E190000}"/>
    <cellStyle name="Normal 4 2 3 4 7" xfId="29060" xr:uid="{00000000-0005-0000-0000-00000F190000}"/>
    <cellStyle name="Normal 4 2 3 4 8" xfId="29061" xr:uid="{00000000-0005-0000-0000-000010190000}"/>
    <cellStyle name="Normal 4 2 3 4 9" xfId="29062" xr:uid="{00000000-0005-0000-0000-000011190000}"/>
    <cellStyle name="Normal 4 2 3 5" xfId="29063" xr:uid="{00000000-0005-0000-0000-000012190000}"/>
    <cellStyle name="Normal 4 2 3 5 2" xfId="29064" xr:uid="{00000000-0005-0000-0000-000013190000}"/>
    <cellStyle name="Normal 4 2 3 5 2 2" xfId="29065" xr:uid="{00000000-0005-0000-0000-000014190000}"/>
    <cellStyle name="Normal 4 2 3 5 2 2 2" xfId="29066" xr:uid="{00000000-0005-0000-0000-000015190000}"/>
    <cellStyle name="Normal 4 2 3 5 2 2 2 2" xfId="29067" xr:uid="{00000000-0005-0000-0000-000016190000}"/>
    <cellStyle name="Normal 4 2 3 5 2 2 2 2 2" xfId="29068" xr:uid="{00000000-0005-0000-0000-000017190000}"/>
    <cellStyle name="Normal 4 2 3 5 2 2 2 2 3" xfId="29069" xr:uid="{00000000-0005-0000-0000-000018190000}"/>
    <cellStyle name="Normal 4 2 3 5 2 2 2 3" xfId="29070" xr:uid="{00000000-0005-0000-0000-000019190000}"/>
    <cellStyle name="Normal 4 2 3 5 2 2 2 4" xfId="29071" xr:uid="{00000000-0005-0000-0000-00001A190000}"/>
    <cellStyle name="Normal 4 2 3 5 2 2 2 5" xfId="29072" xr:uid="{00000000-0005-0000-0000-00001B190000}"/>
    <cellStyle name="Normal 4 2 3 5 2 2 3" xfId="29073" xr:uid="{00000000-0005-0000-0000-00001C190000}"/>
    <cellStyle name="Normal 4 2 3 5 2 2 3 2" xfId="29074" xr:uid="{00000000-0005-0000-0000-00001D190000}"/>
    <cellStyle name="Normal 4 2 3 5 2 2 3 2 2" xfId="29075" xr:uid="{00000000-0005-0000-0000-00001E190000}"/>
    <cellStyle name="Normal 4 2 3 5 2 2 3 2 3" xfId="29076" xr:uid="{00000000-0005-0000-0000-00001F190000}"/>
    <cellStyle name="Normal 4 2 3 5 2 2 3 3" xfId="29077" xr:uid="{00000000-0005-0000-0000-000020190000}"/>
    <cellStyle name="Normal 4 2 3 5 2 2 3 4" xfId="29078" xr:uid="{00000000-0005-0000-0000-000021190000}"/>
    <cellStyle name="Normal 4 2 3 5 2 2 3 5" xfId="29079" xr:uid="{00000000-0005-0000-0000-000022190000}"/>
    <cellStyle name="Normal 4 2 3 5 2 2 4" xfId="29080" xr:uid="{00000000-0005-0000-0000-000023190000}"/>
    <cellStyle name="Normal 4 2 3 5 2 2 4 2" xfId="29081" xr:uid="{00000000-0005-0000-0000-000024190000}"/>
    <cellStyle name="Normal 4 2 3 5 2 2 4 3" xfId="29082" xr:uid="{00000000-0005-0000-0000-000025190000}"/>
    <cellStyle name="Normal 4 2 3 5 2 2 5" xfId="29083" xr:uid="{00000000-0005-0000-0000-000026190000}"/>
    <cellStyle name="Normal 4 2 3 5 2 2 6" xfId="29084" xr:uid="{00000000-0005-0000-0000-000027190000}"/>
    <cellStyle name="Normal 4 2 3 5 2 2 7" xfId="29085" xr:uid="{00000000-0005-0000-0000-000028190000}"/>
    <cellStyle name="Normal 4 2 3 5 2 3" xfId="29086" xr:uid="{00000000-0005-0000-0000-000029190000}"/>
    <cellStyle name="Normal 4 2 3 5 2 3 2" xfId="29087" xr:uid="{00000000-0005-0000-0000-00002A190000}"/>
    <cellStyle name="Normal 4 2 3 5 2 3 2 2" xfId="29088" xr:uid="{00000000-0005-0000-0000-00002B190000}"/>
    <cellStyle name="Normal 4 2 3 5 2 3 2 3" xfId="29089" xr:uid="{00000000-0005-0000-0000-00002C190000}"/>
    <cellStyle name="Normal 4 2 3 5 2 3 3" xfId="29090" xr:uid="{00000000-0005-0000-0000-00002D190000}"/>
    <cellStyle name="Normal 4 2 3 5 2 3 4" xfId="29091" xr:uid="{00000000-0005-0000-0000-00002E190000}"/>
    <cellStyle name="Normal 4 2 3 5 2 3 5" xfId="29092" xr:uid="{00000000-0005-0000-0000-00002F190000}"/>
    <cellStyle name="Normal 4 2 3 5 2 4" xfId="29093" xr:uid="{00000000-0005-0000-0000-000030190000}"/>
    <cellStyle name="Normal 4 2 3 5 2 4 2" xfId="29094" xr:uid="{00000000-0005-0000-0000-000031190000}"/>
    <cellStyle name="Normal 4 2 3 5 2 4 2 2" xfId="29095" xr:uid="{00000000-0005-0000-0000-000032190000}"/>
    <cellStyle name="Normal 4 2 3 5 2 4 2 3" xfId="29096" xr:uid="{00000000-0005-0000-0000-000033190000}"/>
    <cellStyle name="Normal 4 2 3 5 2 4 3" xfId="29097" xr:uid="{00000000-0005-0000-0000-000034190000}"/>
    <cellStyle name="Normal 4 2 3 5 2 4 4" xfId="29098" xr:uid="{00000000-0005-0000-0000-000035190000}"/>
    <cellStyle name="Normal 4 2 3 5 2 4 5" xfId="29099" xr:uid="{00000000-0005-0000-0000-000036190000}"/>
    <cellStyle name="Normal 4 2 3 5 2 5" xfId="29100" xr:uid="{00000000-0005-0000-0000-000037190000}"/>
    <cellStyle name="Normal 4 2 3 5 2 5 2" xfId="29101" xr:uid="{00000000-0005-0000-0000-000038190000}"/>
    <cellStyle name="Normal 4 2 3 5 2 5 3" xfId="29102" xr:uid="{00000000-0005-0000-0000-000039190000}"/>
    <cellStyle name="Normal 4 2 3 5 2 6" xfId="29103" xr:uid="{00000000-0005-0000-0000-00003A190000}"/>
    <cellStyle name="Normal 4 2 3 5 2 7" xfId="29104" xr:uid="{00000000-0005-0000-0000-00003B190000}"/>
    <cellStyle name="Normal 4 2 3 5 2 8" xfId="29105" xr:uid="{00000000-0005-0000-0000-00003C190000}"/>
    <cellStyle name="Normal 4 2 3 5 3" xfId="29106" xr:uid="{00000000-0005-0000-0000-00003D190000}"/>
    <cellStyle name="Normal 4 2 3 5 3 2" xfId="29107" xr:uid="{00000000-0005-0000-0000-00003E190000}"/>
    <cellStyle name="Normal 4 2 3 5 3 2 2" xfId="29108" xr:uid="{00000000-0005-0000-0000-00003F190000}"/>
    <cellStyle name="Normal 4 2 3 5 3 2 2 2" xfId="29109" xr:uid="{00000000-0005-0000-0000-000040190000}"/>
    <cellStyle name="Normal 4 2 3 5 3 2 2 3" xfId="29110" xr:uid="{00000000-0005-0000-0000-000041190000}"/>
    <cellStyle name="Normal 4 2 3 5 3 2 3" xfId="29111" xr:uid="{00000000-0005-0000-0000-000042190000}"/>
    <cellStyle name="Normal 4 2 3 5 3 2 4" xfId="29112" xr:uid="{00000000-0005-0000-0000-000043190000}"/>
    <cellStyle name="Normal 4 2 3 5 3 2 5" xfId="29113" xr:uid="{00000000-0005-0000-0000-000044190000}"/>
    <cellStyle name="Normal 4 2 3 5 3 3" xfId="29114" xr:uid="{00000000-0005-0000-0000-000045190000}"/>
    <cellStyle name="Normal 4 2 3 5 3 3 2" xfId="29115" xr:uid="{00000000-0005-0000-0000-000046190000}"/>
    <cellStyle name="Normal 4 2 3 5 3 3 2 2" xfId="29116" xr:uid="{00000000-0005-0000-0000-000047190000}"/>
    <cellStyle name="Normal 4 2 3 5 3 3 2 3" xfId="29117" xr:uid="{00000000-0005-0000-0000-000048190000}"/>
    <cellStyle name="Normal 4 2 3 5 3 3 3" xfId="29118" xr:uid="{00000000-0005-0000-0000-000049190000}"/>
    <cellStyle name="Normal 4 2 3 5 3 3 4" xfId="29119" xr:uid="{00000000-0005-0000-0000-00004A190000}"/>
    <cellStyle name="Normal 4 2 3 5 3 3 5" xfId="29120" xr:uid="{00000000-0005-0000-0000-00004B190000}"/>
    <cellStyle name="Normal 4 2 3 5 3 4" xfId="29121" xr:uid="{00000000-0005-0000-0000-00004C190000}"/>
    <cellStyle name="Normal 4 2 3 5 3 4 2" xfId="29122" xr:uid="{00000000-0005-0000-0000-00004D190000}"/>
    <cellStyle name="Normal 4 2 3 5 3 4 3" xfId="29123" xr:uid="{00000000-0005-0000-0000-00004E190000}"/>
    <cellStyle name="Normal 4 2 3 5 3 5" xfId="29124" xr:uid="{00000000-0005-0000-0000-00004F190000}"/>
    <cellStyle name="Normal 4 2 3 5 3 6" xfId="29125" xr:uid="{00000000-0005-0000-0000-000050190000}"/>
    <cellStyle name="Normal 4 2 3 5 3 7" xfId="29126" xr:uid="{00000000-0005-0000-0000-000051190000}"/>
    <cellStyle name="Normal 4 2 3 5 4" xfId="29127" xr:uid="{00000000-0005-0000-0000-000052190000}"/>
    <cellStyle name="Normal 4 2 3 5 4 2" xfId="29128" xr:uid="{00000000-0005-0000-0000-000053190000}"/>
    <cellStyle name="Normal 4 2 3 5 4 2 2" xfId="29129" xr:uid="{00000000-0005-0000-0000-000054190000}"/>
    <cellStyle name="Normal 4 2 3 5 4 2 3" xfId="29130" xr:uid="{00000000-0005-0000-0000-000055190000}"/>
    <cellStyle name="Normal 4 2 3 5 4 3" xfId="29131" xr:uid="{00000000-0005-0000-0000-000056190000}"/>
    <cellStyle name="Normal 4 2 3 5 4 4" xfId="29132" xr:uid="{00000000-0005-0000-0000-000057190000}"/>
    <cellStyle name="Normal 4 2 3 5 4 5" xfId="29133" xr:uid="{00000000-0005-0000-0000-000058190000}"/>
    <cellStyle name="Normal 4 2 3 5 5" xfId="29134" xr:uid="{00000000-0005-0000-0000-000059190000}"/>
    <cellStyle name="Normal 4 2 3 5 5 2" xfId="29135" xr:uid="{00000000-0005-0000-0000-00005A190000}"/>
    <cellStyle name="Normal 4 2 3 5 5 2 2" xfId="29136" xr:uid="{00000000-0005-0000-0000-00005B190000}"/>
    <cellStyle name="Normal 4 2 3 5 5 2 3" xfId="29137" xr:uid="{00000000-0005-0000-0000-00005C190000}"/>
    <cellStyle name="Normal 4 2 3 5 5 3" xfId="29138" xr:uid="{00000000-0005-0000-0000-00005D190000}"/>
    <cellStyle name="Normal 4 2 3 5 5 4" xfId="29139" xr:uid="{00000000-0005-0000-0000-00005E190000}"/>
    <cellStyle name="Normal 4 2 3 5 5 5" xfId="29140" xr:uid="{00000000-0005-0000-0000-00005F190000}"/>
    <cellStyle name="Normal 4 2 3 5 6" xfId="29141" xr:uid="{00000000-0005-0000-0000-000060190000}"/>
    <cellStyle name="Normal 4 2 3 5 6 2" xfId="29142" xr:uid="{00000000-0005-0000-0000-000061190000}"/>
    <cellStyle name="Normal 4 2 3 5 6 3" xfId="29143" xr:uid="{00000000-0005-0000-0000-000062190000}"/>
    <cellStyle name="Normal 4 2 3 5 7" xfId="29144" xr:uid="{00000000-0005-0000-0000-000063190000}"/>
    <cellStyle name="Normal 4 2 3 5 8" xfId="29145" xr:uid="{00000000-0005-0000-0000-000064190000}"/>
    <cellStyle name="Normal 4 2 3 5 9" xfId="29146" xr:uid="{00000000-0005-0000-0000-000065190000}"/>
    <cellStyle name="Normal 4 2 3 6" xfId="29147" xr:uid="{00000000-0005-0000-0000-000066190000}"/>
    <cellStyle name="Normal 4 2 3 6 2" xfId="29148" xr:uid="{00000000-0005-0000-0000-000067190000}"/>
    <cellStyle name="Normal 4 2 3 6 2 2" xfId="29149" xr:uid="{00000000-0005-0000-0000-000068190000}"/>
    <cellStyle name="Normal 4 2 3 6 2 2 2" xfId="29150" xr:uid="{00000000-0005-0000-0000-000069190000}"/>
    <cellStyle name="Normal 4 2 3 6 2 2 2 2" xfId="29151" xr:uid="{00000000-0005-0000-0000-00006A190000}"/>
    <cellStyle name="Normal 4 2 3 6 2 2 2 3" xfId="29152" xr:uid="{00000000-0005-0000-0000-00006B190000}"/>
    <cellStyle name="Normal 4 2 3 6 2 2 3" xfId="29153" xr:uid="{00000000-0005-0000-0000-00006C190000}"/>
    <cellStyle name="Normal 4 2 3 6 2 2 4" xfId="29154" xr:uid="{00000000-0005-0000-0000-00006D190000}"/>
    <cellStyle name="Normal 4 2 3 6 2 2 5" xfId="29155" xr:uid="{00000000-0005-0000-0000-00006E190000}"/>
    <cellStyle name="Normal 4 2 3 6 2 3" xfId="29156" xr:uid="{00000000-0005-0000-0000-00006F190000}"/>
    <cellStyle name="Normal 4 2 3 6 2 3 2" xfId="29157" xr:uid="{00000000-0005-0000-0000-000070190000}"/>
    <cellStyle name="Normal 4 2 3 6 2 3 2 2" xfId="29158" xr:uid="{00000000-0005-0000-0000-000071190000}"/>
    <cellStyle name="Normal 4 2 3 6 2 3 2 3" xfId="29159" xr:uid="{00000000-0005-0000-0000-000072190000}"/>
    <cellStyle name="Normal 4 2 3 6 2 3 3" xfId="29160" xr:uid="{00000000-0005-0000-0000-000073190000}"/>
    <cellStyle name="Normal 4 2 3 6 2 3 4" xfId="29161" xr:uid="{00000000-0005-0000-0000-000074190000}"/>
    <cellStyle name="Normal 4 2 3 6 2 3 5" xfId="29162" xr:uid="{00000000-0005-0000-0000-000075190000}"/>
    <cellStyle name="Normal 4 2 3 6 2 4" xfId="29163" xr:uid="{00000000-0005-0000-0000-000076190000}"/>
    <cellStyle name="Normal 4 2 3 6 2 4 2" xfId="29164" xr:uid="{00000000-0005-0000-0000-000077190000}"/>
    <cellStyle name="Normal 4 2 3 6 2 4 3" xfId="29165" xr:uid="{00000000-0005-0000-0000-000078190000}"/>
    <cellStyle name="Normal 4 2 3 6 2 5" xfId="29166" xr:uid="{00000000-0005-0000-0000-000079190000}"/>
    <cellStyle name="Normal 4 2 3 6 2 6" xfId="29167" xr:uid="{00000000-0005-0000-0000-00007A190000}"/>
    <cellStyle name="Normal 4 2 3 6 2 7" xfId="29168" xr:uid="{00000000-0005-0000-0000-00007B190000}"/>
    <cellStyle name="Normal 4 2 3 6 3" xfId="29169" xr:uid="{00000000-0005-0000-0000-00007C190000}"/>
    <cellStyle name="Normal 4 2 3 6 3 2" xfId="29170" xr:uid="{00000000-0005-0000-0000-00007D190000}"/>
    <cellStyle name="Normal 4 2 3 6 3 2 2" xfId="29171" xr:uid="{00000000-0005-0000-0000-00007E190000}"/>
    <cellStyle name="Normal 4 2 3 6 3 2 3" xfId="29172" xr:uid="{00000000-0005-0000-0000-00007F190000}"/>
    <cellStyle name="Normal 4 2 3 6 3 3" xfId="29173" xr:uid="{00000000-0005-0000-0000-000080190000}"/>
    <cellStyle name="Normal 4 2 3 6 3 4" xfId="29174" xr:uid="{00000000-0005-0000-0000-000081190000}"/>
    <cellStyle name="Normal 4 2 3 6 3 5" xfId="29175" xr:uid="{00000000-0005-0000-0000-000082190000}"/>
    <cellStyle name="Normal 4 2 3 6 4" xfId="29176" xr:uid="{00000000-0005-0000-0000-000083190000}"/>
    <cellStyle name="Normal 4 2 3 6 4 2" xfId="29177" xr:uid="{00000000-0005-0000-0000-000084190000}"/>
    <cellStyle name="Normal 4 2 3 6 4 2 2" xfId="29178" xr:uid="{00000000-0005-0000-0000-000085190000}"/>
    <cellStyle name="Normal 4 2 3 6 4 2 3" xfId="29179" xr:uid="{00000000-0005-0000-0000-000086190000}"/>
    <cellStyle name="Normal 4 2 3 6 4 3" xfId="29180" xr:uid="{00000000-0005-0000-0000-000087190000}"/>
    <cellStyle name="Normal 4 2 3 6 4 4" xfId="29181" xr:uid="{00000000-0005-0000-0000-000088190000}"/>
    <cellStyle name="Normal 4 2 3 6 4 5" xfId="29182" xr:uid="{00000000-0005-0000-0000-000089190000}"/>
    <cellStyle name="Normal 4 2 3 6 5" xfId="29183" xr:uid="{00000000-0005-0000-0000-00008A190000}"/>
    <cellStyle name="Normal 4 2 3 6 5 2" xfId="29184" xr:uid="{00000000-0005-0000-0000-00008B190000}"/>
    <cellStyle name="Normal 4 2 3 6 5 3" xfId="29185" xr:uid="{00000000-0005-0000-0000-00008C190000}"/>
    <cellStyle name="Normal 4 2 3 6 6" xfId="29186" xr:uid="{00000000-0005-0000-0000-00008D190000}"/>
    <cellStyle name="Normal 4 2 3 6 7" xfId="29187" xr:uid="{00000000-0005-0000-0000-00008E190000}"/>
    <cellStyle name="Normal 4 2 3 6 8" xfId="29188" xr:uid="{00000000-0005-0000-0000-00008F190000}"/>
    <cellStyle name="Normal 4 2 3 7" xfId="29189" xr:uid="{00000000-0005-0000-0000-000090190000}"/>
    <cellStyle name="Normal 4 2 3 7 2" xfId="29190" xr:uid="{00000000-0005-0000-0000-000091190000}"/>
    <cellStyle name="Normal 4 2 3 7 2 2" xfId="29191" xr:uid="{00000000-0005-0000-0000-000092190000}"/>
    <cellStyle name="Normal 4 2 3 7 2 2 2" xfId="29192" xr:uid="{00000000-0005-0000-0000-000093190000}"/>
    <cellStyle name="Normal 4 2 3 7 2 2 3" xfId="29193" xr:uid="{00000000-0005-0000-0000-000094190000}"/>
    <cellStyle name="Normal 4 2 3 7 2 3" xfId="29194" xr:uid="{00000000-0005-0000-0000-000095190000}"/>
    <cellStyle name="Normal 4 2 3 7 2 4" xfId="29195" xr:uid="{00000000-0005-0000-0000-000096190000}"/>
    <cellStyle name="Normal 4 2 3 7 2 5" xfId="29196" xr:uid="{00000000-0005-0000-0000-000097190000}"/>
    <cellStyle name="Normal 4 2 3 7 3" xfId="29197" xr:uid="{00000000-0005-0000-0000-000098190000}"/>
    <cellStyle name="Normal 4 2 3 7 3 2" xfId="29198" xr:uid="{00000000-0005-0000-0000-000099190000}"/>
    <cellStyle name="Normal 4 2 3 7 3 2 2" xfId="29199" xr:uid="{00000000-0005-0000-0000-00009A190000}"/>
    <cellStyle name="Normal 4 2 3 7 3 2 3" xfId="29200" xr:uid="{00000000-0005-0000-0000-00009B190000}"/>
    <cellStyle name="Normal 4 2 3 7 3 3" xfId="29201" xr:uid="{00000000-0005-0000-0000-00009C190000}"/>
    <cellStyle name="Normal 4 2 3 7 3 4" xfId="29202" xr:uid="{00000000-0005-0000-0000-00009D190000}"/>
    <cellStyle name="Normal 4 2 3 7 3 5" xfId="29203" xr:uid="{00000000-0005-0000-0000-00009E190000}"/>
    <cellStyle name="Normal 4 2 3 7 4" xfId="29204" xr:uid="{00000000-0005-0000-0000-00009F190000}"/>
    <cellStyle name="Normal 4 2 3 7 4 2" xfId="29205" xr:uid="{00000000-0005-0000-0000-0000A0190000}"/>
    <cellStyle name="Normal 4 2 3 7 4 3" xfId="29206" xr:uid="{00000000-0005-0000-0000-0000A1190000}"/>
    <cellStyle name="Normal 4 2 3 7 5" xfId="29207" xr:uid="{00000000-0005-0000-0000-0000A2190000}"/>
    <cellStyle name="Normal 4 2 3 7 6" xfId="29208" xr:uid="{00000000-0005-0000-0000-0000A3190000}"/>
    <cellStyle name="Normal 4 2 3 7 7" xfId="29209" xr:uid="{00000000-0005-0000-0000-0000A4190000}"/>
    <cellStyle name="Normal 4 2 3 8" xfId="29210" xr:uid="{00000000-0005-0000-0000-0000A5190000}"/>
    <cellStyle name="Normal 4 2 3 8 2" xfId="29211" xr:uid="{00000000-0005-0000-0000-0000A6190000}"/>
    <cellStyle name="Normal 4 2 3 8 2 2" xfId="29212" xr:uid="{00000000-0005-0000-0000-0000A7190000}"/>
    <cellStyle name="Normal 4 2 3 8 2 2 2" xfId="29213" xr:uid="{00000000-0005-0000-0000-0000A8190000}"/>
    <cellStyle name="Normal 4 2 3 8 2 2 3" xfId="29214" xr:uid="{00000000-0005-0000-0000-0000A9190000}"/>
    <cellStyle name="Normal 4 2 3 8 2 3" xfId="29215" xr:uid="{00000000-0005-0000-0000-0000AA190000}"/>
    <cellStyle name="Normal 4 2 3 8 2 4" xfId="29216" xr:uid="{00000000-0005-0000-0000-0000AB190000}"/>
    <cellStyle name="Normal 4 2 3 8 2 5" xfId="29217" xr:uid="{00000000-0005-0000-0000-0000AC190000}"/>
    <cellStyle name="Normal 4 2 3 8 3" xfId="29218" xr:uid="{00000000-0005-0000-0000-0000AD190000}"/>
    <cellStyle name="Normal 4 2 3 8 3 2" xfId="29219" xr:uid="{00000000-0005-0000-0000-0000AE190000}"/>
    <cellStyle name="Normal 4 2 3 8 3 2 2" xfId="29220" xr:uid="{00000000-0005-0000-0000-0000AF190000}"/>
    <cellStyle name="Normal 4 2 3 8 3 2 3" xfId="29221" xr:uid="{00000000-0005-0000-0000-0000B0190000}"/>
    <cellStyle name="Normal 4 2 3 8 3 3" xfId="29222" xr:uid="{00000000-0005-0000-0000-0000B1190000}"/>
    <cellStyle name="Normal 4 2 3 8 3 4" xfId="29223" xr:uid="{00000000-0005-0000-0000-0000B2190000}"/>
    <cellStyle name="Normal 4 2 3 8 3 5" xfId="29224" xr:uid="{00000000-0005-0000-0000-0000B3190000}"/>
    <cellStyle name="Normal 4 2 3 8 4" xfId="29225" xr:uid="{00000000-0005-0000-0000-0000B4190000}"/>
    <cellStyle name="Normal 4 2 3 8 4 2" xfId="29226" xr:uid="{00000000-0005-0000-0000-0000B5190000}"/>
    <cellStyle name="Normal 4 2 3 8 4 3" xfId="29227" xr:uid="{00000000-0005-0000-0000-0000B6190000}"/>
    <cellStyle name="Normal 4 2 3 8 5" xfId="29228" xr:uid="{00000000-0005-0000-0000-0000B7190000}"/>
    <cellStyle name="Normal 4 2 3 8 6" xfId="29229" xr:uid="{00000000-0005-0000-0000-0000B8190000}"/>
    <cellStyle name="Normal 4 2 3 8 7" xfId="29230" xr:uid="{00000000-0005-0000-0000-0000B9190000}"/>
    <cellStyle name="Normal 4 2 3 9" xfId="29231" xr:uid="{00000000-0005-0000-0000-0000BA190000}"/>
    <cellStyle name="Normal 4 2 3 9 2" xfId="29232" xr:uid="{00000000-0005-0000-0000-0000BB190000}"/>
    <cellStyle name="Normal 4 2 3 9 2 2" xfId="29233" xr:uid="{00000000-0005-0000-0000-0000BC190000}"/>
    <cellStyle name="Normal 4 2 3 9 2 3" xfId="29234" xr:uid="{00000000-0005-0000-0000-0000BD190000}"/>
    <cellStyle name="Normal 4 2 3 9 3" xfId="29235" xr:uid="{00000000-0005-0000-0000-0000BE190000}"/>
    <cellStyle name="Normal 4 2 3 9 4" xfId="29236" xr:uid="{00000000-0005-0000-0000-0000BF190000}"/>
    <cellStyle name="Normal 4 2 3 9 5" xfId="29237" xr:uid="{00000000-0005-0000-0000-0000C0190000}"/>
    <cellStyle name="Normal 4 2 4" xfId="14656" xr:uid="{00000000-0005-0000-0000-0000C1190000}"/>
    <cellStyle name="Normal 4 2 4 10" xfId="29239" xr:uid="{00000000-0005-0000-0000-0000C2190000}"/>
    <cellStyle name="Normal 4 2 4 11" xfId="29240" xr:uid="{00000000-0005-0000-0000-0000C3190000}"/>
    <cellStyle name="Normal 4 2 4 12" xfId="29241" xr:uid="{00000000-0005-0000-0000-0000C4190000}"/>
    <cellStyle name="Normal 4 2 4 13" xfId="29238" xr:uid="{00000000-0005-0000-0000-0000C5190000}"/>
    <cellStyle name="Normal 4 2 4 2" xfId="29242" xr:uid="{00000000-0005-0000-0000-0000C6190000}"/>
    <cellStyle name="Normal 4 2 4 2 2" xfId="29243" xr:uid="{00000000-0005-0000-0000-0000C7190000}"/>
    <cellStyle name="Normal 4 2 4 2 2 2" xfId="29244" xr:uid="{00000000-0005-0000-0000-0000C8190000}"/>
    <cellStyle name="Normal 4 2 4 2 2 2 2" xfId="29245" xr:uid="{00000000-0005-0000-0000-0000C9190000}"/>
    <cellStyle name="Normal 4 2 4 2 2 2 2 2" xfId="29246" xr:uid="{00000000-0005-0000-0000-0000CA190000}"/>
    <cellStyle name="Normal 4 2 4 2 2 2 2 2 2" xfId="29247" xr:uid="{00000000-0005-0000-0000-0000CB190000}"/>
    <cellStyle name="Normal 4 2 4 2 2 2 2 2 3" xfId="29248" xr:uid="{00000000-0005-0000-0000-0000CC190000}"/>
    <cellStyle name="Normal 4 2 4 2 2 2 2 3" xfId="29249" xr:uid="{00000000-0005-0000-0000-0000CD190000}"/>
    <cellStyle name="Normal 4 2 4 2 2 2 2 4" xfId="29250" xr:uid="{00000000-0005-0000-0000-0000CE190000}"/>
    <cellStyle name="Normal 4 2 4 2 2 2 2 5" xfId="29251" xr:uid="{00000000-0005-0000-0000-0000CF190000}"/>
    <cellStyle name="Normal 4 2 4 2 2 2 3" xfId="29252" xr:uid="{00000000-0005-0000-0000-0000D0190000}"/>
    <cellStyle name="Normal 4 2 4 2 2 2 3 2" xfId="29253" xr:uid="{00000000-0005-0000-0000-0000D1190000}"/>
    <cellStyle name="Normal 4 2 4 2 2 2 3 2 2" xfId="29254" xr:uid="{00000000-0005-0000-0000-0000D2190000}"/>
    <cellStyle name="Normal 4 2 4 2 2 2 3 2 3" xfId="29255" xr:uid="{00000000-0005-0000-0000-0000D3190000}"/>
    <cellStyle name="Normal 4 2 4 2 2 2 3 3" xfId="29256" xr:uid="{00000000-0005-0000-0000-0000D4190000}"/>
    <cellStyle name="Normal 4 2 4 2 2 2 3 4" xfId="29257" xr:uid="{00000000-0005-0000-0000-0000D5190000}"/>
    <cellStyle name="Normal 4 2 4 2 2 2 3 5" xfId="29258" xr:uid="{00000000-0005-0000-0000-0000D6190000}"/>
    <cellStyle name="Normal 4 2 4 2 2 2 4" xfId="29259" xr:uid="{00000000-0005-0000-0000-0000D7190000}"/>
    <cellStyle name="Normal 4 2 4 2 2 2 4 2" xfId="29260" xr:uid="{00000000-0005-0000-0000-0000D8190000}"/>
    <cellStyle name="Normal 4 2 4 2 2 2 4 3" xfId="29261" xr:uid="{00000000-0005-0000-0000-0000D9190000}"/>
    <cellStyle name="Normal 4 2 4 2 2 2 5" xfId="29262" xr:uid="{00000000-0005-0000-0000-0000DA190000}"/>
    <cellStyle name="Normal 4 2 4 2 2 2 6" xfId="29263" xr:uid="{00000000-0005-0000-0000-0000DB190000}"/>
    <cellStyle name="Normal 4 2 4 2 2 2 7" xfId="29264" xr:uid="{00000000-0005-0000-0000-0000DC190000}"/>
    <cellStyle name="Normal 4 2 4 2 2 3" xfId="29265" xr:uid="{00000000-0005-0000-0000-0000DD190000}"/>
    <cellStyle name="Normal 4 2 4 2 2 3 2" xfId="29266" xr:uid="{00000000-0005-0000-0000-0000DE190000}"/>
    <cellStyle name="Normal 4 2 4 2 2 3 2 2" xfId="29267" xr:uid="{00000000-0005-0000-0000-0000DF190000}"/>
    <cellStyle name="Normal 4 2 4 2 2 3 2 3" xfId="29268" xr:uid="{00000000-0005-0000-0000-0000E0190000}"/>
    <cellStyle name="Normal 4 2 4 2 2 3 3" xfId="29269" xr:uid="{00000000-0005-0000-0000-0000E1190000}"/>
    <cellStyle name="Normal 4 2 4 2 2 3 4" xfId="29270" xr:uid="{00000000-0005-0000-0000-0000E2190000}"/>
    <cellStyle name="Normal 4 2 4 2 2 3 5" xfId="29271" xr:uid="{00000000-0005-0000-0000-0000E3190000}"/>
    <cellStyle name="Normal 4 2 4 2 2 4" xfId="29272" xr:uid="{00000000-0005-0000-0000-0000E4190000}"/>
    <cellStyle name="Normal 4 2 4 2 2 4 2" xfId="29273" xr:uid="{00000000-0005-0000-0000-0000E5190000}"/>
    <cellStyle name="Normal 4 2 4 2 2 4 2 2" xfId="29274" xr:uid="{00000000-0005-0000-0000-0000E6190000}"/>
    <cellStyle name="Normal 4 2 4 2 2 4 2 3" xfId="29275" xr:uid="{00000000-0005-0000-0000-0000E7190000}"/>
    <cellStyle name="Normal 4 2 4 2 2 4 3" xfId="29276" xr:uid="{00000000-0005-0000-0000-0000E8190000}"/>
    <cellStyle name="Normal 4 2 4 2 2 4 4" xfId="29277" xr:uid="{00000000-0005-0000-0000-0000E9190000}"/>
    <cellStyle name="Normal 4 2 4 2 2 4 5" xfId="29278" xr:uid="{00000000-0005-0000-0000-0000EA190000}"/>
    <cellStyle name="Normal 4 2 4 2 2 5" xfId="29279" xr:uid="{00000000-0005-0000-0000-0000EB190000}"/>
    <cellStyle name="Normal 4 2 4 2 2 5 2" xfId="29280" xr:uid="{00000000-0005-0000-0000-0000EC190000}"/>
    <cellStyle name="Normal 4 2 4 2 2 5 3" xfId="29281" xr:uid="{00000000-0005-0000-0000-0000ED190000}"/>
    <cellStyle name="Normal 4 2 4 2 2 6" xfId="29282" xr:uid="{00000000-0005-0000-0000-0000EE190000}"/>
    <cellStyle name="Normal 4 2 4 2 2 7" xfId="29283" xr:uid="{00000000-0005-0000-0000-0000EF190000}"/>
    <cellStyle name="Normal 4 2 4 2 2 8" xfId="29284" xr:uid="{00000000-0005-0000-0000-0000F0190000}"/>
    <cellStyle name="Normal 4 2 4 2 3" xfId="29285" xr:uid="{00000000-0005-0000-0000-0000F1190000}"/>
    <cellStyle name="Normal 4 2 4 2 3 2" xfId="29286" xr:uid="{00000000-0005-0000-0000-0000F2190000}"/>
    <cellStyle name="Normal 4 2 4 2 3 2 2" xfId="29287" xr:uid="{00000000-0005-0000-0000-0000F3190000}"/>
    <cellStyle name="Normal 4 2 4 2 3 2 2 2" xfId="29288" xr:uid="{00000000-0005-0000-0000-0000F4190000}"/>
    <cellStyle name="Normal 4 2 4 2 3 2 2 3" xfId="29289" xr:uid="{00000000-0005-0000-0000-0000F5190000}"/>
    <cellStyle name="Normal 4 2 4 2 3 2 3" xfId="29290" xr:uid="{00000000-0005-0000-0000-0000F6190000}"/>
    <cellStyle name="Normal 4 2 4 2 3 2 4" xfId="29291" xr:uid="{00000000-0005-0000-0000-0000F7190000}"/>
    <cellStyle name="Normal 4 2 4 2 3 2 5" xfId="29292" xr:uid="{00000000-0005-0000-0000-0000F8190000}"/>
    <cellStyle name="Normal 4 2 4 2 3 3" xfId="29293" xr:uid="{00000000-0005-0000-0000-0000F9190000}"/>
    <cellStyle name="Normal 4 2 4 2 3 3 2" xfId="29294" xr:uid="{00000000-0005-0000-0000-0000FA190000}"/>
    <cellStyle name="Normal 4 2 4 2 3 3 2 2" xfId="29295" xr:uid="{00000000-0005-0000-0000-0000FB190000}"/>
    <cellStyle name="Normal 4 2 4 2 3 3 2 3" xfId="29296" xr:uid="{00000000-0005-0000-0000-0000FC190000}"/>
    <cellStyle name="Normal 4 2 4 2 3 3 3" xfId="29297" xr:uid="{00000000-0005-0000-0000-0000FD190000}"/>
    <cellStyle name="Normal 4 2 4 2 3 3 4" xfId="29298" xr:uid="{00000000-0005-0000-0000-0000FE190000}"/>
    <cellStyle name="Normal 4 2 4 2 3 3 5" xfId="29299" xr:uid="{00000000-0005-0000-0000-0000FF190000}"/>
    <cellStyle name="Normal 4 2 4 2 3 4" xfId="29300" xr:uid="{00000000-0005-0000-0000-0000001A0000}"/>
    <cellStyle name="Normal 4 2 4 2 3 4 2" xfId="29301" xr:uid="{00000000-0005-0000-0000-0000011A0000}"/>
    <cellStyle name="Normal 4 2 4 2 3 4 3" xfId="29302" xr:uid="{00000000-0005-0000-0000-0000021A0000}"/>
    <cellStyle name="Normal 4 2 4 2 3 5" xfId="29303" xr:uid="{00000000-0005-0000-0000-0000031A0000}"/>
    <cellStyle name="Normal 4 2 4 2 3 6" xfId="29304" xr:uid="{00000000-0005-0000-0000-0000041A0000}"/>
    <cellStyle name="Normal 4 2 4 2 3 7" xfId="29305" xr:uid="{00000000-0005-0000-0000-0000051A0000}"/>
    <cellStyle name="Normal 4 2 4 2 4" xfId="29306" xr:uid="{00000000-0005-0000-0000-0000061A0000}"/>
    <cellStyle name="Normal 4 2 4 2 4 2" xfId="29307" xr:uid="{00000000-0005-0000-0000-0000071A0000}"/>
    <cellStyle name="Normal 4 2 4 2 4 2 2" xfId="29308" xr:uid="{00000000-0005-0000-0000-0000081A0000}"/>
    <cellStyle name="Normal 4 2 4 2 4 2 3" xfId="29309" xr:uid="{00000000-0005-0000-0000-0000091A0000}"/>
    <cellStyle name="Normal 4 2 4 2 4 3" xfId="29310" xr:uid="{00000000-0005-0000-0000-00000A1A0000}"/>
    <cellStyle name="Normal 4 2 4 2 4 4" xfId="29311" xr:uid="{00000000-0005-0000-0000-00000B1A0000}"/>
    <cellStyle name="Normal 4 2 4 2 4 5" xfId="29312" xr:uid="{00000000-0005-0000-0000-00000C1A0000}"/>
    <cellStyle name="Normal 4 2 4 2 5" xfId="29313" xr:uid="{00000000-0005-0000-0000-00000D1A0000}"/>
    <cellStyle name="Normal 4 2 4 2 5 2" xfId="29314" xr:uid="{00000000-0005-0000-0000-00000E1A0000}"/>
    <cellStyle name="Normal 4 2 4 2 5 2 2" xfId="29315" xr:uid="{00000000-0005-0000-0000-00000F1A0000}"/>
    <cellStyle name="Normal 4 2 4 2 5 2 3" xfId="29316" xr:uid="{00000000-0005-0000-0000-0000101A0000}"/>
    <cellStyle name="Normal 4 2 4 2 5 3" xfId="29317" xr:uid="{00000000-0005-0000-0000-0000111A0000}"/>
    <cellStyle name="Normal 4 2 4 2 5 4" xfId="29318" xr:uid="{00000000-0005-0000-0000-0000121A0000}"/>
    <cellStyle name="Normal 4 2 4 2 5 5" xfId="29319" xr:uid="{00000000-0005-0000-0000-0000131A0000}"/>
    <cellStyle name="Normal 4 2 4 2 6" xfId="29320" xr:uid="{00000000-0005-0000-0000-0000141A0000}"/>
    <cellStyle name="Normal 4 2 4 2 6 2" xfId="29321" xr:uid="{00000000-0005-0000-0000-0000151A0000}"/>
    <cellStyle name="Normal 4 2 4 2 6 3" xfId="29322" xr:uid="{00000000-0005-0000-0000-0000161A0000}"/>
    <cellStyle name="Normal 4 2 4 2 7" xfId="29323" xr:uid="{00000000-0005-0000-0000-0000171A0000}"/>
    <cellStyle name="Normal 4 2 4 2 8" xfId="29324" xr:uid="{00000000-0005-0000-0000-0000181A0000}"/>
    <cellStyle name="Normal 4 2 4 2 9" xfId="29325" xr:uid="{00000000-0005-0000-0000-0000191A0000}"/>
    <cellStyle name="Normal 4 2 4 3" xfId="29326" xr:uid="{00000000-0005-0000-0000-00001A1A0000}"/>
    <cellStyle name="Normal 4 2 4 3 2" xfId="29327" xr:uid="{00000000-0005-0000-0000-00001B1A0000}"/>
    <cellStyle name="Normal 4 2 4 3 2 2" xfId="29328" xr:uid="{00000000-0005-0000-0000-00001C1A0000}"/>
    <cellStyle name="Normal 4 2 4 3 2 2 2" xfId="29329" xr:uid="{00000000-0005-0000-0000-00001D1A0000}"/>
    <cellStyle name="Normal 4 2 4 3 2 2 2 2" xfId="29330" xr:uid="{00000000-0005-0000-0000-00001E1A0000}"/>
    <cellStyle name="Normal 4 2 4 3 2 2 2 2 2" xfId="29331" xr:uid="{00000000-0005-0000-0000-00001F1A0000}"/>
    <cellStyle name="Normal 4 2 4 3 2 2 2 2 3" xfId="29332" xr:uid="{00000000-0005-0000-0000-0000201A0000}"/>
    <cellStyle name="Normal 4 2 4 3 2 2 2 3" xfId="29333" xr:uid="{00000000-0005-0000-0000-0000211A0000}"/>
    <cellStyle name="Normal 4 2 4 3 2 2 2 4" xfId="29334" xr:uid="{00000000-0005-0000-0000-0000221A0000}"/>
    <cellStyle name="Normal 4 2 4 3 2 2 2 5" xfId="29335" xr:uid="{00000000-0005-0000-0000-0000231A0000}"/>
    <cellStyle name="Normal 4 2 4 3 2 2 3" xfId="29336" xr:uid="{00000000-0005-0000-0000-0000241A0000}"/>
    <cellStyle name="Normal 4 2 4 3 2 2 3 2" xfId="29337" xr:uid="{00000000-0005-0000-0000-0000251A0000}"/>
    <cellStyle name="Normal 4 2 4 3 2 2 3 2 2" xfId="29338" xr:uid="{00000000-0005-0000-0000-0000261A0000}"/>
    <cellStyle name="Normal 4 2 4 3 2 2 3 2 3" xfId="29339" xr:uid="{00000000-0005-0000-0000-0000271A0000}"/>
    <cellStyle name="Normal 4 2 4 3 2 2 3 3" xfId="29340" xr:uid="{00000000-0005-0000-0000-0000281A0000}"/>
    <cellStyle name="Normal 4 2 4 3 2 2 3 4" xfId="29341" xr:uid="{00000000-0005-0000-0000-0000291A0000}"/>
    <cellStyle name="Normal 4 2 4 3 2 2 3 5" xfId="29342" xr:uid="{00000000-0005-0000-0000-00002A1A0000}"/>
    <cellStyle name="Normal 4 2 4 3 2 2 4" xfId="29343" xr:uid="{00000000-0005-0000-0000-00002B1A0000}"/>
    <cellStyle name="Normal 4 2 4 3 2 2 4 2" xfId="29344" xr:uid="{00000000-0005-0000-0000-00002C1A0000}"/>
    <cellStyle name="Normal 4 2 4 3 2 2 4 3" xfId="29345" xr:uid="{00000000-0005-0000-0000-00002D1A0000}"/>
    <cellStyle name="Normal 4 2 4 3 2 2 5" xfId="29346" xr:uid="{00000000-0005-0000-0000-00002E1A0000}"/>
    <cellStyle name="Normal 4 2 4 3 2 2 6" xfId="29347" xr:uid="{00000000-0005-0000-0000-00002F1A0000}"/>
    <cellStyle name="Normal 4 2 4 3 2 2 7" xfId="29348" xr:uid="{00000000-0005-0000-0000-0000301A0000}"/>
    <cellStyle name="Normal 4 2 4 3 2 3" xfId="29349" xr:uid="{00000000-0005-0000-0000-0000311A0000}"/>
    <cellStyle name="Normal 4 2 4 3 2 3 2" xfId="29350" xr:uid="{00000000-0005-0000-0000-0000321A0000}"/>
    <cellStyle name="Normal 4 2 4 3 2 3 2 2" xfId="29351" xr:uid="{00000000-0005-0000-0000-0000331A0000}"/>
    <cellStyle name="Normal 4 2 4 3 2 3 2 3" xfId="29352" xr:uid="{00000000-0005-0000-0000-0000341A0000}"/>
    <cellStyle name="Normal 4 2 4 3 2 3 3" xfId="29353" xr:uid="{00000000-0005-0000-0000-0000351A0000}"/>
    <cellStyle name="Normal 4 2 4 3 2 3 4" xfId="29354" xr:uid="{00000000-0005-0000-0000-0000361A0000}"/>
    <cellStyle name="Normal 4 2 4 3 2 3 5" xfId="29355" xr:uid="{00000000-0005-0000-0000-0000371A0000}"/>
    <cellStyle name="Normal 4 2 4 3 2 4" xfId="29356" xr:uid="{00000000-0005-0000-0000-0000381A0000}"/>
    <cellStyle name="Normal 4 2 4 3 2 4 2" xfId="29357" xr:uid="{00000000-0005-0000-0000-0000391A0000}"/>
    <cellStyle name="Normal 4 2 4 3 2 4 2 2" xfId="29358" xr:uid="{00000000-0005-0000-0000-00003A1A0000}"/>
    <cellStyle name="Normal 4 2 4 3 2 4 2 3" xfId="29359" xr:uid="{00000000-0005-0000-0000-00003B1A0000}"/>
    <cellStyle name="Normal 4 2 4 3 2 4 3" xfId="29360" xr:uid="{00000000-0005-0000-0000-00003C1A0000}"/>
    <cellStyle name="Normal 4 2 4 3 2 4 4" xfId="29361" xr:uid="{00000000-0005-0000-0000-00003D1A0000}"/>
    <cellStyle name="Normal 4 2 4 3 2 4 5" xfId="29362" xr:uid="{00000000-0005-0000-0000-00003E1A0000}"/>
    <cellStyle name="Normal 4 2 4 3 2 5" xfId="29363" xr:uid="{00000000-0005-0000-0000-00003F1A0000}"/>
    <cellStyle name="Normal 4 2 4 3 2 5 2" xfId="29364" xr:uid="{00000000-0005-0000-0000-0000401A0000}"/>
    <cellStyle name="Normal 4 2 4 3 2 5 3" xfId="29365" xr:uid="{00000000-0005-0000-0000-0000411A0000}"/>
    <cellStyle name="Normal 4 2 4 3 2 6" xfId="29366" xr:uid="{00000000-0005-0000-0000-0000421A0000}"/>
    <cellStyle name="Normal 4 2 4 3 2 7" xfId="29367" xr:uid="{00000000-0005-0000-0000-0000431A0000}"/>
    <cellStyle name="Normal 4 2 4 3 2 8" xfId="29368" xr:uid="{00000000-0005-0000-0000-0000441A0000}"/>
    <cellStyle name="Normal 4 2 4 3 3" xfId="29369" xr:uid="{00000000-0005-0000-0000-0000451A0000}"/>
    <cellStyle name="Normal 4 2 4 3 3 2" xfId="29370" xr:uid="{00000000-0005-0000-0000-0000461A0000}"/>
    <cellStyle name="Normal 4 2 4 3 3 2 2" xfId="29371" xr:uid="{00000000-0005-0000-0000-0000471A0000}"/>
    <cellStyle name="Normal 4 2 4 3 3 2 2 2" xfId="29372" xr:uid="{00000000-0005-0000-0000-0000481A0000}"/>
    <cellStyle name="Normal 4 2 4 3 3 2 2 3" xfId="29373" xr:uid="{00000000-0005-0000-0000-0000491A0000}"/>
    <cellStyle name="Normal 4 2 4 3 3 2 3" xfId="29374" xr:uid="{00000000-0005-0000-0000-00004A1A0000}"/>
    <cellStyle name="Normal 4 2 4 3 3 2 4" xfId="29375" xr:uid="{00000000-0005-0000-0000-00004B1A0000}"/>
    <cellStyle name="Normal 4 2 4 3 3 2 5" xfId="29376" xr:uid="{00000000-0005-0000-0000-00004C1A0000}"/>
    <cellStyle name="Normal 4 2 4 3 3 3" xfId="29377" xr:uid="{00000000-0005-0000-0000-00004D1A0000}"/>
    <cellStyle name="Normal 4 2 4 3 3 3 2" xfId="29378" xr:uid="{00000000-0005-0000-0000-00004E1A0000}"/>
    <cellStyle name="Normal 4 2 4 3 3 3 2 2" xfId="29379" xr:uid="{00000000-0005-0000-0000-00004F1A0000}"/>
    <cellStyle name="Normal 4 2 4 3 3 3 2 3" xfId="29380" xr:uid="{00000000-0005-0000-0000-0000501A0000}"/>
    <cellStyle name="Normal 4 2 4 3 3 3 3" xfId="29381" xr:uid="{00000000-0005-0000-0000-0000511A0000}"/>
    <cellStyle name="Normal 4 2 4 3 3 3 4" xfId="29382" xr:uid="{00000000-0005-0000-0000-0000521A0000}"/>
    <cellStyle name="Normal 4 2 4 3 3 3 5" xfId="29383" xr:uid="{00000000-0005-0000-0000-0000531A0000}"/>
    <cellStyle name="Normal 4 2 4 3 3 4" xfId="29384" xr:uid="{00000000-0005-0000-0000-0000541A0000}"/>
    <cellStyle name="Normal 4 2 4 3 3 4 2" xfId="29385" xr:uid="{00000000-0005-0000-0000-0000551A0000}"/>
    <cellStyle name="Normal 4 2 4 3 3 4 3" xfId="29386" xr:uid="{00000000-0005-0000-0000-0000561A0000}"/>
    <cellStyle name="Normal 4 2 4 3 3 5" xfId="29387" xr:uid="{00000000-0005-0000-0000-0000571A0000}"/>
    <cellStyle name="Normal 4 2 4 3 3 6" xfId="29388" xr:uid="{00000000-0005-0000-0000-0000581A0000}"/>
    <cellStyle name="Normal 4 2 4 3 3 7" xfId="29389" xr:uid="{00000000-0005-0000-0000-0000591A0000}"/>
    <cellStyle name="Normal 4 2 4 3 4" xfId="29390" xr:uid="{00000000-0005-0000-0000-00005A1A0000}"/>
    <cellStyle name="Normal 4 2 4 3 4 2" xfId="29391" xr:uid="{00000000-0005-0000-0000-00005B1A0000}"/>
    <cellStyle name="Normal 4 2 4 3 4 2 2" xfId="29392" xr:uid="{00000000-0005-0000-0000-00005C1A0000}"/>
    <cellStyle name="Normal 4 2 4 3 4 2 3" xfId="29393" xr:uid="{00000000-0005-0000-0000-00005D1A0000}"/>
    <cellStyle name="Normal 4 2 4 3 4 3" xfId="29394" xr:uid="{00000000-0005-0000-0000-00005E1A0000}"/>
    <cellStyle name="Normal 4 2 4 3 4 4" xfId="29395" xr:uid="{00000000-0005-0000-0000-00005F1A0000}"/>
    <cellStyle name="Normal 4 2 4 3 4 5" xfId="29396" xr:uid="{00000000-0005-0000-0000-0000601A0000}"/>
    <cellStyle name="Normal 4 2 4 3 5" xfId="29397" xr:uid="{00000000-0005-0000-0000-0000611A0000}"/>
    <cellStyle name="Normal 4 2 4 3 5 2" xfId="29398" xr:uid="{00000000-0005-0000-0000-0000621A0000}"/>
    <cellStyle name="Normal 4 2 4 3 5 2 2" xfId="29399" xr:uid="{00000000-0005-0000-0000-0000631A0000}"/>
    <cellStyle name="Normal 4 2 4 3 5 2 3" xfId="29400" xr:uid="{00000000-0005-0000-0000-0000641A0000}"/>
    <cellStyle name="Normal 4 2 4 3 5 3" xfId="29401" xr:uid="{00000000-0005-0000-0000-0000651A0000}"/>
    <cellStyle name="Normal 4 2 4 3 5 4" xfId="29402" xr:uid="{00000000-0005-0000-0000-0000661A0000}"/>
    <cellStyle name="Normal 4 2 4 3 5 5" xfId="29403" xr:uid="{00000000-0005-0000-0000-0000671A0000}"/>
    <cellStyle name="Normal 4 2 4 3 6" xfId="29404" xr:uid="{00000000-0005-0000-0000-0000681A0000}"/>
    <cellStyle name="Normal 4 2 4 3 6 2" xfId="29405" xr:uid="{00000000-0005-0000-0000-0000691A0000}"/>
    <cellStyle name="Normal 4 2 4 3 6 3" xfId="29406" xr:uid="{00000000-0005-0000-0000-00006A1A0000}"/>
    <cellStyle name="Normal 4 2 4 3 7" xfId="29407" xr:uid="{00000000-0005-0000-0000-00006B1A0000}"/>
    <cellStyle name="Normal 4 2 4 3 8" xfId="29408" xr:uid="{00000000-0005-0000-0000-00006C1A0000}"/>
    <cellStyle name="Normal 4 2 4 3 9" xfId="29409" xr:uid="{00000000-0005-0000-0000-00006D1A0000}"/>
    <cellStyle name="Normal 4 2 4 4" xfId="29410" xr:uid="{00000000-0005-0000-0000-00006E1A0000}"/>
    <cellStyle name="Normal 4 2 4 4 2" xfId="29411" xr:uid="{00000000-0005-0000-0000-00006F1A0000}"/>
    <cellStyle name="Normal 4 2 4 4 2 2" xfId="29412" xr:uid="{00000000-0005-0000-0000-0000701A0000}"/>
    <cellStyle name="Normal 4 2 4 4 2 2 2" xfId="29413" xr:uid="{00000000-0005-0000-0000-0000711A0000}"/>
    <cellStyle name="Normal 4 2 4 4 2 2 2 2" xfId="29414" xr:uid="{00000000-0005-0000-0000-0000721A0000}"/>
    <cellStyle name="Normal 4 2 4 4 2 2 2 2 2" xfId="29415" xr:uid="{00000000-0005-0000-0000-0000731A0000}"/>
    <cellStyle name="Normal 4 2 4 4 2 2 2 2 3" xfId="29416" xr:uid="{00000000-0005-0000-0000-0000741A0000}"/>
    <cellStyle name="Normal 4 2 4 4 2 2 2 3" xfId="29417" xr:uid="{00000000-0005-0000-0000-0000751A0000}"/>
    <cellStyle name="Normal 4 2 4 4 2 2 2 4" xfId="29418" xr:uid="{00000000-0005-0000-0000-0000761A0000}"/>
    <cellStyle name="Normal 4 2 4 4 2 2 2 5" xfId="29419" xr:uid="{00000000-0005-0000-0000-0000771A0000}"/>
    <cellStyle name="Normal 4 2 4 4 2 2 3" xfId="29420" xr:uid="{00000000-0005-0000-0000-0000781A0000}"/>
    <cellStyle name="Normal 4 2 4 4 2 2 3 2" xfId="29421" xr:uid="{00000000-0005-0000-0000-0000791A0000}"/>
    <cellStyle name="Normal 4 2 4 4 2 2 3 2 2" xfId="29422" xr:uid="{00000000-0005-0000-0000-00007A1A0000}"/>
    <cellStyle name="Normal 4 2 4 4 2 2 3 2 3" xfId="29423" xr:uid="{00000000-0005-0000-0000-00007B1A0000}"/>
    <cellStyle name="Normal 4 2 4 4 2 2 3 3" xfId="29424" xr:uid="{00000000-0005-0000-0000-00007C1A0000}"/>
    <cellStyle name="Normal 4 2 4 4 2 2 3 4" xfId="29425" xr:uid="{00000000-0005-0000-0000-00007D1A0000}"/>
    <cellStyle name="Normal 4 2 4 4 2 2 3 5" xfId="29426" xr:uid="{00000000-0005-0000-0000-00007E1A0000}"/>
    <cellStyle name="Normal 4 2 4 4 2 2 4" xfId="29427" xr:uid="{00000000-0005-0000-0000-00007F1A0000}"/>
    <cellStyle name="Normal 4 2 4 4 2 2 4 2" xfId="29428" xr:uid="{00000000-0005-0000-0000-0000801A0000}"/>
    <cellStyle name="Normal 4 2 4 4 2 2 4 3" xfId="29429" xr:uid="{00000000-0005-0000-0000-0000811A0000}"/>
    <cellStyle name="Normal 4 2 4 4 2 2 5" xfId="29430" xr:uid="{00000000-0005-0000-0000-0000821A0000}"/>
    <cellStyle name="Normal 4 2 4 4 2 2 6" xfId="29431" xr:uid="{00000000-0005-0000-0000-0000831A0000}"/>
    <cellStyle name="Normal 4 2 4 4 2 2 7" xfId="29432" xr:uid="{00000000-0005-0000-0000-0000841A0000}"/>
    <cellStyle name="Normal 4 2 4 4 2 3" xfId="29433" xr:uid="{00000000-0005-0000-0000-0000851A0000}"/>
    <cellStyle name="Normal 4 2 4 4 2 3 2" xfId="29434" xr:uid="{00000000-0005-0000-0000-0000861A0000}"/>
    <cellStyle name="Normal 4 2 4 4 2 3 2 2" xfId="29435" xr:uid="{00000000-0005-0000-0000-0000871A0000}"/>
    <cellStyle name="Normal 4 2 4 4 2 3 2 3" xfId="29436" xr:uid="{00000000-0005-0000-0000-0000881A0000}"/>
    <cellStyle name="Normal 4 2 4 4 2 3 3" xfId="29437" xr:uid="{00000000-0005-0000-0000-0000891A0000}"/>
    <cellStyle name="Normal 4 2 4 4 2 3 4" xfId="29438" xr:uid="{00000000-0005-0000-0000-00008A1A0000}"/>
    <cellStyle name="Normal 4 2 4 4 2 3 5" xfId="29439" xr:uid="{00000000-0005-0000-0000-00008B1A0000}"/>
    <cellStyle name="Normal 4 2 4 4 2 4" xfId="29440" xr:uid="{00000000-0005-0000-0000-00008C1A0000}"/>
    <cellStyle name="Normal 4 2 4 4 2 4 2" xfId="29441" xr:uid="{00000000-0005-0000-0000-00008D1A0000}"/>
    <cellStyle name="Normal 4 2 4 4 2 4 2 2" xfId="29442" xr:uid="{00000000-0005-0000-0000-00008E1A0000}"/>
    <cellStyle name="Normal 4 2 4 4 2 4 2 3" xfId="29443" xr:uid="{00000000-0005-0000-0000-00008F1A0000}"/>
    <cellStyle name="Normal 4 2 4 4 2 4 3" xfId="29444" xr:uid="{00000000-0005-0000-0000-0000901A0000}"/>
    <cellStyle name="Normal 4 2 4 4 2 4 4" xfId="29445" xr:uid="{00000000-0005-0000-0000-0000911A0000}"/>
    <cellStyle name="Normal 4 2 4 4 2 4 5" xfId="29446" xr:uid="{00000000-0005-0000-0000-0000921A0000}"/>
    <cellStyle name="Normal 4 2 4 4 2 5" xfId="29447" xr:uid="{00000000-0005-0000-0000-0000931A0000}"/>
    <cellStyle name="Normal 4 2 4 4 2 5 2" xfId="29448" xr:uid="{00000000-0005-0000-0000-0000941A0000}"/>
    <cellStyle name="Normal 4 2 4 4 2 5 3" xfId="29449" xr:uid="{00000000-0005-0000-0000-0000951A0000}"/>
    <cellStyle name="Normal 4 2 4 4 2 6" xfId="29450" xr:uid="{00000000-0005-0000-0000-0000961A0000}"/>
    <cellStyle name="Normal 4 2 4 4 2 7" xfId="29451" xr:uid="{00000000-0005-0000-0000-0000971A0000}"/>
    <cellStyle name="Normal 4 2 4 4 2 8" xfId="29452" xr:uid="{00000000-0005-0000-0000-0000981A0000}"/>
    <cellStyle name="Normal 4 2 4 4 3" xfId="29453" xr:uid="{00000000-0005-0000-0000-0000991A0000}"/>
    <cellStyle name="Normal 4 2 4 4 3 2" xfId="29454" xr:uid="{00000000-0005-0000-0000-00009A1A0000}"/>
    <cellStyle name="Normal 4 2 4 4 3 2 2" xfId="29455" xr:uid="{00000000-0005-0000-0000-00009B1A0000}"/>
    <cellStyle name="Normal 4 2 4 4 3 2 2 2" xfId="29456" xr:uid="{00000000-0005-0000-0000-00009C1A0000}"/>
    <cellStyle name="Normal 4 2 4 4 3 2 2 3" xfId="29457" xr:uid="{00000000-0005-0000-0000-00009D1A0000}"/>
    <cellStyle name="Normal 4 2 4 4 3 2 3" xfId="29458" xr:uid="{00000000-0005-0000-0000-00009E1A0000}"/>
    <cellStyle name="Normal 4 2 4 4 3 2 4" xfId="29459" xr:uid="{00000000-0005-0000-0000-00009F1A0000}"/>
    <cellStyle name="Normal 4 2 4 4 3 2 5" xfId="29460" xr:uid="{00000000-0005-0000-0000-0000A01A0000}"/>
    <cellStyle name="Normal 4 2 4 4 3 3" xfId="29461" xr:uid="{00000000-0005-0000-0000-0000A11A0000}"/>
    <cellStyle name="Normal 4 2 4 4 3 3 2" xfId="29462" xr:uid="{00000000-0005-0000-0000-0000A21A0000}"/>
    <cellStyle name="Normal 4 2 4 4 3 3 2 2" xfId="29463" xr:uid="{00000000-0005-0000-0000-0000A31A0000}"/>
    <cellStyle name="Normal 4 2 4 4 3 3 2 3" xfId="29464" xr:uid="{00000000-0005-0000-0000-0000A41A0000}"/>
    <cellStyle name="Normal 4 2 4 4 3 3 3" xfId="29465" xr:uid="{00000000-0005-0000-0000-0000A51A0000}"/>
    <cellStyle name="Normal 4 2 4 4 3 3 4" xfId="29466" xr:uid="{00000000-0005-0000-0000-0000A61A0000}"/>
    <cellStyle name="Normal 4 2 4 4 3 3 5" xfId="29467" xr:uid="{00000000-0005-0000-0000-0000A71A0000}"/>
    <cellStyle name="Normal 4 2 4 4 3 4" xfId="29468" xr:uid="{00000000-0005-0000-0000-0000A81A0000}"/>
    <cellStyle name="Normal 4 2 4 4 3 4 2" xfId="29469" xr:uid="{00000000-0005-0000-0000-0000A91A0000}"/>
    <cellStyle name="Normal 4 2 4 4 3 4 3" xfId="29470" xr:uid="{00000000-0005-0000-0000-0000AA1A0000}"/>
    <cellStyle name="Normal 4 2 4 4 3 5" xfId="29471" xr:uid="{00000000-0005-0000-0000-0000AB1A0000}"/>
    <cellStyle name="Normal 4 2 4 4 3 6" xfId="29472" xr:uid="{00000000-0005-0000-0000-0000AC1A0000}"/>
    <cellStyle name="Normal 4 2 4 4 3 7" xfId="29473" xr:uid="{00000000-0005-0000-0000-0000AD1A0000}"/>
    <cellStyle name="Normal 4 2 4 4 4" xfId="29474" xr:uid="{00000000-0005-0000-0000-0000AE1A0000}"/>
    <cellStyle name="Normal 4 2 4 4 4 2" xfId="29475" xr:uid="{00000000-0005-0000-0000-0000AF1A0000}"/>
    <cellStyle name="Normal 4 2 4 4 4 2 2" xfId="29476" xr:uid="{00000000-0005-0000-0000-0000B01A0000}"/>
    <cellStyle name="Normal 4 2 4 4 4 2 3" xfId="29477" xr:uid="{00000000-0005-0000-0000-0000B11A0000}"/>
    <cellStyle name="Normal 4 2 4 4 4 3" xfId="29478" xr:uid="{00000000-0005-0000-0000-0000B21A0000}"/>
    <cellStyle name="Normal 4 2 4 4 4 4" xfId="29479" xr:uid="{00000000-0005-0000-0000-0000B31A0000}"/>
    <cellStyle name="Normal 4 2 4 4 4 5" xfId="29480" xr:uid="{00000000-0005-0000-0000-0000B41A0000}"/>
    <cellStyle name="Normal 4 2 4 4 5" xfId="29481" xr:uid="{00000000-0005-0000-0000-0000B51A0000}"/>
    <cellStyle name="Normal 4 2 4 4 5 2" xfId="29482" xr:uid="{00000000-0005-0000-0000-0000B61A0000}"/>
    <cellStyle name="Normal 4 2 4 4 5 2 2" xfId="29483" xr:uid="{00000000-0005-0000-0000-0000B71A0000}"/>
    <cellStyle name="Normal 4 2 4 4 5 2 3" xfId="29484" xr:uid="{00000000-0005-0000-0000-0000B81A0000}"/>
    <cellStyle name="Normal 4 2 4 4 5 3" xfId="29485" xr:uid="{00000000-0005-0000-0000-0000B91A0000}"/>
    <cellStyle name="Normal 4 2 4 4 5 4" xfId="29486" xr:uid="{00000000-0005-0000-0000-0000BA1A0000}"/>
    <cellStyle name="Normal 4 2 4 4 5 5" xfId="29487" xr:uid="{00000000-0005-0000-0000-0000BB1A0000}"/>
    <cellStyle name="Normal 4 2 4 4 6" xfId="29488" xr:uid="{00000000-0005-0000-0000-0000BC1A0000}"/>
    <cellStyle name="Normal 4 2 4 4 6 2" xfId="29489" xr:uid="{00000000-0005-0000-0000-0000BD1A0000}"/>
    <cellStyle name="Normal 4 2 4 4 6 3" xfId="29490" xr:uid="{00000000-0005-0000-0000-0000BE1A0000}"/>
    <cellStyle name="Normal 4 2 4 4 7" xfId="29491" xr:uid="{00000000-0005-0000-0000-0000BF1A0000}"/>
    <cellStyle name="Normal 4 2 4 4 8" xfId="29492" xr:uid="{00000000-0005-0000-0000-0000C01A0000}"/>
    <cellStyle name="Normal 4 2 4 4 9" xfId="29493" xr:uid="{00000000-0005-0000-0000-0000C11A0000}"/>
    <cellStyle name="Normal 4 2 4 5" xfId="29494" xr:uid="{00000000-0005-0000-0000-0000C21A0000}"/>
    <cellStyle name="Normal 4 2 4 5 2" xfId="29495" xr:uid="{00000000-0005-0000-0000-0000C31A0000}"/>
    <cellStyle name="Normal 4 2 4 5 2 2" xfId="29496" xr:uid="{00000000-0005-0000-0000-0000C41A0000}"/>
    <cellStyle name="Normal 4 2 4 5 2 2 2" xfId="29497" xr:uid="{00000000-0005-0000-0000-0000C51A0000}"/>
    <cellStyle name="Normal 4 2 4 5 2 2 2 2" xfId="29498" xr:uid="{00000000-0005-0000-0000-0000C61A0000}"/>
    <cellStyle name="Normal 4 2 4 5 2 2 2 3" xfId="29499" xr:uid="{00000000-0005-0000-0000-0000C71A0000}"/>
    <cellStyle name="Normal 4 2 4 5 2 2 3" xfId="29500" xr:uid="{00000000-0005-0000-0000-0000C81A0000}"/>
    <cellStyle name="Normal 4 2 4 5 2 2 4" xfId="29501" xr:uid="{00000000-0005-0000-0000-0000C91A0000}"/>
    <cellStyle name="Normal 4 2 4 5 2 2 5" xfId="29502" xr:uid="{00000000-0005-0000-0000-0000CA1A0000}"/>
    <cellStyle name="Normal 4 2 4 5 2 3" xfId="29503" xr:uid="{00000000-0005-0000-0000-0000CB1A0000}"/>
    <cellStyle name="Normal 4 2 4 5 2 3 2" xfId="29504" xr:uid="{00000000-0005-0000-0000-0000CC1A0000}"/>
    <cellStyle name="Normal 4 2 4 5 2 3 2 2" xfId="29505" xr:uid="{00000000-0005-0000-0000-0000CD1A0000}"/>
    <cellStyle name="Normal 4 2 4 5 2 3 2 3" xfId="29506" xr:uid="{00000000-0005-0000-0000-0000CE1A0000}"/>
    <cellStyle name="Normal 4 2 4 5 2 3 3" xfId="29507" xr:uid="{00000000-0005-0000-0000-0000CF1A0000}"/>
    <cellStyle name="Normal 4 2 4 5 2 3 4" xfId="29508" xr:uid="{00000000-0005-0000-0000-0000D01A0000}"/>
    <cellStyle name="Normal 4 2 4 5 2 3 5" xfId="29509" xr:uid="{00000000-0005-0000-0000-0000D11A0000}"/>
    <cellStyle name="Normal 4 2 4 5 2 4" xfId="29510" xr:uid="{00000000-0005-0000-0000-0000D21A0000}"/>
    <cellStyle name="Normal 4 2 4 5 2 4 2" xfId="29511" xr:uid="{00000000-0005-0000-0000-0000D31A0000}"/>
    <cellStyle name="Normal 4 2 4 5 2 4 3" xfId="29512" xr:uid="{00000000-0005-0000-0000-0000D41A0000}"/>
    <cellStyle name="Normal 4 2 4 5 2 5" xfId="29513" xr:uid="{00000000-0005-0000-0000-0000D51A0000}"/>
    <cellStyle name="Normal 4 2 4 5 2 6" xfId="29514" xr:uid="{00000000-0005-0000-0000-0000D61A0000}"/>
    <cellStyle name="Normal 4 2 4 5 2 7" xfId="29515" xr:uid="{00000000-0005-0000-0000-0000D71A0000}"/>
    <cellStyle name="Normal 4 2 4 5 3" xfId="29516" xr:uid="{00000000-0005-0000-0000-0000D81A0000}"/>
    <cellStyle name="Normal 4 2 4 5 3 2" xfId="29517" xr:uid="{00000000-0005-0000-0000-0000D91A0000}"/>
    <cellStyle name="Normal 4 2 4 5 3 2 2" xfId="29518" xr:uid="{00000000-0005-0000-0000-0000DA1A0000}"/>
    <cellStyle name="Normal 4 2 4 5 3 2 3" xfId="29519" xr:uid="{00000000-0005-0000-0000-0000DB1A0000}"/>
    <cellStyle name="Normal 4 2 4 5 3 3" xfId="29520" xr:uid="{00000000-0005-0000-0000-0000DC1A0000}"/>
    <cellStyle name="Normal 4 2 4 5 3 4" xfId="29521" xr:uid="{00000000-0005-0000-0000-0000DD1A0000}"/>
    <cellStyle name="Normal 4 2 4 5 3 5" xfId="29522" xr:uid="{00000000-0005-0000-0000-0000DE1A0000}"/>
    <cellStyle name="Normal 4 2 4 5 4" xfId="29523" xr:uid="{00000000-0005-0000-0000-0000DF1A0000}"/>
    <cellStyle name="Normal 4 2 4 5 4 2" xfId="29524" xr:uid="{00000000-0005-0000-0000-0000E01A0000}"/>
    <cellStyle name="Normal 4 2 4 5 4 2 2" xfId="29525" xr:uid="{00000000-0005-0000-0000-0000E11A0000}"/>
    <cellStyle name="Normal 4 2 4 5 4 2 3" xfId="29526" xr:uid="{00000000-0005-0000-0000-0000E21A0000}"/>
    <cellStyle name="Normal 4 2 4 5 4 3" xfId="29527" xr:uid="{00000000-0005-0000-0000-0000E31A0000}"/>
    <cellStyle name="Normal 4 2 4 5 4 4" xfId="29528" xr:uid="{00000000-0005-0000-0000-0000E41A0000}"/>
    <cellStyle name="Normal 4 2 4 5 4 5" xfId="29529" xr:uid="{00000000-0005-0000-0000-0000E51A0000}"/>
    <cellStyle name="Normal 4 2 4 5 5" xfId="29530" xr:uid="{00000000-0005-0000-0000-0000E61A0000}"/>
    <cellStyle name="Normal 4 2 4 5 5 2" xfId="29531" xr:uid="{00000000-0005-0000-0000-0000E71A0000}"/>
    <cellStyle name="Normal 4 2 4 5 5 3" xfId="29532" xr:uid="{00000000-0005-0000-0000-0000E81A0000}"/>
    <cellStyle name="Normal 4 2 4 5 6" xfId="29533" xr:uid="{00000000-0005-0000-0000-0000E91A0000}"/>
    <cellStyle name="Normal 4 2 4 5 7" xfId="29534" xr:uid="{00000000-0005-0000-0000-0000EA1A0000}"/>
    <cellStyle name="Normal 4 2 4 5 8" xfId="29535" xr:uid="{00000000-0005-0000-0000-0000EB1A0000}"/>
    <cellStyle name="Normal 4 2 4 6" xfId="29536" xr:uid="{00000000-0005-0000-0000-0000EC1A0000}"/>
    <cellStyle name="Normal 4 2 4 6 2" xfId="29537" xr:uid="{00000000-0005-0000-0000-0000ED1A0000}"/>
    <cellStyle name="Normal 4 2 4 6 2 2" xfId="29538" xr:uid="{00000000-0005-0000-0000-0000EE1A0000}"/>
    <cellStyle name="Normal 4 2 4 6 2 2 2" xfId="29539" xr:uid="{00000000-0005-0000-0000-0000EF1A0000}"/>
    <cellStyle name="Normal 4 2 4 6 2 2 3" xfId="29540" xr:uid="{00000000-0005-0000-0000-0000F01A0000}"/>
    <cellStyle name="Normal 4 2 4 6 2 3" xfId="29541" xr:uid="{00000000-0005-0000-0000-0000F11A0000}"/>
    <cellStyle name="Normal 4 2 4 6 2 4" xfId="29542" xr:uid="{00000000-0005-0000-0000-0000F21A0000}"/>
    <cellStyle name="Normal 4 2 4 6 2 5" xfId="29543" xr:uid="{00000000-0005-0000-0000-0000F31A0000}"/>
    <cellStyle name="Normal 4 2 4 6 3" xfId="29544" xr:uid="{00000000-0005-0000-0000-0000F41A0000}"/>
    <cellStyle name="Normal 4 2 4 6 3 2" xfId="29545" xr:uid="{00000000-0005-0000-0000-0000F51A0000}"/>
    <cellStyle name="Normal 4 2 4 6 3 2 2" xfId="29546" xr:uid="{00000000-0005-0000-0000-0000F61A0000}"/>
    <cellStyle name="Normal 4 2 4 6 3 2 3" xfId="29547" xr:uid="{00000000-0005-0000-0000-0000F71A0000}"/>
    <cellStyle name="Normal 4 2 4 6 3 3" xfId="29548" xr:uid="{00000000-0005-0000-0000-0000F81A0000}"/>
    <cellStyle name="Normal 4 2 4 6 3 4" xfId="29549" xr:uid="{00000000-0005-0000-0000-0000F91A0000}"/>
    <cellStyle name="Normal 4 2 4 6 3 5" xfId="29550" xr:uid="{00000000-0005-0000-0000-0000FA1A0000}"/>
    <cellStyle name="Normal 4 2 4 6 4" xfId="29551" xr:uid="{00000000-0005-0000-0000-0000FB1A0000}"/>
    <cellStyle name="Normal 4 2 4 6 4 2" xfId="29552" xr:uid="{00000000-0005-0000-0000-0000FC1A0000}"/>
    <cellStyle name="Normal 4 2 4 6 4 3" xfId="29553" xr:uid="{00000000-0005-0000-0000-0000FD1A0000}"/>
    <cellStyle name="Normal 4 2 4 6 5" xfId="29554" xr:uid="{00000000-0005-0000-0000-0000FE1A0000}"/>
    <cellStyle name="Normal 4 2 4 6 6" xfId="29555" xr:uid="{00000000-0005-0000-0000-0000FF1A0000}"/>
    <cellStyle name="Normal 4 2 4 6 7" xfId="29556" xr:uid="{00000000-0005-0000-0000-0000001B0000}"/>
    <cellStyle name="Normal 4 2 4 7" xfId="29557" xr:uid="{00000000-0005-0000-0000-0000011B0000}"/>
    <cellStyle name="Normal 4 2 4 7 2" xfId="29558" xr:uid="{00000000-0005-0000-0000-0000021B0000}"/>
    <cellStyle name="Normal 4 2 4 7 2 2" xfId="29559" xr:uid="{00000000-0005-0000-0000-0000031B0000}"/>
    <cellStyle name="Normal 4 2 4 7 2 3" xfId="29560" xr:uid="{00000000-0005-0000-0000-0000041B0000}"/>
    <cellStyle name="Normal 4 2 4 7 3" xfId="29561" xr:uid="{00000000-0005-0000-0000-0000051B0000}"/>
    <cellStyle name="Normal 4 2 4 7 4" xfId="29562" xr:uid="{00000000-0005-0000-0000-0000061B0000}"/>
    <cellStyle name="Normal 4 2 4 7 5" xfId="29563" xr:uid="{00000000-0005-0000-0000-0000071B0000}"/>
    <cellStyle name="Normal 4 2 4 8" xfId="29564" xr:uid="{00000000-0005-0000-0000-0000081B0000}"/>
    <cellStyle name="Normal 4 2 4 8 2" xfId="29565" xr:uid="{00000000-0005-0000-0000-0000091B0000}"/>
    <cellStyle name="Normal 4 2 4 8 2 2" xfId="29566" xr:uid="{00000000-0005-0000-0000-00000A1B0000}"/>
    <cellStyle name="Normal 4 2 4 8 2 3" xfId="29567" xr:uid="{00000000-0005-0000-0000-00000B1B0000}"/>
    <cellStyle name="Normal 4 2 4 8 3" xfId="29568" xr:uid="{00000000-0005-0000-0000-00000C1B0000}"/>
    <cellStyle name="Normal 4 2 4 8 4" xfId="29569" xr:uid="{00000000-0005-0000-0000-00000D1B0000}"/>
    <cellStyle name="Normal 4 2 4 8 5" xfId="29570" xr:uid="{00000000-0005-0000-0000-00000E1B0000}"/>
    <cellStyle name="Normal 4 2 4 9" xfId="29571" xr:uid="{00000000-0005-0000-0000-00000F1B0000}"/>
    <cellStyle name="Normal 4 2 4 9 2" xfId="29572" xr:uid="{00000000-0005-0000-0000-0000101B0000}"/>
    <cellStyle name="Normal 4 2 4 9 3" xfId="29573" xr:uid="{00000000-0005-0000-0000-0000111B0000}"/>
    <cellStyle name="Normal 4 2 5" xfId="19352" xr:uid="{00000000-0005-0000-0000-0000121B0000}"/>
    <cellStyle name="Normal 4 2 5 10" xfId="29574" xr:uid="{00000000-0005-0000-0000-0000131B0000}"/>
    <cellStyle name="Normal 4 2 5 2" xfId="29575" xr:uid="{00000000-0005-0000-0000-0000141B0000}"/>
    <cellStyle name="Normal 4 2 5 2 2" xfId="29576" xr:uid="{00000000-0005-0000-0000-0000151B0000}"/>
    <cellStyle name="Normal 4 2 5 2 2 2" xfId="29577" xr:uid="{00000000-0005-0000-0000-0000161B0000}"/>
    <cellStyle name="Normal 4 2 5 2 2 2 2" xfId="29578" xr:uid="{00000000-0005-0000-0000-0000171B0000}"/>
    <cellStyle name="Normal 4 2 5 2 2 2 2 2" xfId="29579" xr:uid="{00000000-0005-0000-0000-0000181B0000}"/>
    <cellStyle name="Normal 4 2 5 2 2 2 2 3" xfId="29580" xr:uid="{00000000-0005-0000-0000-0000191B0000}"/>
    <cellStyle name="Normal 4 2 5 2 2 2 3" xfId="29581" xr:uid="{00000000-0005-0000-0000-00001A1B0000}"/>
    <cellStyle name="Normal 4 2 5 2 2 2 4" xfId="29582" xr:uid="{00000000-0005-0000-0000-00001B1B0000}"/>
    <cellStyle name="Normal 4 2 5 2 2 2 5" xfId="29583" xr:uid="{00000000-0005-0000-0000-00001C1B0000}"/>
    <cellStyle name="Normal 4 2 5 2 2 3" xfId="29584" xr:uid="{00000000-0005-0000-0000-00001D1B0000}"/>
    <cellStyle name="Normal 4 2 5 2 2 3 2" xfId="29585" xr:uid="{00000000-0005-0000-0000-00001E1B0000}"/>
    <cellStyle name="Normal 4 2 5 2 2 3 2 2" xfId="29586" xr:uid="{00000000-0005-0000-0000-00001F1B0000}"/>
    <cellStyle name="Normal 4 2 5 2 2 3 2 3" xfId="29587" xr:uid="{00000000-0005-0000-0000-0000201B0000}"/>
    <cellStyle name="Normal 4 2 5 2 2 3 3" xfId="29588" xr:uid="{00000000-0005-0000-0000-0000211B0000}"/>
    <cellStyle name="Normal 4 2 5 2 2 3 4" xfId="29589" xr:uid="{00000000-0005-0000-0000-0000221B0000}"/>
    <cellStyle name="Normal 4 2 5 2 2 3 5" xfId="29590" xr:uid="{00000000-0005-0000-0000-0000231B0000}"/>
    <cellStyle name="Normal 4 2 5 2 2 4" xfId="29591" xr:uid="{00000000-0005-0000-0000-0000241B0000}"/>
    <cellStyle name="Normal 4 2 5 2 2 4 2" xfId="29592" xr:uid="{00000000-0005-0000-0000-0000251B0000}"/>
    <cellStyle name="Normal 4 2 5 2 2 4 3" xfId="29593" xr:uid="{00000000-0005-0000-0000-0000261B0000}"/>
    <cellStyle name="Normal 4 2 5 2 2 5" xfId="29594" xr:uid="{00000000-0005-0000-0000-0000271B0000}"/>
    <cellStyle name="Normal 4 2 5 2 2 6" xfId="29595" xr:uid="{00000000-0005-0000-0000-0000281B0000}"/>
    <cellStyle name="Normal 4 2 5 2 2 7" xfId="29596" xr:uid="{00000000-0005-0000-0000-0000291B0000}"/>
    <cellStyle name="Normal 4 2 5 2 3" xfId="29597" xr:uid="{00000000-0005-0000-0000-00002A1B0000}"/>
    <cellStyle name="Normal 4 2 5 2 3 2" xfId="29598" xr:uid="{00000000-0005-0000-0000-00002B1B0000}"/>
    <cellStyle name="Normal 4 2 5 2 3 2 2" xfId="29599" xr:uid="{00000000-0005-0000-0000-00002C1B0000}"/>
    <cellStyle name="Normal 4 2 5 2 3 2 3" xfId="29600" xr:uid="{00000000-0005-0000-0000-00002D1B0000}"/>
    <cellStyle name="Normal 4 2 5 2 3 3" xfId="29601" xr:uid="{00000000-0005-0000-0000-00002E1B0000}"/>
    <cellStyle name="Normal 4 2 5 2 3 4" xfId="29602" xr:uid="{00000000-0005-0000-0000-00002F1B0000}"/>
    <cellStyle name="Normal 4 2 5 2 3 5" xfId="29603" xr:uid="{00000000-0005-0000-0000-0000301B0000}"/>
    <cellStyle name="Normal 4 2 5 2 4" xfId="29604" xr:uid="{00000000-0005-0000-0000-0000311B0000}"/>
    <cellStyle name="Normal 4 2 5 2 4 2" xfId="29605" xr:uid="{00000000-0005-0000-0000-0000321B0000}"/>
    <cellStyle name="Normal 4 2 5 2 4 2 2" xfId="29606" xr:uid="{00000000-0005-0000-0000-0000331B0000}"/>
    <cellStyle name="Normal 4 2 5 2 4 2 3" xfId="29607" xr:uid="{00000000-0005-0000-0000-0000341B0000}"/>
    <cellStyle name="Normal 4 2 5 2 4 3" xfId="29608" xr:uid="{00000000-0005-0000-0000-0000351B0000}"/>
    <cellStyle name="Normal 4 2 5 2 4 4" xfId="29609" xr:uid="{00000000-0005-0000-0000-0000361B0000}"/>
    <cellStyle name="Normal 4 2 5 2 4 5" xfId="29610" xr:uid="{00000000-0005-0000-0000-0000371B0000}"/>
    <cellStyle name="Normal 4 2 5 2 5" xfId="29611" xr:uid="{00000000-0005-0000-0000-0000381B0000}"/>
    <cellStyle name="Normal 4 2 5 2 5 2" xfId="29612" xr:uid="{00000000-0005-0000-0000-0000391B0000}"/>
    <cellStyle name="Normal 4 2 5 2 5 3" xfId="29613" xr:uid="{00000000-0005-0000-0000-00003A1B0000}"/>
    <cellStyle name="Normal 4 2 5 2 6" xfId="29614" xr:uid="{00000000-0005-0000-0000-00003B1B0000}"/>
    <cellStyle name="Normal 4 2 5 2 7" xfId="29615" xr:uid="{00000000-0005-0000-0000-00003C1B0000}"/>
    <cellStyle name="Normal 4 2 5 2 8" xfId="29616" xr:uid="{00000000-0005-0000-0000-00003D1B0000}"/>
    <cellStyle name="Normal 4 2 5 3" xfId="29617" xr:uid="{00000000-0005-0000-0000-00003E1B0000}"/>
    <cellStyle name="Normal 4 2 5 3 2" xfId="29618" xr:uid="{00000000-0005-0000-0000-00003F1B0000}"/>
    <cellStyle name="Normal 4 2 5 3 2 2" xfId="29619" xr:uid="{00000000-0005-0000-0000-0000401B0000}"/>
    <cellStyle name="Normal 4 2 5 3 2 2 2" xfId="29620" xr:uid="{00000000-0005-0000-0000-0000411B0000}"/>
    <cellStyle name="Normal 4 2 5 3 2 2 3" xfId="29621" xr:uid="{00000000-0005-0000-0000-0000421B0000}"/>
    <cellStyle name="Normal 4 2 5 3 2 3" xfId="29622" xr:uid="{00000000-0005-0000-0000-0000431B0000}"/>
    <cellStyle name="Normal 4 2 5 3 2 4" xfId="29623" xr:uid="{00000000-0005-0000-0000-0000441B0000}"/>
    <cellStyle name="Normal 4 2 5 3 2 5" xfId="29624" xr:uid="{00000000-0005-0000-0000-0000451B0000}"/>
    <cellStyle name="Normal 4 2 5 3 3" xfId="29625" xr:uid="{00000000-0005-0000-0000-0000461B0000}"/>
    <cellStyle name="Normal 4 2 5 3 3 2" xfId="29626" xr:uid="{00000000-0005-0000-0000-0000471B0000}"/>
    <cellStyle name="Normal 4 2 5 3 3 2 2" xfId="29627" xr:uid="{00000000-0005-0000-0000-0000481B0000}"/>
    <cellStyle name="Normal 4 2 5 3 3 2 3" xfId="29628" xr:uid="{00000000-0005-0000-0000-0000491B0000}"/>
    <cellStyle name="Normal 4 2 5 3 3 3" xfId="29629" xr:uid="{00000000-0005-0000-0000-00004A1B0000}"/>
    <cellStyle name="Normal 4 2 5 3 3 4" xfId="29630" xr:uid="{00000000-0005-0000-0000-00004B1B0000}"/>
    <cellStyle name="Normal 4 2 5 3 3 5" xfId="29631" xr:uid="{00000000-0005-0000-0000-00004C1B0000}"/>
    <cellStyle name="Normal 4 2 5 3 4" xfId="29632" xr:uid="{00000000-0005-0000-0000-00004D1B0000}"/>
    <cellStyle name="Normal 4 2 5 3 4 2" xfId="29633" xr:uid="{00000000-0005-0000-0000-00004E1B0000}"/>
    <cellStyle name="Normal 4 2 5 3 4 3" xfId="29634" xr:uid="{00000000-0005-0000-0000-00004F1B0000}"/>
    <cellStyle name="Normal 4 2 5 3 5" xfId="29635" xr:uid="{00000000-0005-0000-0000-0000501B0000}"/>
    <cellStyle name="Normal 4 2 5 3 6" xfId="29636" xr:uid="{00000000-0005-0000-0000-0000511B0000}"/>
    <cellStyle name="Normal 4 2 5 3 7" xfId="29637" xr:uid="{00000000-0005-0000-0000-0000521B0000}"/>
    <cellStyle name="Normal 4 2 5 4" xfId="29638" xr:uid="{00000000-0005-0000-0000-0000531B0000}"/>
    <cellStyle name="Normal 4 2 5 4 2" xfId="29639" xr:uid="{00000000-0005-0000-0000-0000541B0000}"/>
    <cellStyle name="Normal 4 2 5 4 2 2" xfId="29640" xr:uid="{00000000-0005-0000-0000-0000551B0000}"/>
    <cellStyle name="Normal 4 2 5 4 2 3" xfId="29641" xr:uid="{00000000-0005-0000-0000-0000561B0000}"/>
    <cellStyle name="Normal 4 2 5 4 3" xfId="29642" xr:uid="{00000000-0005-0000-0000-0000571B0000}"/>
    <cellStyle name="Normal 4 2 5 4 4" xfId="29643" xr:uid="{00000000-0005-0000-0000-0000581B0000}"/>
    <cellStyle name="Normal 4 2 5 4 5" xfId="29644" xr:uid="{00000000-0005-0000-0000-0000591B0000}"/>
    <cellStyle name="Normal 4 2 5 5" xfId="29645" xr:uid="{00000000-0005-0000-0000-00005A1B0000}"/>
    <cellStyle name="Normal 4 2 5 5 2" xfId="29646" xr:uid="{00000000-0005-0000-0000-00005B1B0000}"/>
    <cellStyle name="Normal 4 2 5 5 2 2" xfId="29647" xr:uid="{00000000-0005-0000-0000-00005C1B0000}"/>
    <cellStyle name="Normal 4 2 5 5 2 3" xfId="29648" xr:uid="{00000000-0005-0000-0000-00005D1B0000}"/>
    <cellStyle name="Normal 4 2 5 5 3" xfId="29649" xr:uid="{00000000-0005-0000-0000-00005E1B0000}"/>
    <cellStyle name="Normal 4 2 5 5 4" xfId="29650" xr:uid="{00000000-0005-0000-0000-00005F1B0000}"/>
    <cellStyle name="Normal 4 2 5 5 5" xfId="29651" xr:uid="{00000000-0005-0000-0000-0000601B0000}"/>
    <cellStyle name="Normal 4 2 5 6" xfId="29652" xr:uid="{00000000-0005-0000-0000-0000611B0000}"/>
    <cellStyle name="Normal 4 2 5 6 2" xfId="29653" xr:uid="{00000000-0005-0000-0000-0000621B0000}"/>
    <cellStyle name="Normal 4 2 5 6 3" xfId="29654" xr:uid="{00000000-0005-0000-0000-0000631B0000}"/>
    <cellStyle name="Normal 4 2 5 7" xfId="29655" xr:uid="{00000000-0005-0000-0000-0000641B0000}"/>
    <cellStyle name="Normal 4 2 5 8" xfId="29656" xr:uid="{00000000-0005-0000-0000-0000651B0000}"/>
    <cellStyle name="Normal 4 2 5 9" xfId="29657" xr:uid="{00000000-0005-0000-0000-0000661B0000}"/>
    <cellStyle name="Normal 4 2 6" xfId="23847" xr:uid="{00000000-0005-0000-0000-0000671B0000}"/>
    <cellStyle name="Normal 4 2 6 10" xfId="29658" xr:uid="{00000000-0005-0000-0000-0000681B0000}"/>
    <cellStyle name="Normal 4 2 6 2" xfId="29659" xr:uid="{00000000-0005-0000-0000-0000691B0000}"/>
    <cellStyle name="Normal 4 2 6 2 2" xfId="29660" xr:uid="{00000000-0005-0000-0000-00006A1B0000}"/>
    <cellStyle name="Normal 4 2 6 2 2 2" xfId="29661" xr:uid="{00000000-0005-0000-0000-00006B1B0000}"/>
    <cellStyle name="Normal 4 2 6 2 2 2 2" xfId="29662" xr:uid="{00000000-0005-0000-0000-00006C1B0000}"/>
    <cellStyle name="Normal 4 2 6 2 2 2 2 2" xfId="29663" xr:uid="{00000000-0005-0000-0000-00006D1B0000}"/>
    <cellStyle name="Normal 4 2 6 2 2 2 2 3" xfId="29664" xr:uid="{00000000-0005-0000-0000-00006E1B0000}"/>
    <cellStyle name="Normal 4 2 6 2 2 2 3" xfId="29665" xr:uid="{00000000-0005-0000-0000-00006F1B0000}"/>
    <cellStyle name="Normal 4 2 6 2 2 2 4" xfId="29666" xr:uid="{00000000-0005-0000-0000-0000701B0000}"/>
    <cellStyle name="Normal 4 2 6 2 2 2 5" xfId="29667" xr:uid="{00000000-0005-0000-0000-0000711B0000}"/>
    <cellStyle name="Normal 4 2 6 2 2 3" xfId="29668" xr:uid="{00000000-0005-0000-0000-0000721B0000}"/>
    <cellStyle name="Normal 4 2 6 2 2 3 2" xfId="29669" xr:uid="{00000000-0005-0000-0000-0000731B0000}"/>
    <cellStyle name="Normal 4 2 6 2 2 3 2 2" xfId="29670" xr:uid="{00000000-0005-0000-0000-0000741B0000}"/>
    <cellStyle name="Normal 4 2 6 2 2 3 2 3" xfId="29671" xr:uid="{00000000-0005-0000-0000-0000751B0000}"/>
    <cellStyle name="Normal 4 2 6 2 2 3 3" xfId="29672" xr:uid="{00000000-0005-0000-0000-0000761B0000}"/>
    <cellStyle name="Normal 4 2 6 2 2 3 4" xfId="29673" xr:uid="{00000000-0005-0000-0000-0000771B0000}"/>
    <cellStyle name="Normal 4 2 6 2 2 3 5" xfId="29674" xr:uid="{00000000-0005-0000-0000-0000781B0000}"/>
    <cellStyle name="Normal 4 2 6 2 2 4" xfId="29675" xr:uid="{00000000-0005-0000-0000-0000791B0000}"/>
    <cellStyle name="Normal 4 2 6 2 2 4 2" xfId="29676" xr:uid="{00000000-0005-0000-0000-00007A1B0000}"/>
    <cellStyle name="Normal 4 2 6 2 2 4 3" xfId="29677" xr:uid="{00000000-0005-0000-0000-00007B1B0000}"/>
    <cellStyle name="Normal 4 2 6 2 2 5" xfId="29678" xr:uid="{00000000-0005-0000-0000-00007C1B0000}"/>
    <cellStyle name="Normal 4 2 6 2 2 6" xfId="29679" xr:uid="{00000000-0005-0000-0000-00007D1B0000}"/>
    <cellStyle name="Normal 4 2 6 2 2 7" xfId="29680" xr:uid="{00000000-0005-0000-0000-00007E1B0000}"/>
    <cellStyle name="Normal 4 2 6 2 3" xfId="29681" xr:uid="{00000000-0005-0000-0000-00007F1B0000}"/>
    <cellStyle name="Normal 4 2 6 2 3 2" xfId="29682" xr:uid="{00000000-0005-0000-0000-0000801B0000}"/>
    <cellStyle name="Normal 4 2 6 2 3 2 2" xfId="29683" xr:uid="{00000000-0005-0000-0000-0000811B0000}"/>
    <cellStyle name="Normal 4 2 6 2 3 2 3" xfId="29684" xr:uid="{00000000-0005-0000-0000-0000821B0000}"/>
    <cellStyle name="Normal 4 2 6 2 3 3" xfId="29685" xr:uid="{00000000-0005-0000-0000-0000831B0000}"/>
    <cellStyle name="Normal 4 2 6 2 3 4" xfId="29686" xr:uid="{00000000-0005-0000-0000-0000841B0000}"/>
    <cellStyle name="Normal 4 2 6 2 3 5" xfId="29687" xr:uid="{00000000-0005-0000-0000-0000851B0000}"/>
    <cellStyle name="Normal 4 2 6 2 4" xfId="29688" xr:uid="{00000000-0005-0000-0000-0000861B0000}"/>
    <cellStyle name="Normal 4 2 6 2 4 2" xfId="29689" xr:uid="{00000000-0005-0000-0000-0000871B0000}"/>
    <cellStyle name="Normal 4 2 6 2 4 2 2" xfId="29690" xr:uid="{00000000-0005-0000-0000-0000881B0000}"/>
    <cellStyle name="Normal 4 2 6 2 4 2 3" xfId="29691" xr:uid="{00000000-0005-0000-0000-0000891B0000}"/>
    <cellStyle name="Normal 4 2 6 2 4 3" xfId="29692" xr:uid="{00000000-0005-0000-0000-00008A1B0000}"/>
    <cellStyle name="Normal 4 2 6 2 4 4" xfId="29693" xr:uid="{00000000-0005-0000-0000-00008B1B0000}"/>
    <cellStyle name="Normal 4 2 6 2 4 5" xfId="29694" xr:uid="{00000000-0005-0000-0000-00008C1B0000}"/>
    <cellStyle name="Normal 4 2 6 2 5" xfId="29695" xr:uid="{00000000-0005-0000-0000-00008D1B0000}"/>
    <cellStyle name="Normal 4 2 6 2 5 2" xfId="29696" xr:uid="{00000000-0005-0000-0000-00008E1B0000}"/>
    <cellStyle name="Normal 4 2 6 2 5 3" xfId="29697" xr:uid="{00000000-0005-0000-0000-00008F1B0000}"/>
    <cellStyle name="Normal 4 2 6 2 6" xfId="29698" xr:uid="{00000000-0005-0000-0000-0000901B0000}"/>
    <cellStyle name="Normal 4 2 6 2 7" xfId="29699" xr:uid="{00000000-0005-0000-0000-0000911B0000}"/>
    <cellStyle name="Normal 4 2 6 2 8" xfId="29700" xr:uid="{00000000-0005-0000-0000-0000921B0000}"/>
    <cellStyle name="Normal 4 2 6 3" xfId="29701" xr:uid="{00000000-0005-0000-0000-0000931B0000}"/>
    <cellStyle name="Normal 4 2 6 3 2" xfId="29702" xr:uid="{00000000-0005-0000-0000-0000941B0000}"/>
    <cellStyle name="Normal 4 2 6 3 2 2" xfId="29703" xr:uid="{00000000-0005-0000-0000-0000951B0000}"/>
    <cellStyle name="Normal 4 2 6 3 2 2 2" xfId="29704" xr:uid="{00000000-0005-0000-0000-0000961B0000}"/>
    <cellStyle name="Normal 4 2 6 3 2 2 3" xfId="29705" xr:uid="{00000000-0005-0000-0000-0000971B0000}"/>
    <cellStyle name="Normal 4 2 6 3 2 3" xfId="29706" xr:uid="{00000000-0005-0000-0000-0000981B0000}"/>
    <cellStyle name="Normal 4 2 6 3 2 4" xfId="29707" xr:uid="{00000000-0005-0000-0000-0000991B0000}"/>
    <cellStyle name="Normal 4 2 6 3 2 5" xfId="29708" xr:uid="{00000000-0005-0000-0000-00009A1B0000}"/>
    <cellStyle name="Normal 4 2 6 3 3" xfId="29709" xr:uid="{00000000-0005-0000-0000-00009B1B0000}"/>
    <cellStyle name="Normal 4 2 6 3 3 2" xfId="29710" xr:uid="{00000000-0005-0000-0000-00009C1B0000}"/>
    <cellStyle name="Normal 4 2 6 3 3 2 2" xfId="29711" xr:uid="{00000000-0005-0000-0000-00009D1B0000}"/>
    <cellStyle name="Normal 4 2 6 3 3 2 3" xfId="29712" xr:uid="{00000000-0005-0000-0000-00009E1B0000}"/>
    <cellStyle name="Normal 4 2 6 3 3 3" xfId="29713" xr:uid="{00000000-0005-0000-0000-00009F1B0000}"/>
    <cellStyle name="Normal 4 2 6 3 3 4" xfId="29714" xr:uid="{00000000-0005-0000-0000-0000A01B0000}"/>
    <cellStyle name="Normal 4 2 6 3 3 5" xfId="29715" xr:uid="{00000000-0005-0000-0000-0000A11B0000}"/>
    <cellStyle name="Normal 4 2 6 3 4" xfId="29716" xr:uid="{00000000-0005-0000-0000-0000A21B0000}"/>
    <cellStyle name="Normal 4 2 6 3 4 2" xfId="29717" xr:uid="{00000000-0005-0000-0000-0000A31B0000}"/>
    <cellStyle name="Normal 4 2 6 3 4 3" xfId="29718" xr:uid="{00000000-0005-0000-0000-0000A41B0000}"/>
    <cellStyle name="Normal 4 2 6 3 5" xfId="29719" xr:uid="{00000000-0005-0000-0000-0000A51B0000}"/>
    <cellStyle name="Normal 4 2 6 3 6" xfId="29720" xr:uid="{00000000-0005-0000-0000-0000A61B0000}"/>
    <cellStyle name="Normal 4 2 6 3 7" xfId="29721" xr:uid="{00000000-0005-0000-0000-0000A71B0000}"/>
    <cellStyle name="Normal 4 2 6 4" xfId="29722" xr:uid="{00000000-0005-0000-0000-0000A81B0000}"/>
    <cellStyle name="Normal 4 2 6 4 2" xfId="29723" xr:uid="{00000000-0005-0000-0000-0000A91B0000}"/>
    <cellStyle name="Normal 4 2 6 4 2 2" xfId="29724" xr:uid="{00000000-0005-0000-0000-0000AA1B0000}"/>
    <cellStyle name="Normal 4 2 6 4 2 3" xfId="29725" xr:uid="{00000000-0005-0000-0000-0000AB1B0000}"/>
    <cellStyle name="Normal 4 2 6 4 3" xfId="29726" xr:uid="{00000000-0005-0000-0000-0000AC1B0000}"/>
    <cellStyle name="Normal 4 2 6 4 4" xfId="29727" xr:uid="{00000000-0005-0000-0000-0000AD1B0000}"/>
    <cellStyle name="Normal 4 2 6 4 5" xfId="29728" xr:uid="{00000000-0005-0000-0000-0000AE1B0000}"/>
    <cellStyle name="Normal 4 2 6 5" xfId="29729" xr:uid="{00000000-0005-0000-0000-0000AF1B0000}"/>
    <cellStyle name="Normal 4 2 6 5 2" xfId="29730" xr:uid="{00000000-0005-0000-0000-0000B01B0000}"/>
    <cellStyle name="Normal 4 2 6 5 2 2" xfId="29731" xr:uid="{00000000-0005-0000-0000-0000B11B0000}"/>
    <cellStyle name="Normal 4 2 6 5 2 3" xfId="29732" xr:uid="{00000000-0005-0000-0000-0000B21B0000}"/>
    <cellStyle name="Normal 4 2 6 5 3" xfId="29733" xr:uid="{00000000-0005-0000-0000-0000B31B0000}"/>
    <cellStyle name="Normal 4 2 6 5 4" xfId="29734" xr:uid="{00000000-0005-0000-0000-0000B41B0000}"/>
    <cellStyle name="Normal 4 2 6 5 5" xfId="29735" xr:uid="{00000000-0005-0000-0000-0000B51B0000}"/>
    <cellStyle name="Normal 4 2 6 6" xfId="29736" xr:uid="{00000000-0005-0000-0000-0000B61B0000}"/>
    <cellStyle name="Normal 4 2 6 6 2" xfId="29737" xr:uid="{00000000-0005-0000-0000-0000B71B0000}"/>
    <cellStyle name="Normal 4 2 6 6 3" xfId="29738" xr:uid="{00000000-0005-0000-0000-0000B81B0000}"/>
    <cellStyle name="Normal 4 2 6 7" xfId="29739" xr:uid="{00000000-0005-0000-0000-0000B91B0000}"/>
    <cellStyle name="Normal 4 2 6 8" xfId="29740" xr:uid="{00000000-0005-0000-0000-0000BA1B0000}"/>
    <cellStyle name="Normal 4 2 6 9" xfId="29741" xr:uid="{00000000-0005-0000-0000-0000BB1B0000}"/>
    <cellStyle name="Normal 4 2 7" xfId="24139" xr:uid="{00000000-0005-0000-0000-0000BC1B0000}"/>
    <cellStyle name="Normal 4 2 7 10" xfId="29742" xr:uid="{00000000-0005-0000-0000-0000BD1B0000}"/>
    <cellStyle name="Normal 4 2 7 2" xfId="29743" xr:uid="{00000000-0005-0000-0000-0000BE1B0000}"/>
    <cellStyle name="Normal 4 2 7 2 2" xfId="29744" xr:uid="{00000000-0005-0000-0000-0000BF1B0000}"/>
    <cellStyle name="Normal 4 2 7 2 2 2" xfId="29745" xr:uid="{00000000-0005-0000-0000-0000C01B0000}"/>
    <cellStyle name="Normal 4 2 7 2 2 2 2" xfId="29746" xr:uid="{00000000-0005-0000-0000-0000C11B0000}"/>
    <cellStyle name="Normal 4 2 7 2 2 2 2 2" xfId="29747" xr:uid="{00000000-0005-0000-0000-0000C21B0000}"/>
    <cellStyle name="Normal 4 2 7 2 2 2 2 3" xfId="29748" xr:uid="{00000000-0005-0000-0000-0000C31B0000}"/>
    <cellStyle name="Normal 4 2 7 2 2 2 3" xfId="29749" xr:uid="{00000000-0005-0000-0000-0000C41B0000}"/>
    <cellStyle name="Normal 4 2 7 2 2 2 4" xfId="29750" xr:uid="{00000000-0005-0000-0000-0000C51B0000}"/>
    <cellStyle name="Normal 4 2 7 2 2 2 5" xfId="29751" xr:uid="{00000000-0005-0000-0000-0000C61B0000}"/>
    <cellStyle name="Normal 4 2 7 2 2 3" xfId="29752" xr:uid="{00000000-0005-0000-0000-0000C71B0000}"/>
    <cellStyle name="Normal 4 2 7 2 2 3 2" xfId="29753" xr:uid="{00000000-0005-0000-0000-0000C81B0000}"/>
    <cellStyle name="Normal 4 2 7 2 2 3 2 2" xfId="29754" xr:uid="{00000000-0005-0000-0000-0000C91B0000}"/>
    <cellStyle name="Normal 4 2 7 2 2 3 2 3" xfId="29755" xr:uid="{00000000-0005-0000-0000-0000CA1B0000}"/>
    <cellStyle name="Normal 4 2 7 2 2 3 3" xfId="29756" xr:uid="{00000000-0005-0000-0000-0000CB1B0000}"/>
    <cellStyle name="Normal 4 2 7 2 2 3 4" xfId="29757" xr:uid="{00000000-0005-0000-0000-0000CC1B0000}"/>
    <cellStyle name="Normal 4 2 7 2 2 3 5" xfId="29758" xr:uid="{00000000-0005-0000-0000-0000CD1B0000}"/>
    <cellStyle name="Normal 4 2 7 2 2 4" xfId="29759" xr:uid="{00000000-0005-0000-0000-0000CE1B0000}"/>
    <cellStyle name="Normal 4 2 7 2 2 4 2" xfId="29760" xr:uid="{00000000-0005-0000-0000-0000CF1B0000}"/>
    <cellStyle name="Normal 4 2 7 2 2 4 3" xfId="29761" xr:uid="{00000000-0005-0000-0000-0000D01B0000}"/>
    <cellStyle name="Normal 4 2 7 2 2 5" xfId="29762" xr:uid="{00000000-0005-0000-0000-0000D11B0000}"/>
    <cellStyle name="Normal 4 2 7 2 2 6" xfId="29763" xr:uid="{00000000-0005-0000-0000-0000D21B0000}"/>
    <cellStyle name="Normal 4 2 7 2 2 7" xfId="29764" xr:uid="{00000000-0005-0000-0000-0000D31B0000}"/>
    <cellStyle name="Normal 4 2 7 2 3" xfId="29765" xr:uid="{00000000-0005-0000-0000-0000D41B0000}"/>
    <cellStyle name="Normal 4 2 7 2 3 2" xfId="29766" xr:uid="{00000000-0005-0000-0000-0000D51B0000}"/>
    <cellStyle name="Normal 4 2 7 2 3 2 2" xfId="29767" xr:uid="{00000000-0005-0000-0000-0000D61B0000}"/>
    <cellStyle name="Normal 4 2 7 2 3 2 3" xfId="29768" xr:uid="{00000000-0005-0000-0000-0000D71B0000}"/>
    <cellStyle name="Normal 4 2 7 2 3 3" xfId="29769" xr:uid="{00000000-0005-0000-0000-0000D81B0000}"/>
    <cellStyle name="Normal 4 2 7 2 3 4" xfId="29770" xr:uid="{00000000-0005-0000-0000-0000D91B0000}"/>
    <cellStyle name="Normal 4 2 7 2 3 5" xfId="29771" xr:uid="{00000000-0005-0000-0000-0000DA1B0000}"/>
    <cellStyle name="Normal 4 2 7 2 4" xfId="29772" xr:uid="{00000000-0005-0000-0000-0000DB1B0000}"/>
    <cellStyle name="Normal 4 2 7 2 4 2" xfId="29773" xr:uid="{00000000-0005-0000-0000-0000DC1B0000}"/>
    <cellStyle name="Normal 4 2 7 2 4 2 2" xfId="29774" xr:uid="{00000000-0005-0000-0000-0000DD1B0000}"/>
    <cellStyle name="Normal 4 2 7 2 4 2 3" xfId="29775" xr:uid="{00000000-0005-0000-0000-0000DE1B0000}"/>
    <cellStyle name="Normal 4 2 7 2 4 3" xfId="29776" xr:uid="{00000000-0005-0000-0000-0000DF1B0000}"/>
    <cellStyle name="Normal 4 2 7 2 4 4" xfId="29777" xr:uid="{00000000-0005-0000-0000-0000E01B0000}"/>
    <cellStyle name="Normal 4 2 7 2 4 5" xfId="29778" xr:uid="{00000000-0005-0000-0000-0000E11B0000}"/>
    <cellStyle name="Normal 4 2 7 2 5" xfId="29779" xr:uid="{00000000-0005-0000-0000-0000E21B0000}"/>
    <cellStyle name="Normal 4 2 7 2 5 2" xfId="29780" xr:uid="{00000000-0005-0000-0000-0000E31B0000}"/>
    <cellStyle name="Normal 4 2 7 2 5 3" xfId="29781" xr:uid="{00000000-0005-0000-0000-0000E41B0000}"/>
    <cellStyle name="Normal 4 2 7 2 6" xfId="29782" xr:uid="{00000000-0005-0000-0000-0000E51B0000}"/>
    <cellStyle name="Normal 4 2 7 2 7" xfId="29783" xr:uid="{00000000-0005-0000-0000-0000E61B0000}"/>
    <cellStyle name="Normal 4 2 7 2 8" xfId="29784" xr:uid="{00000000-0005-0000-0000-0000E71B0000}"/>
    <cellStyle name="Normal 4 2 7 3" xfId="29785" xr:uid="{00000000-0005-0000-0000-0000E81B0000}"/>
    <cellStyle name="Normal 4 2 7 3 2" xfId="29786" xr:uid="{00000000-0005-0000-0000-0000E91B0000}"/>
    <cellStyle name="Normal 4 2 7 3 2 2" xfId="29787" xr:uid="{00000000-0005-0000-0000-0000EA1B0000}"/>
    <cellStyle name="Normal 4 2 7 3 2 2 2" xfId="29788" xr:uid="{00000000-0005-0000-0000-0000EB1B0000}"/>
    <cellStyle name="Normal 4 2 7 3 2 2 3" xfId="29789" xr:uid="{00000000-0005-0000-0000-0000EC1B0000}"/>
    <cellStyle name="Normal 4 2 7 3 2 3" xfId="29790" xr:uid="{00000000-0005-0000-0000-0000ED1B0000}"/>
    <cellStyle name="Normal 4 2 7 3 2 4" xfId="29791" xr:uid="{00000000-0005-0000-0000-0000EE1B0000}"/>
    <cellStyle name="Normal 4 2 7 3 2 5" xfId="29792" xr:uid="{00000000-0005-0000-0000-0000EF1B0000}"/>
    <cellStyle name="Normal 4 2 7 3 3" xfId="29793" xr:uid="{00000000-0005-0000-0000-0000F01B0000}"/>
    <cellStyle name="Normal 4 2 7 3 3 2" xfId="29794" xr:uid="{00000000-0005-0000-0000-0000F11B0000}"/>
    <cellStyle name="Normal 4 2 7 3 3 2 2" xfId="29795" xr:uid="{00000000-0005-0000-0000-0000F21B0000}"/>
    <cellStyle name="Normal 4 2 7 3 3 2 3" xfId="29796" xr:uid="{00000000-0005-0000-0000-0000F31B0000}"/>
    <cellStyle name="Normal 4 2 7 3 3 3" xfId="29797" xr:uid="{00000000-0005-0000-0000-0000F41B0000}"/>
    <cellStyle name="Normal 4 2 7 3 3 4" xfId="29798" xr:uid="{00000000-0005-0000-0000-0000F51B0000}"/>
    <cellStyle name="Normal 4 2 7 3 3 5" xfId="29799" xr:uid="{00000000-0005-0000-0000-0000F61B0000}"/>
    <cellStyle name="Normal 4 2 7 3 4" xfId="29800" xr:uid="{00000000-0005-0000-0000-0000F71B0000}"/>
    <cellStyle name="Normal 4 2 7 3 4 2" xfId="29801" xr:uid="{00000000-0005-0000-0000-0000F81B0000}"/>
    <cellStyle name="Normal 4 2 7 3 4 3" xfId="29802" xr:uid="{00000000-0005-0000-0000-0000F91B0000}"/>
    <cellStyle name="Normal 4 2 7 3 5" xfId="29803" xr:uid="{00000000-0005-0000-0000-0000FA1B0000}"/>
    <cellStyle name="Normal 4 2 7 3 6" xfId="29804" xr:uid="{00000000-0005-0000-0000-0000FB1B0000}"/>
    <cellStyle name="Normal 4 2 7 3 7" xfId="29805" xr:uid="{00000000-0005-0000-0000-0000FC1B0000}"/>
    <cellStyle name="Normal 4 2 7 4" xfId="29806" xr:uid="{00000000-0005-0000-0000-0000FD1B0000}"/>
    <cellStyle name="Normal 4 2 7 4 2" xfId="29807" xr:uid="{00000000-0005-0000-0000-0000FE1B0000}"/>
    <cellStyle name="Normal 4 2 7 4 2 2" xfId="29808" xr:uid="{00000000-0005-0000-0000-0000FF1B0000}"/>
    <cellStyle name="Normal 4 2 7 4 2 3" xfId="29809" xr:uid="{00000000-0005-0000-0000-0000001C0000}"/>
    <cellStyle name="Normal 4 2 7 4 3" xfId="29810" xr:uid="{00000000-0005-0000-0000-0000011C0000}"/>
    <cellStyle name="Normal 4 2 7 4 4" xfId="29811" xr:uid="{00000000-0005-0000-0000-0000021C0000}"/>
    <cellStyle name="Normal 4 2 7 4 5" xfId="29812" xr:uid="{00000000-0005-0000-0000-0000031C0000}"/>
    <cellStyle name="Normal 4 2 7 5" xfId="29813" xr:uid="{00000000-0005-0000-0000-0000041C0000}"/>
    <cellStyle name="Normal 4 2 7 5 2" xfId="29814" xr:uid="{00000000-0005-0000-0000-0000051C0000}"/>
    <cellStyle name="Normal 4 2 7 5 2 2" xfId="29815" xr:uid="{00000000-0005-0000-0000-0000061C0000}"/>
    <cellStyle name="Normal 4 2 7 5 2 3" xfId="29816" xr:uid="{00000000-0005-0000-0000-0000071C0000}"/>
    <cellStyle name="Normal 4 2 7 5 3" xfId="29817" xr:uid="{00000000-0005-0000-0000-0000081C0000}"/>
    <cellStyle name="Normal 4 2 7 5 4" xfId="29818" xr:uid="{00000000-0005-0000-0000-0000091C0000}"/>
    <cellStyle name="Normal 4 2 7 5 5" xfId="29819" xr:uid="{00000000-0005-0000-0000-00000A1C0000}"/>
    <cellStyle name="Normal 4 2 7 6" xfId="29820" xr:uid="{00000000-0005-0000-0000-00000B1C0000}"/>
    <cellStyle name="Normal 4 2 7 6 2" xfId="29821" xr:uid="{00000000-0005-0000-0000-00000C1C0000}"/>
    <cellStyle name="Normal 4 2 7 6 3" xfId="29822" xr:uid="{00000000-0005-0000-0000-00000D1C0000}"/>
    <cellStyle name="Normal 4 2 7 7" xfId="29823" xr:uid="{00000000-0005-0000-0000-00000E1C0000}"/>
    <cellStyle name="Normal 4 2 7 8" xfId="29824" xr:uid="{00000000-0005-0000-0000-00000F1C0000}"/>
    <cellStyle name="Normal 4 2 7 9" xfId="29825" xr:uid="{00000000-0005-0000-0000-0000101C0000}"/>
    <cellStyle name="Normal 4 2 8" xfId="5243" xr:uid="{00000000-0005-0000-0000-0000111C0000}"/>
    <cellStyle name="Normal 4 2 8 2" xfId="29827" xr:uid="{00000000-0005-0000-0000-0000121C0000}"/>
    <cellStyle name="Normal 4 2 8 2 2" xfId="29828" xr:uid="{00000000-0005-0000-0000-0000131C0000}"/>
    <cellStyle name="Normal 4 2 8 2 2 2" xfId="29829" xr:uid="{00000000-0005-0000-0000-0000141C0000}"/>
    <cellStyle name="Normal 4 2 8 2 2 2 2" xfId="29830" xr:uid="{00000000-0005-0000-0000-0000151C0000}"/>
    <cellStyle name="Normal 4 2 8 2 2 2 3" xfId="29831" xr:uid="{00000000-0005-0000-0000-0000161C0000}"/>
    <cellStyle name="Normal 4 2 8 2 2 3" xfId="29832" xr:uid="{00000000-0005-0000-0000-0000171C0000}"/>
    <cellStyle name="Normal 4 2 8 2 2 4" xfId="29833" xr:uid="{00000000-0005-0000-0000-0000181C0000}"/>
    <cellStyle name="Normal 4 2 8 2 2 5" xfId="29834" xr:uid="{00000000-0005-0000-0000-0000191C0000}"/>
    <cellStyle name="Normal 4 2 8 2 3" xfId="29835" xr:uid="{00000000-0005-0000-0000-00001A1C0000}"/>
    <cellStyle name="Normal 4 2 8 2 3 2" xfId="29836" xr:uid="{00000000-0005-0000-0000-00001B1C0000}"/>
    <cellStyle name="Normal 4 2 8 2 3 2 2" xfId="29837" xr:uid="{00000000-0005-0000-0000-00001C1C0000}"/>
    <cellStyle name="Normal 4 2 8 2 3 2 3" xfId="29838" xr:uid="{00000000-0005-0000-0000-00001D1C0000}"/>
    <cellStyle name="Normal 4 2 8 2 3 3" xfId="29839" xr:uid="{00000000-0005-0000-0000-00001E1C0000}"/>
    <cellStyle name="Normal 4 2 8 2 3 4" xfId="29840" xr:uid="{00000000-0005-0000-0000-00001F1C0000}"/>
    <cellStyle name="Normal 4 2 8 2 3 5" xfId="29841" xr:uid="{00000000-0005-0000-0000-0000201C0000}"/>
    <cellStyle name="Normal 4 2 8 2 4" xfId="29842" xr:uid="{00000000-0005-0000-0000-0000211C0000}"/>
    <cellStyle name="Normal 4 2 8 2 4 2" xfId="29843" xr:uid="{00000000-0005-0000-0000-0000221C0000}"/>
    <cellStyle name="Normal 4 2 8 2 4 3" xfId="29844" xr:uid="{00000000-0005-0000-0000-0000231C0000}"/>
    <cellStyle name="Normal 4 2 8 2 5" xfId="29845" xr:uid="{00000000-0005-0000-0000-0000241C0000}"/>
    <cellStyle name="Normal 4 2 8 2 6" xfId="29846" xr:uid="{00000000-0005-0000-0000-0000251C0000}"/>
    <cellStyle name="Normal 4 2 8 2 7" xfId="29847" xr:uid="{00000000-0005-0000-0000-0000261C0000}"/>
    <cellStyle name="Normal 4 2 8 3" xfId="29848" xr:uid="{00000000-0005-0000-0000-0000271C0000}"/>
    <cellStyle name="Normal 4 2 8 3 2" xfId="29849" xr:uid="{00000000-0005-0000-0000-0000281C0000}"/>
    <cellStyle name="Normal 4 2 8 3 2 2" xfId="29850" xr:uid="{00000000-0005-0000-0000-0000291C0000}"/>
    <cellStyle name="Normal 4 2 8 3 2 3" xfId="29851" xr:uid="{00000000-0005-0000-0000-00002A1C0000}"/>
    <cellStyle name="Normal 4 2 8 3 3" xfId="29852" xr:uid="{00000000-0005-0000-0000-00002B1C0000}"/>
    <cellStyle name="Normal 4 2 8 3 4" xfId="29853" xr:uid="{00000000-0005-0000-0000-00002C1C0000}"/>
    <cellStyle name="Normal 4 2 8 3 5" xfId="29854" xr:uid="{00000000-0005-0000-0000-00002D1C0000}"/>
    <cellStyle name="Normal 4 2 8 4" xfId="29855" xr:uid="{00000000-0005-0000-0000-00002E1C0000}"/>
    <cellStyle name="Normal 4 2 8 4 2" xfId="29856" xr:uid="{00000000-0005-0000-0000-00002F1C0000}"/>
    <cellStyle name="Normal 4 2 8 4 2 2" xfId="29857" xr:uid="{00000000-0005-0000-0000-0000301C0000}"/>
    <cellStyle name="Normal 4 2 8 4 2 3" xfId="29858" xr:uid="{00000000-0005-0000-0000-0000311C0000}"/>
    <cellStyle name="Normal 4 2 8 4 3" xfId="29859" xr:uid="{00000000-0005-0000-0000-0000321C0000}"/>
    <cellStyle name="Normal 4 2 8 4 4" xfId="29860" xr:uid="{00000000-0005-0000-0000-0000331C0000}"/>
    <cellStyle name="Normal 4 2 8 4 5" xfId="29861" xr:uid="{00000000-0005-0000-0000-0000341C0000}"/>
    <cellStyle name="Normal 4 2 8 5" xfId="29862" xr:uid="{00000000-0005-0000-0000-0000351C0000}"/>
    <cellStyle name="Normal 4 2 8 5 2" xfId="29863" xr:uid="{00000000-0005-0000-0000-0000361C0000}"/>
    <cellStyle name="Normal 4 2 8 5 3" xfId="29864" xr:uid="{00000000-0005-0000-0000-0000371C0000}"/>
    <cellStyle name="Normal 4 2 8 6" xfId="29865" xr:uid="{00000000-0005-0000-0000-0000381C0000}"/>
    <cellStyle name="Normal 4 2 8 7" xfId="29866" xr:uid="{00000000-0005-0000-0000-0000391C0000}"/>
    <cellStyle name="Normal 4 2 8 8" xfId="29867" xr:uid="{00000000-0005-0000-0000-00003A1C0000}"/>
    <cellStyle name="Normal 4 2 8 9" xfId="29826" xr:uid="{00000000-0005-0000-0000-00003B1C0000}"/>
    <cellStyle name="Normal 4 2 9" xfId="29868" xr:uid="{00000000-0005-0000-0000-00003C1C0000}"/>
    <cellStyle name="Normal 4 2 9 2" xfId="29869" xr:uid="{00000000-0005-0000-0000-00003D1C0000}"/>
    <cellStyle name="Normal 4 2 9 2 2" xfId="29870" xr:uid="{00000000-0005-0000-0000-00003E1C0000}"/>
    <cellStyle name="Normal 4 2 9 2 2 2" xfId="29871" xr:uid="{00000000-0005-0000-0000-00003F1C0000}"/>
    <cellStyle name="Normal 4 2 9 2 2 3" xfId="29872" xr:uid="{00000000-0005-0000-0000-0000401C0000}"/>
    <cellStyle name="Normal 4 2 9 2 3" xfId="29873" xr:uid="{00000000-0005-0000-0000-0000411C0000}"/>
    <cellStyle name="Normal 4 2 9 2 4" xfId="29874" xr:uid="{00000000-0005-0000-0000-0000421C0000}"/>
    <cellStyle name="Normal 4 2 9 2 5" xfId="29875" xr:uid="{00000000-0005-0000-0000-0000431C0000}"/>
    <cellStyle name="Normal 4 2 9 3" xfId="29876" xr:uid="{00000000-0005-0000-0000-0000441C0000}"/>
    <cellStyle name="Normal 4 2 9 3 2" xfId="29877" xr:uid="{00000000-0005-0000-0000-0000451C0000}"/>
    <cellStyle name="Normal 4 2 9 3 2 2" xfId="29878" xr:uid="{00000000-0005-0000-0000-0000461C0000}"/>
    <cellStyle name="Normal 4 2 9 3 2 3" xfId="29879" xr:uid="{00000000-0005-0000-0000-0000471C0000}"/>
    <cellStyle name="Normal 4 2 9 3 3" xfId="29880" xr:uid="{00000000-0005-0000-0000-0000481C0000}"/>
    <cellStyle name="Normal 4 2 9 3 4" xfId="29881" xr:uid="{00000000-0005-0000-0000-0000491C0000}"/>
    <cellStyle name="Normal 4 2 9 3 5" xfId="29882" xr:uid="{00000000-0005-0000-0000-00004A1C0000}"/>
    <cellStyle name="Normal 4 2 9 4" xfId="29883" xr:uid="{00000000-0005-0000-0000-00004B1C0000}"/>
    <cellStyle name="Normal 4 2 9 4 2" xfId="29884" xr:uid="{00000000-0005-0000-0000-00004C1C0000}"/>
    <cellStyle name="Normal 4 2 9 4 3" xfId="29885" xr:uid="{00000000-0005-0000-0000-00004D1C0000}"/>
    <cellStyle name="Normal 4 2 9 5" xfId="29886" xr:uid="{00000000-0005-0000-0000-00004E1C0000}"/>
    <cellStyle name="Normal 4 2 9 6" xfId="29887" xr:uid="{00000000-0005-0000-0000-00004F1C0000}"/>
    <cellStyle name="Normal 4 2 9 7" xfId="29888" xr:uid="{00000000-0005-0000-0000-0000501C0000}"/>
    <cellStyle name="Normal 4 3" xfId="803" xr:uid="{00000000-0005-0000-0000-0000511C0000}"/>
    <cellStyle name="Normal 4 3 10" xfId="29889" xr:uid="{00000000-0005-0000-0000-0000521C0000}"/>
    <cellStyle name="Normal 4 3 10 2" xfId="29890" xr:uid="{00000000-0005-0000-0000-0000531C0000}"/>
    <cellStyle name="Normal 4 3 10 2 2" xfId="29891" xr:uid="{00000000-0005-0000-0000-0000541C0000}"/>
    <cellStyle name="Normal 4 3 10 2 2 2" xfId="29892" xr:uid="{00000000-0005-0000-0000-0000551C0000}"/>
    <cellStyle name="Normal 4 3 10 2 2 3" xfId="29893" xr:uid="{00000000-0005-0000-0000-0000561C0000}"/>
    <cellStyle name="Normal 4 3 10 2 3" xfId="29894" xr:uid="{00000000-0005-0000-0000-0000571C0000}"/>
    <cellStyle name="Normal 4 3 10 2 4" xfId="29895" xr:uid="{00000000-0005-0000-0000-0000581C0000}"/>
    <cellStyle name="Normal 4 3 10 2 5" xfId="29896" xr:uid="{00000000-0005-0000-0000-0000591C0000}"/>
    <cellStyle name="Normal 4 3 10 3" xfId="29897" xr:uid="{00000000-0005-0000-0000-00005A1C0000}"/>
    <cellStyle name="Normal 4 3 10 3 2" xfId="29898" xr:uid="{00000000-0005-0000-0000-00005B1C0000}"/>
    <cellStyle name="Normal 4 3 10 3 2 2" xfId="29899" xr:uid="{00000000-0005-0000-0000-00005C1C0000}"/>
    <cellStyle name="Normal 4 3 10 3 2 3" xfId="29900" xr:uid="{00000000-0005-0000-0000-00005D1C0000}"/>
    <cellStyle name="Normal 4 3 10 3 3" xfId="29901" xr:uid="{00000000-0005-0000-0000-00005E1C0000}"/>
    <cellStyle name="Normal 4 3 10 3 4" xfId="29902" xr:uid="{00000000-0005-0000-0000-00005F1C0000}"/>
    <cellStyle name="Normal 4 3 10 3 5" xfId="29903" xr:uid="{00000000-0005-0000-0000-0000601C0000}"/>
    <cellStyle name="Normal 4 3 10 4" xfId="29904" xr:uid="{00000000-0005-0000-0000-0000611C0000}"/>
    <cellStyle name="Normal 4 3 10 4 2" xfId="29905" xr:uid="{00000000-0005-0000-0000-0000621C0000}"/>
    <cellStyle name="Normal 4 3 10 4 3" xfId="29906" xr:uid="{00000000-0005-0000-0000-0000631C0000}"/>
    <cellStyle name="Normal 4 3 10 5" xfId="29907" xr:uid="{00000000-0005-0000-0000-0000641C0000}"/>
    <cellStyle name="Normal 4 3 10 6" xfId="29908" xr:uid="{00000000-0005-0000-0000-0000651C0000}"/>
    <cellStyle name="Normal 4 3 10 7" xfId="29909" xr:uid="{00000000-0005-0000-0000-0000661C0000}"/>
    <cellStyle name="Normal 4 3 11" xfId="29910" xr:uid="{00000000-0005-0000-0000-0000671C0000}"/>
    <cellStyle name="Normal 4 3 11 2" xfId="29911" xr:uid="{00000000-0005-0000-0000-0000681C0000}"/>
    <cellStyle name="Normal 4 3 11 2 2" xfId="29912" xr:uid="{00000000-0005-0000-0000-0000691C0000}"/>
    <cellStyle name="Normal 4 3 11 2 3" xfId="29913" xr:uid="{00000000-0005-0000-0000-00006A1C0000}"/>
    <cellStyle name="Normal 4 3 11 3" xfId="29914" xr:uid="{00000000-0005-0000-0000-00006B1C0000}"/>
    <cellStyle name="Normal 4 3 11 4" xfId="29915" xr:uid="{00000000-0005-0000-0000-00006C1C0000}"/>
    <cellStyle name="Normal 4 3 11 5" xfId="29916" xr:uid="{00000000-0005-0000-0000-00006D1C0000}"/>
    <cellStyle name="Normal 4 3 12" xfId="29917" xr:uid="{00000000-0005-0000-0000-00006E1C0000}"/>
    <cellStyle name="Normal 4 3 12 2" xfId="29918" xr:uid="{00000000-0005-0000-0000-00006F1C0000}"/>
    <cellStyle name="Normal 4 3 12 2 2" xfId="29919" xr:uid="{00000000-0005-0000-0000-0000701C0000}"/>
    <cellStyle name="Normal 4 3 12 2 3" xfId="29920" xr:uid="{00000000-0005-0000-0000-0000711C0000}"/>
    <cellStyle name="Normal 4 3 12 3" xfId="29921" xr:uid="{00000000-0005-0000-0000-0000721C0000}"/>
    <cellStyle name="Normal 4 3 12 4" xfId="29922" xr:uid="{00000000-0005-0000-0000-0000731C0000}"/>
    <cellStyle name="Normal 4 3 12 5" xfId="29923" xr:uid="{00000000-0005-0000-0000-0000741C0000}"/>
    <cellStyle name="Normal 4 3 13" xfId="29924" xr:uid="{00000000-0005-0000-0000-0000751C0000}"/>
    <cellStyle name="Normal 4 3 13 2" xfId="29925" xr:uid="{00000000-0005-0000-0000-0000761C0000}"/>
    <cellStyle name="Normal 4 3 13 3" xfId="29926" xr:uid="{00000000-0005-0000-0000-0000771C0000}"/>
    <cellStyle name="Normal 4 3 14" xfId="29927" xr:uid="{00000000-0005-0000-0000-0000781C0000}"/>
    <cellStyle name="Normal 4 3 15" xfId="29928" xr:uid="{00000000-0005-0000-0000-0000791C0000}"/>
    <cellStyle name="Normal 4 3 16" xfId="29929" xr:uid="{00000000-0005-0000-0000-00007A1C0000}"/>
    <cellStyle name="Normal 4 3 17" xfId="26243" xr:uid="{00000000-0005-0000-0000-00007B1C0000}"/>
    <cellStyle name="Normal 4 3 18" xfId="26070" xr:uid="{00000000-0005-0000-0000-00007C1C0000}"/>
    <cellStyle name="Normal 4 3 2" xfId="804" xr:uid="{00000000-0005-0000-0000-00007D1C0000}"/>
    <cellStyle name="Normal 4 3 2 10" xfId="29930" xr:uid="{00000000-0005-0000-0000-00007E1C0000}"/>
    <cellStyle name="Normal 4 3 2 10 2" xfId="29931" xr:uid="{00000000-0005-0000-0000-00007F1C0000}"/>
    <cellStyle name="Normal 4 3 2 10 2 2" xfId="29932" xr:uid="{00000000-0005-0000-0000-0000801C0000}"/>
    <cellStyle name="Normal 4 3 2 10 2 3" xfId="29933" xr:uid="{00000000-0005-0000-0000-0000811C0000}"/>
    <cellStyle name="Normal 4 3 2 10 3" xfId="29934" xr:uid="{00000000-0005-0000-0000-0000821C0000}"/>
    <cellStyle name="Normal 4 3 2 10 4" xfId="29935" xr:uid="{00000000-0005-0000-0000-0000831C0000}"/>
    <cellStyle name="Normal 4 3 2 10 5" xfId="29936" xr:uid="{00000000-0005-0000-0000-0000841C0000}"/>
    <cellStyle name="Normal 4 3 2 11" xfId="29937" xr:uid="{00000000-0005-0000-0000-0000851C0000}"/>
    <cellStyle name="Normal 4 3 2 11 2" xfId="29938" xr:uid="{00000000-0005-0000-0000-0000861C0000}"/>
    <cellStyle name="Normal 4 3 2 11 3" xfId="29939" xr:uid="{00000000-0005-0000-0000-0000871C0000}"/>
    <cellStyle name="Normal 4 3 2 12" xfId="29940" xr:uid="{00000000-0005-0000-0000-0000881C0000}"/>
    <cellStyle name="Normal 4 3 2 13" xfId="29941" xr:uid="{00000000-0005-0000-0000-0000891C0000}"/>
    <cellStyle name="Normal 4 3 2 14" xfId="29942" xr:uid="{00000000-0005-0000-0000-00008A1C0000}"/>
    <cellStyle name="Normal 4 3 2 2" xfId="805" xr:uid="{00000000-0005-0000-0000-00008B1C0000}"/>
    <cellStyle name="Normal 4 3 2 2 10" xfId="29944" xr:uid="{00000000-0005-0000-0000-00008C1C0000}"/>
    <cellStyle name="Normal 4 3 2 2 10 2" xfId="29945" xr:uid="{00000000-0005-0000-0000-00008D1C0000}"/>
    <cellStyle name="Normal 4 3 2 2 10 3" xfId="29946" xr:uid="{00000000-0005-0000-0000-00008E1C0000}"/>
    <cellStyle name="Normal 4 3 2 2 11" xfId="29947" xr:uid="{00000000-0005-0000-0000-00008F1C0000}"/>
    <cellStyle name="Normal 4 3 2 2 12" xfId="29948" xr:uid="{00000000-0005-0000-0000-0000901C0000}"/>
    <cellStyle name="Normal 4 3 2 2 13" xfId="29949" xr:uid="{00000000-0005-0000-0000-0000911C0000}"/>
    <cellStyle name="Normal 4 3 2 2 14" xfId="29943" xr:uid="{00000000-0005-0000-0000-0000921C0000}"/>
    <cellStyle name="Normal 4 3 2 2 2" xfId="2164" xr:uid="{00000000-0005-0000-0000-0000931C0000}"/>
    <cellStyle name="Normal 4 3 2 2 2 10" xfId="29950" xr:uid="{00000000-0005-0000-0000-0000941C0000}"/>
    <cellStyle name="Normal 4 3 2 2 2 2" xfId="29951" xr:uid="{00000000-0005-0000-0000-0000951C0000}"/>
    <cellStyle name="Normal 4 3 2 2 2 2 2" xfId="29952" xr:uid="{00000000-0005-0000-0000-0000961C0000}"/>
    <cellStyle name="Normal 4 3 2 2 2 2 2 2" xfId="29953" xr:uid="{00000000-0005-0000-0000-0000971C0000}"/>
    <cellStyle name="Normal 4 3 2 2 2 2 2 2 2" xfId="29954" xr:uid="{00000000-0005-0000-0000-0000981C0000}"/>
    <cellStyle name="Normal 4 3 2 2 2 2 2 2 2 2" xfId="29955" xr:uid="{00000000-0005-0000-0000-0000991C0000}"/>
    <cellStyle name="Normal 4 3 2 2 2 2 2 2 2 3" xfId="29956" xr:uid="{00000000-0005-0000-0000-00009A1C0000}"/>
    <cellStyle name="Normal 4 3 2 2 2 2 2 2 3" xfId="29957" xr:uid="{00000000-0005-0000-0000-00009B1C0000}"/>
    <cellStyle name="Normal 4 3 2 2 2 2 2 2 4" xfId="29958" xr:uid="{00000000-0005-0000-0000-00009C1C0000}"/>
    <cellStyle name="Normal 4 3 2 2 2 2 2 2 5" xfId="29959" xr:uid="{00000000-0005-0000-0000-00009D1C0000}"/>
    <cellStyle name="Normal 4 3 2 2 2 2 2 3" xfId="29960" xr:uid="{00000000-0005-0000-0000-00009E1C0000}"/>
    <cellStyle name="Normal 4 3 2 2 2 2 2 3 2" xfId="29961" xr:uid="{00000000-0005-0000-0000-00009F1C0000}"/>
    <cellStyle name="Normal 4 3 2 2 2 2 2 3 2 2" xfId="29962" xr:uid="{00000000-0005-0000-0000-0000A01C0000}"/>
    <cellStyle name="Normal 4 3 2 2 2 2 2 3 2 3" xfId="29963" xr:uid="{00000000-0005-0000-0000-0000A11C0000}"/>
    <cellStyle name="Normal 4 3 2 2 2 2 2 3 3" xfId="29964" xr:uid="{00000000-0005-0000-0000-0000A21C0000}"/>
    <cellStyle name="Normal 4 3 2 2 2 2 2 3 4" xfId="29965" xr:uid="{00000000-0005-0000-0000-0000A31C0000}"/>
    <cellStyle name="Normal 4 3 2 2 2 2 2 3 5" xfId="29966" xr:uid="{00000000-0005-0000-0000-0000A41C0000}"/>
    <cellStyle name="Normal 4 3 2 2 2 2 2 4" xfId="29967" xr:uid="{00000000-0005-0000-0000-0000A51C0000}"/>
    <cellStyle name="Normal 4 3 2 2 2 2 2 4 2" xfId="29968" xr:uid="{00000000-0005-0000-0000-0000A61C0000}"/>
    <cellStyle name="Normal 4 3 2 2 2 2 2 4 3" xfId="29969" xr:uid="{00000000-0005-0000-0000-0000A71C0000}"/>
    <cellStyle name="Normal 4 3 2 2 2 2 2 5" xfId="29970" xr:uid="{00000000-0005-0000-0000-0000A81C0000}"/>
    <cellStyle name="Normal 4 3 2 2 2 2 2 6" xfId="29971" xr:uid="{00000000-0005-0000-0000-0000A91C0000}"/>
    <cellStyle name="Normal 4 3 2 2 2 2 2 7" xfId="29972" xr:uid="{00000000-0005-0000-0000-0000AA1C0000}"/>
    <cellStyle name="Normal 4 3 2 2 2 2 3" xfId="29973" xr:uid="{00000000-0005-0000-0000-0000AB1C0000}"/>
    <cellStyle name="Normal 4 3 2 2 2 2 3 2" xfId="29974" xr:uid="{00000000-0005-0000-0000-0000AC1C0000}"/>
    <cellStyle name="Normal 4 3 2 2 2 2 3 2 2" xfId="29975" xr:uid="{00000000-0005-0000-0000-0000AD1C0000}"/>
    <cellStyle name="Normal 4 3 2 2 2 2 3 2 3" xfId="29976" xr:uid="{00000000-0005-0000-0000-0000AE1C0000}"/>
    <cellStyle name="Normal 4 3 2 2 2 2 3 3" xfId="29977" xr:uid="{00000000-0005-0000-0000-0000AF1C0000}"/>
    <cellStyle name="Normal 4 3 2 2 2 2 3 4" xfId="29978" xr:uid="{00000000-0005-0000-0000-0000B01C0000}"/>
    <cellStyle name="Normal 4 3 2 2 2 2 3 5" xfId="29979" xr:uid="{00000000-0005-0000-0000-0000B11C0000}"/>
    <cellStyle name="Normal 4 3 2 2 2 2 4" xfId="29980" xr:uid="{00000000-0005-0000-0000-0000B21C0000}"/>
    <cellStyle name="Normal 4 3 2 2 2 2 4 2" xfId="29981" xr:uid="{00000000-0005-0000-0000-0000B31C0000}"/>
    <cellStyle name="Normal 4 3 2 2 2 2 4 2 2" xfId="29982" xr:uid="{00000000-0005-0000-0000-0000B41C0000}"/>
    <cellStyle name="Normal 4 3 2 2 2 2 4 2 3" xfId="29983" xr:uid="{00000000-0005-0000-0000-0000B51C0000}"/>
    <cellStyle name="Normal 4 3 2 2 2 2 4 3" xfId="29984" xr:uid="{00000000-0005-0000-0000-0000B61C0000}"/>
    <cellStyle name="Normal 4 3 2 2 2 2 4 4" xfId="29985" xr:uid="{00000000-0005-0000-0000-0000B71C0000}"/>
    <cellStyle name="Normal 4 3 2 2 2 2 4 5" xfId="29986" xr:uid="{00000000-0005-0000-0000-0000B81C0000}"/>
    <cellStyle name="Normal 4 3 2 2 2 2 5" xfId="29987" xr:uid="{00000000-0005-0000-0000-0000B91C0000}"/>
    <cellStyle name="Normal 4 3 2 2 2 2 5 2" xfId="29988" xr:uid="{00000000-0005-0000-0000-0000BA1C0000}"/>
    <cellStyle name="Normal 4 3 2 2 2 2 5 3" xfId="29989" xr:uid="{00000000-0005-0000-0000-0000BB1C0000}"/>
    <cellStyle name="Normal 4 3 2 2 2 2 6" xfId="29990" xr:uid="{00000000-0005-0000-0000-0000BC1C0000}"/>
    <cellStyle name="Normal 4 3 2 2 2 2 7" xfId="29991" xr:uid="{00000000-0005-0000-0000-0000BD1C0000}"/>
    <cellStyle name="Normal 4 3 2 2 2 2 8" xfId="29992" xr:uid="{00000000-0005-0000-0000-0000BE1C0000}"/>
    <cellStyle name="Normal 4 3 2 2 2 3" xfId="29993" xr:uid="{00000000-0005-0000-0000-0000BF1C0000}"/>
    <cellStyle name="Normal 4 3 2 2 2 3 2" xfId="29994" xr:uid="{00000000-0005-0000-0000-0000C01C0000}"/>
    <cellStyle name="Normal 4 3 2 2 2 3 2 2" xfId="29995" xr:uid="{00000000-0005-0000-0000-0000C11C0000}"/>
    <cellStyle name="Normal 4 3 2 2 2 3 2 2 2" xfId="29996" xr:uid="{00000000-0005-0000-0000-0000C21C0000}"/>
    <cellStyle name="Normal 4 3 2 2 2 3 2 2 3" xfId="29997" xr:uid="{00000000-0005-0000-0000-0000C31C0000}"/>
    <cellStyle name="Normal 4 3 2 2 2 3 2 3" xfId="29998" xr:uid="{00000000-0005-0000-0000-0000C41C0000}"/>
    <cellStyle name="Normal 4 3 2 2 2 3 2 4" xfId="29999" xr:uid="{00000000-0005-0000-0000-0000C51C0000}"/>
    <cellStyle name="Normal 4 3 2 2 2 3 2 5" xfId="30000" xr:uid="{00000000-0005-0000-0000-0000C61C0000}"/>
    <cellStyle name="Normal 4 3 2 2 2 3 3" xfId="30001" xr:uid="{00000000-0005-0000-0000-0000C71C0000}"/>
    <cellStyle name="Normal 4 3 2 2 2 3 3 2" xfId="30002" xr:uid="{00000000-0005-0000-0000-0000C81C0000}"/>
    <cellStyle name="Normal 4 3 2 2 2 3 3 2 2" xfId="30003" xr:uid="{00000000-0005-0000-0000-0000C91C0000}"/>
    <cellStyle name="Normal 4 3 2 2 2 3 3 2 3" xfId="30004" xr:uid="{00000000-0005-0000-0000-0000CA1C0000}"/>
    <cellStyle name="Normal 4 3 2 2 2 3 3 3" xfId="30005" xr:uid="{00000000-0005-0000-0000-0000CB1C0000}"/>
    <cellStyle name="Normal 4 3 2 2 2 3 3 4" xfId="30006" xr:uid="{00000000-0005-0000-0000-0000CC1C0000}"/>
    <cellStyle name="Normal 4 3 2 2 2 3 3 5" xfId="30007" xr:uid="{00000000-0005-0000-0000-0000CD1C0000}"/>
    <cellStyle name="Normal 4 3 2 2 2 3 4" xfId="30008" xr:uid="{00000000-0005-0000-0000-0000CE1C0000}"/>
    <cellStyle name="Normal 4 3 2 2 2 3 4 2" xfId="30009" xr:uid="{00000000-0005-0000-0000-0000CF1C0000}"/>
    <cellStyle name="Normal 4 3 2 2 2 3 4 3" xfId="30010" xr:uid="{00000000-0005-0000-0000-0000D01C0000}"/>
    <cellStyle name="Normal 4 3 2 2 2 3 5" xfId="30011" xr:uid="{00000000-0005-0000-0000-0000D11C0000}"/>
    <cellStyle name="Normal 4 3 2 2 2 3 6" xfId="30012" xr:uid="{00000000-0005-0000-0000-0000D21C0000}"/>
    <cellStyle name="Normal 4 3 2 2 2 3 7" xfId="30013" xr:uid="{00000000-0005-0000-0000-0000D31C0000}"/>
    <cellStyle name="Normal 4 3 2 2 2 4" xfId="30014" xr:uid="{00000000-0005-0000-0000-0000D41C0000}"/>
    <cellStyle name="Normal 4 3 2 2 2 4 2" xfId="30015" xr:uid="{00000000-0005-0000-0000-0000D51C0000}"/>
    <cellStyle name="Normal 4 3 2 2 2 4 2 2" xfId="30016" xr:uid="{00000000-0005-0000-0000-0000D61C0000}"/>
    <cellStyle name="Normal 4 3 2 2 2 4 2 3" xfId="30017" xr:uid="{00000000-0005-0000-0000-0000D71C0000}"/>
    <cellStyle name="Normal 4 3 2 2 2 4 3" xfId="30018" xr:uid="{00000000-0005-0000-0000-0000D81C0000}"/>
    <cellStyle name="Normal 4 3 2 2 2 4 4" xfId="30019" xr:uid="{00000000-0005-0000-0000-0000D91C0000}"/>
    <cellStyle name="Normal 4 3 2 2 2 4 5" xfId="30020" xr:uid="{00000000-0005-0000-0000-0000DA1C0000}"/>
    <cellStyle name="Normal 4 3 2 2 2 5" xfId="30021" xr:uid="{00000000-0005-0000-0000-0000DB1C0000}"/>
    <cellStyle name="Normal 4 3 2 2 2 5 2" xfId="30022" xr:uid="{00000000-0005-0000-0000-0000DC1C0000}"/>
    <cellStyle name="Normal 4 3 2 2 2 5 2 2" xfId="30023" xr:uid="{00000000-0005-0000-0000-0000DD1C0000}"/>
    <cellStyle name="Normal 4 3 2 2 2 5 2 3" xfId="30024" xr:uid="{00000000-0005-0000-0000-0000DE1C0000}"/>
    <cellStyle name="Normal 4 3 2 2 2 5 3" xfId="30025" xr:uid="{00000000-0005-0000-0000-0000DF1C0000}"/>
    <cellStyle name="Normal 4 3 2 2 2 5 4" xfId="30026" xr:uid="{00000000-0005-0000-0000-0000E01C0000}"/>
    <cellStyle name="Normal 4 3 2 2 2 5 5" xfId="30027" xr:uid="{00000000-0005-0000-0000-0000E11C0000}"/>
    <cellStyle name="Normal 4 3 2 2 2 6" xfId="30028" xr:uid="{00000000-0005-0000-0000-0000E21C0000}"/>
    <cellStyle name="Normal 4 3 2 2 2 6 2" xfId="30029" xr:uid="{00000000-0005-0000-0000-0000E31C0000}"/>
    <cellStyle name="Normal 4 3 2 2 2 6 3" xfId="30030" xr:uid="{00000000-0005-0000-0000-0000E41C0000}"/>
    <cellStyle name="Normal 4 3 2 2 2 7" xfId="30031" xr:uid="{00000000-0005-0000-0000-0000E51C0000}"/>
    <cellStyle name="Normal 4 3 2 2 2 8" xfId="30032" xr:uid="{00000000-0005-0000-0000-0000E61C0000}"/>
    <cellStyle name="Normal 4 3 2 2 2 9" xfId="30033" xr:uid="{00000000-0005-0000-0000-0000E71C0000}"/>
    <cellStyle name="Normal 4 3 2 2 3" xfId="30034" xr:uid="{00000000-0005-0000-0000-0000E81C0000}"/>
    <cellStyle name="Normal 4 3 2 2 3 2" xfId="30035" xr:uid="{00000000-0005-0000-0000-0000E91C0000}"/>
    <cellStyle name="Normal 4 3 2 2 3 2 2" xfId="30036" xr:uid="{00000000-0005-0000-0000-0000EA1C0000}"/>
    <cellStyle name="Normal 4 3 2 2 3 2 2 2" xfId="30037" xr:uid="{00000000-0005-0000-0000-0000EB1C0000}"/>
    <cellStyle name="Normal 4 3 2 2 3 2 2 2 2" xfId="30038" xr:uid="{00000000-0005-0000-0000-0000EC1C0000}"/>
    <cellStyle name="Normal 4 3 2 2 3 2 2 2 2 2" xfId="30039" xr:uid="{00000000-0005-0000-0000-0000ED1C0000}"/>
    <cellStyle name="Normal 4 3 2 2 3 2 2 2 2 3" xfId="30040" xr:uid="{00000000-0005-0000-0000-0000EE1C0000}"/>
    <cellStyle name="Normal 4 3 2 2 3 2 2 2 3" xfId="30041" xr:uid="{00000000-0005-0000-0000-0000EF1C0000}"/>
    <cellStyle name="Normal 4 3 2 2 3 2 2 2 4" xfId="30042" xr:uid="{00000000-0005-0000-0000-0000F01C0000}"/>
    <cellStyle name="Normal 4 3 2 2 3 2 2 2 5" xfId="30043" xr:uid="{00000000-0005-0000-0000-0000F11C0000}"/>
    <cellStyle name="Normal 4 3 2 2 3 2 2 3" xfId="30044" xr:uid="{00000000-0005-0000-0000-0000F21C0000}"/>
    <cellStyle name="Normal 4 3 2 2 3 2 2 3 2" xfId="30045" xr:uid="{00000000-0005-0000-0000-0000F31C0000}"/>
    <cellStyle name="Normal 4 3 2 2 3 2 2 3 2 2" xfId="30046" xr:uid="{00000000-0005-0000-0000-0000F41C0000}"/>
    <cellStyle name="Normal 4 3 2 2 3 2 2 3 2 3" xfId="30047" xr:uid="{00000000-0005-0000-0000-0000F51C0000}"/>
    <cellStyle name="Normal 4 3 2 2 3 2 2 3 3" xfId="30048" xr:uid="{00000000-0005-0000-0000-0000F61C0000}"/>
    <cellStyle name="Normal 4 3 2 2 3 2 2 3 4" xfId="30049" xr:uid="{00000000-0005-0000-0000-0000F71C0000}"/>
    <cellStyle name="Normal 4 3 2 2 3 2 2 3 5" xfId="30050" xr:uid="{00000000-0005-0000-0000-0000F81C0000}"/>
    <cellStyle name="Normal 4 3 2 2 3 2 2 4" xfId="30051" xr:uid="{00000000-0005-0000-0000-0000F91C0000}"/>
    <cellStyle name="Normal 4 3 2 2 3 2 2 4 2" xfId="30052" xr:uid="{00000000-0005-0000-0000-0000FA1C0000}"/>
    <cellStyle name="Normal 4 3 2 2 3 2 2 4 3" xfId="30053" xr:uid="{00000000-0005-0000-0000-0000FB1C0000}"/>
    <cellStyle name="Normal 4 3 2 2 3 2 2 5" xfId="30054" xr:uid="{00000000-0005-0000-0000-0000FC1C0000}"/>
    <cellStyle name="Normal 4 3 2 2 3 2 2 6" xfId="30055" xr:uid="{00000000-0005-0000-0000-0000FD1C0000}"/>
    <cellStyle name="Normal 4 3 2 2 3 2 2 7" xfId="30056" xr:uid="{00000000-0005-0000-0000-0000FE1C0000}"/>
    <cellStyle name="Normal 4 3 2 2 3 2 3" xfId="30057" xr:uid="{00000000-0005-0000-0000-0000FF1C0000}"/>
    <cellStyle name="Normal 4 3 2 2 3 2 3 2" xfId="30058" xr:uid="{00000000-0005-0000-0000-0000001D0000}"/>
    <cellStyle name="Normal 4 3 2 2 3 2 3 2 2" xfId="30059" xr:uid="{00000000-0005-0000-0000-0000011D0000}"/>
    <cellStyle name="Normal 4 3 2 2 3 2 3 2 3" xfId="30060" xr:uid="{00000000-0005-0000-0000-0000021D0000}"/>
    <cellStyle name="Normal 4 3 2 2 3 2 3 3" xfId="30061" xr:uid="{00000000-0005-0000-0000-0000031D0000}"/>
    <cellStyle name="Normal 4 3 2 2 3 2 3 4" xfId="30062" xr:uid="{00000000-0005-0000-0000-0000041D0000}"/>
    <cellStyle name="Normal 4 3 2 2 3 2 3 5" xfId="30063" xr:uid="{00000000-0005-0000-0000-0000051D0000}"/>
    <cellStyle name="Normal 4 3 2 2 3 2 4" xfId="30064" xr:uid="{00000000-0005-0000-0000-0000061D0000}"/>
    <cellStyle name="Normal 4 3 2 2 3 2 4 2" xfId="30065" xr:uid="{00000000-0005-0000-0000-0000071D0000}"/>
    <cellStyle name="Normal 4 3 2 2 3 2 4 2 2" xfId="30066" xr:uid="{00000000-0005-0000-0000-0000081D0000}"/>
    <cellStyle name="Normal 4 3 2 2 3 2 4 2 3" xfId="30067" xr:uid="{00000000-0005-0000-0000-0000091D0000}"/>
    <cellStyle name="Normal 4 3 2 2 3 2 4 3" xfId="30068" xr:uid="{00000000-0005-0000-0000-00000A1D0000}"/>
    <cellStyle name="Normal 4 3 2 2 3 2 4 4" xfId="30069" xr:uid="{00000000-0005-0000-0000-00000B1D0000}"/>
    <cellStyle name="Normal 4 3 2 2 3 2 4 5" xfId="30070" xr:uid="{00000000-0005-0000-0000-00000C1D0000}"/>
    <cellStyle name="Normal 4 3 2 2 3 2 5" xfId="30071" xr:uid="{00000000-0005-0000-0000-00000D1D0000}"/>
    <cellStyle name="Normal 4 3 2 2 3 2 5 2" xfId="30072" xr:uid="{00000000-0005-0000-0000-00000E1D0000}"/>
    <cellStyle name="Normal 4 3 2 2 3 2 5 3" xfId="30073" xr:uid="{00000000-0005-0000-0000-00000F1D0000}"/>
    <cellStyle name="Normal 4 3 2 2 3 2 6" xfId="30074" xr:uid="{00000000-0005-0000-0000-0000101D0000}"/>
    <cellStyle name="Normal 4 3 2 2 3 2 7" xfId="30075" xr:uid="{00000000-0005-0000-0000-0000111D0000}"/>
    <cellStyle name="Normal 4 3 2 2 3 2 8" xfId="30076" xr:uid="{00000000-0005-0000-0000-0000121D0000}"/>
    <cellStyle name="Normal 4 3 2 2 3 3" xfId="30077" xr:uid="{00000000-0005-0000-0000-0000131D0000}"/>
    <cellStyle name="Normal 4 3 2 2 3 3 2" xfId="30078" xr:uid="{00000000-0005-0000-0000-0000141D0000}"/>
    <cellStyle name="Normal 4 3 2 2 3 3 2 2" xfId="30079" xr:uid="{00000000-0005-0000-0000-0000151D0000}"/>
    <cellStyle name="Normal 4 3 2 2 3 3 2 2 2" xfId="30080" xr:uid="{00000000-0005-0000-0000-0000161D0000}"/>
    <cellStyle name="Normal 4 3 2 2 3 3 2 2 3" xfId="30081" xr:uid="{00000000-0005-0000-0000-0000171D0000}"/>
    <cellStyle name="Normal 4 3 2 2 3 3 2 3" xfId="30082" xr:uid="{00000000-0005-0000-0000-0000181D0000}"/>
    <cellStyle name="Normal 4 3 2 2 3 3 2 4" xfId="30083" xr:uid="{00000000-0005-0000-0000-0000191D0000}"/>
    <cellStyle name="Normal 4 3 2 2 3 3 2 5" xfId="30084" xr:uid="{00000000-0005-0000-0000-00001A1D0000}"/>
    <cellStyle name="Normal 4 3 2 2 3 3 3" xfId="30085" xr:uid="{00000000-0005-0000-0000-00001B1D0000}"/>
    <cellStyle name="Normal 4 3 2 2 3 3 3 2" xfId="30086" xr:uid="{00000000-0005-0000-0000-00001C1D0000}"/>
    <cellStyle name="Normal 4 3 2 2 3 3 3 2 2" xfId="30087" xr:uid="{00000000-0005-0000-0000-00001D1D0000}"/>
    <cellStyle name="Normal 4 3 2 2 3 3 3 2 3" xfId="30088" xr:uid="{00000000-0005-0000-0000-00001E1D0000}"/>
    <cellStyle name="Normal 4 3 2 2 3 3 3 3" xfId="30089" xr:uid="{00000000-0005-0000-0000-00001F1D0000}"/>
    <cellStyle name="Normal 4 3 2 2 3 3 3 4" xfId="30090" xr:uid="{00000000-0005-0000-0000-0000201D0000}"/>
    <cellStyle name="Normal 4 3 2 2 3 3 3 5" xfId="30091" xr:uid="{00000000-0005-0000-0000-0000211D0000}"/>
    <cellStyle name="Normal 4 3 2 2 3 3 4" xfId="30092" xr:uid="{00000000-0005-0000-0000-0000221D0000}"/>
    <cellStyle name="Normal 4 3 2 2 3 3 4 2" xfId="30093" xr:uid="{00000000-0005-0000-0000-0000231D0000}"/>
    <cellStyle name="Normal 4 3 2 2 3 3 4 3" xfId="30094" xr:uid="{00000000-0005-0000-0000-0000241D0000}"/>
    <cellStyle name="Normal 4 3 2 2 3 3 5" xfId="30095" xr:uid="{00000000-0005-0000-0000-0000251D0000}"/>
    <cellStyle name="Normal 4 3 2 2 3 3 6" xfId="30096" xr:uid="{00000000-0005-0000-0000-0000261D0000}"/>
    <cellStyle name="Normal 4 3 2 2 3 3 7" xfId="30097" xr:uid="{00000000-0005-0000-0000-0000271D0000}"/>
    <cellStyle name="Normal 4 3 2 2 3 4" xfId="30098" xr:uid="{00000000-0005-0000-0000-0000281D0000}"/>
    <cellStyle name="Normal 4 3 2 2 3 4 2" xfId="30099" xr:uid="{00000000-0005-0000-0000-0000291D0000}"/>
    <cellStyle name="Normal 4 3 2 2 3 4 2 2" xfId="30100" xr:uid="{00000000-0005-0000-0000-00002A1D0000}"/>
    <cellStyle name="Normal 4 3 2 2 3 4 2 3" xfId="30101" xr:uid="{00000000-0005-0000-0000-00002B1D0000}"/>
    <cellStyle name="Normal 4 3 2 2 3 4 3" xfId="30102" xr:uid="{00000000-0005-0000-0000-00002C1D0000}"/>
    <cellStyle name="Normal 4 3 2 2 3 4 4" xfId="30103" xr:uid="{00000000-0005-0000-0000-00002D1D0000}"/>
    <cellStyle name="Normal 4 3 2 2 3 4 5" xfId="30104" xr:uid="{00000000-0005-0000-0000-00002E1D0000}"/>
    <cellStyle name="Normal 4 3 2 2 3 5" xfId="30105" xr:uid="{00000000-0005-0000-0000-00002F1D0000}"/>
    <cellStyle name="Normal 4 3 2 2 3 5 2" xfId="30106" xr:uid="{00000000-0005-0000-0000-0000301D0000}"/>
    <cellStyle name="Normal 4 3 2 2 3 5 2 2" xfId="30107" xr:uid="{00000000-0005-0000-0000-0000311D0000}"/>
    <cellStyle name="Normal 4 3 2 2 3 5 2 3" xfId="30108" xr:uid="{00000000-0005-0000-0000-0000321D0000}"/>
    <cellStyle name="Normal 4 3 2 2 3 5 3" xfId="30109" xr:uid="{00000000-0005-0000-0000-0000331D0000}"/>
    <cellStyle name="Normal 4 3 2 2 3 5 4" xfId="30110" xr:uid="{00000000-0005-0000-0000-0000341D0000}"/>
    <cellStyle name="Normal 4 3 2 2 3 5 5" xfId="30111" xr:uid="{00000000-0005-0000-0000-0000351D0000}"/>
    <cellStyle name="Normal 4 3 2 2 3 6" xfId="30112" xr:uid="{00000000-0005-0000-0000-0000361D0000}"/>
    <cellStyle name="Normal 4 3 2 2 3 6 2" xfId="30113" xr:uid="{00000000-0005-0000-0000-0000371D0000}"/>
    <cellStyle name="Normal 4 3 2 2 3 6 3" xfId="30114" xr:uid="{00000000-0005-0000-0000-0000381D0000}"/>
    <cellStyle name="Normal 4 3 2 2 3 7" xfId="30115" xr:uid="{00000000-0005-0000-0000-0000391D0000}"/>
    <cellStyle name="Normal 4 3 2 2 3 8" xfId="30116" xr:uid="{00000000-0005-0000-0000-00003A1D0000}"/>
    <cellStyle name="Normal 4 3 2 2 3 9" xfId="30117" xr:uid="{00000000-0005-0000-0000-00003B1D0000}"/>
    <cellStyle name="Normal 4 3 2 2 4" xfId="30118" xr:uid="{00000000-0005-0000-0000-00003C1D0000}"/>
    <cellStyle name="Normal 4 3 2 2 4 2" xfId="30119" xr:uid="{00000000-0005-0000-0000-00003D1D0000}"/>
    <cellStyle name="Normal 4 3 2 2 4 2 2" xfId="30120" xr:uid="{00000000-0005-0000-0000-00003E1D0000}"/>
    <cellStyle name="Normal 4 3 2 2 4 2 2 2" xfId="30121" xr:uid="{00000000-0005-0000-0000-00003F1D0000}"/>
    <cellStyle name="Normal 4 3 2 2 4 2 2 2 2" xfId="30122" xr:uid="{00000000-0005-0000-0000-0000401D0000}"/>
    <cellStyle name="Normal 4 3 2 2 4 2 2 2 2 2" xfId="30123" xr:uid="{00000000-0005-0000-0000-0000411D0000}"/>
    <cellStyle name="Normal 4 3 2 2 4 2 2 2 2 3" xfId="30124" xr:uid="{00000000-0005-0000-0000-0000421D0000}"/>
    <cellStyle name="Normal 4 3 2 2 4 2 2 2 3" xfId="30125" xr:uid="{00000000-0005-0000-0000-0000431D0000}"/>
    <cellStyle name="Normal 4 3 2 2 4 2 2 2 4" xfId="30126" xr:uid="{00000000-0005-0000-0000-0000441D0000}"/>
    <cellStyle name="Normal 4 3 2 2 4 2 2 2 5" xfId="30127" xr:uid="{00000000-0005-0000-0000-0000451D0000}"/>
    <cellStyle name="Normal 4 3 2 2 4 2 2 3" xfId="30128" xr:uid="{00000000-0005-0000-0000-0000461D0000}"/>
    <cellStyle name="Normal 4 3 2 2 4 2 2 3 2" xfId="30129" xr:uid="{00000000-0005-0000-0000-0000471D0000}"/>
    <cellStyle name="Normal 4 3 2 2 4 2 2 3 2 2" xfId="30130" xr:uid="{00000000-0005-0000-0000-0000481D0000}"/>
    <cellStyle name="Normal 4 3 2 2 4 2 2 3 2 3" xfId="30131" xr:uid="{00000000-0005-0000-0000-0000491D0000}"/>
    <cellStyle name="Normal 4 3 2 2 4 2 2 3 3" xfId="30132" xr:uid="{00000000-0005-0000-0000-00004A1D0000}"/>
    <cellStyle name="Normal 4 3 2 2 4 2 2 3 4" xfId="30133" xr:uid="{00000000-0005-0000-0000-00004B1D0000}"/>
    <cellStyle name="Normal 4 3 2 2 4 2 2 3 5" xfId="30134" xr:uid="{00000000-0005-0000-0000-00004C1D0000}"/>
    <cellStyle name="Normal 4 3 2 2 4 2 2 4" xfId="30135" xr:uid="{00000000-0005-0000-0000-00004D1D0000}"/>
    <cellStyle name="Normal 4 3 2 2 4 2 2 4 2" xfId="30136" xr:uid="{00000000-0005-0000-0000-00004E1D0000}"/>
    <cellStyle name="Normal 4 3 2 2 4 2 2 4 3" xfId="30137" xr:uid="{00000000-0005-0000-0000-00004F1D0000}"/>
    <cellStyle name="Normal 4 3 2 2 4 2 2 5" xfId="30138" xr:uid="{00000000-0005-0000-0000-0000501D0000}"/>
    <cellStyle name="Normal 4 3 2 2 4 2 2 6" xfId="30139" xr:uid="{00000000-0005-0000-0000-0000511D0000}"/>
    <cellStyle name="Normal 4 3 2 2 4 2 2 7" xfId="30140" xr:uid="{00000000-0005-0000-0000-0000521D0000}"/>
    <cellStyle name="Normal 4 3 2 2 4 2 3" xfId="30141" xr:uid="{00000000-0005-0000-0000-0000531D0000}"/>
    <cellStyle name="Normal 4 3 2 2 4 2 3 2" xfId="30142" xr:uid="{00000000-0005-0000-0000-0000541D0000}"/>
    <cellStyle name="Normal 4 3 2 2 4 2 3 2 2" xfId="30143" xr:uid="{00000000-0005-0000-0000-0000551D0000}"/>
    <cellStyle name="Normal 4 3 2 2 4 2 3 2 3" xfId="30144" xr:uid="{00000000-0005-0000-0000-0000561D0000}"/>
    <cellStyle name="Normal 4 3 2 2 4 2 3 3" xfId="30145" xr:uid="{00000000-0005-0000-0000-0000571D0000}"/>
    <cellStyle name="Normal 4 3 2 2 4 2 3 4" xfId="30146" xr:uid="{00000000-0005-0000-0000-0000581D0000}"/>
    <cellStyle name="Normal 4 3 2 2 4 2 3 5" xfId="30147" xr:uid="{00000000-0005-0000-0000-0000591D0000}"/>
    <cellStyle name="Normal 4 3 2 2 4 2 4" xfId="30148" xr:uid="{00000000-0005-0000-0000-00005A1D0000}"/>
    <cellStyle name="Normal 4 3 2 2 4 2 4 2" xfId="30149" xr:uid="{00000000-0005-0000-0000-00005B1D0000}"/>
    <cellStyle name="Normal 4 3 2 2 4 2 4 2 2" xfId="30150" xr:uid="{00000000-0005-0000-0000-00005C1D0000}"/>
    <cellStyle name="Normal 4 3 2 2 4 2 4 2 3" xfId="30151" xr:uid="{00000000-0005-0000-0000-00005D1D0000}"/>
    <cellStyle name="Normal 4 3 2 2 4 2 4 3" xfId="30152" xr:uid="{00000000-0005-0000-0000-00005E1D0000}"/>
    <cellStyle name="Normal 4 3 2 2 4 2 4 4" xfId="30153" xr:uid="{00000000-0005-0000-0000-00005F1D0000}"/>
    <cellStyle name="Normal 4 3 2 2 4 2 4 5" xfId="30154" xr:uid="{00000000-0005-0000-0000-0000601D0000}"/>
    <cellStyle name="Normal 4 3 2 2 4 2 5" xfId="30155" xr:uid="{00000000-0005-0000-0000-0000611D0000}"/>
    <cellStyle name="Normal 4 3 2 2 4 2 5 2" xfId="30156" xr:uid="{00000000-0005-0000-0000-0000621D0000}"/>
    <cellStyle name="Normal 4 3 2 2 4 2 5 3" xfId="30157" xr:uid="{00000000-0005-0000-0000-0000631D0000}"/>
    <cellStyle name="Normal 4 3 2 2 4 2 6" xfId="30158" xr:uid="{00000000-0005-0000-0000-0000641D0000}"/>
    <cellStyle name="Normal 4 3 2 2 4 2 7" xfId="30159" xr:uid="{00000000-0005-0000-0000-0000651D0000}"/>
    <cellStyle name="Normal 4 3 2 2 4 2 8" xfId="30160" xr:uid="{00000000-0005-0000-0000-0000661D0000}"/>
    <cellStyle name="Normal 4 3 2 2 4 3" xfId="30161" xr:uid="{00000000-0005-0000-0000-0000671D0000}"/>
    <cellStyle name="Normal 4 3 2 2 4 3 2" xfId="30162" xr:uid="{00000000-0005-0000-0000-0000681D0000}"/>
    <cellStyle name="Normal 4 3 2 2 4 3 2 2" xfId="30163" xr:uid="{00000000-0005-0000-0000-0000691D0000}"/>
    <cellStyle name="Normal 4 3 2 2 4 3 2 2 2" xfId="30164" xr:uid="{00000000-0005-0000-0000-00006A1D0000}"/>
    <cellStyle name="Normal 4 3 2 2 4 3 2 2 3" xfId="30165" xr:uid="{00000000-0005-0000-0000-00006B1D0000}"/>
    <cellStyle name="Normal 4 3 2 2 4 3 2 3" xfId="30166" xr:uid="{00000000-0005-0000-0000-00006C1D0000}"/>
    <cellStyle name="Normal 4 3 2 2 4 3 2 4" xfId="30167" xr:uid="{00000000-0005-0000-0000-00006D1D0000}"/>
    <cellStyle name="Normal 4 3 2 2 4 3 2 5" xfId="30168" xr:uid="{00000000-0005-0000-0000-00006E1D0000}"/>
    <cellStyle name="Normal 4 3 2 2 4 3 3" xfId="30169" xr:uid="{00000000-0005-0000-0000-00006F1D0000}"/>
    <cellStyle name="Normal 4 3 2 2 4 3 3 2" xfId="30170" xr:uid="{00000000-0005-0000-0000-0000701D0000}"/>
    <cellStyle name="Normal 4 3 2 2 4 3 3 2 2" xfId="30171" xr:uid="{00000000-0005-0000-0000-0000711D0000}"/>
    <cellStyle name="Normal 4 3 2 2 4 3 3 2 3" xfId="30172" xr:uid="{00000000-0005-0000-0000-0000721D0000}"/>
    <cellStyle name="Normal 4 3 2 2 4 3 3 3" xfId="30173" xr:uid="{00000000-0005-0000-0000-0000731D0000}"/>
    <cellStyle name="Normal 4 3 2 2 4 3 3 4" xfId="30174" xr:uid="{00000000-0005-0000-0000-0000741D0000}"/>
    <cellStyle name="Normal 4 3 2 2 4 3 3 5" xfId="30175" xr:uid="{00000000-0005-0000-0000-0000751D0000}"/>
    <cellStyle name="Normal 4 3 2 2 4 3 4" xfId="30176" xr:uid="{00000000-0005-0000-0000-0000761D0000}"/>
    <cellStyle name="Normal 4 3 2 2 4 3 4 2" xfId="30177" xr:uid="{00000000-0005-0000-0000-0000771D0000}"/>
    <cellStyle name="Normal 4 3 2 2 4 3 4 3" xfId="30178" xr:uid="{00000000-0005-0000-0000-0000781D0000}"/>
    <cellStyle name="Normal 4 3 2 2 4 3 5" xfId="30179" xr:uid="{00000000-0005-0000-0000-0000791D0000}"/>
    <cellStyle name="Normal 4 3 2 2 4 3 6" xfId="30180" xr:uid="{00000000-0005-0000-0000-00007A1D0000}"/>
    <cellStyle name="Normal 4 3 2 2 4 3 7" xfId="30181" xr:uid="{00000000-0005-0000-0000-00007B1D0000}"/>
    <cellStyle name="Normal 4 3 2 2 4 4" xfId="30182" xr:uid="{00000000-0005-0000-0000-00007C1D0000}"/>
    <cellStyle name="Normal 4 3 2 2 4 4 2" xfId="30183" xr:uid="{00000000-0005-0000-0000-00007D1D0000}"/>
    <cellStyle name="Normal 4 3 2 2 4 4 2 2" xfId="30184" xr:uid="{00000000-0005-0000-0000-00007E1D0000}"/>
    <cellStyle name="Normal 4 3 2 2 4 4 2 3" xfId="30185" xr:uid="{00000000-0005-0000-0000-00007F1D0000}"/>
    <cellStyle name="Normal 4 3 2 2 4 4 3" xfId="30186" xr:uid="{00000000-0005-0000-0000-0000801D0000}"/>
    <cellStyle name="Normal 4 3 2 2 4 4 4" xfId="30187" xr:uid="{00000000-0005-0000-0000-0000811D0000}"/>
    <cellStyle name="Normal 4 3 2 2 4 4 5" xfId="30188" xr:uid="{00000000-0005-0000-0000-0000821D0000}"/>
    <cellStyle name="Normal 4 3 2 2 4 5" xfId="30189" xr:uid="{00000000-0005-0000-0000-0000831D0000}"/>
    <cellStyle name="Normal 4 3 2 2 4 5 2" xfId="30190" xr:uid="{00000000-0005-0000-0000-0000841D0000}"/>
    <cellStyle name="Normal 4 3 2 2 4 5 2 2" xfId="30191" xr:uid="{00000000-0005-0000-0000-0000851D0000}"/>
    <cellStyle name="Normal 4 3 2 2 4 5 2 3" xfId="30192" xr:uid="{00000000-0005-0000-0000-0000861D0000}"/>
    <cellStyle name="Normal 4 3 2 2 4 5 3" xfId="30193" xr:uid="{00000000-0005-0000-0000-0000871D0000}"/>
    <cellStyle name="Normal 4 3 2 2 4 5 4" xfId="30194" xr:uid="{00000000-0005-0000-0000-0000881D0000}"/>
    <cellStyle name="Normal 4 3 2 2 4 5 5" xfId="30195" xr:uid="{00000000-0005-0000-0000-0000891D0000}"/>
    <cellStyle name="Normal 4 3 2 2 4 6" xfId="30196" xr:uid="{00000000-0005-0000-0000-00008A1D0000}"/>
    <cellStyle name="Normal 4 3 2 2 4 6 2" xfId="30197" xr:uid="{00000000-0005-0000-0000-00008B1D0000}"/>
    <cellStyle name="Normal 4 3 2 2 4 6 3" xfId="30198" xr:uid="{00000000-0005-0000-0000-00008C1D0000}"/>
    <cellStyle name="Normal 4 3 2 2 4 7" xfId="30199" xr:uid="{00000000-0005-0000-0000-00008D1D0000}"/>
    <cellStyle name="Normal 4 3 2 2 4 8" xfId="30200" xr:uid="{00000000-0005-0000-0000-00008E1D0000}"/>
    <cellStyle name="Normal 4 3 2 2 4 9" xfId="30201" xr:uid="{00000000-0005-0000-0000-00008F1D0000}"/>
    <cellStyle name="Normal 4 3 2 2 5" xfId="30202" xr:uid="{00000000-0005-0000-0000-0000901D0000}"/>
    <cellStyle name="Normal 4 3 2 2 5 2" xfId="30203" xr:uid="{00000000-0005-0000-0000-0000911D0000}"/>
    <cellStyle name="Normal 4 3 2 2 5 2 2" xfId="30204" xr:uid="{00000000-0005-0000-0000-0000921D0000}"/>
    <cellStyle name="Normal 4 3 2 2 5 2 2 2" xfId="30205" xr:uid="{00000000-0005-0000-0000-0000931D0000}"/>
    <cellStyle name="Normal 4 3 2 2 5 2 2 2 2" xfId="30206" xr:uid="{00000000-0005-0000-0000-0000941D0000}"/>
    <cellStyle name="Normal 4 3 2 2 5 2 2 2 3" xfId="30207" xr:uid="{00000000-0005-0000-0000-0000951D0000}"/>
    <cellStyle name="Normal 4 3 2 2 5 2 2 3" xfId="30208" xr:uid="{00000000-0005-0000-0000-0000961D0000}"/>
    <cellStyle name="Normal 4 3 2 2 5 2 2 4" xfId="30209" xr:uid="{00000000-0005-0000-0000-0000971D0000}"/>
    <cellStyle name="Normal 4 3 2 2 5 2 2 5" xfId="30210" xr:uid="{00000000-0005-0000-0000-0000981D0000}"/>
    <cellStyle name="Normal 4 3 2 2 5 2 3" xfId="30211" xr:uid="{00000000-0005-0000-0000-0000991D0000}"/>
    <cellStyle name="Normal 4 3 2 2 5 2 3 2" xfId="30212" xr:uid="{00000000-0005-0000-0000-00009A1D0000}"/>
    <cellStyle name="Normal 4 3 2 2 5 2 3 2 2" xfId="30213" xr:uid="{00000000-0005-0000-0000-00009B1D0000}"/>
    <cellStyle name="Normal 4 3 2 2 5 2 3 2 3" xfId="30214" xr:uid="{00000000-0005-0000-0000-00009C1D0000}"/>
    <cellStyle name="Normal 4 3 2 2 5 2 3 3" xfId="30215" xr:uid="{00000000-0005-0000-0000-00009D1D0000}"/>
    <cellStyle name="Normal 4 3 2 2 5 2 3 4" xfId="30216" xr:uid="{00000000-0005-0000-0000-00009E1D0000}"/>
    <cellStyle name="Normal 4 3 2 2 5 2 3 5" xfId="30217" xr:uid="{00000000-0005-0000-0000-00009F1D0000}"/>
    <cellStyle name="Normal 4 3 2 2 5 2 4" xfId="30218" xr:uid="{00000000-0005-0000-0000-0000A01D0000}"/>
    <cellStyle name="Normal 4 3 2 2 5 2 4 2" xfId="30219" xr:uid="{00000000-0005-0000-0000-0000A11D0000}"/>
    <cellStyle name="Normal 4 3 2 2 5 2 4 3" xfId="30220" xr:uid="{00000000-0005-0000-0000-0000A21D0000}"/>
    <cellStyle name="Normal 4 3 2 2 5 2 5" xfId="30221" xr:uid="{00000000-0005-0000-0000-0000A31D0000}"/>
    <cellStyle name="Normal 4 3 2 2 5 2 6" xfId="30222" xr:uid="{00000000-0005-0000-0000-0000A41D0000}"/>
    <cellStyle name="Normal 4 3 2 2 5 2 7" xfId="30223" xr:uid="{00000000-0005-0000-0000-0000A51D0000}"/>
    <cellStyle name="Normal 4 3 2 2 5 3" xfId="30224" xr:uid="{00000000-0005-0000-0000-0000A61D0000}"/>
    <cellStyle name="Normal 4 3 2 2 5 3 2" xfId="30225" xr:uid="{00000000-0005-0000-0000-0000A71D0000}"/>
    <cellStyle name="Normal 4 3 2 2 5 3 2 2" xfId="30226" xr:uid="{00000000-0005-0000-0000-0000A81D0000}"/>
    <cellStyle name="Normal 4 3 2 2 5 3 2 3" xfId="30227" xr:uid="{00000000-0005-0000-0000-0000A91D0000}"/>
    <cellStyle name="Normal 4 3 2 2 5 3 3" xfId="30228" xr:uid="{00000000-0005-0000-0000-0000AA1D0000}"/>
    <cellStyle name="Normal 4 3 2 2 5 3 4" xfId="30229" xr:uid="{00000000-0005-0000-0000-0000AB1D0000}"/>
    <cellStyle name="Normal 4 3 2 2 5 3 5" xfId="30230" xr:uid="{00000000-0005-0000-0000-0000AC1D0000}"/>
    <cellStyle name="Normal 4 3 2 2 5 4" xfId="30231" xr:uid="{00000000-0005-0000-0000-0000AD1D0000}"/>
    <cellStyle name="Normal 4 3 2 2 5 4 2" xfId="30232" xr:uid="{00000000-0005-0000-0000-0000AE1D0000}"/>
    <cellStyle name="Normal 4 3 2 2 5 4 2 2" xfId="30233" xr:uid="{00000000-0005-0000-0000-0000AF1D0000}"/>
    <cellStyle name="Normal 4 3 2 2 5 4 2 3" xfId="30234" xr:uid="{00000000-0005-0000-0000-0000B01D0000}"/>
    <cellStyle name="Normal 4 3 2 2 5 4 3" xfId="30235" xr:uid="{00000000-0005-0000-0000-0000B11D0000}"/>
    <cellStyle name="Normal 4 3 2 2 5 4 4" xfId="30236" xr:uid="{00000000-0005-0000-0000-0000B21D0000}"/>
    <cellStyle name="Normal 4 3 2 2 5 4 5" xfId="30237" xr:uid="{00000000-0005-0000-0000-0000B31D0000}"/>
    <cellStyle name="Normal 4 3 2 2 5 5" xfId="30238" xr:uid="{00000000-0005-0000-0000-0000B41D0000}"/>
    <cellStyle name="Normal 4 3 2 2 5 5 2" xfId="30239" xr:uid="{00000000-0005-0000-0000-0000B51D0000}"/>
    <cellStyle name="Normal 4 3 2 2 5 5 3" xfId="30240" xr:uid="{00000000-0005-0000-0000-0000B61D0000}"/>
    <cellStyle name="Normal 4 3 2 2 5 6" xfId="30241" xr:uid="{00000000-0005-0000-0000-0000B71D0000}"/>
    <cellStyle name="Normal 4 3 2 2 5 7" xfId="30242" xr:uid="{00000000-0005-0000-0000-0000B81D0000}"/>
    <cellStyle name="Normal 4 3 2 2 5 8" xfId="30243" xr:uid="{00000000-0005-0000-0000-0000B91D0000}"/>
    <cellStyle name="Normal 4 3 2 2 6" xfId="30244" xr:uid="{00000000-0005-0000-0000-0000BA1D0000}"/>
    <cellStyle name="Normal 4 3 2 2 6 2" xfId="30245" xr:uid="{00000000-0005-0000-0000-0000BB1D0000}"/>
    <cellStyle name="Normal 4 3 2 2 6 2 2" xfId="30246" xr:uid="{00000000-0005-0000-0000-0000BC1D0000}"/>
    <cellStyle name="Normal 4 3 2 2 6 2 2 2" xfId="30247" xr:uid="{00000000-0005-0000-0000-0000BD1D0000}"/>
    <cellStyle name="Normal 4 3 2 2 6 2 2 3" xfId="30248" xr:uid="{00000000-0005-0000-0000-0000BE1D0000}"/>
    <cellStyle name="Normal 4 3 2 2 6 2 3" xfId="30249" xr:uid="{00000000-0005-0000-0000-0000BF1D0000}"/>
    <cellStyle name="Normal 4 3 2 2 6 2 4" xfId="30250" xr:uid="{00000000-0005-0000-0000-0000C01D0000}"/>
    <cellStyle name="Normal 4 3 2 2 6 2 5" xfId="30251" xr:uid="{00000000-0005-0000-0000-0000C11D0000}"/>
    <cellStyle name="Normal 4 3 2 2 6 3" xfId="30252" xr:uid="{00000000-0005-0000-0000-0000C21D0000}"/>
    <cellStyle name="Normal 4 3 2 2 6 3 2" xfId="30253" xr:uid="{00000000-0005-0000-0000-0000C31D0000}"/>
    <cellStyle name="Normal 4 3 2 2 6 3 2 2" xfId="30254" xr:uid="{00000000-0005-0000-0000-0000C41D0000}"/>
    <cellStyle name="Normal 4 3 2 2 6 3 2 3" xfId="30255" xr:uid="{00000000-0005-0000-0000-0000C51D0000}"/>
    <cellStyle name="Normal 4 3 2 2 6 3 3" xfId="30256" xr:uid="{00000000-0005-0000-0000-0000C61D0000}"/>
    <cellStyle name="Normal 4 3 2 2 6 3 4" xfId="30257" xr:uid="{00000000-0005-0000-0000-0000C71D0000}"/>
    <cellStyle name="Normal 4 3 2 2 6 3 5" xfId="30258" xr:uid="{00000000-0005-0000-0000-0000C81D0000}"/>
    <cellStyle name="Normal 4 3 2 2 6 4" xfId="30259" xr:uid="{00000000-0005-0000-0000-0000C91D0000}"/>
    <cellStyle name="Normal 4 3 2 2 6 4 2" xfId="30260" xr:uid="{00000000-0005-0000-0000-0000CA1D0000}"/>
    <cellStyle name="Normal 4 3 2 2 6 4 3" xfId="30261" xr:uid="{00000000-0005-0000-0000-0000CB1D0000}"/>
    <cellStyle name="Normal 4 3 2 2 6 5" xfId="30262" xr:uid="{00000000-0005-0000-0000-0000CC1D0000}"/>
    <cellStyle name="Normal 4 3 2 2 6 6" xfId="30263" xr:uid="{00000000-0005-0000-0000-0000CD1D0000}"/>
    <cellStyle name="Normal 4 3 2 2 6 7" xfId="30264" xr:uid="{00000000-0005-0000-0000-0000CE1D0000}"/>
    <cellStyle name="Normal 4 3 2 2 7" xfId="30265" xr:uid="{00000000-0005-0000-0000-0000CF1D0000}"/>
    <cellStyle name="Normal 4 3 2 2 7 2" xfId="30266" xr:uid="{00000000-0005-0000-0000-0000D01D0000}"/>
    <cellStyle name="Normal 4 3 2 2 7 2 2" xfId="30267" xr:uid="{00000000-0005-0000-0000-0000D11D0000}"/>
    <cellStyle name="Normal 4 3 2 2 7 2 2 2" xfId="30268" xr:uid="{00000000-0005-0000-0000-0000D21D0000}"/>
    <cellStyle name="Normal 4 3 2 2 7 2 2 3" xfId="30269" xr:uid="{00000000-0005-0000-0000-0000D31D0000}"/>
    <cellStyle name="Normal 4 3 2 2 7 2 3" xfId="30270" xr:uid="{00000000-0005-0000-0000-0000D41D0000}"/>
    <cellStyle name="Normal 4 3 2 2 7 2 4" xfId="30271" xr:uid="{00000000-0005-0000-0000-0000D51D0000}"/>
    <cellStyle name="Normal 4 3 2 2 7 2 5" xfId="30272" xr:uid="{00000000-0005-0000-0000-0000D61D0000}"/>
    <cellStyle name="Normal 4 3 2 2 7 3" xfId="30273" xr:uid="{00000000-0005-0000-0000-0000D71D0000}"/>
    <cellStyle name="Normal 4 3 2 2 7 3 2" xfId="30274" xr:uid="{00000000-0005-0000-0000-0000D81D0000}"/>
    <cellStyle name="Normal 4 3 2 2 7 3 2 2" xfId="30275" xr:uid="{00000000-0005-0000-0000-0000D91D0000}"/>
    <cellStyle name="Normal 4 3 2 2 7 3 2 3" xfId="30276" xr:uid="{00000000-0005-0000-0000-0000DA1D0000}"/>
    <cellStyle name="Normal 4 3 2 2 7 3 3" xfId="30277" xr:uid="{00000000-0005-0000-0000-0000DB1D0000}"/>
    <cellStyle name="Normal 4 3 2 2 7 3 4" xfId="30278" xr:uid="{00000000-0005-0000-0000-0000DC1D0000}"/>
    <cellStyle name="Normal 4 3 2 2 7 3 5" xfId="30279" xr:uid="{00000000-0005-0000-0000-0000DD1D0000}"/>
    <cellStyle name="Normal 4 3 2 2 7 4" xfId="30280" xr:uid="{00000000-0005-0000-0000-0000DE1D0000}"/>
    <cellStyle name="Normal 4 3 2 2 7 4 2" xfId="30281" xr:uid="{00000000-0005-0000-0000-0000DF1D0000}"/>
    <cellStyle name="Normal 4 3 2 2 7 4 3" xfId="30282" xr:uid="{00000000-0005-0000-0000-0000E01D0000}"/>
    <cellStyle name="Normal 4 3 2 2 7 5" xfId="30283" xr:uid="{00000000-0005-0000-0000-0000E11D0000}"/>
    <cellStyle name="Normal 4 3 2 2 7 6" xfId="30284" xr:uid="{00000000-0005-0000-0000-0000E21D0000}"/>
    <cellStyle name="Normal 4 3 2 2 7 7" xfId="30285" xr:uid="{00000000-0005-0000-0000-0000E31D0000}"/>
    <cellStyle name="Normal 4 3 2 2 8" xfId="30286" xr:uid="{00000000-0005-0000-0000-0000E41D0000}"/>
    <cellStyle name="Normal 4 3 2 2 8 2" xfId="30287" xr:uid="{00000000-0005-0000-0000-0000E51D0000}"/>
    <cellStyle name="Normal 4 3 2 2 8 2 2" xfId="30288" xr:uid="{00000000-0005-0000-0000-0000E61D0000}"/>
    <cellStyle name="Normal 4 3 2 2 8 2 3" xfId="30289" xr:uid="{00000000-0005-0000-0000-0000E71D0000}"/>
    <cellStyle name="Normal 4 3 2 2 8 3" xfId="30290" xr:uid="{00000000-0005-0000-0000-0000E81D0000}"/>
    <cellStyle name="Normal 4 3 2 2 8 4" xfId="30291" xr:uid="{00000000-0005-0000-0000-0000E91D0000}"/>
    <cellStyle name="Normal 4 3 2 2 8 5" xfId="30292" xr:uid="{00000000-0005-0000-0000-0000EA1D0000}"/>
    <cellStyle name="Normal 4 3 2 2 9" xfId="30293" xr:uid="{00000000-0005-0000-0000-0000EB1D0000}"/>
    <cellStyle name="Normal 4 3 2 2 9 2" xfId="30294" xr:uid="{00000000-0005-0000-0000-0000EC1D0000}"/>
    <cellStyle name="Normal 4 3 2 2 9 2 2" xfId="30295" xr:uid="{00000000-0005-0000-0000-0000ED1D0000}"/>
    <cellStyle name="Normal 4 3 2 2 9 2 3" xfId="30296" xr:uid="{00000000-0005-0000-0000-0000EE1D0000}"/>
    <cellStyle name="Normal 4 3 2 2 9 3" xfId="30297" xr:uid="{00000000-0005-0000-0000-0000EF1D0000}"/>
    <cellStyle name="Normal 4 3 2 2 9 4" xfId="30298" xr:uid="{00000000-0005-0000-0000-0000F01D0000}"/>
    <cellStyle name="Normal 4 3 2 2 9 5" xfId="30299" xr:uid="{00000000-0005-0000-0000-0000F11D0000}"/>
    <cellStyle name="Normal 4 3 2 3" xfId="5387" xr:uid="{00000000-0005-0000-0000-0000F21D0000}"/>
    <cellStyle name="Normal 4 3 2 3 10" xfId="30300" xr:uid="{00000000-0005-0000-0000-0000F31D0000}"/>
    <cellStyle name="Normal 4 3 2 3 2" xfId="30301" xr:uid="{00000000-0005-0000-0000-0000F41D0000}"/>
    <cellStyle name="Normal 4 3 2 3 2 2" xfId="30302" xr:uid="{00000000-0005-0000-0000-0000F51D0000}"/>
    <cellStyle name="Normal 4 3 2 3 2 2 2" xfId="30303" xr:uid="{00000000-0005-0000-0000-0000F61D0000}"/>
    <cellStyle name="Normal 4 3 2 3 2 2 2 2" xfId="30304" xr:uid="{00000000-0005-0000-0000-0000F71D0000}"/>
    <cellStyle name="Normal 4 3 2 3 2 2 2 2 2" xfId="30305" xr:uid="{00000000-0005-0000-0000-0000F81D0000}"/>
    <cellStyle name="Normal 4 3 2 3 2 2 2 2 3" xfId="30306" xr:uid="{00000000-0005-0000-0000-0000F91D0000}"/>
    <cellStyle name="Normal 4 3 2 3 2 2 2 3" xfId="30307" xr:uid="{00000000-0005-0000-0000-0000FA1D0000}"/>
    <cellStyle name="Normal 4 3 2 3 2 2 2 4" xfId="30308" xr:uid="{00000000-0005-0000-0000-0000FB1D0000}"/>
    <cellStyle name="Normal 4 3 2 3 2 2 2 5" xfId="30309" xr:uid="{00000000-0005-0000-0000-0000FC1D0000}"/>
    <cellStyle name="Normal 4 3 2 3 2 2 3" xfId="30310" xr:uid="{00000000-0005-0000-0000-0000FD1D0000}"/>
    <cellStyle name="Normal 4 3 2 3 2 2 3 2" xfId="30311" xr:uid="{00000000-0005-0000-0000-0000FE1D0000}"/>
    <cellStyle name="Normal 4 3 2 3 2 2 3 2 2" xfId="30312" xr:uid="{00000000-0005-0000-0000-0000FF1D0000}"/>
    <cellStyle name="Normal 4 3 2 3 2 2 3 2 3" xfId="30313" xr:uid="{00000000-0005-0000-0000-0000001E0000}"/>
    <cellStyle name="Normal 4 3 2 3 2 2 3 3" xfId="30314" xr:uid="{00000000-0005-0000-0000-0000011E0000}"/>
    <cellStyle name="Normal 4 3 2 3 2 2 3 4" xfId="30315" xr:uid="{00000000-0005-0000-0000-0000021E0000}"/>
    <cellStyle name="Normal 4 3 2 3 2 2 3 5" xfId="30316" xr:uid="{00000000-0005-0000-0000-0000031E0000}"/>
    <cellStyle name="Normal 4 3 2 3 2 2 4" xfId="30317" xr:uid="{00000000-0005-0000-0000-0000041E0000}"/>
    <cellStyle name="Normal 4 3 2 3 2 2 4 2" xfId="30318" xr:uid="{00000000-0005-0000-0000-0000051E0000}"/>
    <cellStyle name="Normal 4 3 2 3 2 2 4 3" xfId="30319" xr:uid="{00000000-0005-0000-0000-0000061E0000}"/>
    <cellStyle name="Normal 4 3 2 3 2 2 5" xfId="30320" xr:uid="{00000000-0005-0000-0000-0000071E0000}"/>
    <cellStyle name="Normal 4 3 2 3 2 2 6" xfId="30321" xr:uid="{00000000-0005-0000-0000-0000081E0000}"/>
    <cellStyle name="Normal 4 3 2 3 2 2 7" xfId="30322" xr:uid="{00000000-0005-0000-0000-0000091E0000}"/>
    <cellStyle name="Normal 4 3 2 3 2 3" xfId="30323" xr:uid="{00000000-0005-0000-0000-00000A1E0000}"/>
    <cellStyle name="Normal 4 3 2 3 2 3 2" xfId="30324" xr:uid="{00000000-0005-0000-0000-00000B1E0000}"/>
    <cellStyle name="Normal 4 3 2 3 2 3 2 2" xfId="30325" xr:uid="{00000000-0005-0000-0000-00000C1E0000}"/>
    <cellStyle name="Normal 4 3 2 3 2 3 2 3" xfId="30326" xr:uid="{00000000-0005-0000-0000-00000D1E0000}"/>
    <cellStyle name="Normal 4 3 2 3 2 3 3" xfId="30327" xr:uid="{00000000-0005-0000-0000-00000E1E0000}"/>
    <cellStyle name="Normal 4 3 2 3 2 3 4" xfId="30328" xr:uid="{00000000-0005-0000-0000-00000F1E0000}"/>
    <cellStyle name="Normal 4 3 2 3 2 3 5" xfId="30329" xr:uid="{00000000-0005-0000-0000-0000101E0000}"/>
    <cellStyle name="Normal 4 3 2 3 2 4" xfId="30330" xr:uid="{00000000-0005-0000-0000-0000111E0000}"/>
    <cellStyle name="Normal 4 3 2 3 2 4 2" xfId="30331" xr:uid="{00000000-0005-0000-0000-0000121E0000}"/>
    <cellStyle name="Normal 4 3 2 3 2 4 2 2" xfId="30332" xr:uid="{00000000-0005-0000-0000-0000131E0000}"/>
    <cellStyle name="Normal 4 3 2 3 2 4 2 3" xfId="30333" xr:uid="{00000000-0005-0000-0000-0000141E0000}"/>
    <cellStyle name="Normal 4 3 2 3 2 4 3" xfId="30334" xr:uid="{00000000-0005-0000-0000-0000151E0000}"/>
    <cellStyle name="Normal 4 3 2 3 2 4 4" xfId="30335" xr:uid="{00000000-0005-0000-0000-0000161E0000}"/>
    <cellStyle name="Normal 4 3 2 3 2 4 5" xfId="30336" xr:uid="{00000000-0005-0000-0000-0000171E0000}"/>
    <cellStyle name="Normal 4 3 2 3 2 5" xfId="30337" xr:uid="{00000000-0005-0000-0000-0000181E0000}"/>
    <cellStyle name="Normal 4 3 2 3 2 5 2" xfId="30338" xr:uid="{00000000-0005-0000-0000-0000191E0000}"/>
    <cellStyle name="Normal 4 3 2 3 2 5 3" xfId="30339" xr:uid="{00000000-0005-0000-0000-00001A1E0000}"/>
    <cellStyle name="Normal 4 3 2 3 2 6" xfId="30340" xr:uid="{00000000-0005-0000-0000-00001B1E0000}"/>
    <cellStyle name="Normal 4 3 2 3 2 7" xfId="30341" xr:uid="{00000000-0005-0000-0000-00001C1E0000}"/>
    <cellStyle name="Normal 4 3 2 3 2 8" xfId="30342" xr:uid="{00000000-0005-0000-0000-00001D1E0000}"/>
    <cellStyle name="Normal 4 3 2 3 3" xfId="30343" xr:uid="{00000000-0005-0000-0000-00001E1E0000}"/>
    <cellStyle name="Normal 4 3 2 3 3 2" xfId="30344" xr:uid="{00000000-0005-0000-0000-00001F1E0000}"/>
    <cellStyle name="Normal 4 3 2 3 3 2 2" xfId="30345" xr:uid="{00000000-0005-0000-0000-0000201E0000}"/>
    <cellStyle name="Normal 4 3 2 3 3 2 2 2" xfId="30346" xr:uid="{00000000-0005-0000-0000-0000211E0000}"/>
    <cellStyle name="Normal 4 3 2 3 3 2 2 3" xfId="30347" xr:uid="{00000000-0005-0000-0000-0000221E0000}"/>
    <cellStyle name="Normal 4 3 2 3 3 2 3" xfId="30348" xr:uid="{00000000-0005-0000-0000-0000231E0000}"/>
    <cellStyle name="Normal 4 3 2 3 3 2 4" xfId="30349" xr:uid="{00000000-0005-0000-0000-0000241E0000}"/>
    <cellStyle name="Normal 4 3 2 3 3 2 5" xfId="30350" xr:uid="{00000000-0005-0000-0000-0000251E0000}"/>
    <cellStyle name="Normal 4 3 2 3 3 3" xfId="30351" xr:uid="{00000000-0005-0000-0000-0000261E0000}"/>
    <cellStyle name="Normal 4 3 2 3 3 3 2" xfId="30352" xr:uid="{00000000-0005-0000-0000-0000271E0000}"/>
    <cellStyle name="Normal 4 3 2 3 3 3 2 2" xfId="30353" xr:uid="{00000000-0005-0000-0000-0000281E0000}"/>
    <cellStyle name="Normal 4 3 2 3 3 3 2 3" xfId="30354" xr:uid="{00000000-0005-0000-0000-0000291E0000}"/>
    <cellStyle name="Normal 4 3 2 3 3 3 3" xfId="30355" xr:uid="{00000000-0005-0000-0000-00002A1E0000}"/>
    <cellStyle name="Normal 4 3 2 3 3 3 4" xfId="30356" xr:uid="{00000000-0005-0000-0000-00002B1E0000}"/>
    <cellStyle name="Normal 4 3 2 3 3 3 5" xfId="30357" xr:uid="{00000000-0005-0000-0000-00002C1E0000}"/>
    <cellStyle name="Normal 4 3 2 3 3 4" xfId="30358" xr:uid="{00000000-0005-0000-0000-00002D1E0000}"/>
    <cellStyle name="Normal 4 3 2 3 3 4 2" xfId="30359" xr:uid="{00000000-0005-0000-0000-00002E1E0000}"/>
    <cellStyle name="Normal 4 3 2 3 3 4 3" xfId="30360" xr:uid="{00000000-0005-0000-0000-00002F1E0000}"/>
    <cellStyle name="Normal 4 3 2 3 3 5" xfId="30361" xr:uid="{00000000-0005-0000-0000-0000301E0000}"/>
    <cellStyle name="Normal 4 3 2 3 3 6" xfId="30362" xr:uid="{00000000-0005-0000-0000-0000311E0000}"/>
    <cellStyle name="Normal 4 3 2 3 3 7" xfId="30363" xr:uid="{00000000-0005-0000-0000-0000321E0000}"/>
    <cellStyle name="Normal 4 3 2 3 4" xfId="30364" xr:uid="{00000000-0005-0000-0000-0000331E0000}"/>
    <cellStyle name="Normal 4 3 2 3 4 2" xfId="30365" xr:uid="{00000000-0005-0000-0000-0000341E0000}"/>
    <cellStyle name="Normal 4 3 2 3 4 2 2" xfId="30366" xr:uid="{00000000-0005-0000-0000-0000351E0000}"/>
    <cellStyle name="Normal 4 3 2 3 4 2 3" xfId="30367" xr:uid="{00000000-0005-0000-0000-0000361E0000}"/>
    <cellStyle name="Normal 4 3 2 3 4 3" xfId="30368" xr:uid="{00000000-0005-0000-0000-0000371E0000}"/>
    <cellStyle name="Normal 4 3 2 3 4 4" xfId="30369" xr:uid="{00000000-0005-0000-0000-0000381E0000}"/>
    <cellStyle name="Normal 4 3 2 3 4 5" xfId="30370" xr:uid="{00000000-0005-0000-0000-0000391E0000}"/>
    <cellStyle name="Normal 4 3 2 3 5" xfId="30371" xr:uid="{00000000-0005-0000-0000-00003A1E0000}"/>
    <cellStyle name="Normal 4 3 2 3 5 2" xfId="30372" xr:uid="{00000000-0005-0000-0000-00003B1E0000}"/>
    <cellStyle name="Normal 4 3 2 3 5 2 2" xfId="30373" xr:uid="{00000000-0005-0000-0000-00003C1E0000}"/>
    <cellStyle name="Normal 4 3 2 3 5 2 3" xfId="30374" xr:uid="{00000000-0005-0000-0000-00003D1E0000}"/>
    <cellStyle name="Normal 4 3 2 3 5 3" xfId="30375" xr:uid="{00000000-0005-0000-0000-00003E1E0000}"/>
    <cellStyle name="Normal 4 3 2 3 5 4" xfId="30376" xr:uid="{00000000-0005-0000-0000-00003F1E0000}"/>
    <cellStyle name="Normal 4 3 2 3 5 5" xfId="30377" xr:uid="{00000000-0005-0000-0000-0000401E0000}"/>
    <cellStyle name="Normal 4 3 2 3 6" xfId="30378" xr:uid="{00000000-0005-0000-0000-0000411E0000}"/>
    <cellStyle name="Normal 4 3 2 3 6 2" xfId="30379" xr:uid="{00000000-0005-0000-0000-0000421E0000}"/>
    <cellStyle name="Normal 4 3 2 3 6 3" xfId="30380" xr:uid="{00000000-0005-0000-0000-0000431E0000}"/>
    <cellStyle name="Normal 4 3 2 3 7" xfId="30381" xr:uid="{00000000-0005-0000-0000-0000441E0000}"/>
    <cellStyle name="Normal 4 3 2 3 8" xfId="30382" xr:uid="{00000000-0005-0000-0000-0000451E0000}"/>
    <cellStyle name="Normal 4 3 2 3 9" xfId="30383" xr:uid="{00000000-0005-0000-0000-0000461E0000}"/>
    <cellStyle name="Normal 4 3 2 4" xfId="30384" xr:uid="{00000000-0005-0000-0000-0000471E0000}"/>
    <cellStyle name="Normal 4 3 2 4 2" xfId="30385" xr:uid="{00000000-0005-0000-0000-0000481E0000}"/>
    <cellStyle name="Normal 4 3 2 4 2 2" xfId="30386" xr:uid="{00000000-0005-0000-0000-0000491E0000}"/>
    <cellStyle name="Normal 4 3 2 4 2 2 2" xfId="30387" xr:uid="{00000000-0005-0000-0000-00004A1E0000}"/>
    <cellStyle name="Normal 4 3 2 4 2 2 2 2" xfId="30388" xr:uid="{00000000-0005-0000-0000-00004B1E0000}"/>
    <cellStyle name="Normal 4 3 2 4 2 2 2 2 2" xfId="30389" xr:uid="{00000000-0005-0000-0000-00004C1E0000}"/>
    <cellStyle name="Normal 4 3 2 4 2 2 2 2 3" xfId="30390" xr:uid="{00000000-0005-0000-0000-00004D1E0000}"/>
    <cellStyle name="Normal 4 3 2 4 2 2 2 3" xfId="30391" xr:uid="{00000000-0005-0000-0000-00004E1E0000}"/>
    <cellStyle name="Normal 4 3 2 4 2 2 2 4" xfId="30392" xr:uid="{00000000-0005-0000-0000-00004F1E0000}"/>
    <cellStyle name="Normal 4 3 2 4 2 2 2 5" xfId="30393" xr:uid="{00000000-0005-0000-0000-0000501E0000}"/>
    <cellStyle name="Normal 4 3 2 4 2 2 3" xfId="30394" xr:uid="{00000000-0005-0000-0000-0000511E0000}"/>
    <cellStyle name="Normal 4 3 2 4 2 2 3 2" xfId="30395" xr:uid="{00000000-0005-0000-0000-0000521E0000}"/>
    <cellStyle name="Normal 4 3 2 4 2 2 3 2 2" xfId="30396" xr:uid="{00000000-0005-0000-0000-0000531E0000}"/>
    <cellStyle name="Normal 4 3 2 4 2 2 3 2 3" xfId="30397" xr:uid="{00000000-0005-0000-0000-0000541E0000}"/>
    <cellStyle name="Normal 4 3 2 4 2 2 3 3" xfId="30398" xr:uid="{00000000-0005-0000-0000-0000551E0000}"/>
    <cellStyle name="Normal 4 3 2 4 2 2 3 4" xfId="30399" xr:uid="{00000000-0005-0000-0000-0000561E0000}"/>
    <cellStyle name="Normal 4 3 2 4 2 2 3 5" xfId="30400" xr:uid="{00000000-0005-0000-0000-0000571E0000}"/>
    <cellStyle name="Normal 4 3 2 4 2 2 4" xfId="30401" xr:uid="{00000000-0005-0000-0000-0000581E0000}"/>
    <cellStyle name="Normal 4 3 2 4 2 2 4 2" xfId="30402" xr:uid="{00000000-0005-0000-0000-0000591E0000}"/>
    <cellStyle name="Normal 4 3 2 4 2 2 4 3" xfId="30403" xr:uid="{00000000-0005-0000-0000-00005A1E0000}"/>
    <cellStyle name="Normal 4 3 2 4 2 2 5" xfId="30404" xr:uid="{00000000-0005-0000-0000-00005B1E0000}"/>
    <cellStyle name="Normal 4 3 2 4 2 2 6" xfId="30405" xr:uid="{00000000-0005-0000-0000-00005C1E0000}"/>
    <cellStyle name="Normal 4 3 2 4 2 2 7" xfId="30406" xr:uid="{00000000-0005-0000-0000-00005D1E0000}"/>
    <cellStyle name="Normal 4 3 2 4 2 3" xfId="30407" xr:uid="{00000000-0005-0000-0000-00005E1E0000}"/>
    <cellStyle name="Normal 4 3 2 4 2 3 2" xfId="30408" xr:uid="{00000000-0005-0000-0000-00005F1E0000}"/>
    <cellStyle name="Normal 4 3 2 4 2 3 2 2" xfId="30409" xr:uid="{00000000-0005-0000-0000-0000601E0000}"/>
    <cellStyle name="Normal 4 3 2 4 2 3 2 3" xfId="30410" xr:uid="{00000000-0005-0000-0000-0000611E0000}"/>
    <cellStyle name="Normal 4 3 2 4 2 3 3" xfId="30411" xr:uid="{00000000-0005-0000-0000-0000621E0000}"/>
    <cellStyle name="Normal 4 3 2 4 2 3 4" xfId="30412" xr:uid="{00000000-0005-0000-0000-0000631E0000}"/>
    <cellStyle name="Normal 4 3 2 4 2 3 5" xfId="30413" xr:uid="{00000000-0005-0000-0000-0000641E0000}"/>
    <cellStyle name="Normal 4 3 2 4 2 4" xfId="30414" xr:uid="{00000000-0005-0000-0000-0000651E0000}"/>
    <cellStyle name="Normal 4 3 2 4 2 4 2" xfId="30415" xr:uid="{00000000-0005-0000-0000-0000661E0000}"/>
    <cellStyle name="Normal 4 3 2 4 2 4 2 2" xfId="30416" xr:uid="{00000000-0005-0000-0000-0000671E0000}"/>
    <cellStyle name="Normal 4 3 2 4 2 4 2 3" xfId="30417" xr:uid="{00000000-0005-0000-0000-0000681E0000}"/>
    <cellStyle name="Normal 4 3 2 4 2 4 3" xfId="30418" xr:uid="{00000000-0005-0000-0000-0000691E0000}"/>
    <cellStyle name="Normal 4 3 2 4 2 4 4" xfId="30419" xr:uid="{00000000-0005-0000-0000-00006A1E0000}"/>
    <cellStyle name="Normal 4 3 2 4 2 4 5" xfId="30420" xr:uid="{00000000-0005-0000-0000-00006B1E0000}"/>
    <cellStyle name="Normal 4 3 2 4 2 5" xfId="30421" xr:uid="{00000000-0005-0000-0000-00006C1E0000}"/>
    <cellStyle name="Normal 4 3 2 4 2 5 2" xfId="30422" xr:uid="{00000000-0005-0000-0000-00006D1E0000}"/>
    <cellStyle name="Normal 4 3 2 4 2 5 3" xfId="30423" xr:uid="{00000000-0005-0000-0000-00006E1E0000}"/>
    <cellStyle name="Normal 4 3 2 4 2 6" xfId="30424" xr:uid="{00000000-0005-0000-0000-00006F1E0000}"/>
    <cellStyle name="Normal 4 3 2 4 2 7" xfId="30425" xr:uid="{00000000-0005-0000-0000-0000701E0000}"/>
    <cellStyle name="Normal 4 3 2 4 2 8" xfId="30426" xr:uid="{00000000-0005-0000-0000-0000711E0000}"/>
    <cellStyle name="Normal 4 3 2 4 3" xfId="30427" xr:uid="{00000000-0005-0000-0000-0000721E0000}"/>
    <cellStyle name="Normal 4 3 2 4 3 2" xfId="30428" xr:uid="{00000000-0005-0000-0000-0000731E0000}"/>
    <cellStyle name="Normal 4 3 2 4 3 2 2" xfId="30429" xr:uid="{00000000-0005-0000-0000-0000741E0000}"/>
    <cellStyle name="Normal 4 3 2 4 3 2 2 2" xfId="30430" xr:uid="{00000000-0005-0000-0000-0000751E0000}"/>
    <cellStyle name="Normal 4 3 2 4 3 2 2 3" xfId="30431" xr:uid="{00000000-0005-0000-0000-0000761E0000}"/>
    <cellStyle name="Normal 4 3 2 4 3 2 3" xfId="30432" xr:uid="{00000000-0005-0000-0000-0000771E0000}"/>
    <cellStyle name="Normal 4 3 2 4 3 2 4" xfId="30433" xr:uid="{00000000-0005-0000-0000-0000781E0000}"/>
    <cellStyle name="Normal 4 3 2 4 3 2 5" xfId="30434" xr:uid="{00000000-0005-0000-0000-0000791E0000}"/>
    <cellStyle name="Normal 4 3 2 4 3 3" xfId="30435" xr:uid="{00000000-0005-0000-0000-00007A1E0000}"/>
    <cellStyle name="Normal 4 3 2 4 3 3 2" xfId="30436" xr:uid="{00000000-0005-0000-0000-00007B1E0000}"/>
    <cellStyle name="Normal 4 3 2 4 3 3 2 2" xfId="30437" xr:uid="{00000000-0005-0000-0000-00007C1E0000}"/>
    <cellStyle name="Normal 4 3 2 4 3 3 2 3" xfId="30438" xr:uid="{00000000-0005-0000-0000-00007D1E0000}"/>
    <cellStyle name="Normal 4 3 2 4 3 3 3" xfId="30439" xr:uid="{00000000-0005-0000-0000-00007E1E0000}"/>
    <cellStyle name="Normal 4 3 2 4 3 3 4" xfId="30440" xr:uid="{00000000-0005-0000-0000-00007F1E0000}"/>
    <cellStyle name="Normal 4 3 2 4 3 3 5" xfId="30441" xr:uid="{00000000-0005-0000-0000-0000801E0000}"/>
    <cellStyle name="Normal 4 3 2 4 3 4" xfId="30442" xr:uid="{00000000-0005-0000-0000-0000811E0000}"/>
    <cellStyle name="Normal 4 3 2 4 3 4 2" xfId="30443" xr:uid="{00000000-0005-0000-0000-0000821E0000}"/>
    <cellStyle name="Normal 4 3 2 4 3 4 3" xfId="30444" xr:uid="{00000000-0005-0000-0000-0000831E0000}"/>
    <cellStyle name="Normal 4 3 2 4 3 5" xfId="30445" xr:uid="{00000000-0005-0000-0000-0000841E0000}"/>
    <cellStyle name="Normal 4 3 2 4 3 6" xfId="30446" xr:uid="{00000000-0005-0000-0000-0000851E0000}"/>
    <cellStyle name="Normal 4 3 2 4 3 7" xfId="30447" xr:uid="{00000000-0005-0000-0000-0000861E0000}"/>
    <cellStyle name="Normal 4 3 2 4 4" xfId="30448" xr:uid="{00000000-0005-0000-0000-0000871E0000}"/>
    <cellStyle name="Normal 4 3 2 4 4 2" xfId="30449" xr:uid="{00000000-0005-0000-0000-0000881E0000}"/>
    <cellStyle name="Normal 4 3 2 4 4 2 2" xfId="30450" xr:uid="{00000000-0005-0000-0000-0000891E0000}"/>
    <cellStyle name="Normal 4 3 2 4 4 2 3" xfId="30451" xr:uid="{00000000-0005-0000-0000-00008A1E0000}"/>
    <cellStyle name="Normal 4 3 2 4 4 3" xfId="30452" xr:uid="{00000000-0005-0000-0000-00008B1E0000}"/>
    <cellStyle name="Normal 4 3 2 4 4 4" xfId="30453" xr:uid="{00000000-0005-0000-0000-00008C1E0000}"/>
    <cellStyle name="Normal 4 3 2 4 4 5" xfId="30454" xr:uid="{00000000-0005-0000-0000-00008D1E0000}"/>
    <cellStyle name="Normal 4 3 2 4 5" xfId="30455" xr:uid="{00000000-0005-0000-0000-00008E1E0000}"/>
    <cellStyle name="Normal 4 3 2 4 5 2" xfId="30456" xr:uid="{00000000-0005-0000-0000-00008F1E0000}"/>
    <cellStyle name="Normal 4 3 2 4 5 2 2" xfId="30457" xr:uid="{00000000-0005-0000-0000-0000901E0000}"/>
    <cellStyle name="Normal 4 3 2 4 5 2 3" xfId="30458" xr:uid="{00000000-0005-0000-0000-0000911E0000}"/>
    <cellStyle name="Normal 4 3 2 4 5 3" xfId="30459" xr:uid="{00000000-0005-0000-0000-0000921E0000}"/>
    <cellStyle name="Normal 4 3 2 4 5 4" xfId="30460" xr:uid="{00000000-0005-0000-0000-0000931E0000}"/>
    <cellStyle name="Normal 4 3 2 4 5 5" xfId="30461" xr:uid="{00000000-0005-0000-0000-0000941E0000}"/>
    <cellStyle name="Normal 4 3 2 4 6" xfId="30462" xr:uid="{00000000-0005-0000-0000-0000951E0000}"/>
    <cellStyle name="Normal 4 3 2 4 6 2" xfId="30463" xr:uid="{00000000-0005-0000-0000-0000961E0000}"/>
    <cellStyle name="Normal 4 3 2 4 6 3" xfId="30464" xr:uid="{00000000-0005-0000-0000-0000971E0000}"/>
    <cellStyle name="Normal 4 3 2 4 7" xfId="30465" xr:uid="{00000000-0005-0000-0000-0000981E0000}"/>
    <cellStyle name="Normal 4 3 2 4 8" xfId="30466" xr:uid="{00000000-0005-0000-0000-0000991E0000}"/>
    <cellStyle name="Normal 4 3 2 4 9" xfId="30467" xr:uid="{00000000-0005-0000-0000-00009A1E0000}"/>
    <cellStyle name="Normal 4 3 2 5" xfId="30468" xr:uid="{00000000-0005-0000-0000-00009B1E0000}"/>
    <cellStyle name="Normal 4 3 2 5 2" xfId="30469" xr:uid="{00000000-0005-0000-0000-00009C1E0000}"/>
    <cellStyle name="Normal 4 3 2 5 2 2" xfId="30470" xr:uid="{00000000-0005-0000-0000-00009D1E0000}"/>
    <cellStyle name="Normal 4 3 2 5 2 2 2" xfId="30471" xr:uid="{00000000-0005-0000-0000-00009E1E0000}"/>
    <cellStyle name="Normal 4 3 2 5 2 2 2 2" xfId="30472" xr:uid="{00000000-0005-0000-0000-00009F1E0000}"/>
    <cellStyle name="Normal 4 3 2 5 2 2 2 2 2" xfId="30473" xr:uid="{00000000-0005-0000-0000-0000A01E0000}"/>
    <cellStyle name="Normal 4 3 2 5 2 2 2 2 3" xfId="30474" xr:uid="{00000000-0005-0000-0000-0000A11E0000}"/>
    <cellStyle name="Normal 4 3 2 5 2 2 2 3" xfId="30475" xr:uid="{00000000-0005-0000-0000-0000A21E0000}"/>
    <cellStyle name="Normal 4 3 2 5 2 2 2 4" xfId="30476" xr:uid="{00000000-0005-0000-0000-0000A31E0000}"/>
    <cellStyle name="Normal 4 3 2 5 2 2 2 5" xfId="30477" xr:uid="{00000000-0005-0000-0000-0000A41E0000}"/>
    <cellStyle name="Normal 4 3 2 5 2 2 3" xfId="30478" xr:uid="{00000000-0005-0000-0000-0000A51E0000}"/>
    <cellStyle name="Normal 4 3 2 5 2 2 3 2" xfId="30479" xr:uid="{00000000-0005-0000-0000-0000A61E0000}"/>
    <cellStyle name="Normal 4 3 2 5 2 2 3 2 2" xfId="30480" xr:uid="{00000000-0005-0000-0000-0000A71E0000}"/>
    <cellStyle name="Normal 4 3 2 5 2 2 3 2 3" xfId="30481" xr:uid="{00000000-0005-0000-0000-0000A81E0000}"/>
    <cellStyle name="Normal 4 3 2 5 2 2 3 3" xfId="30482" xr:uid="{00000000-0005-0000-0000-0000A91E0000}"/>
    <cellStyle name="Normal 4 3 2 5 2 2 3 4" xfId="30483" xr:uid="{00000000-0005-0000-0000-0000AA1E0000}"/>
    <cellStyle name="Normal 4 3 2 5 2 2 3 5" xfId="30484" xr:uid="{00000000-0005-0000-0000-0000AB1E0000}"/>
    <cellStyle name="Normal 4 3 2 5 2 2 4" xfId="30485" xr:uid="{00000000-0005-0000-0000-0000AC1E0000}"/>
    <cellStyle name="Normal 4 3 2 5 2 2 4 2" xfId="30486" xr:uid="{00000000-0005-0000-0000-0000AD1E0000}"/>
    <cellStyle name="Normal 4 3 2 5 2 2 4 3" xfId="30487" xr:uid="{00000000-0005-0000-0000-0000AE1E0000}"/>
    <cellStyle name="Normal 4 3 2 5 2 2 5" xfId="30488" xr:uid="{00000000-0005-0000-0000-0000AF1E0000}"/>
    <cellStyle name="Normal 4 3 2 5 2 2 6" xfId="30489" xr:uid="{00000000-0005-0000-0000-0000B01E0000}"/>
    <cellStyle name="Normal 4 3 2 5 2 2 7" xfId="30490" xr:uid="{00000000-0005-0000-0000-0000B11E0000}"/>
    <cellStyle name="Normal 4 3 2 5 2 3" xfId="30491" xr:uid="{00000000-0005-0000-0000-0000B21E0000}"/>
    <cellStyle name="Normal 4 3 2 5 2 3 2" xfId="30492" xr:uid="{00000000-0005-0000-0000-0000B31E0000}"/>
    <cellStyle name="Normal 4 3 2 5 2 3 2 2" xfId="30493" xr:uid="{00000000-0005-0000-0000-0000B41E0000}"/>
    <cellStyle name="Normal 4 3 2 5 2 3 2 3" xfId="30494" xr:uid="{00000000-0005-0000-0000-0000B51E0000}"/>
    <cellStyle name="Normal 4 3 2 5 2 3 3" xfId="30495" xr:uid="{00000000-0005-0000-0000-0000B61E0000}"/>
    <cellStyle name="Normal 4 3 2 5 2 3 4" xfId="30496" xr:uid="{00000000-0005-0000-0000-0000B71E0000}"/>
    <cellStyle name="Normal 4 3 2 5 2 3 5" xfId="30497" xr:uid="{00000000-0005-0000-0000-0000B81E0000}"/>
    <cellStyle name="Normal 4 3 2 5 2 4" xfId="30498" xr:uid="{00000000-0005-0000-0000-0000B91E0000}"/>
    <cellStyle name="Normal 4 3 2 5 2 4 2" xfId="30499" xr:uid="{00000000-0005-0000-0000-0000BA1E0000}"/>
    <cellStyle name="Normal 4 3 2 5 2 4 2 2" xfId="30500" xr:uid="{00000000-0005-0000-0000-0000BB1E0000}"/>
    <cellStyle name="Normal 4 3 2 5 2 4 2 3" xfId="30501" xr:uid="{00000000-0005-0000-0000-0000BC1E0000}"/>
    <cellStyle name="Normal 4 3 2 5 2 4 3" xfId="30502" xr:uid="{00000000-0005-0000-0000-0000BD1E0000}"/>
    <cellStyle name="Normal 4 3 2 5 2 4 4" xfId="30503" xr:uid="{00000000-0005-0000-0000-0000BE1E0000}"/>
    <cellStyle name="Normal 4 3 2 5 2 4 5" xfId="30504" xr:uid="{00000000-0005-0000-0000-0000BF1E0000}"/>
    <cellStyle name="Normal 4 3 2 5 2 5" xfId="30505" xr:uid="{00000000-0005-0000-0000-0000C01E0000}"/>
    <cellStyle name="Normal 4 3 2 5 2 5 2" xfId="30506" xr:uid="{00000000-0005-0000-0000-0000C11E0000}"/>
    <cellStyle name="Normal 4 3 2 5 2 5 3" xfId="30507" xr:uid="{00000000-0005-0000-0000-0000C21E0000}"/>
    <cellStyle name="Normal 4 3 2 5 2 6" xfId="30508" xr:uid="{00000000-0005-0000-0000-0000C31E0000}"/>
    <cellStyle name="Normal 4 3 2 5 2 7" xfId="30509" xr:uid="{00000000-0005-0000-0000-0000C41E0000}"/>
    <cellStyle name="Normal 4 3 2 5 2 8" xfId="30510" xr:uid="{00000000-0005-0000-0000-0000C51E0000}"/>
    <cellStyle name="Normal 4 3 2 5 3" xfId="30511" xr:uid="{00000000-0005-0000-0000-0000C61E0000}"/>
    <cellStyle name="Normal 4 3 2 5 3 2" xfId="30512" xr:uid="{00000000-0005-0000-0000-0000C71E0000}"/>
    <cellStyle name="Normal 4 3 2 5 3 2 2" xfId="30513" xr:uid="{00000000-0005-0000-0000-0000C81E0000}"/>
    <cellStyle name="Normal 4 3 2 5 3 2 2 2" xfId="30514" xr:uid="{00000000-0005-0000-0000-0000C91E0000}"/>
    <cellStyle name="Normal 4 3 2 5 3 2 2 3" xfId="30515" xr:uid="{00000000-0005-0000-0000-0000CA1E0000}"/>
    <cellStyle name="Normal 4 3 2 5 3 2 3" xfId="30516" xr:uid="{00000000-0005-0000-0000-0000CB1E0000}"/>
    <cellStyle name="Normal 4 3 2 5 3 2 4" xfId="30517" xr:uid="{00000000-0005-0000-0000-0000CC1E0000}"/>
    <cellStyle name="Normal 4 3 2 5 3 2 5" xfId="30518" xr:uid="{00000000-0005-0000-0000-0000CD1E0000}"/>
    <cellStyle name="Normal 4 3 2 5 3 3" xfId="30519" xr:uid="{00000000-0005-0000-0000-0000CE1E0000}"/>
    <cellStyle name="Normal 4 3 2 5 3 3 2" xfId="30520" xr:uid="{00000000-0005-0000-0000-0000CF1E0000}"/>
    <cellStyle name="Normal 4 3 2 5 3 3 2 2" xfId="30521" xr:uid="{00000000-0005-0000-0000-0000D01E0000}"/>
    <cellStyle name="Normal 4 3 2 5 3 3 2 3" xfId="30522" xr:uid="{00000000-0005-0000-0000-0000D11E0000}"/>
    <cellStyle name="Normal 4 3 2 5 3 3 3" xfId="30523" xr:uid="{00000000-0005-0000-0000-0000D21E0000}"/>
    <cellStyle name="Normal 4 3 2 5 3 3 4" xfId="30524" xr:uid="{00000000-0005-0000-0000-0000D31E0000}"/>
    <cellStyle name="Normal 4 3 2 5 3 3 5" xfId="30525" xr:uid="{00000000-0005-0000-0000-0000D41E0000}"/>
    <cellStyle name="Normal 4 3 2 5 3 4" xfId="30526" xr:uid="{00000000-0005-0000-0000-0000D51E0000}"/>
    <cellStyle name="Normal 4 3 2 5 3 4 2" xfId="30527" xr:uid="{00000000-0005-0000-0000-0000D61E0000}"/>
    <cellStyle name="Normal 4 3 2 5 3 4 3" xfId="30528" xr:uid="{00000000-0005-0000-0000-0000D71E0000}"/>
    <cellStyle name="Normal 4 3 2 5 3 5" xfId="30529" xr:uid="{00000000-0005-0000-0000-0000D81E0000}"/>
    <cellStyle name="Normal 4 3 2 5 3 6" xfId="30530" xr:uid="{00000000-0005-0000-0000-0000D91E0000}"/>
    <cellStyle name="Normal 4 3 2 5 3 7" xfId="30531" xr:uid="{00000000-0005-0000-0000-0000DA1E0000}"/>
    <cellStyle name="Normal 4 3 2 5 4" xfId="30532" xr:uid="{00000000-0005-0000-0000-0000DB1E0000}"/>
    <cellStyle name="Normal 4 3 2 5 4 2" xfId="30533" xr:uid="{00000000-0005-0000-0000-0000DC1E0000}"/>
    <cellStyle name="Normal 4 3 2 5 4 2 2" xfId="30534" xr:uid="{00000000-0005-0000-0000-0000DD1E0000}"/>
    <cellStyle name="Normal 4 3 2 5 4 2 3" xfId="30535" xr:uid="{00000000-0005-0000-0000-0000DE1E0000}"/>
    <cellStyle name="Normal 4 3 2 5 4 3" xfId="30536" xr:uid="{00000000-0005-0000-0000-0000DF1E0000}"/>
    <cellStyle name="Normal 4 3 2 5 4 4" xfId="30537" xr:uid="{00000000-0005-0000-0000-0000E01E0000}"/>
    <cellStyle name="Normal 4 3 2 5 4 5" xfId="30538" xr:uid="{00000000-0005-0000-0000-0000E11E0000}"/>
    <cellStyle name="Normal 4 3 2 5 5" xfId="30539" xr:uid="{00000000-0005-0000-0000-0000E21E0000}"/>
    <cellStyle name="Normal 4 3 2 5 5 2" xfId="30540" xr:uid="{00000000-0005-0000-0000-0000E31E0000}"/>
    <cellStyle name="Normal 4 3 2 5 5 2 2" xfId="30541" xr:uid="{00000000-0005-0000-0000-0000E41E0000}"/>
    <cellStyle name="Normal 4 3 2 5 5 2 3" xfId="30542" xr:uid="{00000000-0005-0000-0000-0000E51E0000}"/>
    <cellStyle name="Normal 4 3 2 5 5 3" xfId="30543" xr:uid="{00000000-0005-0000-0000-0000E61E0000}"/>
    <cellStyle name="Normal 4 3 2 5 5 4" xfId="30544" xr:uid="{00000000-0005-0000-0000-0000E71E0000}"/>
    <cellStyle name="Normal 4 3 2 5 5 5" xfId="30545" xr:uid="{00000000-0005-0000-0000-0000E81E0000}"/>
    <cellStyle name="Normal 4 3 2 5 6" xfId="30546" xr:uid="{00000000-0005-0000-0000-0000E91E0000}"/>
    <cellStyle name="Normal 4 3 2 5 6 2" xfId="30547" xr:uid="{00000000-0005-0000-0000-0000EA1E0000}"/>
    <cellStyle name="Normal 4 3 2 5 6 3" xfId="30548" xr:uid="{00000000-0005-0000-0000-0000EB1E0000}"/>
    <cellStyle name="Normal 4 3 2 5 7" xfId="30549" xr:uid="{00000000-0005-0000-0000-0000EC1E0000}"/>
    <cellStyle name="Normal 4 3 2 5 8" xfId="30550" xr:uid="{00000000-0005-0000-0000-0000ED1E0000}"/>
    <cellStyle name="Normal 4 3 2 5 9" xfId="30551" xr:uid="{00000000-0005-0000-0000-0000EE1E0000}"/>
    <cellStyle name="Normal 4 3 2 6" xfId="30552" xr:uid="{00000000-0005-0000-0000-0000EF1E0000}"/>
    <cellStyle name="Normal 4 3 2 6 2" xfId="30553" xr:uid="{00000000-0005-0000-0000-0000F01E0000}"/>
    <cellStyle name="Normal 4 3 2 6 2 2" xfId="30554" xr:uid="{00000000-0005-0000-0000-0000F11E0000}"/>
    <cellStyle name="Normal 4 3 2 6 2 2 2" xfId="30555" xr:uid="{00000000-0005-0000-0000-0000F21E0000}"/>
    <cellStyle name="Normal 4 3 2 6 2 2 2 2" xfId="30556" xr:uid="{00000000-0005-0000-0000-0000F31E0000}"/>
    <cellStyle name="Normal 4 3 2 6 2 2 2 3" xfId="30557" xr:uid="{00000000-0005-0000-0000-0000F41E0000}"/>
    <cellStyle name="Normal 4 3 2 6 2 2 3" xfId="30558" xr:uid="{00000000-0005-0000-0000-0000F51E0000}"/>
    <cellStyle name="Normal 4 3 2 6 2 2 4" xfId="30559" xr:uid="{00000000-0005-0000-0000-0000F61E0000}"/>
    <cellStyle name="Normal 4 3 2 6 2 2 5" xfId="30560" xr:uid="{00000000-0005-0000-0000-0000F71E0000}"/>
    <cellStyle name="Normal 4 3 2 6 2 3" xfId="30561" xr:uid="{00000000-0005-0000-0000-0000F81E0000}"/>
    <cellStyle name="Normal 4 3 2 6 2 3 2" xfId="30562" xr:uid="{00000000-0005-0000-0000-0000F91E0000}"/>
    <cellStyle name="Normal 4 3 2 6 2 3 2 2" xfId="30563" xr:uid="{00000000-0005-0000-0000-0000FA1E0000}"/>
    <cellStyle name="Normal 4 3 2 6 2 3 2 3" xfId="30564" xr:uid="{00000000-0005-0000-0000-0000FB1E0000}"/>
    <cellStyle name="Normal 4 3 2 6 2 3 3" xfId="30565" xr:uid="{00000000-0005-0000-0000-0000FC1E0000}"/>
    <cellStyle name="Normal 4 3 2 6 2 3 4" xfId="30566" xr:uid="{00000000-0005-0000-0000-0000FD1E0000}"/>
    <cellStyle name="Normal 4 3 2 6 2 3 5" xfId="30567" xr:uid="{00000000-0005-0000-0000-0000FE1E0000}"/>
    <cellStyle name="Normal 4 3 2 6 2 4" xfId="30568" xr:uid="{00000000-0005-0000-0000-0000FF1E0000}"/>
    <cellStyle name="Normal 4 3 2 6 2 4 2" xfId="30569" xr:uid="{00000000-0005-0000-0000-0000001F0000}"/>
    <cellStyle name="Normal 4 3 2 6 2 4 3" xfId="30570" xr:uid="{00000000-0005-0000-0000-0000011F0000}"/>
    <cellStyle name="Normal 4 3 2 6 2 5" xfId="30571" xr:uid="{00000000-0005-0000-0000-0000021F0000}"/>
    <cellStyle name="Normal 4 3 2 6 2 6" xfId="30572" xr:uid="{00000000-0005-0000-0000-0000031F0000}"/>
    <cellStyle name="Normal 4 3 2 6 2 7" xfId="30573" xr:uid="{00000000-0005-0000-0000-0000041F0000}"/>
    <cellStyle name="Normal 4 3 2 6 3" xfId="30574" xr:uid="{00000000-0005-0000-0000-0000051F0000}"/>
    <cellStyle name="Normal 4 3 2 6 3 2" xfId="30575" xr:uid="{00000000-0005-0000-0000-0000061F0000}"/>
    <cellStyle name="Normal 4 3 2 6 3 2 2" xfId="30576" xr:uid="{00000000-0005-0000-0000-0000071F0000}"/>
    <cellStyle name="Normal 4 3 2 6 3 2 3" xfId="30577" xr:uid="{00000000-0005-0000-0000-0000081F0000}"/>
    <cellStyle name="Normal 4 3 2 6 3 3" xfId="30578" xr:uid="{00000000-0005-0000-0000-0000091F0000}"/>
    <cellStyle name="Normal 4 3 2 6 3 4" xfId="30579" xr:uid="{00000000-0005-0000-0000-00000A1F0000}"/>
    <cellStyle name="Normal 4 3 2 6 3 5" xfId="30580" xr:uid="{00000000-0005-0000-0000-00000B1F0000}"/>
    <cellStyle name="Normal 4 3 2 6 4" xfId="30581" xr:uid="{00000000-0005-0000-0000-00000C1F0000}"/>
    <cellStyle name="Normal 4 3 2 6 4 2" xfId="30582" xr:uid="{00000000-0005-0000-0000-00000D1F0000}"/>
    <cellStyle name="Normal 4 3 2 6 4 2 2" xfId="30583" xr:uid="{00000000-0005-0000-0000-00000E1F0000}"/>
    <cellStyle name="Normal 4 3 2 6 4 2 3" xfId="30584" xr:uid="{00000000-0005-0000-0000-00000F1F0000}"/>
    <cellStyle name="Normal 4 3 2 6 4 3" xfId="30585" xr:uid="{00000000-0005-0000-0000-0000101F0000}"/>
    <cellStyle name="Normal 4 3 2 6 4 4" xfId="30586" xr:uid="{00000000-0005-0000-0000-0000111F0000}"/>
    <cellStyle name="Normal 4 3 2 6 4 5" xfId="30587" xr:uid="{00000000-0005-0000-0000-0000121F0000}"/>
    <cellStyle name="Normal 4 3 2 6 5" xfId="30588" xr:uid="{00000000-0005-0000-0000-0000131F0000}"/>
    <cellStyle name="Normal 4 3 2 6 5 2" xfId="30589" xr:uid="{00000000-0005-0000-0000-0000141F0000}"/>
    <cellStyle name="Normal 4 3 2 6 5 3" xfId="30590" xr:uid="{00000000-0005-0000-0000-0000151F0000}"/>
    <cellStyle name="Normal 4 3 2 6 6" xfId="30591" xr:uid="{00000000-0005-0000-0000-0000161F0000}"/>
    <cellStyle name="Normal 4 3 2 6 7" xfId="30592" xr:uid="{00000000-0005-0000-0000-0000171F0000}"/>
    <cellStyle name="Normal 4 3 2 6 8" xfId="30593" xr:uid="{00000000-0005-0000-0000-0000181F0000}"/>
    <cellStyle name="Normal 4 3 2 7" xfId="30594" xr:uid="{00000000-0005-0000-0000-0000191F0000}"/>
    <cellStyle name="Normal 4 3 2 7 2" xfId="30595" xr:uid="{00000000-0005-0000-0000-00001A1F0000}"/>
    <cellStyle name="Normal 4 3 2 7 2 2" xfId="30596" xr:uid="{00000000-0005-0000-0000-00001B1F0000}"/>
    <cellStyle name="Normal 4 3 2 7 2 2 2" xfId="30597" xr:uid="{00000000-0005-0000-0000-00001C1F0000}"/>
    <cellStyle name="Normal 4 3 2 7 2 2 3" xfId="30598" xr:uid="{00000000-0005-0000-0000-00001D1F0000}"/>
    <cellStyle name="Normal 4 3 2 7 2 3" xfId="30599" xr:uid="{00000000-0005-0000-0000-00001E1F0000}"/>
    <cellStyle name="Normal 4 3 2 7 2 4" xfId="30600" xr:uid="{00000000-0005-0000-0000-00001F1F0000}"/>
    <cellStyle name="Normal 4 3 2 7 2 5" xfId="30601" xr:uid="{00000000-0005-0000-0000-0000201F0000}"/>
    <cellStyle name="Normal 4 3 2 7 3" xfId="30602" xr:uid="{00000000-0005-0000-0000-0000211F0000}"/>
    <cellStyle name="Normal 4 3 2 7 3 2" xfId="30603" xr:uid="{00000000-0005-0000-0000-0000221F0000}"/>
    <cellStyle name="Normal 4 3 2 7 3 2 2" xfId="30604" xr:uid="{00000000-0005-0000-0000-0000231F0000}"/>
    <cellStyle name="Normal 4 3 2 7 3 2 3" xfId="30605" xr:uid="{00000000-0005-0000-0000-0000241F0000}"/>
    <cellStyle name="Normal 4 3 2 7 3 3" xfId="30606" xr:uid="{00000000-0005-0000-0000-0000251F0000}"/>
    <cellStyle name="Normal 4 3 2 7 3 4" xfId="30607" xr:uid="{00000000-0005-0000-0000-0000261F0000}"/>
    <cellStyle name="Normal 4 3 2 7 3 5" xfId="30608" xr:uid="{00000000-0005-0000-0000-0000271F0000}"/>
    <cellStyle name="Normal 4 3 2 7 4" xfId="30609" xr:uid="{00000000-0005-0000-0000-0000281F0000}"/>
    <cellStyle name="Normal 4 3 2 7 4 2" xfId="30610" xr:uid="{00000000-0005-0000-0000-0000291F0000}"/>
    <cellStyle name="Normal 4 3 2 7 4 3" xfId="30611" xr:uid="{00000000-0005-0000-0000-00002A1F0000}"/>
    <cellStyle name="Normal 4 3 2 7 5" xfId="30612" xr:uid="{00000000-0005-0000-0000-00002B1F0000}"/>
    <cellStyle name="Normal 4 3 2 7 6" xfId="30613" xr:uid="{00000000-0005-0000-0000-00002C1F0000}"/>
    <cellStyle name="Normal 4 3 2 7 7" xfId="30614" xr:uid="{00000000-0005-0000-0000-00002D1F0000}"/>
    <cellStyle name="Normal 4 3 2 8" xfId="30615" xr:uid="{00000000-0005-0000-0000-00002E1F0000}"/>
    <cellStyle name="Normal 4 3 2 8 2" xfId="30616" xr:uid="{00000000-0005-0000-0000-00002F1F0000}"/>
    <cellStyle name="Normal 4 3 2 8 2 2" xfId="30617" xr:uid="{00000000-0005-0000-0000-0000301F0000}"/>
    <cellStyle name="Normal 4 3 2 8 2 2 2" xfId="30618" xr:uid="{00000000-0005-0000-0000-0000311F0000}"/>
    <cellStyle name="Normal 4 3 2 8 2 2 3" xfId="30619" xr:uid="{00000000-0005-0000-0000-0000321F0000}"/>
    <cellStyle name="Normal 4 3 2 8 2 3" xfId="30620" xr:uid="{00000000-0005-0000-0000-0000331F0000}"/>
    <cellStyle name="Normal 4 3 2 8 2 4" xfId="30621" xr:uid="{00000000-0005-0000-0000-0000341F0000}"/>
    <cellStyle name="Normal 4 3 2 8 2 5" xfId="30622" xr:uid="{00000000-0005-0000-0000-0000351F0000}"/>
    <cellStyle name="Normal 4 3 2 8 3" xfId="30623" xr:uid="{00000000-0005-0000-0000-0000361F0000}"/>
    <cellStyle name="Normal 4 3 2 8 3 2" xfId="30624" xr:uid="{00000000-0005-0000-0000-0000371F0000}"/>
    <cellStyle name="Normal 4 3 2 8 3 2 2" xfId="30625" xr:uid="{00000000-0005-0000-0000-0000381F0000}"/>
    <cellStyle name="Normal 4 3 2 8 3 2 3" xfId="30626" xr:uid="{00000000-0005-0000-0000-0000391F0000}"/>
    <cellStyle name="Normal 4 3 2 8 3 3" xfId="30627" xr:uid="{00000000-0005-0000-0000-00003A1F0000}"/>
    <cellStyle name="Normal 4 3 2 8 3 4" xfId="30628" xr:uid="{00000000-0005-0000-0000-00003B1F0000}"/>
    <cellStyle name="Normal 4 3 2 8 3 5" xfId="30629" xr:uid="{00000000-0005-0000-0000-00003C1F0000}"/>
    <cellStyle name="Normal 4 3 2 8 4" xfId="30630" xr:uid="{00000000-0005-0000-0000-00003D1F0000}"/>
    <cellStyle name="Normal 4 3 2 8 4 2" xfId="30631" xr:uid="{00000000-0005-0000-0000-00003E1F0000}"/>
    <cellStyle name="Normal 4 3 2 8 4 3" xfId="30632" xr:uid="{00000000-0005-0000-0000-00003F1F0000}"/>
    <cellStyle name="Normal 4 3 2 8 5" xfId="30633" xr:uid="{00000000-0005-0000-0000-0000401F0000}"/>
    <cellStyle name="Normal 4 3 2 8 6" xfId="30634" xr:uid="{00000000-0005-0000-0000-0000411F0000}"/>
    <cellStyle name="Normal 4 3 2 8 7" xfId="30635" xr:uid="{00000000-0005-0000-0000-0000421F0000}"/>
    <cellStyle name="Normal 4 3 2 9" xfId="30636" xr:uid="{00000000-0005-0000-0000-0000431F0000}"/>
    <cellStyle name="Normal 4 3 2 9 2" xfId="30637" xr:uid="{00000000-0005-0000-0000-0000441F0000}"/>
    <cellStyle name="Normal 4 3 2 9 2 2" xfId="30638" xr:uid="{00000000-0005-0000-0000-0000451F0000}"/>
    <cellStyle name="Normal 4 3 2 9 2 3" xfId="30639" xr:uid="{00000000-0005-0000-0000-0000461F0000}"/>
    <cellStyle name="Normal 4 3 2 9 3" xfId="30640" xr:uid="{00000000-0005-0000-0000-0000471F0000}"/>
    <cellStyle name="Normal 4 3 2 9 4" xfId="30641" xr:uid="{00000000-0005-0000-0000-0000481F0000}"/>
    <cellStyle name="Normal 4 3 2 9 5" xfId="30642" xr:uid="{00000000-0005-0000-0000-0000491F0000}"/>
    <cellStyle name="Normal 4 3 3" xfId="806" xr:uid="{00000000-0005-0000-0000-00004A1F0000}"/>
    <cellStyle name="Normal 4 3 3 10" xfId="30644" xr:uid="{00000000-0005-0000-0000-00004B1F0000}"/>
    <cellStyle name="Normal 4 3 3 10 2" xfId="30645" xr:uid="{00000000-0005-0000-0000-00004C1F0000}"/>
    <cellStyle name="Normal 4 3 3 10 2 2" xfId="30646" xr:uid="{00000000-0005-0000-0000-00004D1F0000}"/>
    <cellStyle name="Normal 4 3 3 10 2 3" xfId="30647" xr:uid="{00000000-0005-0000-0000-00004E1F0000}"/>
    <cellStyle name="Normal 4 3 3 10 3" xfId="30648" xr:uid="{00000000-0005-0000-0000-00004F1F0000}"/>
    <cellStyle name="Normal 4 3 3 10 4" xfId="30649" xr:uid="{00000000-0005-0000-0000-0000501F0000}"/>
    <cellStyle name="Normal 4 3 3 10 5" xfId="30650" xr:uid="{00000000-0005-0000-0000-0000511F0000}"/>
    <cellStyle name="Normal 4 3 3 11" xfId="30651" xr:uid="{00000000-0005-0000-0000-0000521F0000}"/>
    <cellStyle name="Normal 4 3 3 11 2" xfId="30652" xr:uid="{00000000-0005-0000-0000-0000531F0000}"/>
    <cellStyle name="Normal 4 3 3 11 3" xfId="30653" xr:uid="{00000000-0005-0000-0000-0000541F0000}"/>
    <cellStyle name="Normal 4 3 3 12" xfId="30654" xr:uid="{00000000-0005-0000-0000-0000551F0000}"/>
    <cellStyle name="Normal 4 3 3 13" xfId="30655" xr:uid="{00000000-0005-0000-0000-0000561F0000}"/>
    <cellStyle name="Normal 4 3 3 14" xfId="30656" xr:uid="{00000000-0005-0000-0000-0000571F0000}"/>
    <cellStyle name="Normal 4 3 3 15" xfId="30643" xr:uid="{00000000-0005-0000-0000-0000581F0000}"/>
    <cellStyle name="Normal 4 3 3 2" xfId="2165" xr:uid="{00000000-0005-0000-0000-0000591F0000}"/>
    <cellStyle name="Normal 4 3 3 2 10" xfId="30658" xr:uid="{00000000-0005-0000-0000-00005A1F0000}"/>
    <cellStyle name="Normal 4 3 3 2 11" xfId="30659" xr:uid="{00000000-0005-0000-0000-00005B1F0000}"/>
    <cellStyle name="Normal 4 3 3 2 12" xfId="30660" xr:uid="{00000000-0005-0000-0000-00005C1F0000}"/>
    <cellStyle name="Normal 4 3 3 2 13" xfId="30657" xr:uid="{00000000-0005-0000-0000-00005D1F0000}"/>
    <cellStyle name="Normal 4 3 3 2 2" xfId="30661" xr:uid="{00000000-0005-0000-0000-00005E1F0000}"/>
    <cellStyle name="Normal 4 3 3 2 2 2" xfId="30662" xr:uid="{00000000-0005-0000-0000-00005F1F0000}"/>
    <cellStyle name="Normal 4 3 3 2 2 2 2" xfId="30663" xr:uid="{00000000-0005-0000-0000-0000601F0000}"/>
    <cellStyle name="Normal 4 3 3 2 2 2 2 2" xfId="30664" xr:uid="{00000000-0005-0000-0000-0000611F0000}"/>
    <cellStyle name="Normal 4 3 3 2 2 2 2 2 2" xfId="30665" xr:uid="{00000000-0005-0000-0000-0000621F0000}"/>
    <cellStyle name="Normal 4 3 3 2 2 2 2 2 2 2" xfId="30666" xr:uid="{00000000-0005-0000-0000-0000631F0000}"/>
    <cellStyle name="Normal 4 3 3 2 2 2 2 2 2 3" xfId="30667" xr:uid="{00000000-0005-0000-0000-0000641F0000}"/>
    <cellStyle name="Normal 4 3 3 2 2 2 2 2 3" xfId="30668" xr:uid="{00000000-0005-0000-0000-0000651F0000}"/>
    <cellStyle name="Normal 4 3 3 2 2 2 2 2 4" xfId="30669" xr:uid="{00000000-0005-0000-0000-0000661F0000}"/>
    <cellStyle name="Normal 4 3 3 2 2 2 2 2 5" xfId="30670" xr:uid="{00000000-0005-0000-0000-0000671F0000}"/>
    <cellStyle name="Normal 4 3 3 2 2 2 2 3" xfId="30671" xr:uid="{00000000-0005-0000-0000-0000681F0000}"/>
    <cellStyle name="Normal 4 3 3 2 2 2 2 3 2" xfId="30672" xr:uid="{00000000-0005-0000-0000-0000691F0000}"/>
    <cellStyle name="Normal 4 3 3 2 2 2 2 3 2 2" xfId="30673" xr:uid="{00000000-0005-0000-0000-00006A1F0000}"/>
    <cellStyle name="Normal 4 3 3 2 2 2 2 3 2 3" xfId="30674" xr:uid="{00000000-0005-0000-0000-00006B1F0000}"/>
    <cellStyle name="Normal 4 3 3 2 2 2 2 3 3" xfId="30675" xr:uid="{00000000-0005-0000-0000-00006C1F0000}"/>
    <cellStyle name="Normal 4 3 3 2 2 2 2 3 4" xfId="30676" xr:uid="{00000000-0005-0000-0000-00006D1F0000}"/>
    <cellStyle name="Normal 4 3 3 2 2 2 2 3 5" xfId="30677" xr:uid="{00000000-0005-0000-0000-00006E1F0000}"/>
    <cellStyle name="Normal 4 3 3 2 2 2 2 4" xfId="30678" xr:uid="{00000000-0005-0000-0000-00006F1F0000}"/>
    <cellStyle name="Normal 4 3 3 2 2 2 2 4 2" xfId="30679" xr:uid="{00000000-0005-0000-0000-0000701F0000}"/>
    <cellStyle name="Normal 4 3 3 2 2 2 2 4 3" xfId="30680" xr:uid="{00000000-0005-0000-0000-0000711F0000}"/>
    <cellStyle name="Normal 4 3 3 2 2 2 2 5" xfId="30681" xr:uid="{00000000-0005-0000-0000-0000721F0000}"/>
    <cellStyle name="Normal 4 3 3 2 2 2 2 6" xfId="30682" xr:uid="{00000000-0005-0000-0000-0000731F0000}"/>
    <cellStyle name="Normal 4 3 3 2 2 2 2 7" xfId="30683" xr:uid="{00000000-0005-0000-0000-0000741F0000}"/>
    <cellStyle name="Normal 4 3 3 2 2 2 3" xfId="30684" xr:uid="{00000000-0005-0000-0000-0000751F0000}"/>
    <cellStyle name="Normal 4 3 3 2 2 2 3 2" xfId="30685" xr:uid="{00000000-0005-0000-0000-0000761F0000}"/>
    <cellStyle name="Normal 4 3 3 2 2 2 3 2 2" xfId="30686" xr:uid="{00000000-0005-0000-0000-0000771F0000}"/>
    <cellStyle name="Normal 4 3 3 2 2 2 3 2 3" xfId="30687" xr:uid="{00000000-0005-0000-0000-0000781F0000}"/>
    <cellStyle name="Normal 4 3 3 2 2 2 3 3" xfId="30688" xr:uid="{00000000-0005-0000-0000-0000791F0000}"/>
    <cellStyle name="Normal 4 3 3 2 2 2 3 4" xfId="30689" xr:uid="{00000000-0005-0000-0000-00007A1F0000}"/>
    <cellStyle name="Normal 4 3 3 2 2 2 3 5" xfId="30690" xr:uid="{00000000-0005-0000-0000-00007B1F0000}"/>
    <cellStyle name="Normal 4 3 3 2 2 2 4" xfId="30691" xr:uid="{00000000-0005-0000-0000-00007C1F0000}"/>
    <cellStyle name="Normal 4 3 3 2 2 2 4 2" xfId="30692" xr:uid="{00000000-0005-0000-0000-00007D1F0000}"/>
    <cellStyle name="Normal 4 3 3 2 2 2 4 2 2" xfId="30693" xr:uid="{00000000-0005-0000-0000-00007E1F0000}"/>
    <cellStyle name="Normal 4 3 3 2 2 2 4 2 3" xfId="30694" xr:uid="{00000000-0005-0000-0000-00007F1F0000}"/>
    <cellStyle name="Normal 4 3 3 2 2 2 4 3" xfId="30695" xr:uid="{00000000-0005-0000-0000-0000801F0000}"/>
    <cellStyle name="Normal 4 3 3 2 2 2 4 4" xfId="30696" xr:uid="{00000000-0005-0000-0000-0000811F0000}"/>
    <cellStyle name="Normal 4 3 3 2 2 2 4 5" xfId="30697" xr:uid="{00000000-0005-0000-0000-0000821F0000}"/>
    <cellStyle name="Normal 4 3 3 2 2 2 5" xfId="30698" xr:uid="{00000000-0005-0000-0000-0000831F0000}"/>
    <cellStyle name="Normal 4 3 3 2 2 2 5 2" xfId="30699" xr:uid="{00000000-0005-0000-0000-0000841F0000}"/>
    <cellStyle name="Normal 4 3 3 2 2 2 5 3" xfId="30700" xr:uid="{00000000-0005-0000-0000-0000851F0000}"/>
    <cellStyle name="Normal 4 3 3 2 2 2 6" xfId="30701" xr:uid="{00000000-0005-0000-0000-0000861F0000}"/>
    <cellStyle name="Normal 4 3 3 2 2 2 7" xfId="30702" xr:uid="{00000000-0005-0000-0000-0000871F0000}"/>
    <cellStyle name="Normal 4 3 3 2 2 2 8" xfId="30703" xr:uid="{00000000-0005-0000-0000-0000881F0000}"/>
    <cellStyle name="Normal 4 3 3 2 2 3" xfId="30704" xr:uid="{00000000-0005-0000-0000-0000891F0000}"/>
    <cellStyle name="Normal 4 3 3 2 2 3 2" xfId="30705" xr:uid="{00000000-0005-0000-0000-00008A1F0000}"/>
    <cellStyle name="Normal 4 3 3 2 2 3 2 2" xfId="30706" xr:uid="{00000000-0005-0000-0000-00008B1F0000}"/>
    <cellStyle name="Normal 4 3 3 2 2 3 2 2 2" xfId="30707" xr:uid="{00000000-0005-0000-0000-00008C1F0000}"/>
    <cellStyle name="Normal 4 3 3 2 2 3 2 2 3" xfId="30708" xr:uid="{00000000-0005-0000-0000-00008D1F0000}"/>
    <cellStyle name="Normal 4 3 3 2 2 3 2 3" xfId="30709" xr:uid="{00000000-0005-0000-0000-00008E1F0000}"/>
    <cellStyle name="Normal 4 3 3 2 2 3 2 4" xfId="30710" xr:uid="{00000000-0005-0000-0000-00008F1F0000}"/>
    <cellStyle name="Normal 4 3 3 2 2 3 2 5" xfId="30711" xr:uid="{00000000-0005-0000-0000-0000901F0000}"/>
    <cellStyle name="Normal 4 3 3 2 2 3 3" xfId="30712" xr:uid="{00000000-0005-0000-0000-0000911F0000}"/>
    <cellStyle name="Normal 4 3 3 2 2 3 3 2" xfId="30713" xr:uid="{00000000-0005-0000-0000-0000921F0000}"/>
    <cellStyle name="Normal 4 3 3 2 2 3 3 2 2" xfId="30714" xr:uid="{00000000-0005-0000-0000-0000931F0000}"/>
    <cellStyle name="Normal 4 3 3 2 2 3 3 2 3" xfId="30715" xr:uid="{00000000-0005-0000-0000-0000941F0000}"/>
    <cellStyle name="Normal 4 3 3 2 2 3 3 3" xfId="30716" xr:uid="{00000000-0005-0000-0000-0000951F0000}"/>
    <cellStyle name="Normal 4 3 3 2 2 3 3 4" xfId="30717" xr:uid="{00000000-0005-0000-0000-0000961F0000}"/>
    <cellStyle name="Normal 4 3 3 2 2 3 3 5" xfId="30718" xr:uid="{00000000-0005-0000-0000-0000971F0000}"/>
    <cellStyle name="Normal 4 3 3 2 2 3 4" xfId="30719" xr:uid="{00000000-0005-0000-0000-0000981F0000}"/>
    <cellStyle name="Normal 4 3 3 2 2 3 4 2" xfId="30720" xr:uid="{00000000-0005-0000-0000-0000991F0000}"/>
    <cellStyle name="Normal 4 3 3 2 2 3 4 3" xfId="30721" xr:uid="{00000000-0005-0000-0000-00009A1F0000}"/>
    <cellStyle name="Normal 4 3 3 2 2 3 5" xfId="30722" xr:uid="{00000000-0005-0000-0000-00009B1F0000}"/>
    <cellStyle name="Normal 4 3 3 2 2 3 6" xfId="30723" xr:uid="{00000000-0005-0000-0000-00009C1F0000}"/>
    <cellStyle name="Normal 4 3 3 2 2 3 7" xfId="30724" xr:uid="{00000000-0005-0000-0000-00009D1F0000}"/>
    <cellStyle name="Normal 4 3 3 2 2 4" xfId="30725" xr:uid="{00000000-0005-0000-0000-00009E1F0000}"/>
    <cellStyle name="Normal 4 3 3 2 2 4 2" xfId="30726" xr:uid="{00000000-0005-0000-0000-00009F1F0000}"/>
    <cellStyle name="Normal 4 3 3 2 2 4 2 2" xfId="30727" xr:uid="{00000000-0005-0000-0000-0000A01F0000}"/>
    <cellStyle name="Normal 4 3 3 2 2 4 2 3" xfId="30728" xr:uid="{00000000-0005-0000-0000-0000A11F0000}"/>
    <cellStyle name="Normal 4 3 3 2 2 4 3" xfId="30729" xr:uid="{00000000-0005-0000-0000-0000A21F0000}"/>
    <cellStyle name="Normal 4 3 3 2 2 4 4" xfId="30730" xr:uid="{00000000-0005-0000-0000-0000A31F0000}"/>
    <cellStyle name="Normal 4 3 3 2 2 4 5" xfId="30731" xr:uid="{00000000-0005-0000-0000-0000A41F0000}"/>
    <cellStyle name="Normal 4 3 3 2 2 5" xfId="30732" xr:uid="{00000000-0005-0000-0000-0000A51F0000}"/>
    <cellStyle name="Normal 4 3 3 2 2 5 2" xfId="30733" xr:uid="{00000000-0005-0000-0000-0000A61F0000}"/>
    <cellStyle name="Normal 4 3 3 2 2 5 2 2" xfId="30734" xr:uid="{00000000-0005-0000-0000-0000A71F0000}"/>
    <cellStyle name="Normal 4 3 3 2 2 5 2 3" xfId="30735" xr:uid="{00000000-0005-0000-0000-0000A81F0000}"/>
    <cellStyle name="Normal 4 3 3 2 2 5 3" xfId="30736" xr:uid="{00000000-0005-0000-0000-0000A91F0000}"/>
    <cellStyle name="Normal 4 3 3 2 2 5 4" xfId="30737" xr:uid="{00000000-0005-0000-0000-0000AA1F0000}"/>
    <cellStyle name="Normal 4 3 3 2 2 5 5" xfId="30738" xr:uid="{00000000-0005-0000-0000-0000AB1F0000}"/>
    <cellStyle name="Normal 4 3 3 2 2 6" xfId="30739" xr:uid="{00000000-0005-0000-0000-0000AC1F0000}"/>
    <cellStyle name="Normal 4 3 3 2 2 6 2" xfId="30740" xr:uid="{00000000-0005-0000-0000-0000AD1F0000}"/>
    <cellStyle name="Normal 4 3 3 2 2 6 3" xfId="30741" xr:uid="{00000000-0005-0000-0000-0000AE1F0000}"/>
    <cellStyle name="Normal 4 3 3 2 2 7" xfId="30742" xr:uid="{00000000-0005-0000-0000-0000AF1F0000}"/>
    <cellStyle name="Normal 4 3 3 2 2 8" xfId="30743" xr:uid="{00000000-0005-0000-0000-0000B01F0000}"/>
    <cellStyle name="Normal 4 3 3 2 2 9" xfId="30744" xr:uid="{00000000-0005-0000-0000-0000B11F0000}"/>
    <cellStyle name="Normal 4 3 3 2 3" xfId="30745" xr:uid="{00000000-0005-0000-0000-0000B21F0000}"/>
    <cellStyle name="Normal 4 3 3 2 3 2" xfId="30746" xr:uid="{00000000-0005-0000-0000-0000B31F0000}"/>
    <cellStyle name="Normal 4 3 3 2 3 2 2" xfId="30747" xr:uid="{00000000-0005-0000-0000-0000B41F0000}"/>
    <cellStyle name="Normal 4 3 3 2 3 2 2 2" xfId="30748" xr:uid="{00000000-0005-0000-0000-0000B51F0000}"/>
    <cellStyle name="Normal 4 3 3 2 3 2 2 2 2" xfId="30749" xr:uid="{00000000-0005-0000-0000-0000B61F0000}"/>
    <cellStyle name="Normal 4 3 3 2 3 2 2 2 2 2" xfId="30750" xr:uid="{00000000-0005-0000-0000-0000B71F0000}"/>
    <cellStyle name="Normal 4 3 3 2 3 2 2 2 2 3" xfId="30751" xr:uid="{00000000-0005-0000-0000-0000B81F0000}"/>
    <cellStyle name="Normal 4 3 3 2 3 2 2 2 3" xfId="30752" xr:uid="{00000000-0005-0000-0000-0000B91F0000}"/>
    <cellStyle name="Normal 4 3 3 2 3 2 2 2 4" xfId="30753" xr:uid="{00000000-0005-0000-0000-0000BA1F0000}"/>
    <cellStyle name="Normal 4 3 3 2 3 2 2 2 5" xfId="30754" xr:uid="{00000000-0005-0000-0000-0000BB1F0000}"/>
    <cellStyle name="Normal 4 3 3 2 3 2 2 3" xfId="30755" xr:uid="{00000000-0005-0000-0000-0000BC1F0000}"/>
    <cellStyle name="Normal 4 3 3 2 3 2 2 3 2" xfId="30756" xr:uid="{00000000-0005-0000-0000-0000BD1F0000}"/>
    <cellStyle name="Normal 4 3 3 2 3 2 2 3 2 2" xfId="30757" xr:uid="{00000000-0005-0000-0000-0000BE1F0000}"/>
    <cellStyle name="Normal 4 3 3 2 3 2 2 3 2 3" xfId="30758" xr:uid="{00000000-0005-0000-0000-0000BF1F0000}"/>
    <cellStyle name="Normal 4 3 3 2 3 2 2 3 3" xfId="30759" xr:uid="{00000000-0005-0000-0000-0000C01F0000}"/>
    <cellStyle name="Normal 4 3 3 2 3 2 2 3 4" xfId="30760" xr:uid="{00000000-0005-0000-0000-0000C11F0000}"/>
    <cellStyle name="Normal 4 3 3 2 3 2 2 3 5" xfId="30761" xr:uid="{00000000-0005-0000-0000-0000C21F0000}"/>
    <cellStyle name="Normal 4 3 3 2 3 2 2 4" xfId="30762" xr:uid="{00000000-0005-0000-0000-0000C31F0000}"/>
    <cellStyle name="Normal 4 3 3 2 3 2 2 4 2" xfId="30763" xr:uid="{00000000-0005-0000-0000-0000C41F0000}"/>
    <cellStyle name="Normal 4 3 3 2 3 2 2 4 3" xfId="30764" xr:uid="{00000000-0005-0000-0000-0000C51F0000}"/>
    <cellStyle name="Normal 4 3 3 2 3 2 2 5" xfId="30765" xr:uid="{00000000-0005-0000-0000-0000C61F0000}"/>
    <cellStyle name="Normal 4 3 3 2 3 2 2 6" xfId="30766" xr:uid="{00000000-0005-0000-0000-0000C71F0000}"/>
    <cellStyle name="Normal 4 3 3 2 3 2 2 7" xfId="30767" xr:uid="{00000000-0005-0000-0000-0000C81F0000}"/>
    <cellStyle name="Normal 4 3 3 2 3 2 3" xfId="30768" xr:uid="{00000000-0005-0000-0000-0000C91F0000}"/>
    <cellStyle name="Normal 4 3 3 2 3 2 3 2" xfId="30769" xr:uid="{00000000-0005-0000-0000-0000CA1F0000}"/>
    <cellStyle name="Normal 4 3 3 2 3 2 3 2 2" xfId="30770" xr:uid="{00000000-0005-0000-0000-0000CB1F0000}"/>
    <cellStyle name="Normal 4 3 3 2 3 2 3 2 3" xfId="30771" xr:uid="{00000000-0005-0000-0000-0000CC1F0000}"/>
    <cellStyle name="Normal 4 3 3 2 3 2 3 3" xfId="30772" xr:uid="{00000000-0005-0000-0000-0000CD1F0000}"/>
    <cellStyle name="Normal 4 3 3 2 3 2 3 4" xfId="30773" xr:uid="{00000000-0005-0000-0000-0000CE1F0000}"/>
    <cellStyle name="Normal 4 3 3 2 3 2 3 5" xfId="30774" xr:uid="{00000000-0005-0000-0000-0000CF1F0000}"/>
    <cellStyle name="Normal 4 3 3 2 3 2 4" xfId="30775" xr:uid="{00000000-0005-0000-0000-0000D01F0000}"/>
    <cellStyle name="Normal 4 3 3 2 3 2 4 2" xfId="30776" xr:uid="{00000000-0005-0000-0000-0000D11F0000}"/>
    <cellStyle name="Normal 4 3 3 2 3 2 4 2 2" xfId="30777" xr:uid="{00000000-0005-0000-0000-0000D21F0000}"/>
    <cellStyle name="Normal 4 3 3 2 3 2 4 2 3" xfId="30778" xr:uid="{00000000-0005-0000-0000-0000D31F0000}"/>
    <cellStyle name="Normal 4 3 3 2 3 2 4 3" xfId="30779" xr:uid="{00000000-0005-0000-0000-0000D41F0000}"/>
    <cellStyle name="Normal 4 3 3 2 3 2 4 4" xfId="30780" xr:uid="{00000000-0005-0000-0000-0000D51F0000}"/>
    <cellStyle name="Normal 4 3 3 2 3 2 4 5" xfId="30781" xr:uid="{00000000-0005-0000-0000-0000D61F0000}"/>
    <cellStyle name="Normal 4 3 3 2 3 2 5" xfId="30782" xr:uid="{00000000-0005-0000-0000-0000D71F0000}"/>
    <cellStyle name="Normal 4 3 3 2 3 2 5 2" xfId="30783" xr:uid="{00000000-0005-0000-0000-0000D81F0000}"/>
    <cellStyle name="Normal 4 3 3 2 3 2 5 3" xfId="30784" xr:uid="{00000000-0005-0000-0000-0000D91F0000}"/>
    <cellStyle name="Normal 4 3 3 2 3 2 6" xfId="30785" xr:uid="{00000000-0005-0000-0000-0000DA1F0000}"/>
    <cellStyle name="Normal 4 3 3 2 3 2 7" xfId="30786" xr:uid="{00000000-0005-0000-0000-0000DB1F0000}"/>
    <cellStyle name="Normal 4 3 3 2 3 2 8" xfId="30787" xr:uid="{00000000-0005-0000-0000-0000DC1F0000}"/>
    <cellStyle name="Normal 4 3 3 2 3 3" xfId="30788" xr:uid="{00000000-0005-0000-0000-0000DD1F0000}"/>
    <cellStyle name="Normal 4 3 3 2 3 3 2" xfId="30789" xr:uid="{00000000-0005-0000-0000-0000DE1F0000}"/>
    <cellStyle name="Normal 4 3 3 2 3 3 2 2" xfId="30790" xr:uid="{00000000-0005-0000-0000-0000DF1F0000}"/>
    <cellStyle name="Normal 4 3 3 2 3 3 2 2 2" xfId="30791" xr:uid="{00000000-0005-0000-0000-0000E01F0000}"/>
    <cellStyle name="Normal 4 3 3 2 3 3 2 2 3" xfId="30792" xr:uid="{00000000-0005-0000-0000-0000E11F0000}"/>
    <cellStyle name="Normal 4 3 3 2 3 3 2 3" xfId="30793" xr:uid="{00000000-0005-0000-0000-0000E21F0000}"/>
    <cellStyle name="Normal 4 3 3 2 3 3 2 4" xfId="30794" xr:uid="{00000000-0005-0000-0000-0000E31F0000}"/>
    <cellStyle name="Normal 4 3 3 2 3 3 2 5" xfId="30795" xr:uid="{00000000-0005-0000-0000-0000E41F0000}"/>
    <cellStyle name="Normal 4 3 3 2 3 3 3" xfId="30796" xr:uid="{00000000-0005-0000-0000-0000E51F0000}"/>
    <cellStyle name="Normal 4 3 3 2 3 3 3 2" xfId="30797" xr:uid="{00000000-0005-0000-0000-0000E61F0000}"/>
    <cellStyle name="Normal 4 3 3 2 3 3 3 2 2" xfId="30798" xr:uid="{00000000-0005-0000-0000-0000E71F0000}"/>
    <cellStyle name="Normal 4 3 3 2 3 3 3 2 3" xfId="30799" xr:uid="{00000000-0005-0000-0000-0000E81F0000}"/>
    <cellStyle name="Normal 4 3 3 2 3 3 3 3" xfId="30800" xr:uid="{00000000-0005-0000-0000-0000E91F0000}"/>
    <cellStyle name="Normal 4 3 3 2 3 3 3 4" xfId="30801" xr:uid="{00000000-0005-0000-0000-0000EA1F0000}"/>
    <cellStyle name="Normal 4 3 3 2 3 3 3 5" xfId="30802" xr:uid="{00000000-0005-0000-0000-0000EB1F0000}"/>
    <cellStyle name="Normal 4 3 3 2 3 3 4" xfId="30803" xr:uid="{00000000-0005-0000-0000-0000EC1F0000}"/>
    <cellStyle name="Normal 4 3 3 2 3 3 4 2" xfId="30804" xr:uid="{00000000-0005-0000-0000-0000ED1F0000}"/>
    <cellStyle name="Normal 4 3 3 2 3 3 4 3" xfId="30805" xr:uid="{00000000-0005-0000-0000-0000EE1F0000}"/>
    <cellStyle name="Normal 4 3 3 2 3 3 5" xfId="30806" xr:uid="{00000000-0005-0000-0000-0000EF1F0000}"/>
    <cellStyle name="Normal 4 3 3 2 3 3 6" xfId="30807" xr:uid="{00000000-0005-0000-0000-0000F01F0000}"/>
    <cellStyle name="Normal 4 3 3 2 3 3 7" xfId="30808" xr:uid="{00000000-0005-0000-0000-0000F11F0000}"/>
    <cellStyle name="Normal 4 3 3 2 3 4" xfId="30809" xr:uid="{00000000-0005-0000-0000-0000F21F0000}"/>
    <cellStyle name="Normal 4 3 3 2 3 4 2" xfId="30810" xr:uid="{00000000-0005-0000-0000-0000F31F0000}"/>
    <cellStyle name="Normal 4 3 3 2 3 4 2 2" xfId="30811" xr:uid="{00000000-0005-0000-0000-0000F41F0000}"/>
    <cellStyle name="Normal 4 3 3 2 3 4 2 3" xfId="30812" xr:uid="{00000000-0005-0000-0000-0000F51F0000}"/>
    <cellStyle name="Normal 4 3 3 2 3 4 3" xfId="30813" xr:uid="{00000000-0005-0000-0000-0000F61F0000}"/>
    <cellStyle name="Normal 4 3 3 2 3 4 4" xfId="30814" xr:uid="{00000000-0005-0000-0000-0000F71F0000}"/>
    <cellStyle name="Normal 4 3 3 2 3 4 5" xfId="30815" xr:uid="{00000000-0005-0000-0000-0000F81F0000}"/>
    <cellStyle name="Normal 4 3 3 2 3 5" xfId="30816" xr:uid="{00000000-0005-0000-0000-0000F91F0000}"/>
    <cellStyle name="Normal 4 3 3 2 3 5 2" xfId="30817" xr:uid="{00000000-0005-0000-0000-0000FA1F0000}"/>
    <cellStyle name="Normal 4 3 3 2 3 5 2 2" xfId="30818" xr:uid="{00000000-0005-0000-0000-0000FB1F0000}"/>
    <cellStyle name="Normal 4 3 3 2 3 5 2 3" xfId="30819" xr:uid="{00000000-0005-0000-0000-0000FC1F0000}"/>
    <cellStyle name="Normal 4 3 3 2 3 5 3" xfId="30820" xr:uid="{00000000-0005-0000-0000-0000FD1F0000}"/>
    <cellStyle name="Normal 4 3 3 2 3 5 4" xfId="30821" xr:uid="{00000000-0005-0000-0000-0000FE1F0000}"/>
    <cellStyle name="Normal 4 3 3 2 3 5 5" xfId="30822" xr:uid="{00000000-0005-0000-0000-0000FF1F0000}"/>
    <cellStyle name="Normal 4 3 3 2 3 6" xfId="30823" xr:uid="{00000000-0005-0000-0000-000000200000}"/>
    <cellStyle name="Normal 4 3 3 2 3 6 2" xfId="30824" xr:uid="{00000000-0005-0000-0000-000001200000}"/>
    <cellStyle name="Normal 4 3 3 2 3 6 3" xfId="30825" xr:uid="{00000000-0005-0000-0000-000002200000}"/>
    <cellStyle name="Normal 4 3 3 2 3 7" xfId="30826" xr:uid="{00000000-0005-0000-0000-000003200000}"/>
    <cellStyle name="Normal 4 3 3 2 3 8" xfId="30827" xr:uid="{00000000-0005-0000-0000-000004200000}"/>
    <cellStyle name="Normal 4 3 3 2 3 9" xfId="30828" xr:uid="{00000000-0005-0000-0000-000005200000}"/>
    <cellStyle name="Normal 4 3 3 2 4" xfId="30829" xr:uid="{00000000-0005-0000-0000-000006200000}"/>
    <cellStyle name="Normal 4 3 3 2 4 2" xfId="30830" xr:uid="{00000000-0005-0000-0000-000007200000}"/>
    <cellStyle name="Normal 4 3 3 2 4 2 2" xfId="30831" xr:uid="{00000000-0005-0000-0000-000008200000}"/>
    <cellStyle name="Normal 4 3 3 2 4 2 2 2" xfId="30832" xr:uid="{00000000-0005-0000-0000-000009200000}"/>
    <cellStyle name="Normal 4 3 3 2 4 2 2 2 2" xfId="30833" xr:uid="{00000000-0005-0000-0000-00000A200000}"/>
    <cellStyle name="Normal 4 3 3 2 4 2 2 2 2 2" xfId="30834" xr:uid="{00000000-0005-0000-0000-00000B200000}"/>
    <cellStyle name="Normal 4 3 3 2 4 2 2 2 2 3" xfId="30835" xr:uid="{00000000-0005-0000-0000-00000C200000}"/>
    <cellStyle name="Normal 4 3 3 2 4 2 2 2 3" xfId="30836" xr:uid="{00000000-0005-0000-0000-00000D200000}"/>
    <cellStyle name="Normal 4 3 3 2 4 2 2 2 4" xfId="30837" xr:uid="{00000000-0005-0000-0000-00000E200000}"/>
    <cellStyle name="Normal 4 3 3 2 4 2 2 2 5" xfId="30838" xr:uid="{00000000-0005-0000-0000-00000F200000}"/>
    <cellStyle name="Normal 4 3 3 2 4 2 2 3" xfId="30839" xr:uid="{00000000-0005-0000-0000-000010200000}"/>
    <cellStyle name="Normal 4 3 3 2 4 2 2 3 2" xfId="30840" xr:uid="{00000000-0005-0000-0000-000011200000}"/>
    <cellStyle name="Normal 4 3 3 2 4 2 2 3 2 2" xfId="30841" xr:uid="{00000000-0005-0000-0000-000012200000}"/>
    <cellStyle name="Normal 4 3 3 2 4 2 2 3 2 3" xfId="30842" xr:uid="{00000000-0005-0000-0000-000013200000}"/>
    <cellStyle name="Normal 4 3 3 2 4 2 2 3 3" xfId="30843" xr:uid="{00000000-0005-0000-0000-000014200000}"/>
    <cellStyle name="Normal 4 3 3 2 4 2 2 3 4" xfId="30844" xr:uid="{00000000-0005-0000-0000-000015200000}"/>
    <cellStyle name="Normal 4 3 3 2 4 2 2 3 5" xfId="30845" xr:uid="{00000000-0005-0000-0000-000016200000}"/>
    <cellStyle name="Normal 4 3 3 2 4 2 2 4" xfId="30846" xr:uid="{00000000-0005-0000-0000-000017200000}"/>
    <cellStyle name="Normal 4 3 3 2 4 2 2 4 2" xfId="30847" xr:uid="{00000000-0005-0000-0000-000018200000}"/>
    <cellStyle name="Normal 4 3 3 2 4 2 2 4 3" xfId="30848" xr:uid="{00000000-0005-0000-0000-000019200000}"/>
    <cellStyle name="Normal 4 3 3 2 4 2 2 5" xfId="30849" xr:uid="{00000000-0005-0000-0000-00001A200000}"/>
    <cellStyle name="Normal 4 3 3 2 4 2 2 6" xfId="30850" xr:uid="{00000000-0005-0000-0000-00001B200000}"/>
    <cellStyle name="Normal 4 3 3 2 4 2 2 7" xfId="30851" xr:uid="{00000000-0005-0000-0000-00001C200000}"/>
    <cellStyle name="Normal 4 3 3 2 4 2 3" xfId="30852" xr:uid="{00000000-0005-0000-0000-00001D200000}"/>
    <cellStyle name="Normal 4 3 3 2 4 2 3 2" xfId="30853" xr:uid="{00000000-0005-0000-0000-00001E200000}"/>
    <cellStyle name="Normal 4 3 3 2 4 2 3 2 2" xfId="30854" xr:uid="{00000000-0005-0000-0000-00001F200000}"/>
    <cellStyle name="Normal 4 3 3 2 4 2 3 2 3" xfId="30855" xr:uid="{00000000-0005-0000-0000-000020200000}"/>
    <cellStyle name="Normal 4 3 3 2 4 2 3 3" xfId="30856" xr:uid="{00000000-0005-0000-0000-000021200000}"/>
    <cellStyle name="Normal 4 3 3 2 4 2 3 4" xfId="30857" xr:uid="{00000000-0005-0000-0000-000022200000}"/>
    <cellStyle name="Normal 4 3 3 2 4 2 3 5" xfId="30858" xr:uid="{00000000-0005-0000-0000-000023200000}"/>
    <cellStyle name="Normal 4 3 3 2 4 2 4" xfId="30859" xr:uid="{00000000-0005-0000-0000-000024200000}"/>
    <cellStyle name="Normal 4 3 3 2 4 2 4 2" xfId="30860" xr:uid="{00000000-0005-0000-0000-000025200000}"/>
    <cellStyle name="Normal 4 3 3 2 4 2 4 2 2" xfId="30861" xr:uid="{00000000-0005-0000-0000-000026200000}"/>
    <cellStyle name="Normal 4 3 3 2 4 2 4 2 3" xfId="30862" xr:uid="{00000000-0005-0000-0000-000027200000}"/>
    <cellStyle name="Normal 4 3 3 2 4 2 4 3" xfId="30863" xr:uid="{00000000-0005-0000-0000-000028200000}"/>
    <cellStyle name="Normal 4 3 3 2 4 2 4 4" xfId="30864" xr:uid="{00000000-0005-0000-0000-000029200000}"/>
    <cellStyle name="Normal 4 3 3 2 4 2 4 5" xfId="30865" xr:uid="{00000000-0005-0000-0000-00002A200000}"/>
    <cellStyle name="Normal 4 3 3 2 4 2 5" xfId="30866" xr:uid="{00000000-0005-0000-0000-00002B200000}"/>
    <cellStyle name="Normal 4 3 3 2 4 2 5 2" xfId="30867" xr:uid="{00000000-0005-0000-0000-00002C200000}"/>
    <cellStyle name="Normal 4 3 3 2 4 2 5 3" xfId="30868" xr:uid="{00000000-0005-0000-0000-00002D200000}"/>
    <cellStyle name="Normal 4 3 3 2 4 2 6" xfId="30869" xr:uid="{00000000-0005-0000-0000-00002E200000}"/>
    <cellStyle name="Normal 4 3 3 2 4 2 7" xfId="30870" xr:uid="{00000000-0005-0000-0000-00002F200000}"/>
    <cellStyle name="Normal 4 3 3 2 4 2 8" xfId="30871" xr:uid="{00000000-0005-0000-0000-000030200000}"/>
    <cellStyle name="Normal 4 3 3 2 4 3" xfId="30872" xr:uid="{00000000-0005-0000-0000-000031200000}"/>
    <cellStyle name="Normal 4 3 3 2 4 3 2" xfId="30873" xr:uid="{00000000-0005-0000-0000-000032200000}"/>
    <cellStyle name="Normal 4 3 3 2 4 3 2 2" xfId="30874" xr:uid="{00000000-0005-0000-0000-000033200000}"/>
    <cellStyle name="Normal 4 3 3 2 4 3 2 2 2" xfId="30875" xr:uid="{00000000-0005-0000-0000-000034200000}"/>
    <cellStyle name="Normal 4 3 3 2 4 3 2 2 3" xfId="30876" xr:uid="{00000000-0005-0000-0000-000035200000}"/>
    <cellStyle name="Normal 4 3 3 2 4 3 2 3" xfId="30877" xr:uid="{00000000-0005-0000-0000-000036200000}"/>
    <cellStyle name="Normal 4 3 3 2 4 3 2 4" xfId="30878" xr:uid="{00000000-0005-0000-0000-000037200000}"/>
    <cellStyle name="Normal 4 3 3 2 4 3 2 5" xfId="30879" xr:uid="{00000000-0005-0000-0000-000038200000}"/>
    <cellStyle name="Normal 4 3 3 2 4 3 3" xfId="30880" xr:uid="{00000000-0005-0000-0000-000039200000}"/>
    <cellStyle name="Normal 4 3 3 2 4 3 3 2" xfId="30881" xr:uid="{00000000-0005-0000-0000-00003A200000}"/>
    <cellStyle name="Normal 4 3 3 2 4 3 3 2 2" xfId="30882" xr:uid="{00000000-0005-0000-0000-00003B200000}"/>
    <cellStyle name="Normal 4 3 3 2 4 3 3 2 3" xfId="30883" xr:uid="{00000000-0005-0000-0000-00003C200000}"/>
    <cellStyle name="Normal 4 3 3 2 4 3 3 3" xfId="30884" xr:uid="{00000000-0005-0000-0000-00003D200000}"/>
    <cellStyle name="Normal 4 3 3 2 4 3 3 4" xfId="30885" xr:uid="{00000000-0005-0000-0000-00003E200000}"/>
    <cellStyle name="Normal 4 3 3 2 4 3 3 5" xfId="30886" xr:uid="{00000000-0005-0000-0000-00003F200000}"/>
    <cellStyle name="Normal 4 3 3 2 4 3 4" xfId="30887" xr:uid="{00000000-0005-0000-0000-000040200000}"/>
    <cellStyle name="Normal 4 3 3 2 4 3 4 2" xfId="30888" xr:uid="{00000000-0005-0000-0000-000041200000}"/>
    <cellStyle name="Normal 4 3 3 2 4 3 4 3" xfId="30889" xr:uid="{00000000-0005-0000-0000-000042200000}"/>
    <cellStyle name="Normal 4 3 3 2 4 3 5" xfId="30890" xr:uid="{00000000-0005-0000-0000-000043200000}"/>
    <cellStyle name="Normal 4 3 3 2 4 3 6" xfId="30891" xr:uid="{00000000-0005-0000-0000-000044200000}"/>
    <cellStyle name="Normal 4 3 3 2 4 3 7" xfId="30892" xr:uid="{00000000-0005-0000-0000-000045200000}"/>
    <cellStyle name="Normal 4 3 3 2 4 4" xfId="30893" xr:uid="{00000000-0005-0000-0000-000046200000}"/>
    <cellStyle name="Normal 4 3 3 2 4 4 2" xfId="30894" xr:uid="{00000000-0005-0000-0000-000047200000}"/>
    <cellStyle name="Normal 4 3 3 2 4 4 2 2" xfId="30895" xr:uid="{00000000-0005-0000-0000-000048200000}"/>
    <cellStyle name="Normal 4 3 3 2 4 4 2 3" xfId="30896" xr:uid="{00000000-0005-0000-0000-000049200000}"/>
    <cellStyle name="Normal 4 3 3 2 4 4 3" xfId="30897" xr:uid="{00000000-0005-0000-0000-00004A200000}"/>
    <cellStyle name="Normal 4 3 3 2 4 4 4" xfId="30898" xr:uid="{00000000-0005-0000-0000-00004B200000}"/>
    <cellStyle name="Normal 4 3 3 2 4 4 5" xfId="30899" xr:uid="{00000000-0005-0000-0000-00004C200000}"/>
    <cellStyle name="Normal 4 3 3 2 4 5" xfId="30900" xr:uid="{00000000-0005-0000-0000-00004D200000}"/>
    <cellStyle name="Normal 4 3 3 2 4 5 2" xfId="30901" xr:uid="{00000000-0005-0000-0000-00004E200000}"/>
    <cellStyle name="Normal 4 3 3 2 4 5 2 2" xfId="30902" xr:uid="{00000000-0005-0000-0000-00004F200000}"/>
    <cellStyle name="Normal 4 3 3 2 4 5 2 3" xfId="30903" xr:uid="{00000000-0005-0000-0000-000050200000}"/>
    <cellStyle name="Normal 4 3 3 2 4 5 3" xfId="30904" xr:uid="{00000000-0005-0000-0000-000051200000}"/>
    <cellStyle name="Normal 4 3 3 2 4 5 4" xfId="30905" xr:uid="{00000000-0005-0000-0000-000052200000}"/>
    <cellStyle name="Normal 4 3 3 2 4 5 5" xfId="30906" xr:uid="{00000000-0005-0000-0000-000053200000}"/>
    <cellStyle name="Normal 4 3 3 2 4 6" xfId="30907" xr:uid="{00000000-0005-0000-0000-000054200000}"/>
    <cellStyle name="Normal 4 3 3 2 4 6 2" xfId="30908" xr:uid="{00000000-0005-0000-0000-000055200000}"/>
    <cellStyle name="Normal 4 3 3 2 4 6 3" xfId="30909" xr:uid="{00000000-0005-0000-0000-000056200000}"/>
    <cellStyle name="Normal 4 3 3 2 4 7" xfId="30910" xr:uid="{00000000-0005-0000-0000-000057200000}"/>
    <cellStyle name="Normal 4 3 3 2 4 8" xfId="30911" xr:uid="{00000000-0005-0000-0000-000058200000}"/>
    <cellStyle name="Normal 4 3 3 2 4 9" xfId="30912" xr:uid="{00000000-0005-0000-0000-000059200000}"/>
    <cellStyle name="Normal 4 3 3 2 5" xfId="30913" xr:uid="{00000000-0005-0000-0000-00005A200000}"/>
    <cellStyle name="Normal 4 3 3 2 5 2" xfId="30914" xr:uid="{00000000-0005-0000-0000-00005B200000}"/>
    <cellStyle name="Normal 4 3 3 2 5 2 2" xfId="30915" xr:uid="{00000000-0005-0000-0000-00005C200000}"/>
    <cellStyle name="Normal 4 3 3 2 5 2 2 2" xfId="30916" xr:uid="{00000000-0005-0000-0000-00005D200000}"/>
    <cellStyle name="Normal 4 3 3 2 5 2 2 2 2" xfId="30917" xr:uid="{00000000-0005-0000-0000-00005E200000}"/>
    <cellStyle name="Normal 4 3 3 2 5 2 2 2 3" xfId="30918" xr:uid="{00000000-0005-0000-0000-00005F200000}"/>
    <cellStyle name="Normal 4 3 3 2 5 2 2 3" xfId="30919" xr:uid="{00000000-0005-0000-0000-000060200000}"/>
    <cellStyle name="Normal 4 3 3 2 5 2 2 4" xfId="30920" xr:uid="{00000000-0005-0000-0000-000061200000}"/>
    <cellStyle name="Normal 4 3 3 2 5 2 2 5" xfId="30921" xr:uid="{00000000-0005-0000-0000-000062200000}"/>
    <cellStyle name="Normal 4 3 3 2 5 2 3" xfId="30922" xr:uid="{00000000-0005-0000-0000-000063200000}"/>
    <cellStyle name="Normal 4 3 3 2 5 2 3 2" xfId="30923" xr:uid="{00000000-0005-0000-0000-000064200000}"/>
    <cellStyle name="Normal 4 3 3 2 5 2 3 2 2" xfId="30924" xr:uid="{00000000-0005-0000-0000-000065200000}"/>
    <cellStyle name="Normal 4 3 3 2 5 2 3 2 3" xfId="30925" xr:uid="{00000000-0005-0000-0000-000066200000}"/>
    <cellStyle name="Normal 4 3 3 2 5 2 3 3" xfId="30926" xr:uid="{00000000-0005-0000-0000-000067200000}"/>
    <cellStyle name="Normal 4 3 3 2 5 2 3 4" xfId="30927" xr:uid="{00000000-0005-0000-0000-000068200000}"/>
    <cellStyle name="Normal 4 3 3 2 5 2 3 5" xfId="30928" xr:uid="{00000000-0005-0000-0000-000069200000}"/>
    <cellStyle name="Normal 4 3 3 2 5 2 4" xfId="30929" xr:uid="{00000000-0005-0000-0000-00006A200000}"/>
    <cellStyle name="Normal 4 3 3 2 5 2 4 2" xfId="30930" xr:uid="{00000000-0005-0000-0000-00006B200000}"/>
    <cellStyle name="Normal 4 3 3 2 5 2 4 3" xfId="30931" xr:uid="{00000000-0005-0000-0000-00006C200000}"/>
    <cellStyle name="Normal 4 3 3 2 5 2 5" xfId="30932" xr:uid="{00000000-0005-0000-0000-00006D200000}"/>
    <cellStyle name="Normal 4 3 3 2 5 2 6" xfId="30933" xr:uid="{00000000-0005-0000-0000-00006E200000}"/>
    <cellStyle name="Normal 4 3 3 2 5 2 7" xfId="30934" xr:uid="{00000000-0005-0000-0000-00006F200000}"/>
    <cellStyle name="Normal 4 3 3 2 5 3" xfId="30935" xr:uid="{00000000-0005-0000-0000-000070200000}"/>
    <cellStyle name="Normal 4 3 3 2 5 3 2" xfId="30936" xr:uid="{00000000-0005-0000-0000-000071200000}"/>
    <cellStyle name="Normal 4 3 3 2 5 3 2 2" xfId="30937" xr:uid="{00000000-0005-0000-0000-000072200000}"/>
    <cellStyle name="Normal 4 3 3 2 5 3 2 3" xfId="30938" xr:uid="{00000000-0005-0000-0000-000073200000}"/>
    <cellStyle name="Normal 4 3 3 2 5 3 3" xfId="30939" xr:uid="{00000000-0005-0000-0000-000074200000}"/>
    <cellStyle name="Normal 4 3 3 2 5 3 4" xfId="30940" xr:uid="{00000000-0005-0000-0000-000075200000}"/>
    <cellStyle name="Normal 4 3 3 2 5 3 5" xfId="30941" xr:uid="{00000000-0005-0000-0000-000076200000}"/>
    <cellStyle name="Normal 4 3 3 2 5 4" xfId="30942" xr:uid="{00000000-0005-0000-0000-000077200000}"/>
    <cellStyle name="Normal 4 3 3 2 5 4 2" xfId="30943" xr:uid="{00000000-0005-0000-0000-000078200000}"/>
    <cellStyle name="Normal 4 3 3 2 5 4 2 2" xfId="30944" xr:uid="{00000000-0005-0000-0000-000079200000}"/>
    <cellStyle name="Normal 4 3 3 2 5 4 2 3" xfId="30945" xr:uid="{00000000-0005-0000-0000-00007A200000}"/>
    <cellStyle name="Normal 4 3 3 2 5 4 3" xfId="30946" xr:uid="{00000000-0005-0000-0000-00007B200000}"/>
    <cellStyle name="Normal 4 3 3 2 5 4 4" xfId="30947" xr:uid="{00000000-0005-0000-0000-00007C200000}"/>
    <cellStyle name="Normal 4 3 3 2 5 4 5" xfId="30948" xr:uid="{00000000-0005-0000-0000-00007D200000}"/>
    <cellStyle name="Normal 4 3 3 2 5 5" xfId="30949" xr:uid="{00000000-0005-0000-0000-00007E200000}"/>
    <cellStyle name="Normal 4 3 3 2 5 5 2" xfId="30950" xr:uid="{00000000-0005-0000-0000-00007F200000}"/>
    <cellStyle name="Normal 4 3 3 2 5 5 3" xfId="30951" xr:uid="{00000000-0005-0000-0000-000080200000}"/>
    <cellStyle name="Normal 4 3 3 2 5 6" xfId="30952" xr:uid="{00000000-0005-0000-0000-000081200000}"/>
    <cellStyle name="Normal 4 3 3 2 5 7" xfId="30953" xr:uid="{00000000-0005-0000-0000-000082200000}"/>
    <cellStyle name="Normal 4 3 3 2 5 8" xfId="30954" xr:uid="{00000000-0005-0000-0000-000083200000}"/>
    <cellStyle name="Normal 4 3 3 2 6" xfId="30955" xr:uid="{00000000-0005-0000-0000-000084200000}"/>
    <cellStyle name="Normal 4 3 3 2 6 2" xfId="30956" xr:uid="{00000000-0005-0000-0000-000085200000}"/>
    <cellStyle name="Normal 4 3 3 2 6 2 2" xfId="30957" xr:uid="{00000000-0005-0000-0000-000086200000}"/>
    <cellStyle name="Normal 4 3 3 2 6 2 2 2" xfId="30958" xr:uid="{00000000-0005-0000-0000-000087200000}"/>
    <cellStyle name="Normal 4 3 3 2 6 2 2 3" xfId="30959" xr:uid="{00000000-0005-0000-0000-000088200000}"/>
    <cellStyle name="Normal 4 3 3 2 6 2 3" xfId="30960" xr:uid="{00000000-0005-0000-0000-000089200000}"/>
    <cellStyle name="Normal 4 3 3 2 6 2 4" xfId="30961" xr:uid="{00000000-0005-0000-0000-00008A200000}"/>
    <cellStyle name="Normal 4 3 3 2 6 2 5" xfId="30962" xr:uid="{00000000-0005-0000-0000-00008B200000}"/>
    <cellStyle name="Normal 4 3 3 2 6 3" xfId="30963" xr:uid="{00000000-0005-0000-0000-00008C200000}"/>
    <cellStyle name="Normal 4 3 3 2 6 3 2" xfId="30964" xr:uid="{00000000-0005-0000-0000-00008D200000}"/>
    <cellStyle name="Normal 4 3 3 2 6 3 2 2" xfId="30965" xr:uid="{00000000-0005-0000-0000-00008E200000}"/>
    <cellStyle name="Normal 4 3 3 2 6 3 2 3" xfId="30966" xr:uid="{00000000-0005-0000-0000-00008F200000}"/>
    <cellStyle name="Normal 4 3 3 2 6 3 3" xfId="30967" xr:uid="{00000000-0005-0000-0000-000090200000}"/>
    <cellStyle name="Normal 4 3 3 2 6 3 4" xfId="30968" xr:uid="{00000000-0005-0000-0000-000091200000}"/>
    <cellStyle name="Normal 4 3 3 2 6 3 5" xfId="30969" xr:uid="{00000000-0005-0000-0000-000092200000}"/>
    <cellStyle name="Normal 4 3 3 2 6 4" xfId="30970" xr:uid="{00000000-0005-0000-0000-000093200000}"/>
    <cellStyle name="Normal 4 3 3 2 6 4 2" xfId="30971" xr:uid="{00000000-0005-0000-0000-000094200000}"/>
    <cellStyle name="Normal 4 3 3 2 6 4 3" xfId="30972" xr:uid="{00000000-0005-0000-0000-000095200000}"/>
    <cellStyle name="Normal 4 3 3 2 6 5" xfId="30973" xr:uid="{00000000-0005-0000-0000-000096200000}"/>
    <cellStyle name="Normal 4 3 3 2 6 6" xfId="30974" xr:uid="{00000000-0005-0000-0000-000097200000}"/>
    <cellStyle name="Normal 4 3 3 2 6 7" xfId="30975" xr:uid="{00000000-0005-0000-0000-000098200000}"/>
    <cellStyle name="Normal 4 3 3 2 7" xfId="30976" xr:uid="{00000000-0005-0000-0000-000099200000}"/>
    <cellStyle name="Normal 4 3 3 2 7 2" xfId="30977" xr:uid="{00000000-0005-0000-0000-00009A200000}"/>
    <cellStyle name="Normal 4 3 3 2 7 2 2" xfId="30978" xr:uid="{00000000-0005-0000-0000-00009B200000}"/>
    <cellStyle name="Normal 4 3 3 2 7 2 3" xfId="30979" xr:uid="{00000000-0005-0000-0000-00009C200000}"/>
    <cellStyle name="Normal 4 3 3 2 7 3" xfId="30980" xr:uid="{00000000-0005-0000-0000-00009D200000}"/>
    <cellStyle name="Normal 4 3 3 2 7 4" xfId="30981" xr:uid="{00000000-0005-0000-0000-00009E200000}"/>
    <cellStyle name="Normal 4 3 3 2 7 5" xfId="30982" xr:uid="{00000000-0005-0000-0000-00009F200000}"/>
    <cellStyle name="Normal 4 3 3 2 8" xfId="30983" xr:uid="{00000000-0005-0000-0000-0000A0200000}"/>
    <cellStyle name="Normal 4 3 3 2 8 2" xfId="30984" xr:uid="{00000000-0005-0000-0000-0000A1200000}"/>
    <cellStyle name="Normal 4 3 3 2 8 2 2" xfId="30985" xr:uid="{00000000-0005-0000-0000-0000A2200000}"/>
    <cellStyle name="Normal 4 3 3 2 8 2 3" xfId="30986" xr:uid="{00000000-0005-0000-0000-0000A3200000}"/>
    <cellStyle name="Normal 4 3 3 2 8 3" xfId="30987" xr:uid="{00000000-0005-0000-0000-0000A4200000}"/>
    <cellStyle name="Normal 4 3 3 2 8 4" xfId="30988" xr:uid="{00000000-0005-0000-0000-0000A5200000}"/>
    <cellStyle name="Normal 4 3 3 2 8 5" xfId="30989" xr:uid="{00000000-0005-0000-0000-0000A6200000}"/>
    <cellStyle name="Normal 4 3 3 2 9" xfId="30990" xr:uid="{00000000-0005-0000-0000-0000A7200000}"/>
    <cellStyle name="Normal 4 3 3 2 9 2" xfId="30991" xr:uid="{00000000-0005-0000-0000-0000A8200000}"/>
    <cellStyle name="Normal 4 3 3 2 9 3" xfId="30992" xr:uid="{00000000-0005-0000-0000-0000A9200000}"/>
    <cellStyle name="Normal 4 3 3 3" xfId="5388" xr:uid="{00000000-0005-0000-0000-0000AA200000}"/>
    <cellStyle name="Normal 4 3 3 3 10" xfId="30993" xr:uid="{00000000-0005-0000-0000-0000AB200000}"/>
    <cellStyle name="Normal 4 3 3 3 2" xfId="30994" xr:uid="{00000000-0005-0000-0000-0000AC200000}"/>
    <cellStyle name="Normal 4 3 3 3 2 2" xfId="30995" xr:uid="{00000000-0005-0000-0000-0000AD200000}"/>
    <cellStyle name="Normal 4 3 3 3 2 2 2" xfId="30996" xr:uid="{00000000-0005-0000-0000-0000AE200000}"/>
    <cellStyle name="Normal 4 3 3 3 2 2 2 2" xfId="30997" xr:uid="{00000000-0005-0000-0000-0000AF200000}"/>
    <cellStyle name="Normal 4 3 3 3 2 2 2 2 2" xfId="30998" xr:uid="{00000000-0005-0000-0000-0000B0200000}"/>
    <cellStyle name="Normal 4 3 3 3 2 2 2 2 3" xfId="30999" xr:uid="{00000000-0005-0000-0000-0000B1200000}"/>
    <cellStyle name="Normal 4 3 3 3 2 2 2 3" xfId="31000" xr:uid="{00000000-0005-0000-0000-0000B2200000}"/>
    <cellStyle name="Normal 4 3 3 3 2 2 2 4" xfId="31001" xr:uid="{00000000-0005-0000-0000-0000B3200000}"/>
    <cellStyle name="Normal 4 3 3 3 2 2 2 5" xfId="31002" xr:uid="{00000000-0005-0000-0000-0000B4200000}"/>
    <cellStyle name="Normal 4 3 3 3 2 2 3" xfId="31003" xr:uid="{00000000-0005-0000-0000-0000B5200000}"/>
    <cellStyle name="Normal 4 3 3 3 2 2 3 2" xfId="31004" xr:uid="{00000000-0005-0000-0000-0000B6200000}"/>
    <cellStyle name="Normal 4 3 3 3 2 2 3 2 2" xfId="31005" xr:uid="{00000000-0005-0000-0000-0000B7200000}"/>
    <cellStyle name="Normal 4 3 3 3 2 2 3 2 3" xfId="31006" xr:uid="{00000000-0005-0000-0000-0000B8200000}"/>
    <cellStyle name="Normal 4 3 3 3 2 2 3 3" xfId="31007" xr:uid="{00000000-0005-0000-0000-0000B9200000}"/>
    <cellStyle name="Normal 4 3 3 3 2 2 3 4" xfId="31008" xr:uid="{00000000-0005-0000-0000-0000BA200000}"/>
    <cellStyle name="Normal 4 3 3 3 2 2 3 5" xfId="31009" xr:uid="{00000000-0005-0000-0000-0000BB200000}"/>
    <cellStyle name="Normal 4 3 3 3 2 2 4" xfId="31010" xr:uid="{00000000-0005-0000-0000-0000BC200000}"/>
    <cellStyle name="Normal 4 3 3 3 2 2 4 2" xfId="31011" xr:uid="{00000000-0005-0000-0000-0000BD200000}"/>
    <cellStyle name="Normal 4 3 3 3 2 2 4 3" xfId="31012" xr:uid="{00000000-0005-0000-0000-0000BE200000}"/>
    <cellStyle name="Normal 4 3 3 3 2 2 5" xfId="31013" xr:uid="{00000000-0005-0000-0000-0000BF200000}"/>
    <cellStyle name="Normal 4 3 3 3 2 2 6" xfId="31014" xr:uid="{00000000-0005-0000-0000-0000C0200000}"/>
    <cellStyle name="Normal 4 3 3 3 2 2 7" xfId="31015" xr:uid="{00000000-0005-0000-0000-0000C1200000}"/>
    <cellStyle name="Normal 4 3 3 3 2 3" xfId="31016" xr:uid="{00000000-0005-0000-0000-0000C2200000}"/>
    <cellStyle name="Normal 4 3 3 3 2 3 2" xfId="31017" xr:uid="{00000000-0005-0000-0000-0000C3200000}"/>
    <cellStyle name="Normal 4 3 3 3 2 3 2 2" xfId="31018" xr:uid="{00000000-0005-0000-0000-0000C4200000}"/>
    <cellStyle name="Normal 4 3 3 3 2 3 2 3" xfId="31019" xr:uid="{00000000-0005-0000-0000-0000C5200000}"/>
    <cellStyle name="Normal 4 3 3 3 2 3 3" xfId="31020" xr:uid="{00000000-0005-0000-0000-0000C6200000}"/>
    <cellStyle name="Normal 4 3 3 3 2 3 4" xfId="31021" xr:uid="{00000000-0005-0000-0000-0000C7200000}"/>
    <cellStyle name="Normal 4 3 3 3 2 3 5" xfId="31022" xr:uid="{00000000-0005-0000-0000-0000C8200000}"/>
    <cellStyle name="Normal 4 3 3 3 2 4" xfId="31023" xr:uid="{00000000-0005-0000-0000-0000C9200000}"/>
    <cellStyle name="Normal 4 3 3 3 2 4 2" xfId="31024" xr:uid="{00000000-0005-0000-0000-0000CA200000}"/>
    <cellStyle name="Normal 4 3 3 3 2 4 2 2" xfId="31025" xr:uid="{00000000-0005-0000-0000-0000CB200000}"/>
    <cellStyle name="Normal 4 3 3 3 2 4 2 3" xfId="31026" xr:uid="{00000000-0005-0000-0000-0000CC200000}"/>
    <cellStyle name="Normal 4 3 3 3 2 4 3" xfId="31027" xr:uid="{00000000-0005-0000-0000-0000CD200000}"/>
    <cellStyle name="Normal 4 3 3 3 2 4 4" xfId="31028" xr:uid="{00000000-0005-0000-0000-0000CE200000}"/>
    <cellStyle name="Normal 4 3 3 3 2 4 5" xfId="31029" xr:uid="{00000000-0005-0000-0000-0000CF200000}"/>
    <cellStyle name="Normal 4 3 3 3 2 5" xfId="31030" xr:uid="{00000000-0005-0000-0000-0000D0200000}"/>
    <cellStyle name="Normal 4 3 3 3 2 5 2" xfId="31031" xr:uid="{00000000-0005-0000-0000-0000D1200000}"/>
    <cellStyle name="Normal 4 3 3 3 2 5 3" xfId="31032" xr:uid="{00000000-0005-0000-0000-0000D2200000}"/>
    <cellStyle name="Normal 4 3 3 3 2 6" xfId="31033" xr:uid="{00000000-0005-0000-0000-0000D3200000}"/>
    <cellStyle name="Normal 4 3 3 3 2 7" xfId="31034" xr:uid="{00000000-0005-0000-0000-0000D4200000}"/>
    <cellStyle name="Normal 4 3 3 3 2 8" xfId="31035" xr:uid="{00000000-0005-0000-0000-0000D5200000}"/>
    <cellStyle name="Normal 4 3 3 3 3" xfId="31036" xr:uid="{00000000-0005-0000-0000-0000D6200000}"/>
    <cellStyle name="Normal 4 3 3 3 3 2" xfId="31037" xr:uid="{00000000-0005-0000-0000-0000D7200000}"/>
    <cellStyle name="Normal 4 3 3 3 3 2 2" xfId="31038" xr:uid="{00000000-0005-0000-0000-0000D8200000}"/>
    <cellStyle name="Normal 4 3 3 3 3 2 2 2" xfId="31039" xr:uid="{00000000-0005-0000-0000-0000D9200000}"/>
    <cellStyle name="Normal 4 3 3 3 3 2 2 3" xfId="31040" xr:uid="{00000000-0005-0000-0000-0000DA200000}"/>
    <cellStyle name="Normal 4 3 3 3 3 2 3" xfId="31041" xr:uid="{00000000-0005-0000-0000-0000DB200000}"/>
    <cellStyle name="Normal 4 3 3 3 3 2 4" xfId="31042" xr:uid="{00000000-0005-0000-0000-0000DC200000}"/>
    <cellStyle name="Normal 4 3 3 3 3 2 5" xfId="31043" xr:uid="{00000000-0005-0000-0000-0000DD200000}"/>
    <cellStyle name="Normal 4 3 3 3 3 3" xfId="31044" xr:uid="{00000000-0005-0000-0000-0000DE200000}"/>
    <cellStyle name="Normal 4 3 3 3 3 3 2" xfId="31045" xr:uid="{00000000-0005-0000-0000-0000DF200000}"/>
    <cellStyle name="Normal 4 3 3 3 3 3 2 2" xfId="31046" xr:uid="{00000000-0005-0000-0000-0000E0200000}"/>
    <cellStyle name="Normal 4 3 3 3 3 3 2 3" xfId="31047" xr:uid="{00000000-0005-0000-0000-0000E1200000}"/>
    <cellStyle name="Normal 4 3 3 3 3 3 3" xfId="31048" xr:uid="{00000000-0005-0000-0000-0000E2200000}"/>
    <cellStyle name="Normal 4 3 3 3 3 3 4" xfId="31049" xr:uid="{00000000-0005-0000-0000-0000E3200000}"/>
    <cellStyle name="Normal 4 3 3 3 3 3 5" xfId="31050" xr:uid="{00000000-0005-0000-0000-0000E4200000}"/>
    <cellStyle name="Normal 4 3 3 3 3 4" xfId="31051" xr:uid="{00000000-0005-0000-0000-0000E5200000}"/>
    <cellStyle name="Normal 4 3 3 3 3 4 2" xfId="31052" xr:uid="{00000000-0005-0000-0000-0000E6200000}"/>
    <cellStyle name="Normal 4 3 3 3 3 4 3" xfId="31053" xr:uid="{00000000-0005-0000-0000-0000E7200000}"/>
    <cellStyle name="Normal 4 3 3 3 3 5" xfId="31054" xr:uid="{00000000-0005-0000-0000-0000E8200000}"/>
    <cellStyle name="Normal 4 3 3 3 3 6" xfId="31055" xr:uid="{00000000-0005-0000-0000-0000E9200000}"/>
    <cellStyle name="Normal 4 3 3 3 3 7" xfId="31056" xr:uid="{00000000-0005-0000-0000-0000EA200000}"/>
    <cellStyle name="Normal 4 3 3 3 4" xfId="31057" xr:uid="{00000000-0005-0000-0000-0000EB200000}"/>
    <cellStyle name="Normal 4 3 3 3 4 2" xfId="31058" xr:uid="{00000000-0005-0000-0000-0000EC200000}"/>
    <cellStyle name="Normal 4 3 3 3 4 2 2" xfId="31059" xr:uid="{00000000-0005-0000-0000-0000ED200000}"/>
    <cellStyle name="Normal 4 3 3 3 4 2 3" xfId="31060" xr:uid="{00000000-0005-0000-0000-0000EE200000}"/>
    <cellStyle name="Normal 4 3 3 3 4 3" xfId="31061" xr:uid="{00000000-0005-0000-0000-0000EF200000}"/>
    <cellStyle name="Normal 4 3 3 3 4 4" xfId="31062" xr:uid="{00000000-0005-0000-0000-0000F0200000}"/>
    <cellStyle name="Normal 4 3 3 3 4 5" xfId="31063" xr:uid="{00000000-0005-0000-0000-0000F1200000}"/>
    <cellStyle name="Normal 4 3 3 3 5" xfId="31064" xr:uid="{00000000-0005-0000-0000-0000F2200000}"/>
    <cellStyle name="Normal 4 3 3 3 5 2" xfId="31065" xr:uid="{00000000-0005-0000-0000-0000F3200000}"/>
    <cellStyle name="Normal 4 3 3 3 5 2 2" xfId="31066" xr:uid="{00000000-0005-0000-0000-0000F4200000}"/>
    <cellStyle name="Normal 4 3 3 3 5 2 3" xfId="31067" xr:uid="{00000000-0005-0000-0000-0000F5200000}"/>
    <cellStyle name="Normal 4 3 3 3 5 3" xfId="31068" xr:uid="{00000000-0005-0000-0000-0000F6200000}"/>
    <cellStyle name="Normal 4 3 3 3 5 4" xfId="31069" xr:uid="{00000000-0005-0000-0000-0000F7200000}"/>
    <cellStyle name="Normal 4 3 3 3 5 5" xfId="31070" xr:uid="{00000000-0005-0000-0000-0000F8200000}"/>
    <cellStyle name="Normal 4 3 3 3 6" xfId="31071" xr:uid="{00000000-0005-0000-0000-0000F9200000}"/>
    <cellStyle name="Normal 4 3 3 3 6 2" xfId="31072" xr:uid="{00000000-0005-0000-0000-0000FA200000}"/>
    <cellStyle name="Normal 4 3 3 3 6 3" xfId="31073" xr:uid="{00000000-0005-0000-0000-0000FB200000}"/>
    <cellStyle name="Normal 4 3 3 3 7" xfId="31074" xr:uid="{00000000-0005-0000-0000-0000FC200000}"/>
    <cellStyle name="Normal 4 3 3 3 8" xfId="31075" xr:uid="{00000000-0005-0000-0000-0000FD200000}"/>
    <cellStyle name="Normal 4 3 3 3 9" xfId="31076" xr:uid="{00000000-0005-0000-0000-0000FE200000}"/>
    <cellStyle name="Normal 4 3 3 4" xfId="31077" xr:uid="{00000000-0005-0000-0000-0000FF200000}"/>
    <cellStyle name="Normal 4 3 3 4 2" xfId="31078" xr:uid="{00000000-0005-0000-0000-000000210000}"/>
    <cellStyle name="Normal 4 3 3 4 2 2" xfId="31079" xr:uid="{00000000-0005-0000-0000-000001210000}"/>
    <cellStyle name="Normal 4 3 3 4 2 2 2" xfId="31080" xr:uid="{00000000-0005-0000-0000-000002210000}"/>
    <cellStyle name="Normal 4 3 3 4 2 2 2 2" xfId="31081" xr:uid="{00000000-0005-0000-0000-000003210000}"/>
    <cellStyle name="Normal 4 3 3 4 2 2 2 2 2" xfId="31082" xr:uid="{00000000-0005-0000-0000-000004210000}"/>
    <cellStyle name="Normal 4 3 3 4 2 2 2 2 3" xfId="31083" xr:uid="{00000000-0005-0000-0000-000005210000}"/>
    <cellStyle name="Normal 4 3 3 4 2 2 2 3" xfId="31084" xr:uid="{00000000-0005-0000-0000-000006210000}"/>
    <cellStyle name="Normal 4 3 3 4 2 2 2 4" xfId="31085" xr:uid="{00000000-0005-0000-0000-000007210000}"/>
    <cellStyle name="Normal 4 3 3 4 2 2 2 5" xfId="31086" xr:uid="{00000000-0005-0000-0000-000008210000}"/>
    <cellStyle name="Normal 4 3 3 4 2 2 3" xfId="31087" xr:uid="{00000000-0005-0000-0000-000009210000}"/>
    <cellStyle name="Normal 4 3 3 4 2 2 3 2" xfId="31088" xr:uid="{00000000-0005-0000-0000-00000A210000}"/>
    <cellStyle name="Normal 4 3 3 4 2 2 3 2 2" xfId="31089" xr:uid="{00000000-0005-0000-0000-00000B210000}"/>
    <cellStyle name="Normal 4 3 3 4 2 2 3 2 3" xfId="31090" xr:uid="{00000000-0005-0000-0000-00000C210000}"/>
    <cellStyle name="Normal 4 3 3 4 2 2 3 3" xfId="31091" xr:uid="{00000000-0005-0000-0000-00000D210000}"/>
    <cellStyle name="Normal 4 3 3 4 2 2 3 4" xfId="31092" xr:uid="{00000000-0005-0000-0000-00000E210000}"/>
    <cellStyle name="Normal 4 3 3 4 2 2 3 5" xfId="31093" xr:uid="{00000000-0005-0000-0000-00000F210000}"/>
    <cellStyle name="Normal 4 3 3 4 2 2 4" xfId="31094" xr:uid="{00000000-0005-0000-0000-000010210000}"/>
    <cellStyle name="Normal 4 3 3 4 2 2 4 2" xfId="31095" xr:uid="{00000000-0005-0000-0000-000011210000}"/>
    <cellStyle name="Normal 4 3 3 4 2 2 4 3" xfId="31096" xr:uid="{00000000-0005-0000-0000-000012210000}"/>
    <cellStyle name="Normal 4 3 3 4 2 2 5" xfId="31097" xr:uid="{00000000-0005-0000-0000-000013210000}"/>
    <cellStyle name="Normal 4 3 3 4 2 2 6" xfId="31098" xr:uid="{00000000-0005-0000-0000-000014210000}"/>
    <cellStyle name="Normal 4 3 3 4 2 2 7" xfId="31099" xr:uid="{00000000-0005-0000-0000-000015210000}"/>
    <cellStyle name="Normal 4 3 3 4 2 3" xfId="31100" xr:uid="{00000000-0005-0000-0000-000016210000}"/>
    <cellStyle name="Normal 4 3 3 4 2 3 2" xfId="31101" xr:uid="{00000000-0005-0000-0000-000017210000}"/>
    <cellStyle name="Normal 4 3 3 4 2 3 2 2" xfId="31102" xr:uid="{00000000-0005-0000-0000-000018210000}"/>
    <cellStyle name="Normal 4 3 3 4 2 3 2 3" xfId="31103" xr:uid="{00000000-0005-0000-0000-000019210000}"/>
    <cellStyle name="Normal 4 3 3 4 2 3 3" xfId="31104" xr:uid="{00000000-0005-0000-0000-00001A210000}"/>
    <cellStyle name="Normal 4 3 3 4 2 3 4" xfId="31105" xr:uid="{00000000-0005-0000-0000-00001B210000}"/>
    <cellStyle name="Normal 4 3 3 4 2 3 5" xfId="31106" xr:uid="{00000000-0005-0000-0000-00001C210000}"/>
    <cellStyle name="Normal 4 3 3 4 2 4" xfId="31107" xr:uid="{00000000-0005-0000-0000-00001D210000}"/>
    <cellStyle name="Normal 4 3 3 4 2 4 2" xfId="31108" xr:uid="{00000000-0005-0000-0000-00001E210000}"/>
    <cellStyle name="Normal 4 3 3 4 2 4 2 2" xfId="31109" xr:uid="{00000000-0005-0000-0000-00001F210000}"/>
    <cellStyle name="Normal 4 3 3 4 2 4 2 3" xfId="31110" xr:uid="{00000000-0005-0000-0000-000020210000}"/>
    <cellStyle name="Normal 4 3 3 4 2 4 3" xfId="31111" xr:uid="{00000000-0005-0000-0000-000021210000}"/>
    <cellStyle name="Normal 4 3 3 4 2 4 4" xfId="31112" xr:uid="{00000000-0005-0000-0000-000022210000}"/>
    <cellStyle name="Normal 4 3 3 4 2 4 5" xfId="31113" xr:uid="{00000000-0005-0000-0000-000023210000}"/>
    <cellStyle name="Normal 4 3 3 4 2 5" xfId="31114" xr:uid="{00000000-0005-0000-0000-000024210000}"/>
    <cellStyle name="Normal 4 3 3 4 2 5 2" xfId="31115" xr:uid="{00000000-0005-0000-0000-000025210000}"/>
    <cellStyle name="Normal 4 3 3 4 2 5 3" xfId="31116" xr:uid="{00000000-0005-0000-0000-000026210000}"/>
    <cellStyle name="Normal 4 3 3 4 2 6" xfId="31117" xr:uid="{00000000-0005-0000-0000-000027210000}"/>
    <cellStyle name="Normal 4 3 3 4 2 7" xfId="31118" xr:uid="{00000000-0005-0000-0000-000028210000}"/>
    <cellStyle name="Normal 4 3 3 4 2 8" xfId="31119" xr:uid="{00000000-0005-0000-0000-000029210000}"/>
    <cellStyle name="Normal 4 3 3 4 3" xfId="31120" xr:uid="{00000000-0005-0000-0000-00002A210000}"/>
    <cellStyle name="Normal 4 3 3 4 3 2" xfId="31121" xr:uid="{00000000-0005-0000-0000-00002B210000}"/>
    <cellStyle name="Normal 4 3 3 4 3 2 2" xfId="31122" xr:uid="{00000000-0005-0000-0000-00002C210000}"/>
    <cellStyle name="Normal 4 3 3 4 3 2 2 2" xfId="31123" xr:uid="{00000000-0005-0000-0000-00002D210000}"/>
    <cellStyle name="Normal 4 3 3 4 3 2 2 3" xfId="31124" xr:uid="{00000000-0005-0000-0000-00002E210000}"/>
    <cellStyle name="Normal 4 3 3 4 3 2 3" xfId="31125" xr:uid="{00000000-0005-0000-0000-00002F210000}"/>
    <cellStyle name="Normal 4 3 3 4 3 2 4" xfId="31126" xr:uid="{00000000-0005-0000-0000-000030210000}"/>
    <cellStyle name="Normal 4 3 3 4 3 2 5" xfId="31127" xr:uid="{00000000-0005-0000-0000-000031210000}"/>
    <cellStyle name="Normal 4 3 3 4 3 3" xfId="31128" xr:uid="{00000000-0005-0000-0000-000032210000}"/>
    <cellStyle name="Normal 4 3 3 4 3 3 2" xfId="31129" xr:uid="{00000000-0005-0000-0000-000033210000}"/>
    <cellStyle name="Normal 4 3 3 4 3 3 2 2" xfId="31130" xr:uid="{00000000-0005-0000-0000-000034210000}"/>
    <cellStyle name="Normal 4 3 3 4 3 3 2 3" xfId="31131" xr:uid="{00000000-0005-0000-0000-000035210000}"/>
    <cellStyle name="Normal 4 3 3 4 3 3 3" xfId="31132" xr:uid="{00000000-0005-0000-0000-000036210000}"/>
    <cellStyle name="Normal 4 3 3 4 3 3 4" xfId="31133" xr:uid="{00000000-0005-0000-0000-000037210000}"/>
    <cellStyle name="Normal 4 3 3 4 3 3 5" xfId="31134" xr:uid="{00000000-0005-0000-0000-000038210000}"/>
    <cellStyle name="Normal 4 3 3 4 3 4" xfId="31135" xr:uid="{00000000-0005-0000-0000-000039210000}"/>
    <cellStyle name="Normal 4 3 3 4 3 4 2" xfId="31136" xr:uid="{00000000-0005-0000-0000-00003A210000}"/>
    <cellStyle name="Normal 4 3 3 4 3 4 3" xfId="31137" xr:uid="{00000000-0005-0000-0000-00003B210000}"/>
    <cellStyle name="Normal 4 3 3 4 3 5" xfId="31138" xr:uid="{00000000-0005-0000-0000-00003C210000}"/>
    <cellStyle name="Normal 4 3 3 4 3 6" xfId="31139" xr:uid="{00000000-0005-0000-0000-00003D210000}"/>
    <cellStyle name="Normal 4 3 3 4 3 7" xfId="31140" xr:uid="{00000000-0005-0000-0000-00003E210000}"/>
    <cellStyle name="Normal 4 3 3 4 4" xfId="31141" xr:uid="{00000000-0005-0000-0000-00003F210000}"/>
    <cellStyle name="Normal 4 3 3 4 4 2" xfId="31142" xr:uid="{00000000-0005-0000-0000-000040210000}"/>
    <cellStyle name="Normal 4 3 3 4 4 2 2" xfId="31143" xr:uid="{00000000-0005-0000-0000-000041210000}"/>
    <cellStyle name="Normal 4 3 3 4 4 2 3" xfId="31144" xr:uid="{00000000-0005-0000-0000-000042210000}"/>
    <cellStyle name="Normal 4 3 3 4 4 3" xfId="31145" xr:uid="{00000000-0005-0000-0000-000043210000}"/>
    <cellStyle name="Normal 4 3 3 4 4 4" xfId="31146" xr:uid="{00000000-0005-0000-0000-000044210000}"/>
    <cellStyle name="Normal 4 3 3 4 4 5" xfId="31147" xr:uid="{00000000-0005-0000-0000-000045210000}"/>
    <cellStyle name="Normal 4 3 3 4 5" xfId="31148" xr:uid="{00000000-0005-0000-0000-000046210000}"/>
    <cellStyle name="Normal 4 3 3 4 5 2" xfId="31149" xr:uid="{00000000-0005-0000-0000-000047210000}"/>
    <cellStyle name="Normal 4 3 3 4 5 2 2" xfId="31150" xr:uid="{00000000-0005-0000-0000-000048210000}"/>
    <cellStyle name="Normal 4 3 3 4 5 2 3" xfId="31151" xr:uid="{00000000-0005-0000-0000-000049210000}"/>
    <cellStyle name="Normal 4 3 3 4 5 3" xfId="31152" xr:uid="{00000000-0005-0000-0000-00004A210000}"/>
    <cellStyle name="Normal 4 3 3 4 5 4" xfId="31153" xr:uid="{00000000-0005-0000-0000-00004B210000}"/>
    <cellStyle name="Normal 4 3 3 4 5 5" xfId="31154" xr:uid="{00000000-0005-0000-0000-00004C210000}"/>
    <cellStyle name="Normal 4 3 3 4 6" xfId="31155" xr:uid="{00000000-0005-0000-0000-00004D210000}"/>
    <cellStyle name="Normal 4 3 3 4 6 2" xfId="31156" xr:uid="{00000000-0005-0000-0000-00004E210000}"/>
    <cellStyle name="Normal 4 3 3 4 6 3" xfId="31157" xr:uid="{00000000-0005-0000-0000-00004F210000}"/>
    <cellStyle name="Normal 4 3 3 4 7" xfId="31158" xr:uid="{00000000-0005-0000-0000-000050210000}"/>
    <cellStyle name="Normal 4 3 3 4 8" xfId="31159" xr:uid="{00000000-0005-0000-0000-000051210000}"/>
    <cellStyle name="Normal 4 3 3 4 9" xfId="31160" xr:uid="{00000000-0005-0000-0000-000052210000}"/>
    <cellStyle name="Normal 4 3 3 5" xfId="31161" xr:uid="{00000000-0005-0000-0000-000053210000}"/>
    <cellStyle name="Normal 4 3 3 5 2" xfId="31162" xr:uid="{00000000-0005-0000-0000-000054210000}"/>
    <cellStyle name="Normal 4 3 3 5 2 2" xfId="31163" xr:uid="{00000000-0005-0000-0000-000055210000}"/>
    <cellStyle name="Normal 4 3 3 5 2 2 2" xfId="31164" xr:uid="{00000000-0005-0000-0000-000056210000}"/>
    <cellStyle name="Normal 4 3 3 5 2 2 2 2" xfId="31165" xr:uid="{00000000-0005-0000-0000-000057210000}"/>
    <cellStyle name="Normal 4 3 3 5 2 2 2 2 2" xfId="31166" xr:uid="{00000000-0005-0000-0000-000058210000}"/>
    <cellStyle name="Normal 4 3 3 5 2 2 2 2 3" xfId="31167" xr:uid="{00000000-0005-0000-0000-000059210000}"/>
    <cellStyle name="Normal 4 3 3 5 2 2 2 3" xfId="31168" xr:uid="{00000000-0005-0000-0000-00005A210000}"/>
    <cellStyle name="Normal 4 3 3 5 2 2 2 4" xfId="31169" xr:uid="{00000000-0005-0000-0000-00005B210000}"/>
    <cellStyle name="Normal 4 3 3 5 2 2 2 5" xfId="31170" xr:uid="{00000000-0005-0000-0000-00005C210000}"/>
    <cellStyle name="Normal 4 3 3 5 2 2 3" xfId="31171" xr:uid="{00000000-0005-0000-0000-00005D210000}"/>
    <cellStyle name="Normal 4 3 3 5 2 2 3 2" xfId="31172" xr:uid="{00000000-0005-0000-0000-00005E210000}"/>
    <cellStyle name="Normal 4 3 3 5 2 2 3 2 2" xfId="31173" xr:uid="{00000000-0005-0000-0000-00005F210000}"/>
    <cellStyle name="Normal 4 3 3 5 2 2 3 2 3" xfId="31174" xr:uid="{00000000-0005-0000-0000-000060210000}"/>
    <cellStyle name="Normal 4 3 3 5 2 2 3 3" xfId="31175" xr:uid="{00000000-0005-0000-0000-000061210000}"/>
    <cellStyle name="Normal 4 3 3 5 2 2 3 4" xfId="31176" xr:uid="{00000000-0005-0000-0000-000062210000}"/>
    <cellStyle name="Normal 4 3 3 5 2 2 3 5" xfId="31177" xr:uid="{00000000-0005-0000-0000-000063210000}"/>
    <cellStyle name="Normal 4 3 3 5 2 2 4" xfId="31178" xr:uid="{00000000-0005-0000-0000-000064210000}"/>
    <cellStyle name="Normal 4 3 3 5 2 2 4 2" xfId="31179" xr:uid="{00000000-0005-0000-0000-000065210000}"/>
    <cellStyle name="Normal 4 3 3 5 2 2 4 3" xfId="31180" xr:uid="{00000000-0005-0000-0000-000066210000}"/>
    <cellStyle name="Normal 4 3 3 5 2 2 5" xfId="31181" xr:uid="{00000000-0005-0000-0000-000067210000}"/>
    <cellStyle name="Normal 4 3 3 5 2 2 6" xfId="31182" xr:uid="{00000000-0005-0000-0000-000068210000}"/>
    <cellStyle name="Normal 4 3 3 5 2 2 7" xfId="31183" xr:uid="{00000000-0005-0000-0000-000069210000}"/>
    <cellStyle name="Normal 4 3 3 5 2 3" xfId="31184" xr:uid="{00000000-0005-0000-0000-00006A210000}"/>
    <cellStyle name="Normal 4 3 3 5 2 3 2" xfId="31185" xr:uid="{00000000-0005-0000-0000-00006B210000}"/>
    <cellStyle name="Normal 4 3 3 5 2 3 2 2" xfId="31186" xr:uid="{00000000-0005-0000-0000-00006C210000}"/>
    <cellStyle name="Normal 4 3 3 5 2 3 2 3" xfId="31187" xr:uid="{00000000-0005-0000-0000-00006D210000}"/>
    <cellStyle name="Normal 4 3 3 5 2 3 3" xfId="31188" xr:uid="{00000000-0005-0000-0000-00006E210000}"/>
    <cellStyle name="Normal 4 3 3 5 2 3 4" xfId="31189" xr:uid="{00000000-0005-0000-0000-00006F210000}"/>
    <cellStyle name="Normal 4 3 3 5 2 3 5" xfId="31190" xr:uid="{00000000-0005-0000-0000-000070210000}"/>
    <cellStyle name="Normal 4 3 3 5 2 4" xfId="31191" xr:uid="{00000000-0005-0000-0000-000071210000}"/>
    <cellStyle name="Normal 4 3 3 5 2 4 2" xfId="31192" xr:uid="{00000000-0005-0000-0000-000072210000}"/>
    <cellStyle name="Normal 4 3 3 5 2 4 2 2" xfId="31193" xr:uid="{00000000-0005-0000-0000-000073210000}"/>
    <cellStyle name="Normal 4 3 3 5 2 4 2 3" xfId="31194" xr:uid="{00000000-0005-0000-0000-000074210000}"/>
    <cellStyle name="Normal 4 3 3 5 2 4 3" xfId="31195" xr:uid="{00000000-0005-0000-0000-000075210000}"/>
    <cellStyle name="Normal 4 3 3 5 2 4 4" xfId="31196" xr:uid="{00000000-0005-0000-0000-000076210000}"/>
    <cellStyle name="Normal 4 3 3 5 2 4 5" xfId="31197" xr:uid="{00000000-0005-0000-0000-000077210000}"/>
    <cellStyle name="Normal 4 3 3 5 2 5" xfId="31198" xr:uid="{00000000-0005-0000-0000-000078210000}"/>
    <cellStyle name="Normal 4 3 3 5 2 5 2" xfId="31199" xr:uid="{00000000-0005-0000-0000-000079210000}"/>
    <cellStyle name="Normal 4 3 3 5 2 5 3" xfId="31200" xr:uid="{00000000-0005-0000-0000-00007A210000}"/>
    <cellStyle name="Normal 4 3 3 5 2 6" xfId="31201" xr:uid="{00000000-0005-0000-0000-00007B210000}"/>
    <cellStyle name="Normal 4 3 3 5 2 7" xfId="31202" xr:uid="{00000000-0005-0000-0000-00007C210000}"/>
    <cellStyle name="Normal 4 3 3 5 2 8" xfId="31203" xr:uid="{00000000-0005-0000-0000-00007D210000}"/>
    <cellStyle name="Normal 4 3 3 5 3" xfId="31204" xr:uid="{00000000-0005-0000-0000-00007E210000}"/>
    <cellStyle name="Normal 4 3 3 5 3 2" xfId="31205" xr:uid="{00000000-0005-0000-0000-00007F210000}"/>
    <cellStyle name="Normal 4 3 3 5 3 2 2" xfId="31206" xr:uid="{00000000-0005-0000-0000-000080210000}"/>
    <cellStyle name="Normal 4 3 3 5 3 2 2 2" xfId="31207" xr:uid="{00000000-0005-0000-0000-000081210000}"/>
    <cellStyle name="Normal 4 3 3 5 3 2 2 3" xfId="31208" xr:uid="{00000000-0005-0000-0000-000082210000}"/>
    <cellStyle name="Normal 4 3 3 5 3 2 3" xfId="31209" xr:uid="{00000000-0005-0000-0000-000083210000}"/>
    <cellStyle name="Normal 4 3 3 5 3 2 4" xfId="31210" xr:uid="{00000000-0005-0000-0000-000084210000}"/>
    <cellStyle name="Normal 4 3 3 5 3 2 5" xfId="31211" xr:uid="{00000000-0005-0000-0000-000085210000}"/>
    <cellStyle name="Normal 4 3 3 5 3 3" xfId="31212" xr:uid="{00000000-0005-0000-0000-000086210000}"/>
    <cellStyle name="Normal 4 3 3 5 3 3 2" xfId="31213" xr:uid="{00000000-0005-0000-0000-000087210000}"/>
    <cellStyle name="Normal 4 3 3 5 3 3 2 2" xfId="31214" xr:uid="{00000000-0005-0000-0000-000088210000}"/>
    <cellStyle name="Normal 4 3 3 5 3 3 2 3" xfId="31215" xr:uid="{00000000-0005-0000-0000-000089210000}"/>
    <cellStyle name="Normal 4 3 3 5 3 3 3" xfId="31216" xr:uid="{00000000-0005-0000-0000-00008A210000}"/>
    <cellStyle name="Normal 4 3 3 5 3 3 4" xfId="31217" xr:uid="{00000000-0005-0000-0000-00008B210000}"/>
    <cellStyle name="Normal 4 3 3 5 3 3 5" xfId="31218" xr:uid="{00000000-0005-0000-0000-00008C210000}"/>
    <cellStyle name="Normal 4 3 3 5 3 4" xfId="31219" xr:uid="{00000000-0005-0000-0000-00008D210000}"/>
    <cellStyle name="Normal 4 3 3 5 3 4 2" xfId="31220" xr:uid="{00000000-0005-0000-0000-00008E210000}"/>
    <cellStyle name="Normal 4 3 3 5 3 4 3" xfId="31221" xr:uid="{00000000-0005-0000-0000-00008F210000}"/>
    <cellStyle name="Normal 4 3 3 5 3 5" xfId="31222" xr:uid="{00000000-0005-0000-0000-000090210000}"/>
    <cellStyle name="Normal 4 3 3 5 3 6" xfId="31223" xr:uid="{00000000-0005-0000-0000-000091210000}"/>
    <cellStyle name="Normal 4 3 3 5 3 7" xfId="31224" xr:uid="{00000000-0005-0000-0000-000092210000}"/>
    <cellStyle name="Normal 4 3 3 5 4" xfId="31225" xr:uid="{00000000-0005-0000-0000-000093210000}"/>
    <cellStyle name="Normal 4 3 3 5 4 2" xfId="31226" xr:uid="{00000000-0005-0000-0000-000094210000}"/>
    <cellStyle name="Normal 4 3 3 5 4 2 2" xfId="31227" xr:uid="{00000000-0005-0000-0000-000095210000}"/>
    <cellStyle name="Normal 4 3 3 5 4 2 3" xfId="31228" xr:uid="{00000000-0005-0000-0000-000096210000}"/>
    <cellStyle name="Normal 4 3 3 5 4 3" xfId="31229" xr:uid="{00000000-0005-0000-0000-000097210000}"/>
    <cellStyle name="Normal 4 3 3 5 4 4" xfId="31230" xr:uid="{00000000-0005-0000-0000-000098210000}"/>
    <cellStyle name="Normal 4 3 3 5 4 5" xfId="31231" xr:uid="{00000000-0005-0000-0000-000099210000}"/>
    <cellStyle name="Normal 4 3 3 5 5" xfId="31232" xr:uid="{00000000-0005-0000-0000-00009A210000}"/>
    <cellStyle name="Normal 4 3 3 5 5 2" xfId="31233" xr:uid="{00000000-0005-0000-0000-00009B210000}"/>
    <cellStyle name="Normal 4 3 3 5 5 2 2" xfId="31234" xr:uid="{00000000-0005-0000-0000-00009C210000}"/>
    <cellStyle name="Normal 4 3 3 5 5 2 3" xfId="31235" xr:uid="{00000000-0005-0000-0000-00009D210000}"/>
    <cellStyle name="Normal 4 3 3 5 5 3" xfId="31236" xr:uid="{00000000-0005-0000-0000-00009E210000}"/>
    <cellStyle name="Normal 4 3 3 5 5 4" xfId="31237" xr:uid="{00000000-0005-0000-0000-00009F210000}"/>
    <cellStyle name="Normal 4 3 3 5 5 5" xfId="31238" xr:uid="{00000000-0005-0000-0000-0000A0210000}"/>
    <cellStyle name="Normal 4 3 3 5 6" xfId="31239" xr:uid="{00000000-0005-0000-0000-0000A1210000}"/>
    <cellStyle name="Normal 4 3 3 5 6 2" xfId="31240" xr:uid="{00000000-0005-0000-0000-0000A2210000}"/>
    <cellStyle name="Normal 4 3 3 5 6 3" xfId="31241" xr:uid="{00000000-0005-0000-0000-0000A3210000}"/>
    <cellStyle name="Normal 4 3 3 5 7" xfId="31242" xr:uid="{00000000-0005-0000-0000-0000A4210000}"/>
    <cellStyle name="Normal 4 3 3 5 8" xfId="31243" xr:uid="{00000000-0005-0000-0000-0000A5210000}"/>
    <cellStyle name="Normal 4 3 3 5 9" xfId="31244" xr:uid="{00000000-0005-0000-0000-0000A6210000}"/>
    <cellStyle name="Normal 4 3 3 6" xfId="31245" xr:uid="{00000000-0005-0000-0000-0000A7210000}"/>
    <cellStyle name="Normal 4 3 3 6 2" xfId="31246" xr:uid="{00000000-0005-0000-0000-0000A8210000}"/>
    <cellStyle name="Normal 4 3 3 6 2 2" xfId="31247" xr:uid="{00000000-0005-0000-0000-0000A9210000}"/>
    <cellStyle name="Normal 4 3 3 6 2 2 2" xfId="31248" xr:uid="{00000000-0005-0000-0000-0000AA210000}"/>
    <cellStyle name="Normal 4 3 3 6 2 2 2 2" xfId="31249" xr:uid="{00000000-0005-0000-0000-0000AB210000}"/>
    <cellStyle name="Normal 4 3 3 6 2 2 2 3" xfId="31250" xr:uid="{00000000-0005-0000-0000-0000AC210000}"/>
    <cellStyle name="Normal 4 3 3 6 2 2 3" xfId="31251" xr:uid="{00000000-0005-0000-0000-0000AD210000}"/>
    <cellStyle name="Normal 4 3 3 6 2 2 4" xfId="31252" xr:uid="{00000000-0005-0000-0000-0000AE210000}"/>
    <cellStyle name="Normal 4 3 3 6 2 2 5" xfId="31253" xr:uid="{00000000-0005-0000-0000-0000AF210000}"/>
    <cellStyle name="Normal 4 3 3 6 2 3" xfId="31254" xr:uid="{00000000-0005-0000-0000-0000B0210000}"/>
    <cellStyle name="Normal 4 3 3 6 2 3 2" xfId="31255" xr:uid="{00000000-0005-0000-0000-0000B1210000}"/>
    <cellStyle name="Normal 4 3 3 6 2 3 2 2" xfId="31256" xr:uid="{00000000-0005-0000-0000-0000B2210000}"/>
    <cellStyle name="Normal 4 3 3 6 2 3 2 3" xfId="31257" xr:uid="{00000000-0005-0000-0000-0000B3210000}"/>
    <cellStyle name="Normal 4 3 3 6 2 3 3" xfId="31258" xr:uid="{00000000-0005-0000-0000-0000B4210000}"/>
    <cellStyle name="Normal 4 3 3 6 2 3 4" xfId="31259" xr:uid="{00000000-0005-0000-0000-0000B5210000}"/>
    <cellStyle name="Normal 4 3 3 6 2 3 5" xfId="31260" xr:uid="{00000000-0005-0000-0000-0000B6210000}"/>
    <cellStyle name="Normal 4 3 3 6 2 4" xfId="31261" xr:uid="{00000000-0005-0000-0000-0000B7210000}"/>
    <cellStyle name="Normal 4 3 3 6 2 4 2" xfId="31262" xr:uid="{00000000-0005-0000-0000-0000B8210000}"/>
    <cellStyle name="Normal 4 3 3 6 2 4 3" xfId="31263" xr:uid="{00000000-0005-0000-0000-0000B9210000}"/>
    <cellStyle name="Normal 4 3 3 6 2 5" xfId="31264" xr:uid="{00000000-0005-0000-0000-0000BA210000}"/>
    <cellStyle name="Normal 4 3 3 6 2 6" xfId="31265" xr:uid="{00000000-0005-0000-0000-0000BB210000}"/>
    <cellStyle name="Normal 4 3 3 6 2 7" xfId="31266" xr:uid="{00000000-0005-0000-0000-0000BC210000}"/>
    <cellStyle name="Normal 4 3 3 6 3" xfId="31267" xr:uid="{00000000-0005-0000-0000-0000BD210000}"/>
    <cellStyle name="Normal 4 3 3 6 3 2" xfId="31268" xr:uid="{00000000-0005-0000-0000-0000BE210000}"/>
    <cellStyle name="Normal 4 3 3 6 3 2 2" xfId="31269" xr:uid="{00000000-0005-0000-0000-0000BF210000}"/>
    <cellStyle name="Normal 4 3 3 6 3 2 3" xfId="31270" xr:uid="{00000000-0005-0000-0000-0000C0210000}"/>
    <cellStyle name="Normal 4 3 3 6 3 3" xfId="31271" xr:uid="{00000000-0005-0000-0000-0000C1210000}"/>
    <cellStyle name="Normal 4 3 3 6 3 4" xfId="31272" xr:uid="{00000000-0005-0000-0000-0000C2210000}"/>
    <cellStyle name="Normal 4 3 3 6 3 5" xfId="31273" xr:uid="{00000000-0005-0000-0000-0000C3210000}"/>
    <cellStyle name="Normal 4 3 3 6 4" xfId="31274" xr:uid="{00000000-0005-0000-0000-0000C4210000}"/>
    <cellStyle name="Normal 4 3 3 6 4 2" xfId="31275" xr:uid="{00000000-0005-0000-0000-0000C5210000}"/>
    <cellStyle name="Normal 4 3 3 6 4 2 2" xfId="31276" xr:uid="{00000000-0005-0000-0000-0000C6210000}"/>
    <cellStyle name="Normal 4 3 3 6 4 2 3" xfId="31277" xr:uid="{00000000-0005-0000-0000-0000C7210000}"/>
    <cellStyle name="Normal 4 3 3 6 4 3" xfId="31278" xr:uid="{00000000-0005-0000-0000-0000C8210000}"/>
    <cellStyle name="Normal 4 3 3 6 4 4" xfId="31279" xr:uid="{00000000-0005-0000-0000-0000C9210000}"/>
    <cellStyle name="Normal 4 3 3 6 4 5" xfId="31280" xr:uid="{00000000-0005-0000-0000-0000CA210000}"/>
    <cellStyle name="Normal 4 3 3 6 5" xfId="31281" xr:uid="{00000000-0005-0000-0000-0000CB210000}"/>
    <cellStyle name="Normal 4 3 3 6 5 2" xfId="31282" xr:uid="{00000000-0005-0000-0000-0000CC210000}"/>
    <cellStyle name="Normal 4 3 3 6 5 3" xfId="31283" xr:uid="{00000000-0005-0000-0000-0000CD210000}"/>
    <cellStyle name="Normal 4 3 3 6 6" xfId="31284" xr:uid="{00000000-0005-0000-0000-0000CE210000}"/>
    <cellStyle name="Normal 4 3 3 6 7" xfId="31285" xr:uid="{00000000-0005-0000-0000-0000CF210000}"/>
    <cellStyle name="Normal 4 3 3 6 8" xfId="31286" xr:uid="{00000000-0005-0000-0000-0000D0210000}"/>
    <cellStyle name="Normal 4 3 3 7" xfId="31287" xr:uid="{00000000-0005-0000-0000-0000D1210000}"/>
    <cellStyle name="Normal 4 3 3 7 2" xfId="31288" xr:uid="{00000000-0005-0000-0000-0000D2210000}"/>
    <cellStyle name="Normal 4 3 3 7 2 2" xfId="31289" xr:uid="{00000000-0005-0000-0000-0000D3210000}"/>
    <cellStyle name="Normal 4 3 3 7 2 2 2" xfId="31290" xr:uid="{00000000-0005-0000-0000-0000D4210000}"/>
    <cellStyle name="Normal 4 3 3 7 2 2 3" xfId="31291" xr:uid="{00000000-0005-0000-0000-0000D5210000}"/>
    <cellStyle name="Normal 4 3 3 7 2 3" xfId="31292" xr:uid="{00000000-0005-0000-0000-0000D6210000}"/>
    <cellStyle name="Normal 4 3 3 7 2 4" xfId="31293" xr:uid="{00000000-0005-0000-0000-0000D7210000}"/>
    <cellStyle name="Normal 4 3 3 7 2 5" xfId="31294" xr:uid="{00000000-0005-0000-0000-0000D8210000}"/>
    <cellStyle name="Normal 4 3 3 7 3" xfId="31295" xr:uid="{00000000-0005-0000-0000-0000D9210000}"/>
    <cellStyle name="Normal 4 3 3 7 3 2" xfId="31296" xr:uid="{00000000-0005-0000-0000-0000DA210000}"/>
    <cellStyle name="Normal 4 3 3 7 3 2 2" xfId="31297" xr:uid="{00000000-0005-0000-0000-0000DB210000}"/>
    <cellStyle name="Normal 4 3 3 7 3 2 3" xfId="31298" xr:uid="{00000000-0005-0000-0000-0000DC210000}"/>
    <cellStyle name="Normal 4 3 3 7 3 3" xfId="31299" xr:uid="{00000000-0005-0000-0000-0000DD210000}"/>
    <cellStyle name="Normal 4 3 3 7 3 4" xfId="31300" xr:uid="{00000000-0005-0000-0000-0000DE210000}"/>
    <cellStyle name="Normal 4 3 3 7 3 5" xfId="31301" xr:uid="{00000000-0005-0000-0000-0000DF210000}"/>
    <cellStyle name="Normal 4 3 3 7 4" xfId="31302" xr:uid="{00000000-0005-0000-0000-0000E0210000}"/>
    <cellStyle name="Normal 4 3 3 7 4 2" xfId="31303" xr:uid="{00000000-0005-0000-0000-0000E1210000}"/>
    <cellStyle name="Normal 4 3 3 7 4 3" xfId="31304" xr:uid="{00000000-0005-0000-0000-0000E2210000}"/>
    <cellStyle name="Normal 4 3 3 7 5" xfId="31305" xr:uid="{00000000-0005-0000-0000-0000E3210000}"/>
    <cellStyle name="Normal 4 3 3 7 6" xfId="31306" xr:uid="{00000000-0005-0000-0000-0000E4210000}"/>
    <cellStyle name="Normal 4 3 3 7 7" xfId="31307" xr:uid="{00000000-0005-0000-0000-0000E5210000}"/>
    <cellStyle name="Normal 4 3 3 8" xfId="31308" xr:uid="{00000000-0005-0000-0000-0000E6210000}"/>
    <cellStyle name="Normal 4 3 3 8 2" xfId="31309" xr:uid="{00000000-0005-0000-0000-0000E7210000}"/>
    <cellStyle name="Normal 4 3 3 8 2 2" xfId="31310" xr:uid="{00000000-0005-0000-0000-0000E8210000}"/>
    <cellStyle name="Normal 4 3 3 8 2 2 2" xfId="31311" xr:uid="{00000000-0005-0000-0000-0000E9210000}"/>
    <cellStyle name="Normal 4 3 3 8 2 2 3" xfId="31312" xr:uid="{00000000-0005-0000-0000-0000EA210000}"/>
    <cellStyle name="Normal 4 3 3 8 2 3" xfId="31313" xr:uid="{00000000-0005-0000-0000-0000EB210000}"/>
    <cellStyle name="Normal 4 3 3 8 2 4" xfId="31314" xr:uid="{00000000-0005-0000-0000-0000EC210000}"/>
    <cellStyle name="Normal 4 3 3 8 2 5" xfId="31315" xr:uid="{00000000-0005-0000-0000-0000ED210000}"/>
    <cellStyle name="Normal 4 3 3 8 3" xfId="31316" xr:uid="{00000000-0005-0000-0000-0000EE210000}"/>
    <cellStyle name="Normal 4 3 3 8 3 2" xfId="31317" xr:uid="{00000000-0005-0000-0000-0000EF210000}"/>
    <cellStyle name="Normal 4 3 3 8 3 2 2" xfId="31318" xr:uid="{00000000-0005-0000-0000-0000F0210000}"/>
    <cellStyle name="Normal 4 3 3 8 3 2 3" xfId="31319" xr:uid="{00000000-0005-0000-0000-0000F1210000}"/>
    <cellStyle name="Normal 4 3 3 8 3 3" xfId="31320" xr:uid="{00000000-0005-0000-0000-0000F2210000}"/>
    <cellStyle name="Normal 4 3 3 8 3 4" xfId="31321" xr:uid="{00000000-0005-0000-0000-0000F3210000}"/>
    <cellStyle name="Normal 4 3 3 8 3 5" xfId="31322" xr:uid="{00000000-0005-0000-0000-0000F4210000}"/>
    <cellStyle name="Normal 4 3 3 8 4" xfId="31323" xr:uid="{00000000-0005-0000-0000-0000F5210000}"/>
    <cellStyle name="Normal 4 3 3 8 4 2" xfId="31324" xr:uid="{00000000-0005-0000-0000-0000F6210000}"/>
    <cellStyle name="Normal 4 3 3 8 4 3" xfId="31325" xr:uid="{00000000-0005-0000-0000-0000F7210000}"/>
    <cellStyle name="Normal 4 3 3 8 5" xfId="31326" xr:uid="{00000000-0005-0000-0000-0000F8210000}"/>
    <cellStyle name="Normal 4 3 3 8 6" xfId="31327" xr:uid="{00000000-0005-0000-0000-0000F9210000}"/>
    <cellStyle name="Normal 4 3 3 8 7" xfId="31328" xr:uid="{00000000-0005-0000-0000-0000FA210000}"/>
    <cellStyle name="Normal 4 3 3 9" xfId="31329" xr:uid="{00000000-0005-0000-0000-0000FB210000}"/>
    <cellStyle name="Normal 4 3 3 9 2" xfId="31330" xr:uid="{00000000-0005-0000-0000-0000FC210000}"/>
    <cellStyle name="Normal 4 3 3 9 2 2" xfId="31331" xr:uid="{00000000-0005-0000-0000-0000FD210000}"/>
    <cellStyle name="Normal 4 3 3 9 2 3" xfId="31332" xr:uid="{00000000-0005-0000-0000-0000FE210000}"/>
    <cellStyle name="Normal 4 3 3 9 3" xfId="31333" xr:uid="{00000000-0005-0000-0000-0000FF210000}"/>
    <cellStyle name="Normal 4 3 3 9 4" xfId="31334" xr:uid="{00000000-0005-0000-0000-000000220000}"/>
    <cellStyle name="Normal 4 3 3 9 5" xfId="31335" xr:uid="{00000000-0005-0000-0000-000001220000}"/>
    <cellStyle name="Normal 4 3 4" xfId="5168" xr:uid="{00000000-0005-0000-0000-000002220000}"/>
    <cellStyle name="Normal 4 3 4 10" xfId="31337" xr:uid="{00000000-0005-0000-0000-000003220000}"/>
    <cellStyle name="Normal 4 3 4 11" xfId="31338" xr:uid="{00000000-0005-0000-0000-000004220000}"/>
    <cellStyle name="Normal 4 3 4 12" xfId="31339" xr:uid="{00000000-0005-0000-0000-000005220000}"/>
    <cellStyle name="Normal 4 3 4 13" xfId="31336" xr:uid="{00000000-0005-0000-0000-000006220000}"/>
    <cellStyle name="Normal 4 3 4 2" xfId="31340" xr:uid="{00000000-0005-0000-0000-000007220000}"/>
    <cellStyle name="Normal 4 3 4 2 2" xfId="31341" xr:uid="{00000000-0005-0000-0000-000008220000}"/>
    <cellStyle name="Normal 4 3 4 2 2 2" xfId="31342" xr:uid="{00000000-0005-0000-0000-000009220000}"/>
    <cellStyle name="Normal 4 3 4 2 2 2 2" xfId="31343" xr:uid="{00000000-0005-0000-0000-00000A220000}"/>
    <cellStyle name="Normal 4 3 4 2 2 2 2 2" xfId="31344" xr:uid="{00000000-0005-0000-0000-00000B220000}"/>
    <cellStyle name="Normal 4 3 4 2 2 2 2 2 2" xfId="31345" xr:uid="{00000000-0005-0000-0000-00000C220000}"/>
    <cellStyle name="Normal 4 3 4 2 2 2 2 2 3" xfId="31346" xr:uid="{00000000-0005-0000-0000-00000D220000}"/>
    <cellStyle name="Normal 4 3 4 2 2 2 2 3" xfId="31347" xr:uid="{00000000-0005-0000-0000-00000E220000}"/>
    <cellStyle name="Normal 4 3 4 2 2 2 2 4" xfId="31348" xr:uid="{00000000-0005-0000-0000-00000F220000}"/>
    <cellStyle name="Normal 4 3 4 2 2 2 2 5" xfId="31349" xr:uid="{00000000-0005-0000-0000-000010220000}"/>
    <cellStyle name="Normal 4 3 4 2 2 2 3" xfId="31350" xr:uid="{00000000-0005-0000-0000-000011220000}"/>
    <cellStyle name="Normal 4 3 4 2 2 2 3 2" xfId="31351" xr:uid="{00000000-0005-0000-0000-000012220000}"/>
    <cellStyle name="Normal 4 3 4 2 2 2 3 2 2" xfId="31352" xr:uid="{00000000-0005-0000-0000-000013220000}"/>
    <cellStyle name="Normal 4 3 4 2 2 2 3 2 3" xfId="31353" xr:uid="{00000000-0005-0000-0000-000014220000}"/>
    <cellStyle name="Normal 4 3 4 2 2 2 3 3" xfId="31354" xr:uid="{00000000-0005-0000-0000-000015220000}"/>
    <cellStyle name="Normal 4 3 4 2 2 2 3 4" xfId="31355" xr:uid="{00000000-0005-0000-0000-000016220000}"/>
    <cellStyle name="Normal 4 3 4 2 2 2 3 5" xfId="31356" xr:uid="{00000000-0005-0000-0000-000017220000}"/>
    <cellStyle name="Normal 4 3 4 2 2 2 4" xfId="31357" xr:uid="{00000000-0005-0000-0000-000018220000}"/>
    <cellStyle name="Normal 4 3 4 2 2 2 4 2" xfId="31358" xr:uid="{00000000-0005-0000-0000-000019220000}"/>
    <cellStyle name="Normal 4 3 4 2 2 2 4 3" xfId="31359" xr:uid="{00000000-0005-0000-0000-00001A220000}"/>
    <cellStyle name="Normal 4 3 4 2 2 2 5" xfId="31360" xr:uid="{00000000-0005-0000-0000-00001B220000}"/>
    <cellStyle name="Normal 4 3 4 2 2 2 6" xfId="31361" xr:uid="{00000000-0005-0000-0000-00001C220000}"/>
    <cellStyle name="Normal 4 3 4 2 2 2 7" xfId="31362" xr:uid="{00000000-0005-0000-0000-00001D220000}"/>
    <cellStyle name="Normal 4 3 4 2 2 3" xfId="31363" xr:uid="{00000000-0005-0000-0000-00001E220000}"/>
    <cellStyle name="Normal 4 3 4 2 2 3 2" xfId="31364" xr:uid="{00000000-0005-0000-0000-00001F220000}"/>
    <cellStyle name="Normal 4 3 4 2 2 3 2 2" xfId="31365" xr:uid="{00000000-0005-0000-0000-000020220000}"/>
    <cellStyle name="Normal 4 3 4 2 2 3 2 3" xfId="31366" xr:uid="{00000000-0005-0000-0000-000021220000}"/>
    <cellStyle name="Normal 4 3 4 2 2 3 3" xfId="31367" xr:uid="{00000000-0005-0000-0000-000022220000}"/>
    <cellStyle name="Normal 4 3 4 2 2 3 4" xfId="31368" xr:uid="{00000000-0005-0000-0000-000023220000}"/>
    <cellStyle name="Normal 4 3 4 2 2 3 5" xfId="31369" xr:uid="{00000000-0005-0000-0000-000024220000}"/>
    <cellStyle name="Normal 4 3 4 2 2 4" xfId="31370" xr:uid="{00000000-0005-0000-0000-000025220000}"/>
    <cellStyle name="Normal 4 3 4 2 2 4 2" xfId="31371" xr:uid="{00000000-0005-0000-0000-000026220000}"/>
    <cellStyle name="Normal 4 3 4 2 2 4 2 2" xfId="31372" xr:uid="{00000000-0005-0000-0000-000027220000}"/>
    <cellStyle name="Normal 4 3 4 2 2 4 2 3" xfId="31373" xr:uid="{00000000-0005-0000-0000-000028220000}"/>
    <cellStyle name="Normal 4 3 4 2 2 4 3" xfId="31374" xr:uid="{00000000-0005-0000-0000-000029220000}"/>
    <cellStyle name="Normal 4 3 4 2 2 4 4" xfId="31375" xr:uid="{00000000-0005-0000-0000-00002A220000}"/>
    <cellStyle name="Normal 4 3 4 2 2 4 5" xfId="31376" xr:uid="{00000000-0005-0000-0000-00002B220000}"/>
    <cellStyle name="Normal 4 3 4 2 2 5" xfId="31377" xr:uid="{00000000-0005-0000-0000-00002C220000}"/>
    <cellStyle name="Normal 4 3 4 2 2 5 2" xfId="31378" xr:uid="{00000000-0005-0000-0000-00002D220000}"/>
    <cellStyle name="Normal 4 3 4 2 2 5 3" xfId="31379" xr:uid="{00000000-0005-0000-0000-00002E220000}"/>
    <cellStyle name="Normal 4 3 4 2 2 6" xfId="31380" xr:uid="{00000000-0005-0000-0000-00002F220000}"/>
    <cellStyle name="Normal 4 3 4 2 2 7" xfId="31381" xr:uid="{00000000-0005-0000-0000-000030220000}"/>
    <cellStyle name="Normal 4 3 4 2 2 8" xfId="31382" xr:uid="{00000000-0005-0000-0000-000031220000}"/>
    <cellStyle name="Normal 4 3 4 2 3" xfId="31383" xr:uid="{00000000-0005-0000-0000-000032220000}"/>
    <cellStyle name="Normal 4 3 4 2 3 2" xfId="31384" xr:uid="{00000000-0005-0000-0000-000033220000}"/>
    <cellStyle name="Normal 4 3 4 2 3 2 2" xfId="31385" xr:uid="{00000000-0005-0000-0000-000034220000}"/>
    <cellStyle name="Normal 4 3 4 2 3 2 2 2" xfId="31386" xr:uid="{00000000-0005-0000-0000-000035220000}"/>
    <cellStyle name="Normal 4 3 4 2 3 2 2 3" xfId="31387" xr:uid="{00000000-0005-0000-0000-000036220000}"/>
    <cellStyle name="Normal 4 3 4 2 3 2 3" xfId="31388" xr:uid="{00000000-0005-0000-0000-000037220000}"/>
    <cellStyle name="Normal 4 3 4 2 3 2 4" xfId="31389" xr:uid="{00000000-0005-0000-0000-000038220000}"/>
    <cellStyle name="Normal 4 3 4 2 3 2 5" xfId="31390" xr:uid="{00000000-0005-0000-0000-000039220000}"/>
    <cellStyle name="Normal 4 3 4 2 3 3" xfId="31391" xr:uid="{00000000-0005-0000-0000-00003A220000}"/>
    <cellStyle name="Normal 4 3 4 2 3 3 2" xfId="31392" xr:uid="{00000000-0005-0000-0000-00003B220000}"/>
    <cellStyle name="Normal 4 3 4 2 3 3 2 2" xfId="31393" xr:uid="{00000000-0005-0000-0000-00003C220000}"/>
    <cellStyle name="Normal 4 3 4 2 3 3 2 3" xfId="31394" xr:uid="{00000000-0005-0000-0000-00003D220000}"/>
    <cellStyle name="Normal 4 3 4 2 3 3 3" xfId="31395" xr:uid="{00000000-0005-0000-0000-00003E220000}"/>
    <cellStyle name="Normal 4 3 4 2 3 3 4" xfId="31396" xr:uid="{00000000-0005-0000-0000-00003F220000}"/>
    <cellStyle name="Normal 4 3 4 2 3 3 5" xfId="31397" xr:uid="{00000000-0005-0000-0000-000040220000}"/>
    <cellStyle name="Normal 4 3 4 2 3 4" xfId="31398" xr:uid="{00000000-0005-0000-0000-000041220000}"/>
    <cellStyle name="Normal 4 3 4 2 3 4 2" xfId="31399" xr:uid="{00000000-0005-0000-0000-000042220000}"/>
    <cellStyle name="Normal 4 3 4 2 3 4 3" xfId="31400" xr:uid="{00000000-0005-0000-0000-000043220000}"/>
    <cellStyle name="Normal 4 3 4 2 3 5" xfId="31401" xr:uid="{00000000-0005-0000-0000-000044220000}"/>
    <cellStyle name="Normal 4 3 4 2 3 6" xfId="31402" xr:uid="{00000000-0005-0000-0000-000045220000}"/>
    <cellStyle name="Normal 4 3 4 2 3 7" xfId="31403" xr:uid="{00000000-0005-0000-0000-000046220000}"/>
    <cellStyle name="Normal 4 3 4 2 4" xfId="31404" xr:uid="{00000000-0005-0000-0000-000047220000}"/>
    <cellStyle name="Normal 4 3 4 2 4 2" xfId="31405" xr:uid="{00000000-0005-0000-0000-000048220000}"/>
    <cellStyle name="Normal 4 3 4 2 4 2 2" xfId="31406" xr:uid="{00000000-0005-0000-0000-000049220000}"/>
    <cellStyle name="Normal 4 3 4 2 4 2 3" xfId="31407" xr:uid="{00000000-0005-0000-0000-00004A220000}"/>
    <cellStyle name="Normal 4 3 4 2 4 3" xfId="31408" xr:uid="{00000000-0005-0000-0000-00004B220000}"/>
    <cellStyle name="Normal 4 3 4 2 4 4" xfId="31409" xr:uid="{00000000-0005-0000-0000-00004C220000}"/>
    <cellStyle name="Normal 4 3 4 2 4 5" xfId="31410" xr:uid="{00000000-0005-0000-0000-00004D220000}"/>
    <cellStyle name="Normal 4 3 4 2 5" xfId="31411" xr:uid="{00000000-0005-0000-0000-00004E220000}"/>
    <cellStyle name="Normal 4 3 4 2 5 2" xfId="31412" xr:uid="{00000000-0005-0000-0000-00004F220000}"/>
    <cellStyle name="Normal 4 3 4 2 5 2 2" xfId="31413" xr:uid="{00000000-0005-0000-0000-000050220000}"/>
    <cellStyle name="Normal 4 3 4 2 5 2 3" xfId="31414" xr:uid="{00000000-0005-0000-0000-000051220000}"/>
    <cellStyle name="Normal 4 3 4 2 5 3" xfId="31415" xr:uid="{00000000-0005-0000-0000-000052220000}"/>
    <cellStyle name="Normal 4 3 4 2 5 4" xfId="31416" xr:uid="{00000000-0005-0000-0000-000053220000}"/>
    <cellStyle name="Normal 4 3 4 2 5 5" xfId="31417" xr:uid="{00000000-0005-0000-0000-000054220000}"/>
    <cellStyle name="Normal 4 3 4 2 6" xfId="31418" xr:uid="{00000000-0005-0000-0000-000055220000}"/>
    <cellStyle name="Normal 4 3 4 2 6 2" xfId="31419" xr:uid="{00000000-0005-0000-0000-000056220000}"/>
    <cellStyle name="Normal 4 3 4 2 6 3" xfId="31420" xr:uid="{00000000-0005-0000-0000-000057220000}"/>
    <cellStyle name="Normal 4 3 4 2 7" xfId="31421" xr:uid="{00000000-0005-0000-0000-000058220000}"/>
    <cellStyle name="Normal 4 3 4 2 8" xfId="31422" xr:uid="{00000000-0005-0000-0000-000059220000}"/>
    <cellStyle name="Normal 4 3 4 2 9" xfId="31423" xr:uid="{00000000-0005-0000-0000-00005A220000}"/>
    <cellStyle name="Normal 4 3 4 3" xfId="31424" xr:uid="{00000000-0005-0000-0000-00005B220000}"/>
    <cellStyle name="Normal 4 3 4 3 2" xfId="31425" xr:uid="{00000000-0005-0000-0000-00005C220000}"/>
    <cellStyle name="Normal 4 3 4 3 2 2" xfId="31426" xr:uid="{00000000-0005-0000-0000-00005D220000}"/>
    <cellStyle name="Normal 4 3 4 3 2 2 2" xfId="31427" xr:uid="{00000000-0005-0000-0000-00005E220000}"/>
    <cellStyle name="Normal 4 3 4 3 2 2 2 2" xfId="31428" xr:uid="{00000000-0005-0000-0000-00005F220000}"/>
    <cellStyle name="Normal 4 3 4 3 2 2 2 2 2" xfId="31429" xr:uid="{00000000-0005-0000-0000-000060220000}"/>
    <cellStyle name="Normal 4 3 4 3 2 2 2 2 3" xfId="31430" xr:uid="{00000000-0005-0000-0000-000061220000}"/>
    <cellStyle name="Normal 4 3 4 3 2 2 2 3" xfId="31431" xr:uid="{00000000-0005-0000-0000-000062220000}"/>
    <cellStyle name="Normal 4 3 4 3 2 2 2 4" xfId="31432" xr:uid="{00000000-0005-0000-0000-000063220000}"/>
    <cellStyle name="Normal 4 3 4 3 2 2 2 5" xfId="31433" xr:uid="{00000000-0005-0000-0000-000064220000}"/>
    <cellStyle name="Normal 4 3 4 3 2 2 3" xfId="31434" xr:uid="{00000000-0005-0000-0000-000065220000}"/>
    <cellStyle name="Normal 4 3 4 3 2 2 3 2" xfId="31435" xr:uid="{00000000-0005-0000-0000-000066220000}"/>
    <cellStyle name="Normal 4 3 4 3 2 2 3 2 2" xfId="31436" xr:uid="{00000000-0005-0000-0000-000067220000}"/>
    <cellStyle name="Normal 4 3 4 3 2 2 3 2 3" xfId="31437" xr:uid="{00000000-0005-0000-0000-000068220000}"/>
    <cellStyle name="Normal 4 3 4 3 2 2 3 3" xfId="31438" xr:uid="{00000000-0005-0000-0000-000069220000}"/>
    <cellStyle name="Normal 4 3 4 3 2 2 3 4" xfId="31439" xr:uid="{00000000-0005-0000-0000-00006A220000}"/>
    <cellStyle name="Normal 4 3 4 3 2 2 3 5" xfId="31440" xr:uid="{00000000-0005-0000-0000-00006B220000}"/>
    <cellStyle name="Normal 4 3 4 3 2 2 4" xfId="31441" xr:uid="{00000000-0005-0000-0000-00006C220000}"/>
    <cellStyle name="Normal 4 3 4 3 2 2 4 2" xfId="31442" xr:uid="{00000000-0005-0000-0000-00006D220000}"/>
    <cellStyle name="Normal 4 3 4 3 2 2 4 3" xfId="31443" xr:uid="{00000000-0005-0000-0000-00006E220000}"/>
    <cellStyle name="Normal 4 3 4 3 2 2 5" xfId="31444" xr:uid="{00000000-0005-0000-0000-00006F220000}"/>
    <cellStyle name="Normal 4 3 4 3 2 2 6" xfId="31445" xr:uid="{00000000-0005-0000-0000-000070220000}"/>
    <cellStyle name="Normal 4 3 4 3 2 2 7" xfId="31446" xr:uid="{00000000-0005-0000-0000-000071220000}"/>
    <cellStyle name="Normal 4 3 4 3 2 3" xfId="31447" xr:uid="{00000000-0005-0000-0000-000072220000}"/>
    <cellStyle name="Normal 4 3 4 3 2 3 2" xfId="31448" xr:uid="{00000000-0005-0000-0000-000073220000}"/>
    <cellStyle name="Normal 4 3 4 3 2 3 2 2" xfId="31449" xr:uid="{00000000-0005-0000-0000-000074220000}"/>
    <cellStyle name="Normal 4 3 4 3 2 3 2 3" xfId="31450" xr:uid="{00000000-0005-0000-0000-000075220000}"/>
    <cellStyle name="Normal 4 3 4 3 2 3 3" xfId="31451" xr:uid="{00000000-0005-0000-0000-000076220000}"/>
    <cellStyle name="Normal 4 3 4 3 2 3 4" xfId="31452" xr:uid="{00000000-0005-0000-0000-000077220000}"/>
    <cellStyle name="Normal 4 3 4 3 2 3 5" xfId="31453" xr:uid="{00000000-0005-0000-0000-000078220000}"/>
    <cellStyle name="Normal 4 3 4 3 2 4" xfId="31454" xr:uid="{00000000-0005-0000-0000-000079220000}"/>
    <cellStyle name="Normal 4 3 4 3 2 4 2" xfId="31455" xr:uid="{00000000-0005-0000-0000-00007A220000}"/>
    <cellStyle name="Normal 4 3 4 3 2 4 2 2" xfId="31456" xr:uid="{00000000-0005-0000-0000-00007B220000}"/>
    <cellStyle name="Normal 4 3 4 3 2 4 2 3" xfId="31457" xr:uid="{00000000-0005-0000-0000-00007C220000}"/>
    <cellStyle name="Normal 4 3 4 3 2 4 3" xfId="31458" xr:uid="{00000000-0005-0000-0000-00007D220000}"/>
    <cellStyle name="Normal 4 3 4 3 2 4 4" xfId="31459" xr:uid="{00000000-0005-0000-0000-00007E220000}"/>
    <cellStyle name="Normal 4 3 4 3 2 4 5" xfId="31460" xr:uid="{00000000-0005-0000-0000-00007F220000}"/>
    <cellStyle name="Normal 4 3 4 3 2 5" xfId="31461" xr:uid="{00000000-0005-0000-0000-000080220000}"/>
    <cellStyle name="Normal 4 3 4 3 2 5 2" xfId="31462" xr:uid="{00000000-0005-0000-0000-000081220000}"/>
    <cellStyle name="Normal 4 3 4 3 2 5 3" xfId="31463" xr:uid="{00000000-0005-0000-0000-000082220000}"/>
    <cellStyle name="Normal 4 3 4 3 2 6" xfId="31464" xr:uid="{00000000-0005-0000-0000-000083220000}"/>
    <cellStyle name="Normal 4 3 4 3 2 7" xfId="31465" xr:uid="{00000000-0005-0000-0000-000084220000}"/>
    <cellStyle name="Normal 4 3 4 3 2 8" xfId="31466" xr:uid="{00000000-0005-0000-0000-000085220000}"/>
    <cellStyle name="Normal 4 3 4 3 3" xfId="31467" xr:uid="{00000000-0005-0000-0000-000086220000}"/>
    <cellStyle name="Normal 4 3 4 3 3 2" xfId="31468" xr:uid="{00000000-0005-0000-0000-000087220000}"/>
    <cellStyle name="Normal 4 3 4 3 3 2 2" xfId="31469" xr:uid="{00000000-0005-0000-0000-000088220000}"/>
    <cellStyle name="Normal 4 3 4 3 3 2 2 2" xfId="31470" xr:uid="{00000000-0005-0000-0000-000089220000}"/>
    <cellStyle name="Normal 4 3 4 3 3 2 2 3" xfId="31471" xr:uid="{00000000-0005-0000-0000-00008A220000}"/>
    <cellStyle name="Normal 4 3 4 3 3 2 3" xfId="31472" xr:uid="{00000000-0005-0000-0000-00008B220000}"/>
    <cellStyle name="Normal 4 3 4 3 3 2 4" xfId="31473" xr:uid="{00000000-0005-0000-0000-00008C220000}"/>
    <cellStyle name="Normal 4 3 4 3 3 2 5" xfId="31474" xr:uid="{00000000-0005-0000-0000-00008D220000}"/>
    <cellStyle name="Normal 4 3 4 3 3 3" xfId="31475" xr:uid="{00000000-0005-0000-0000-00008E220000}"/>
    <cellStyle name="Normal 4 3 4 3 3 3 2" xfId="31476" xr:uid="{00000000-0005-0000-0000-00008F220000}"/>
    <cellStyle name="Normal 4 3 4 3 3 3 2 2" xfId="31477" xr:uid="{00000000-0005-0000-0000-000090220000}"/>
    <cellStyle name="Normal 4 3 4 3 3 3 2 3" xfId="31478" xr:uid="{00000000-0005-0000-0000-000091220000}"/>
    <cellStyle name="Normal 4 3 4 3 3 3 3" xfId="31479" xr:uid="{00000000-0005-0000-0000-000092220000}"/>
    <cellStyle name="Normal 4 3 4 3 3 3 4" xfId="31480" xr:uid="{00000000-0005-0000-0000-000093220000}"/>
    <cellStyle name="Normal 4 3 4 3 3 3 5" xfId="31481" xr:uid="{00000000-0005-0000-0000-000094220000}"/>
    <cellStyle name="Normal 4 3 4 3 3 4" xfId="31482" xr:uid="{00000000-0005-0000-0000-000095220000}"/>
    <cellStyle name="Normal 4 3 4 3 3 4 2" xfId="31483" xr:uid="{00000000-0005-0000-0000-000096220000}"/>
    <cellStyle name="Normal 4 3 4 3 3 4 3" xfId="31484" xr:uid="{00000000-0005-0000-0000-000097220000}"/>
    <cellStyle name="Normal 4 3 4 3 3 5" xfId="31485" xr:uid="{00000000-0005-0000-0000-000098220000}"/>
    <cellStyle name="Normal 4 3 4 3 3 6" xfId="31486" xr:uid="{00000000-0005-0000-0000-000099220000}"/>
    <cellStyle name="Normal 4 3 4 3 3 7" xfId="31487" xr:uid="{00000000-0005-0000-0000-00009A220000}"/>
    <cellStyle name="Normal 4 3 4 3 4" xfId="31488" xr:uid="{00000000-0005-0000-0000-00009B220000}"/>
    <cellStyle name="Normal 4 3 4 3 4 2" xfId="31489" xr:uid="{00000000-0005-0000-0000-00009C220000}"/>
    <cellStyle name="Normal 4 3 4 3 4 2 2" xfId="31490" xr:uid="{00000000-0005-0000-0000-00009D220000}"/>
    <cellStyle name="Normal 4 3 4 3 4 2 3" xfId="31491" xr:uid="{00000000-0005-0000-0000-00009E220000}"/>
    <cellStyle name="Normal 4 3 4 3 4 3" xfId="31492" xr:uid="{00000000-0005-0000-0000-00009F220000}"/>
    <cellStyle name="Normal 4 3 4 3 4 4" xfId="31493" xr:uid="{00000000-0005-0000-0000-0000A0220000}"/>
    <cellStyle name="Normal 4 3 4 3 4 5" xfId="31494" xr:uid="{00000000-0005-0000-0000-0000A1220000}"/>
    <cellStyle name="Normal 4 3 4 3 5" xfId="31495" xr:uid="{00000000-0005-0000-0000-0000A2220000}"/>
    <cellStyle name="Normal 4 3 4 3 5 2" xfId="31496" xr:uid="{00000000-0005-0000-0000-0000A3220000}"/>
    <cellStyle name="Normal 4 3 4 3 5 2 2" xfId="31497" xr:uid="{00000000-0005-0000-0000-0000A4220000}"/>
    <cellStyle name="Normal 4 3 4 3 5 2 3" xfId="31498" xr:uid="{00000000-0005-0000-0000-0000A5220000}"/>
    <cellStyle name="Normal 4 3 4 3 5 3" xfId="31499" xr:uid="{00000000-0005-0000-0000-0000A6220000}"/>
    <cellStyle name="Normal 4 3 4 3 5 4" xfId="31500" xr:uid="{00000000-0005-0000-0000-0000A7220000}"/>
    <cellStyle name="Normal 4 3 4 3 5 5" xfId="31501" xr:uid="{00000000-0005-0000-0000-0000A8220000}"/>
    <cellStyle name="Normal 4 3 4 3 6" xfId="31502" xr:uid="{00000000-0005-0000-0000-0000A9220000}"/>
    <cellStyle name="Normal 4 3 4 3 6 2" xfId="31503" xr:uid="{00000000-0005-0000-0000-0000AA220000}"/>
    <cellStyle name="Normal 4 3 4 3 6 3" xfId="31504" xr:uid="{00000000-0005-0000-0000-0000AB220000}"/>
    <cellStyle name="Normal 4 3 4 3 7" xfId="31505" xr:uid="{00000000-0005-0000-0000-0000AC220000}"/>
    <cellStyle name="Normal 4 3 4 3 8" xfId="31506" xr:uid="{00000000-0005-0000-0000-0000AD220000}"/>
    <cellStyle name="Normal 4 3 4 3 9" xfId="31507" xr:uid="{00000000-0005-0000-0000-0000AE220000}"/>
    <cellStyle name="Normal 4 3 4 4" xfId="31508" xr:uid="{00000000-0005-0000-0000-0000AF220000}"/>
    <cellStyle name="Normal 4 3 4 4 2" xfId="31509" xr:uid="{00000000-0005-0000-0000-0000B0220000}"/>
    <cellStyle name="Normal 4 3 4 4 2 2" xfId="31510" xr:uid="{00000000-0005-0000-0000-0000B1220000}"/>
    <cellStyle name="Normal 4 3 4 4 2 2 2" xfId="31511" xr:uid="{00000000-0005-0000-0000-0000B2220000}"/>
    <cellStyle name="Normal 4 3 4 4 2 2 2 2" xfId="31512" xr:uid="{00000000-0005-0000-0000-0000B3220000}"/>
    <cellStyle name="Normal 4 3 4 4 2 2 2 2 2" xfId="31513" xr:uid="{00000000-0005-0000-0000-0000B4220000}"/>
    <cellStyle name="Normal 4 3 4 4 2 2 2 2 3" xfId="31514" xr:uid="{00000000-0005-0000-0000-0000B5220000}"/>
    <cellStyle name="Normal 4 3 4 4 2 2 2 3" xfId="31515" xr:uid="{00000000-0005-0000-0000-0000B6220000}"/>
    <cellStyle name="Normal 4 3 4 4 2 2 2 4" xfId="31516" xr:uid="{00000000-0005-0000-0000-0000B7220000}"/>
    <cellStyle name="Normal 4 3 4 4 2 2 2 5" xfId="31517" xr:uid="{00000000-0005-0000-0000-0000B8220000}"/>
    <cellStyle name="Normal 4 3 4 4 2 2 3" xfId="31518" xr:uid="{00000000-0005-0000-0000-0000B9220000}"/>
    <cellStyle name="Normal 4 3 4 4 2 2 3 2" xfId="31519" xr:uid="{00000000-0005-0000-0000-0000BA220000}"/>
    <cellStyle name="Normal 4 3 4 4 2 2 3 2 2" xfId="31520" xr:uid="{00000000-0005-0000-0000-0000BB220000}"/>
    <cellStyle name="Normal 4 3 4 4 2 2 3 2 3" xfId="31521" xr:uid="{00000000-0005-0000-0000-0000BC220000}"/>
    <cellStyle name="Normal 4 3 4 4 2 2 3 3" xfId="31522" xr:uid="{00000000-0005-0000-0000-0000BD220000}"/>
    <cellStyle name="Normal 4 3 4 4 2 2 3 4" xfId="31523" xr:uid="{00000000-0005-0000-0000-0000BE220000}"/>
    <cellStyle name="Normal 4 3 4 4 2 2 3 5" xfId="31524" xr:uid="{00000000-0005-0000-0000-0000BF220000}"/>
    <cellStyle name="Normal 4 3 4 4 2 2 4" xfId="31525" xr:uid="{00000000-0005-0000-0000-0000C0220000}"/>
    <cellStyle name="Normal 4 3 4 4 2 2 4 2" xfId="31526" xr:uid="{00000000-0005-0000-0000-0000C1220000}"/>
    <cellStyle name="Normal 4 3 4 4 2 2 4 3" xfId="31527" xr:uid="{00000000-0005-0000-0000-0000C2220000}"/>
    <cellStyle name="Normal 4 3 4 4 2 2 5" xfId="31528" xr:uid="{00000000-0005-0000-0000-0000C3220000}"/>
    <cellStyle name="Normal 4 3 4 4 2 2 6" xfId="31529" xr:uid="{00000000-0005-0000-0000-0000C4220000}"/>
    <cellStyle name="Normal 4 3 4 4 2 2 7" xfId="31530" xr:uid="{00000000-0005-0000-0000-0000C5220000}"/>
    <cellStyle name="Normal 4 3 4 4 2 3" xfId="31531" xr:uid="{00000000-0005-0000-0000-0000C6220000}"/>
    <cellStyle name="Normal 4 3 4 4 2 3 2" xfId="31532" xr:uid="{00000000-0005-0000-0000-0000C7220000}"/>
    <cellStyle name="Normal 4 3 4 4 2 3 2 2" xfId="31533" xr:uid="{00000000-0005-0000-0000-0000C8220000}"/>
    <cellStyle name="Normal 4 3 4 4 2 3 2 3" xfId="31534" xr:uid="{00000000-0005-0000-0000-0000C9220000}"/>
    <cellStyle name="Normal 4 3 4 4 2 3 3" xfId="31535" xr:uid="{00000000-0005-0000-0000-0000CA220000}"/>
    <cellStyle name="Normal 4 3 4 4 2 3 4" xfId="31536" xr:uid="{00000000-0005-0000-0000-0000CB220000}"/>
    <cellStyle name="Normal 4 3 4 4 2 3 5" xfId="31537" xr:uid="{00000000-0005-0000-0000-0000CC220000}"/>
    <cellStyle name="Normal 4 3 4 4 2 4" xfId="31538" xr:uid="{00000000-0005-0000-0000-0000CD220000}"/>
    <cellStyle name="Normal 4 3 4 4 2 4 2" xfId="31539" xr:uid="{00000000-0005-0000-0000-0000CE220000}"/>
    <cellStyle name="Normal 4 3 4 4 2 4 2 2" xfId="31540" xr:uid="{00000000-0005-0000-0000-0000CF220000}"/>
    <cellStyle name="Normal 4 3 4 4 2 4 2 3" xfId="31541" xr:uid="{00000000-0005-0000-0000-0000D0220000}"/>
    <cellStyle name="Normal 4 3 4 4 2 4 3" xfId="31542" xr:uid="{00000000-0005-0000-0000-0000D1220000}"/>
    <cellStyle name="Normal 4 3 4 4 2 4 4" xfId="31543" xr:uid="{00000000-0005-0000-0000-0000D2220000}"/>
    <cellStyle name="Normal 4 3 4 4 2 4 5" xfId="31544" xr:uid="{00000000-0005-0000-0000-0000D3220000}"/>
    <cellStyle name="Normal 4 3 4 4 2 5" xfId="31545" xr:uid="{00000000-0005-0000-0000-0000D4220000}"/>
    <cellStyle name="Normal 4 3 4 4 2 5 2" xfId="31546" xr:uid="{00000000-0005-0000-0000-0000D5220000}"/>
    <cellStyle name="Normal 4 3 4 4 2 5 3" xfId="31547" xr:uid="{00000000-0005-0000-0000-0000D6220000}"/>
    <cellStyle name="Normal 4 3 4 4 2 6" xfId="31548" xr:uid="{00000000-0005-0000-0000-0000D7220000}"/>
    <cellStyle name="Normal 4 3 4 4 2 7" xfId="31549" xr:uid="{00000000-0005-0000-0000-0000D8220000}"/>
    <cellStyle name="Normal 4 3 4 4 2 8" xfId="31550" xr:uid="{00000000-0005-0000-0000-0000D9220000}"/>
    <cellStyle name="Normal 4 3 4 4 3" xfId="31551" xr:uid="{00000000-0005-0000-0000-0000DA220000}"/>
    <cellStyle name="Normal 4 3 4 4 3 2" xfId="31552" xr:uid="{00000000-0005-0000-0000-0000DB220000}"/>
    <cellStyle name="Normal 4 3 4 4 3 2 2" xfId="31553" xr:uid="{00000000-0005-0000-0000-0000DC220000}"/>
    <cellStyle name="Normal 4 3 4 4 3 2 2 2" xfId="31554" xr:uid="{00000000-0005-0000-0000-0000DD220000}"/>
    <cellStyle name="Normal 4 3 4 4 3 2 2 3" xfId="31555" xr:uid="{00000000-0005-0000-0000-0000DE220000}"/>
    <cellStyle name="Normal 4 3 4 4 3 2 3" xfId="31556" xr:uid="{00000000-0005-0000-0000-0000DF220000}"/>
    <cellStyle name="Normal 4 3 4 4 3 2 4" xfId="31557" xr:uid="{00000000-0005-0000-0000-0000E0220000}"/>
    <cellStyle name="Normal 4 3 4 4 3 2 5" xfId="31558" xr:uid="{00000000-0005-0000-0000-0000E1220000}"/>
    <cellStyle name="Normal 4 3 4 4 3 3" xfId="31559" xr:uid="{00000000-0005-0000-0000-0000E2220000}"/>
    <cellStyle name="Normal 4 3 4 4 3 3 2" xfId="31560" xr:uid="{00000000-0005-0000-0000-0000E3220000}"/>
    <cellStyle name="Normal 4 3 4 4 3 3 2 2" xfId="31561" xr:uid="{00000000-0005-0000-0000-0000E4220000}"/>
    <cellStyle name="Normal 4 3 4 4 3 3 2 3" xfId="31562" xr:uid="{00000000-0005-0000-0000-0000E5220000}"/>
    <cellStyle name="Normal 4 3 4 4 3 3 3" xfId="31563" xr:uid="{00000000-0005-0000-0000-0000E6220000}"/>
    <cellStyle name="Normal 4 3 4 4 3 3 4" xfId="31564" xr:uid="{00000000-0005-0000-0000-0000E7220000}"/>
    <cellStyle name="Normal 4 3 4 4 3 3 5" xfId="31565" xr:uid="{00000000-0005-0000-0000-0000E8220000}"/>
    <cellStyle name="Normal 4 3 4 4 3 4" xfId="31566" xr:uid="{00000000-0005-0000-0000-0000E9220000}"/>
    <cellStyle name="Normal 4 3 4 4 3 4 2" xfId="31567" xr:uid="{00000000-0005-0000-0000-0000EA220000}"/>
    <cellStyle name="Normal 4 3 4 4 3 4 3" xfId="31568" xr:uid="{00000000-0005-0000-0000-0000EB220000}"/>
    <cellStyle name="Normal 4 3 4 4 3 5" xfId="31569" xr:uid="{00000000-0005-0000-0000-0000EC220000}"/>
    <cellStyle name="Normal 4 3 4 4 3 6" xfId="31570" xr:uid="{00000000-0005-0000-0000-0000ED220000}"/>
    <cellStyle name="Normal 4 3 4 4 3 7" xfId="31571" xr:uid="{00000000-0005-0000-0000-0000EE220000}"/>
    <cellStyle name="Normal 4 3 4 4 4" xfId="31572" xr:uid="{00000000-0005-0000-0000-0000EF220000}"/>
    <cellStyle name="Normal 4 3 4 4 4 2" xfId="31573" xr:uid="{00000000-0005-0000-0000-0000F0220000}"/>
    <cellStyle name="Normal 4 3 4 4 4 2 2" xfId="31574" xr:uid="{00000000-0005-0000-0000-0000F1220000}"/>
    <cellStyle name="Normal 4 3 4 4 4 2 3" xfId="31575" xr:uid="{00000000-0005-0000-0000-0000F2220000}"/>
    <cellStyle name="Normal 4 3 4 4 4 3" xfId="31576" xr:uid="{00000000-0005-0000-0000-0000F3220000}"/>
    <cellStyle name="Normal 4 3 4 4 4 4" xfId="31577" xr:uid="{00000000-0005-0000-0000-0000F4220000}"/>
    <cellStyle name="Normal 4 3 4 4 4 5" xfId="31578" xr:uid="{00000000-0005-0000-0000-0000F5220000}"/>
    <cellStyle name="Normal 4 3 4 4 5" xfId="31579" xr:uid="{00000000-0005-0000-0000-0000F6220000}"/>
    <cellStyle name="Normal 4 3 4 4 5 2" xfId="31580" xr:uid="{00000000-0005-0000-0000-0000F7220000}"/>
    <cellStyle name="Normal 4 3 4 4 5 2 2" xfId="31581" xr:uid="{00000000-0005-0000-0000-0000F8220000}"/>
    <cellStyle name="Normal 4 3 4 4 5 2 3" xfId="31582" xr:uid="{00000000-0005-0000-0000-0000F9220000}"/>
    <cellStyle name="Normal 4 3 4 4 5 3" xfId="31583" xr:uid="{00000000-0005-0000-0000-0000FA220000}"/>
    <cellStyle name="Normal 4 3 4 4 5 4" xfId="31584" xr:uid="{00000000-0005-0000-0000-0000FB220000}"/>
    <cellStyle name="Normal 4 3 4 4 5 5" xfId="31585" xr:uid="{00000000-0005-0000-0000-0000FC220000}"/>
    <cellStyle name="Normal 4 3 4 4 6" xfId="31586" xr:uid="{00000000-0005-0000-0000-0000FD220000}"/>
    <cellStyle name="Normal 4 3 4 4 6 2" xfId="31587" xr:uid="{00000000-0005-0000-0000-0000FE220000}"/>
    <cellStyle name="Normal 4 3 4 4 6 3" xfId="31588" xr:uid="{00000000-0005-0000-0000-0000FF220000}"/>
    <cellStyle name="Normal 4 3 4 4 7" xfId="31589" xr:uid="{00000000-0005-0000-0000-000000230000}"/>
    <cellStyle name="Normal 4 3 4 4 8" xfId="31590" xr:uid="{00000000-0005-0000-0000-000001230000}"/>
    <cellStyle name="Normal 4 3 4 4 9" xfId="31591" xr:uid="{00000000-0005-0000-0000-000002230000}"/>
    <cellStyle name="Normal 4 3 4 5" xfId="31592" xr:uid="{00000000-0005-0000-0000-000003230000}"/>
    <cellStyle name="Normal 4 3 4 5 2" xfId="31593" xr:uid="{00000000-0005-0000-0000-000004230000}"/>
    <cellStyle name="Normal 4 3 4 5 2 2" xfId="31594" xr:uid="{00000000-0005-0000-0000-000005230000}"/>
    <cellStyle name="Normal 4 3 4 5 2 2 2" xfId="31595" xr:uid="{00000000-0005-0000-0000-000006230000}"/>
    <cellStyle name="Normal 4 3 4 5 2 2 2 2" xfId="31596" xr:uid="{00000000-0005-0000-0000-000007230000}"/>
    <cellStyle name="Normal 4 3 4 5 2 2 2 3" xfId="31597" xr:uid="{00000000-0005-0000-0000-000008230000}"/>
    <cellStyle name="Normal 4 3 4 5 2 2 3" xfId="31598" xr:uid="{00000000-0005-0000-0000-000009230000}"/>
    <cellStyle name="Normal 4 3 4 5 2 2 4" xfId="31599" xr:uid="{00000000-0005-0000-0000-00000A230000}"/>
    <cellStyle name="Normal 4 3 4 5 2 2 5" xfId="31600" xr:uid="{00000000-0005-0000-0000-00000B230000}"/>
    <cellStyle name="Normal 4 3 4 5 2 3" xfId="31601" xr:uid="{00000000-0005-0000-0000-00000C230000}"/>
    <cellStyle name="Normal 4 3 4 5 2 3 2" xfId="31602" xr:uid="{00000000-0005-0000-0000-00000D230000}"/>
    <cellStyle name="Normal 4 3 4 5 2 3 2 2" xfId="31603" xr:uid="{00000000-0005-0000-0000-00000E230000}"/>
    <cellStyle name="Normal 4 3 4 5 2 3 2 3" xfId="31604" xr:uid="{00000000-0005-0000-0000-00000F230000}"/>
    <cellStyle name="Normal 4 3 4 5 2 3 3" xfId="31605" xr:uid="{00000000-0005-0000-0000-000010230000}"/>
    <cellStyle name="Normal 4 3 4 5 2 3 4" xfId="31606" xr:uid="{00000000-0005-0000-0000-000011230000}"/>
    <cellStyle name="Normal 4 3 4 5 2 3 5" xfId="31607" xr:uid="{00000000-0005-0000-0000-000012230000}"/>
    <cellStyle name="Normal 4 3 4 5 2 4" xfId="31608" xr:uid="{00000000-0005-0000-0000-000013230000}"/>
    <cellStyle name="Normal 4 3 4 5 2 4 2" xfId="31609" xr:uid="{00000000-0005-0000-0000-000014230000}"/>
    <cellStyle name="Normal 4 3 4 5 2 4 3" xfId="31610" xr:uid="{00000000-0005-0000-0000-000015230000}"/>
    <cellStyle name="Normal 4 3 4 5 2 5" xfId="31611" xr:uid="{00000000-0005-0000-0000-000016230000}"/>
    <cellStyle name="Normal 4 3 4 5 2 6" xfId="31612" xr:uid="{00000000-0005-0000-0000-000017230000}"/>
    <cellStyle name="Normal 4 3 4 5 2 7" xfId="31613" xr:uid="{00000000-0005-0000-0000-000018230000}"/>
    <cellStyle name="Normal 4 3 4 5 3" xfId="31614" xr:uid="{00000000-0005-0000-0000-000019230000}"/>
    <cellStyle name="Normal 4 3 4 5 3 2" xfId="31615" xr:uid="{00000000-0005-0000-0000-00001A230000}"/>
    <cellStyle name="Normal 4 3 4 5 3 2 2" xfId="31616" xr:uid="{00000000-0005-0000-0000-00001B230000}"/>
    <cellStyle name="Normal 4 3 4 5 3 2 3" xfId="31617" xr:uid="{00000000-0005-0000-0000-00001C230000}"/>
    <cellStyle name="Normal 4 3 4 5 3 3" xfId="31618" xr:uid="{00000000-0005-0000-0000-00001D230000}"/>
    <cellStyle name="Normal 4 3 4 5 3 4" xfId="31619" xr:uid="{00000000-0005-0000-0000-00001E230000}"/>
    <cellStyle name="Normal 4 3 4 5 3 5" xfId="31620" xr:uid="{00000000-0005-0000-0000-00001F230000}"/>
    <cellStyle name="Normal 4 3 4 5 4" xfId="31621" xr:uid="{00000000-0005-0000-0000-000020230000}"/>
    <cellStyle name="Normal 4 3 4 5 4 2" xfId="31622" xr:uid="{00000000-0005-0000-0000-000021230000}"/>
    <cellStyle name="Normal 4 3 4 5 4 2 2" xfId="31623" xr:uid="{00000000-0005-0000-0000-000022230000}"/>
    <cellStyle name="Normal 4 3 4 5 4 2 3" xfId="31624" xr:uid="{00000000-0005-0000-0000-000023230000}"/>
    <cellStyle name="Normal 4 3 4 5 4 3" xfId="31625" xr:uid="{00000000-0005-0000-0000-000024230000}"/>
    <cellStyle name="Normal 4 3 4 5 4 4" xfId="31626" xr:uid="{00000000-0005-0000-0000-000025230000}"/>
    <cellStyle name="Normal 4 3 4 5 4 5" xfId="31627" xr:uid="{00000000-0005-0000-0000-000026230000}"/>
    <cellStyle name="Normal 4 3 4 5 5" xfId="31628" xr:uid="{00000000-0005-0000-0000-000027230000}"/>
    <cellStyle name="Normal 4 3 4 5 5 2" xfId="31629" xr:uid="{00000000-0005-0000-0000-000028230000}"/>
    <cellStyle name="Normal 4 3 4 5 5 3" xfId="31630" xr:uid="{00000000-0005-0000-0000-000029230000}"/>
    <cellStyle name="Normal 4 3 4 5 6" xfId="31631" xr:uid="{00000000-0005-0000-0000-00002A230000}"/>
    <cellStyle name="Normal 4 3 4 5 7" xfId="31632" xr:uid="{00000000-0005-0000-0000-00002B230000}"/>
    <cellStyle name="Normal 4 3 4 5 8" xfId="31633" xr:uid="{00000000-0005-0000-0000-00002C230000}"/>
    <cellStyle name="Normal 4 3 4 6" xfId="31634" xr:uid="{00000000-0005-0000-0000-00002D230000}"/>
    <cellStyle name="Normal 4 3 4 6 2" xfId="31635" xr:uid="{00000000-0005-0000-0000-00002E230000}"/>
    <cellStyle name="Normal 4 3 4 6 2 2" xfId="31636" xr:uid="{00000000-0005-0000-0000-00002F230000}"/>
    <cellStyle name="Normal 4 3 4 6 2 2 2" xfId="31637" xr:uid="{00000000-0005-0000-0000-000030230000}"/>
    <cellStyle name="Normal 4 3 4 6 2 2 3" xfId="31638" xr:uid="{00000000-0005-0000-0000-000031230000}"/>
    <cellStyle name="Normal 4 3 4 6 2 3" xfId="31639" xr:uid="{00000000-0005-0000-0000-000032230000}"/>
    <cellStyle name="Normal 4 3 4 6 2 4" xfId="31640" xr:uid="{00000000-0005-0000-0000-000033230000}"/>
    <cellStyle name="Normal 4 3 4 6 2 5" xfId="31641" xr:uid="{00000000-0005-0000-0000-000034230000}"/>
    <cellStyle name="Normal 4 3 4 6 3" xfId="31642" xr:uid="{00000000-0005-0000-0000-000035230000}"/>
    <cellStyle name="Normal 4 3 4 6 3 2" xfId="31643" xr:uid="{00000000-0005-0000-0000-000036230000}"/>
    <cellStyle name="Normal 4 3 4 6 3 2 2" xfId="31644" xr:uid="{00000000-0005-0000-0000-000037230000}"/>
    <cellStyle name="Normal 4 3 4 6 3 2 3" xfId="31645" xr:uid="{00000000-0005-0000-0000-000038230000}"/>
    <cellStyle name="Normal 4 3 4 6 3 3" xfId="31646" xr:uid="{00000000-0005-0000-0000-000039230000}"/>
    <cellStyle name="Normal 4 3 4 6 3 4" xfId="31647" xr:uid="{00000000-0005-0000-0000-00003A230000}"/>
    <cellStyle name="Normal 4 3 4 6 3 5" xfId="31648" xr:uid="{00000000-0005-0000-0000-00003B230000}"/>
    <cellStyle name="Normal 4 3 4 6 4" xfId="31649" xr:uid="{00000000-0005-0000-0000-00003C230000}"/>
    <cellStyle name="Normal 4 3 4 6 4 2" xfId="31650" xr:uid="{00000000-0005-0000-0000-00003D230000}"/>
    <cellStyle name="Normal 4 3 4 6 4 3" xfId="31651" xr:uid="{00000000-0005-0000-0000-00003E230000}"/>
    <cellStyle name="Normal 4 3 4 6 5" xfId="31652" xr:uid="{00000000-0005-0000-0000-00003F230000}"/>
    <cellStyle name="Normal 4 3 4 6 6" xfId="31653" xr:uid="{00000000-0005-0000-0000-000040230000}"/>
    <cellStyle name="Normal 4 3 4 6 7" xfId="31654" xr:uid="{00000000-0005-0000-0000-000041230000}"/>
    <cellStyle name="Normal 4 3 4 7" xfId="31655" xr:uid="{00000000-0005-0000-0000-000042230000}"/>
    <cellStyle name="Normal 4 3 4 7 2" xfId="31656" xr:uid="{00000000-0005-0000-0000-000043230000}"/>
    <cellStyle name="Normal 4 3 4 7 2 2" xfId="31657" xr:uid="{00000000-0005-0000-0000-000044230000}"/>
    <cellStyle name="Normal 4 3 4 7 2 3" xfId="31658" xr:uid="{00000000-0005-0000-0000-000045230000}"/>
    <cellStyle name="Normal 4 3 4 7 3" xfId="31659" xr:uid="{00000000-0005-0000-0000-000046230000}"/>
    <cellStyle name="Normal 4 3 4 7 4" xfId="31660" xr:uid="{00000000-0005-0000-0000-000047230000}"/>
    <cellStyle name="Normal 4 3 4 7 5" xfId="31661" xr:uid="{00000000-0005-0000-0000-000048230000}"/>
    <cellStyle name="Normal 4 3 4 8" xfId="31662" xr:uid="{00000000-0005-0000-0000-000049230000}"/>
    <cellStyle name="Normal 4 3 4 8 2" xfId="31663" xr:uid="{00000000-0005-0000-0000-00004A230000}"/>
    <cellStyle name="Normal 4 3 4 8 2 2" xfId="31664" xr:uid="{00000000-0005-0000-0000-00004B230000}"/>
    <cellStyle name="Normal 4 3 4 8 2 3" xfId="31665" xr:uid="{00000000-0005-0000-0000-00004C230000}"/>
    <cellStyle name="Normal 4 3 4 8 3" xfId="31666" xr:uid="{00000000-0005-0000-0000-00004D230000}"/>
    <cellStyle name="Normal 4 3 4 8 4" xfId="31667" xr:uid="{00000000-0005-0000-0000-00004E230000}"/>
    <cellStyle name="Normal 4 3 4 8 5" xfId="31668" xr:uid="{00000000-0005-0000-0000-00004F230000}"/>
    <cellStyle name="Normal 4 3 4 9" xfId="31669" xr:uid="{00000000-0005-0000-0000-000050230000}"/>
    <cellStyle name="Normal 4 3 4 9 2" xfId="31670" xr:uid="{00000000-0005-0000-0000-000051230000}"/>
    <cellStyle name="Normal 4 3 4 9 3" xfId="31671" xr:uid="{00000000-0005-0000-0000-000052230000}"/>
    <cellStyle name="Normal 4 3 5" xfId="31672" xr:uid="{00000000-0005-0000-0000-000053230000}"/>
    <cellStyle name="Normal 4 3 5 2" xfId="31673" xr:uid="{00000000-0005-0000-0000-000054230000}"/>
    <cellStyle name="Normal 4 3 5 2 2" xfId="31674" xr:uid="{00000000-0005-0000-0000-000055230000}"/>
    <cellStyle name="Normal 4 3 5 2 2 2" xfId="31675" xr:uid="{00000000-0005-0000-0000-000056230000}"/>
    <cellStyle name="Normal 4 3 5 2 2 2 2" xfId="31676" xr:uid="{00000000-0005-0000-0000-000057230000}"/>
    <cellStyle name="Normal 4 3 5 2 2 2 2 2" xfId="31677" xr:uid="{00000000-0005-0000-0000-000058230000}"/>
    <cellStyle name="Normal 4 3 5 2 2 2 2 3" xfId="31678" xr:uid="{00000000-0005-0000-0000-000059230000}"/>
    <cellStyle name="Normal 4 3 5 2 2 2 3" xfId="31679" xr:uid="{00000000-0005-0000-0000-00005A230000}"/>
    <cellStyle name="Normal 4 3 5 2 2 2 4" xfId="31680" xr:uid="{00000000-0005-0000-0000-00005B230000}"/>
    <cellStyle name="Normal 4 3 5 2 2 2 5" xfId="31681" xr:uid="{00000000-0005-0000-0000-00005C230000}"/>
    <cellStyle name="Normal 4 3 5 2 2 3" xfId="31682" xr:uid="{00000000-0005-0000-0000-00005D230000}"/>
    <cellStyle name="Normal 4 3 5 2 2 3 2" xfId="31683" xr:uid="{00000000-0005-0000-0000-00005E230000}"/>
    <cellStyle name="Normal 4 3 5 2 2 3 2 2" xfId="31684" xr:uid="{00000000-0005-0000-0000-00005F230000}"/>
    <cellStyle name="Normal 4 3 5 2 2 3 2 3" xfId="31685" xr:uid="{00000000-0005-0000-0000-000060230000}"/>
    <cellStyle name="Normal 4 3 5 2 2 3 3" xfId="31686" xr:uid="{00000000-0005-0000-0000-000061230000}"/>
    <cellStyle name="Normal 4 3 5 2 2 3 4" xfId="31687" xr:uid="{00000000-0005-0000-0000-000062230000}"/>
    <cellStyle name="Normal 4 3 5 2 2 3 5" xfId="31688" xr:uid="{00000000-0005-0000-0000-000063230000}"/>
    <cellStyle name="Normal 4 3 5 2 2 4" xfId="31689" xr:uid="{00000000-0005-0000-0000-000064230000}"/>
    <cellStyle name="Normal 4 3 5 2 2 4 2" xfId="31690" xr:uid="{00000000-0005-0000-0000-000065230000}"/>
    <cellStyle name="Normal 4 3 5 2 2 4 3" xfId="31691" xr:uid="{00000000-0005-0000-0000-000066230000}"/>
    <cellStyle name="Normal 4 3 5 2 2 5" xfId="31692" xr:uid="{00000000-0005-0000-0000-000067230000}"/>
    <cellStyle name="Normal 4 3 5 2 2 6" xfId="31693" xr:uid="{00000000-0005-0000-0000-000068230000}"/>
    <cellStyle name="Normal 4 3 5 2 2 7" xfId="31694" xr:uid="{00000000-0005-0000-0000-000069230000}"/>
    <cellStyle name="Normal 4 3 5 2 3" xfId="31695" xr:uid="{00000000-0005-0000-0000-00006A230000}"/>
    <cellStyle name="Normal 4 3 5 2 3 2" xfId="31696" xr:uid="{00000000-0005-0000-0000-00006B230000}"/>
    <cellStyle name="Normal 4 3 5 2 3 2 2" xfId="31697" xr:uid="{00000000-0005-0000-0000-00006C230000}"/>
    <cellStyle name="Normal 4 3 5 2 3 2 3" xfId="31698" xr:uid="{00000000-0005-0000-0000-00006D230000}"/>
    <cellStyle name="Normal 4 3 5 2 3 3" xfId="31699" xr:uid="{00000000-0005-0000-0000-00006E230000}"/>
    <cellStyle name="Normal 4 3 5 2 3 4" xfId="31700" xr:uid="{00000000-0005-0000-0000-00006F230000}"/>
    <cellStyle name="Normal 4 3 5 2 3 5" xfId="31701" xr:uid="{00000000-0005-0000-0000-000070230000}"/>
    <cellStyle name="Normal 4 3 5 2 4" xfId="31702" xr:uid="{00000000-0005-0000-0000-000071230000}"/>
    <cellStyle name="Normal 4 3 5 2 4 2" xfId="31703" xr:uid="{00000000-0005-0000-0000-000072230000}"/>
    <cellStyle name="Normal 4 3 5 2 4 2 2" xfId="31704" xr:uid="{00000000-0005-0000-0000-000073230000}"/>
    <cellStyle name="Normal 4 3 5 2 4 2 3" xfId="31705" xr:uid="{00000000-0005-0000-0000-000074230000}"/>
    <cellStyle name="Normal 4 3 5 2 4 3" xfId="31706" xr:uid="{00000000-0005-0000-0000-000075230000}"/>
    <cellStyle name="Normal 4 3 5 2 4 4" xfId="31707" xr:uid="{00000000-0005-0000-0000-000076230000}"/>
    <cellStyle name="Normal 4 3 5 2 4 5" xfId="31708" xr:uid="{00000000-0005-0000-0000-000077230000}"/>
    <cellStyle name="Normal 4 3 5 2 5" xfId="31709" xr:uid="{00000000-0005-0000-0000-000078230000}"/>
    <cellStyle name="Normal 4 3 5 2 5 2" xfId="31710" xr:uid="{00000000-0005-0000-0000-000079230000}"/>
    <cellStyle name="Normal 4 3 5 2 5 3" xfId="31711" xr:uid="{00000000-0005-0000-0000-00007A230000}"/>
    <cellStyle name="Normal 4 3 5 2 6" xfId="31712" xr:uid="{00000000-0005-0000-0000-00007B230000}"/>
    <cellStyle name="Normal 4 3 5 2 7" xfId="31713" xr:uid="{00000000-0005-0000-0000-00007C230000}"/>
    <cellStyle name="Normal 4 3 5 2 8" xfId="31714" xr:uid="{00000000-0005-0000-0000-00007D230000}"/>
    <cellStyle name="Normal 4 3 5 3" xfId="31715" xr:uid="{00000000-0005-0000-0000-00007E230000}"/>
    <cellStyle name="Normal 4 3 5 3 2" xfId="31716" xr:uid="{00000000-0005-0000-0000-00007F230000}"/>
    <cellStyle name="Normal 4 3 5 3 2 2" xfId="31717" xr:uid="{00000000-0005-0000-0000-000080230000}"/>
    <cellStyle name="Normal 4 3 5 3 2 2 2" xfId="31718" xr:uid="{00000000-0005-0000-0000-000081230000}"/>
    <cellStyle name="Normal 4 3 5 3 2 2 3" xfId="31719" xr:uid="{00000000-0005-0000-0000-000082230000}"/>
    <cellStyle name="Normal 4 3 5 3 2 3" xfId="31720" xr:uid="{00000000-0005-0000-0000-000083230000}"/>
    <cellStyle name="Normal 4 3 5 3 2 4" xfId="31721" xr:uid="{00000000-0005-0000-0000-000084230000}"/>
    <cellStyle name="Normal 4 3 5 3 2 5" xfId="31722" xr:uid="{00000000-0005-0000-0000-000085230000}"/>
    <cellStyle name="Normal 4 3 5 3 3" xfId="31723" xr:uid="{00000000-0005-0000-0000-000086230000}"/>
    <cellStyle name="Normal 4 3 5 3 3 2" xfId="31724" xr:uid="{00000000-0005-0000-0000-000087230000}"/>
    <cellStyle name="Normal 4 3 5 3 3 2 2" xfId="31725" xr:uid="{00000000-0005-0000-0000-000088230000}"/>
    <cellStyle name="Normal 4 3 5 3 3 2 3" xfId="31726" xr:uid="{00000000-0005-0000-0000-000089230000}"/>
    <cellStyle name="Normal 4 3 5 3 3 3" xfId="31727" xr:uid="{00000000-0005-0000-0000-00008A230000}"/>
    <cellStyle name="Normal 4 3 5 3 3 4" xfId="31728" xr:uid="{00000000-0005-0000-0000-00008B230000}"/>
    <cellStyle name="Normal 4 3 5 3 3 5" xfId="31729" xr:uid="{00000000-0005-0000-0000-00008C230000}"/>
    <cellStyle name="Normal 4 3 5 3 4" xfId="31730" xr:uid="{00000000-0005-0000-0000-00008D230000}"/>
    <cellStyle name="Normal 4 3 5 3 4 2" xfId="31731" xr:uid="{00000000-0005-0000-0000-00008E230000}"/>
    <cellStyle name="Normal 4 3 5 3 4 3" xfId="31732" xr:uid="{00000000-0005-0000-0000-00008F230000}"/>
    <cellStyle name="Normal 4 3 5 3 5" xfId="31733" xr:uid="{00000000-0005-0000-0000-000090230000}"/>
    <cellStyle name="Normal 4 3 5 3 6" xfId="31734" xr:uid="{00000000-0005-0000-0000-000091230000}"/>
    <cellStyle name="Normal 4 3 5 3 7" xfId="31735" xr:uid="{00000000-0005-0000-0000-000092230000}"/>
    <cellStyle name="Normal 4 3 5 4" xfId="31736" xr:uid="{00000000-0005-0000-0000-000093230000}"/>
    <cellStyle name="Normal 4 3 5 4 2" xfId="31737" xr:uid="{00000000-0005-0000-0000-000094230000}"/>
    <cellStyle name="Normal 4 3 5 4 2 2" xfId="31738" xr:uid="{00000000-0005-0000-0000-000095230000}"/>
    <cellStyle name="Normal 4 3 5 4 2 3" xfId="31739" xr:uid="{00000000-0005-0000-0000-000096230000}"/>
    <cellStyle name="Normal 4 3 5 4 3" xfId="31740" xr:uid="{00000000-0005-0000-0000-000097230000}"/>
    <cellStyle name="Normal 4 3 5 4 4" xfId="31741" xr:uid="{00000000-0005-0000-0000-000098230000}"/>
    <cellStyle name="Normal 4 3 5 4 5" xfId="31742" xr:uid="{00000000-0005-0000-0000-000099230000}"/>
    <cellStyle name="Normal 4 3 5 5" xfId="31743" xr:uid="{00000000-0005-0000-0000-00009A230000}"/>
    <cellStyle name="Normal 4 3 5 5 2" xfId="31744" xr:uid="{00000000-0005-0000-0000-00009B230000}"/>
    <cellStyle name="Normal 4 3 5 5 2 2" xfId="31745" xr:uid="{00000000-0005-0000-0000-00009C230000}"/>
    <cellStyle name="Normal 4 3 5 5 2 3" xfId="31746" xr:uid="{00000000-0005-0000-0000-00009D230000}"/>
    <cellStyle name="Normal 4 3 5 5 3" xfId="31747" xr:uid="{00000000-0005-0000-0000-00009E230000}"/>
    <cellStyle name="Normal 4 3 5 5 4" xfId="31748" xr:uid="{00000000-0005-0000-0000-00009F230000}"/>
    <cellStyle name="Normal 4 3 5 5 5" xfId="31749" xr:uid="{00000000-0005-0000-0000-0000A0230000}"/>
    <cellStyle name="Normal 4 3 5 6" xfId="31750" xr:uid="{00000000-0005-0000-0000-0000A1230000}"/>
    <cellStyle name="Normal 4 3 5 6 2" xfId="31751" xr:uid="{00000000-0005-0000-0000-0000A2230000}"/>
    <cellStyle name="Normal 4 3 5 6 3" xfId="31752" xr:uid="{00000000-0005-0000-0000-0000A3230000}"/>
    <cellStyle name="Normal 4 3 5 7" xfId="31753" xr:uid="{00000000-0005-0000-0000-0000A4230000}"/>
    <cellStyle name="Normal 4 3 5 8" xfId="31754" xr:uid="{00000000-0005-0000-0000-0000A5230000}"/>
    <cellStyle name="Normal 4 3 5 9" xfId="31755" xr:uid="{00000000-0005-0000-0000-0000A6230000}"/>
    <cellStyle name="Normal 4 3 6" xfId="31756" xr:uid="{00000000-0005-0000-0000-0000A7230000}"/>
    <cellStyle name="Normal 4 3 6 2" xfId="31757" xr:uid="{00000000-0005-0000-0000-0000A8230000}"/>
    <cellStyle name="Normal 4 3 6 2 2" xfId="31758" xr:uid="{00000000-0005-0000-0000-0000A9230000}"/>
    <cellStyle name="Normal 4 3 6 2 2 2" xfId="31759" xr:uid="{00000000-0005-0000-0000-0000AA230000}"/>
    <cellStyle name="Normal 4 3 6 2 2 2 2" xfId="31760" xr:uid="{00000000-0005-0000-0000-0000AB230000}"/>
    <cellStyle name="Normal 4 3 6 2 2 2 2 2" xfId="31761" xr:uid="{00000000-0005-0000-0000-0000AC230000}"/>
    <cellStyle name="Normal 4 3 6 2 2 2 2 3" xfId="31762" xr:uid="{00000000-0005-0000-0000-0000AD230000}"/>
    <cellStyle name="Normal 4 3 6 2 2 2 3" xfId="31763" xr:uid="{00000000-0005-0000-0000-0000AE230000}"/>
    <cellStyle name="Normal 4 3 6 2 2 2 4" xfId="31764" xr:uid="{00000000-0005-0000-0000-0000AF230000}"/>
    <cellStyle name="Normal 4 3 6 2 2 2 5" xfId="31765" xr:uid="{00000000-0005-0000-0000-0000B0230000}"/>
    <cellStyle name="Normal 4 3 6 2 2 3" xfId="31766" xr:uid="{00000000-0005-0000-0000-0000B1230000}"/>
    <cellStyle name="Normal 4 3 6 2 2 3 2" xfId="31767" xr:uid="{00000000-0005-0000-0000-0000B2230000}"/>
    <cellStyle name="Normal 4 3 6 2 2 3 2 2" xfId="31768" xr:uid="{00000000-0005-0000-0000-0000B3230000}"/>
    <cellStyle name="Normal 4 3 6 2 2 3 2 3" xfId="31769" xr:uid="{00000000-0005-0000-0000-0000B4230000}"/>
    <cellStyle name="Normal 4 3 6 2 2 3 3" xfId="31770" xr:uid="{00000000-0005-0000-0000-0000B5230000}"/>
    <cellStyle name="Normal 4 3 6 2 2 3 4" xfId="31771" xr:uid="{00000000-0005-0000-0000-0000B6230000}"/>
    <cellStyle name="Normal 4 3 6 2 2 3 5" xfId="31772" xr:uid="{00000000-0005-0000-0000-0000B7230000}"/>
    <cellStyle name="Normal 4 3 6 2 2 4" xfId="31773" xr:uid="{00000000-0005-0000-0000-0000B8230000}"/>
    <cellStyle name="Normal 4 3 6 2 2 4 2" xfId="31774" xr:uid="{00000000-0005-0000-0000-0000B9230000}"/>
    <cellStyle name="Normal 4 3 6 2 2 4 3" xfId="31775" xr:uid="{00000000-0005-0000-0000-0000BA230000}"/>
    <cellStyle name="Normal 4 3 6 2 2 5" xfId="31776" xr:uid="{00000000-0005-0000-0000-0000BB230000}"/>
    <cellStyle name="Normal 4 3 6 2 2 6" xfId="31777" xr:uid="{00000000-0005-0000-0000-0000BC230000}"/>
    <cellStyle name="Normal 4 3 6 2 2 7" xfId="31778" xr:uid="{00000000-0005-0000-0000-0000BD230000}"/>
    <cellStyle name="Normal 4 3 6 2 3" xfId="31779" xr:uid="{00000000-0005-0000-0000-0000BE230000}"/>
    <cellStyle name="Normal 4 3 6 2 3 2" xfId="31780" xr:uid="{00000000-0005-0000-0000-0000BF230000}"/>
    <cellStyle name="Normal 4 3 6 2 3 2 2" xfId="31781" xr:uid="{00000000-0005-0000-0000-0000C0230000}"/>
    <cellStyle name="Normal 4 3 6 2 3 2 3" xfId="31782" xr:uid="{00000000-0005-0000-0000-0000C1230000}"/>
    <cellStyle name="Normal 4 3 6 2 3 3" xfId="31783" xr:uid="{00000000-0005-0000-0000-0000C2230000}"/>
    <cellStyle name="Normal 4 3 6 2 3 4" xfId="31784" xr:uid="{00000000-0005-0000-0000-0000C3230000}"/>
    <cellStyle name="Normal 4 3 6 2 3 5" xfId="31785" xr:uid="{00000000-0005-0000-0000-0000C4230000}"/>
    <cellStyle name="Normal 4 3 6 2 4" xfId="31786" xr:uid="{00000000-0005-0000-0000-0000C5230000}"/>
    <cellStyle name="Normal 4 3 6 2 4 2" xfId="31787" xr:uid="{00000000-0005-0000-0000-0000C6230000}"/>
    <cellStyle name="Normal 4 3 6 2 4 2 2" xfId="31788" xr:uid="{00000000-0005-0000-0000-0000C7230000}"/>
    <cellStyle name="Normal 4 3 6 2 4 2 3" xfId="31789" xr:uid="{00000000-0005-0000-0000-0000C8230000}"/>
    <cellStyle name="Normal 4 3 6 2 4 3" xfId="31790" xr:uid="{00000000-0005-0000-0000-0000C9230000}"/>
    <cellStyle name="Normal 4 3 6 2 4 4" xfId="31791" xr:uid="{00000000-0005-0000-0000-0000CA230000}"/>
    <cellStyle name="Normal 4 3 6 2 4 5" xfId="31792" xr:uid="{00000000-0005-0000-0000-0000CB230000}"/>
    <cellStyle name="Normal 4 3 6 2 5" xfId="31793" xr:uid="{00000000-0005-0000-0000-0000CC230000}"/>
    <cellStyle name="Normal 4 3 6 2 5 2" xfId="31794" xr:uid="{00000000-0005-0000-0000-0000CD230000}"/>
    <cellStyle name="Normal 4 3 6 2 5 3" xfId="31795" xr:uid="{00000000-0005-0000-0000-0000CE230000}"/>
    <cellStyle name="Normal 4 3 6 2 6" xfId="31796" xr:uid="{00000000-0005-0000-0000-0000CF230000}"/>
    <cellStyle name="Normal 4 3 6 2 7" xfId="31797" xr:uid="{00000000-0005-0000-0000-0000D0230000}"/>
    <cellStyle name="Normal 4 3 6 2 8" xfId="31798" xr:uid="{00000000-0005-0000-0000-0000D1230000}"/>
    <cellStyle name="Normal 4 3 6 3" xfId="31799" xr:uid="{00000000-0005-0000-0000-0000D2230000}"/>
    <cellStyle name="Normal 4 3 6 3 2" xfId="31800" xr:uid="{00000000-0005-0000-0000-0000D3230000}"/>
    <cellStyle name="Normal 4 3 6 3 2 2" xfId="31801" xr:uid="{00000000-0005-0000-0000-0000D4230000}"/>
    <cellStyle name="Normal 4 3 6 3 2 2 2" xfId="31802" xr:uid="{00000000-0005-0000-0000-0000D5230000}"/>
    <cellStyle name="Normal 4 3 6 3 2 2 3" xfId="31803" xr:uid="{00000000-0005-0000-0000-0000D6230000}"/>
    <cellStyle name="Normal 4 3 6 3 2 3" xfId="31804" xr:uid="{00000000-0005-0000-0000-0000D7230000}"/>
    <cellStyle name="Normal 4 3 6 3 2 4" xfId="31805" xr:uid="{00000000-0005-0000-0000-0000D8230000}"/>
    <cellStyle name="Normal 4 3 6 3 2 5" xfId="31806" xr:uid="{00000000-0005-0000-0000-0000D9230000}"/>
    <cellStyle name="Normal 4 3 6 3 3" xfId="31807" xr:uid="{00000000-0005-0000-0000-0000DA230000}"/>
    <cellStyle name="Normal 4 3 6 3 3 2" xfId="31808" xr:uid="{00000000-0005-0000-0000-0000DB230000}"/>
    <cellStyle name="Normal 4 3 6 3 3 2 2" xfId="31809" xr:uid="{00000000-0005-0000-0000-0000DC230000}"/>
    <cellStyle name="Normal 4 3 6 3 3 2 3" xfId="31810" xr:uid="{00000000-0005-0000-0000-0000DD230000}"/>
    <cellStyle name="Normal 4 3 6 3 3 3" xfId="31811" xr:uid="{00000000-0005-0000-0000-0000DE230000}"/>
    <cellStyle name="Normal 4 3 6 3 3 4" xfId="31812" xr:uid="{00000000-0005-0000-0000-0000DF230000}"/>
    <cellStyle name="Normal 4 3 6 3 3 5" xfId="31813" xr:uid="{00000000-0005-0000-0000-0000E0230000}"/>
    <cellStyle name="Normal 4 3 6 3 4" xfId="31814" xr:uid="{00000000-0005-0000-0000-0000E1230000}"/>
    <cellStyle name="Normal 4 3 6 3 4 2" xfId="31815" xr:uid="{00000000-0005-0000-0000-0000E2230000}"/>
    <cellStyle name="Normal 4 3 6 3 4 3" xfId="31816" xr:uid="{00000000-0005-0000-0000-0000E3230000}"/>
    <cellStyle name="Normal 4 3 6 3 5" xfId="31817" xr:uid="{00000000-0005-0000-0000-0000E4230000}"/>
    <cellStyle name="Normal 4 3 6 3 6" xfId="31818" xr:uid="{00000000-0005-0000-0000-0000E5230000}"/>
    <cellStyle name="Normal 4 3 6 3 7" xfId="31819" xr:uid="{00000000-0005-0000-0000-0000E6230000}"/>
    <cellStyle name="Normal 4 3 6 4" xfId="31820" xr:uid="{00000000-0005-0000-0000-0000E7230000}"/>
    <cellStyle name="Normal 4 3 6 4 2" xfId="31821" xr:uid="{00000000-0005-0000-0000-0000E8230000}"/>
    <cellStyle name="Normal 4 3 6 4 2 2" xfId="31822" xr:uid="{00000000-0005-0000-0000-0000E9230000}"/>
    <cellStyle name="Normal 4 3 6 4 2 3" xfId="31823" xr:uid="{00000000-0005-0000-0000-0000EA230000}"/>
    <cellStyle name="Normal 4 3 6 4 3" xfId="31824" xr:uid="{00000000-0005-0000-0000-0000EB230000}"/>
    <cellStyle name="Normal 4 3 6 4 4" xfId="31825" xr:uid="{00000000-0005-0000-0000-0000EC230000}"/>
    <cellStyle name="Normal 4 3 6 4 5" xfId="31826" xr:uid="{00000000-0005-0000-0000-0000ED230000}"/>
    <cellStyle name="Normal 4 3 6 5" xfId="31827" xr:uid="{00000000-0005-0000-0000-0000EE230000}"/>
    <cellStyle name="Normal 4 3 6 5 2" xfId="31828" xr:uid="{00000000-0005-0000-0000-0000EF230000}"/>
    <cellStyle name="Normal 4 3 6 5 2 2" xfId="31829" xr:uid="{00000000-0005-0000-0000-0000F0230000}"/>
    <cellStyle name="Normal 4 3 6 5 2 3" xfId="31830" xr:uid="{00000000-0005-0000-0000-0000F1230000}"/>
    <cellStyle name="Normal 4 3 6 5 3" xfId="31831" xr:uid="{00000000-0005-0000-0000-0000F2230000}"/>
    <cellStyle name="Normal 4 3 6 5 4" xfId="31832" xr:uid="{00000000-0005-0000-0000-0000F3230000}"/>
    <cellStyle name="Normal 4 3 6 5 5" xfId="31833" xr:uid="{00000000-0005-0000-0000-0000F4230000}"/>
    <cellStyle name="Normal 4 3 6 6" xfId="31834" xr:uid="{00000000-0005-0000-0000-0000F5230000}"/>
    <cellStyle name="Normal 4 3 6 6 2" xfId="31835" xr:uid="{00000000-0005-0000-0000-0000F6230000}"/>
    <cellStyle name="Normal 4 3 6 6 3" xfId="31836" xr:uid="{00000000-0005-0000-0000-0000F7230000}"/>
    <cellStyle name="Normal 4 3 6 7" xfId="31837" xr:uid="{00000000-0005-0000-0000-0000F8230000}"/>
    <cellStyle name="Normal 4 3 6 8" xfId="31838" xr:uid="{00000000-0005-0000-0000-0000F9230000}"/>
    <cellStyle name="Normal 4 3 6 9" xfId="31839" xr:uid="{00000000-0005-0000-0000-0000FA230000}"/>
    <cellStyle name="Normal 4 3 7" xfId="31840" xr:uid="{00000000-0005-0000-0000-0000FB230000}"/>
    <cellStyle name="Normal 4 3 7 2" xfId="31841" xr:uid="{00000000-0005-0000-0000-0000FC230000}"/>
    <cellStyle name="Normal 4 3 7 2 2" xfId="31842" xr:uid="{00000000-0005-0000-0000-0000FD230000}"/>
    <cellStyle name="Normal 4 3 7 2 2 2" xfId="31843" xr:uid="{00000000-0005-0000-0000-0000FE230000}"/>
    <cellStyle name="Normal 4 3 7 2 2 2 2" xfId="31844" xr:uid="{00000000-0005-0000-0000-0000FF230000}"/>
    <cellStyle name="Normal 4 3 7 2 2 2 2 2" xfId="31845" xr:uid="{00000000-0005-0000-0000-000000240000}"/>
    <cellStyle name="Normal 4 3 7 2 2 2 2 3" xfId="31846" xr:uid="{00000000-0005-0000-0000-000001240000}"/>
    <cellStyle name="Normal 4 3 7 2 2 2 3" xfId="31847" xr:uid="{00000000-0005-0000-0000-000002240000}"/>
    <cellStyle name="Normal 4 3 7 2 2 2 4" xfId="31848" xr:uid="{00000000-0005-0000-0000-000003240000}"/>
    <cellStyle name="Normal 4 3 7 2 2 2 5" xfId="31849" xr:uid="{00000000-0005-0000-0000-000004240000}"/>
    <cellStyle name="Normal 4 3 7 2 2 3" xfId="31850" xr:uid="{00000000-0005-0000-0000-000005240000}"/>
    <cellStyle name="Normal 4 3 7 2 2 3 2" xfId="31851" xr:uid="{00000000-0005-0000-0000-000006240000}"/>
    <cellStyle name="Normal 4 3 7 2 2 3 2 2" xfId="31852" xr:uid="{00000000-0005-0000-0000-000007240000}"/>
    <cellStyle name="Normal 4 3 7 2 2 3 2 3" xfId="31853" xr:uid="{00000000-0005-0000-0000-000008240000}"/>
    <cellStyle name="Normal 4 3 7 2 2 3 3" xfId="31854" xr:uid="{00000000-0005-0000-0000-000009240000}"/>
    <cellStyle name="Normal 4 3 7 2 2 3 4" xfId="31855" xr:uid="{00000000-0005-0000-0000-00000A240000}"/>
    <cellStyle name="Normal 4 3 7 2 2 3 5" xfId="31856" xr:uid="{00000000-0005-0000-0000-00000B240000}"/>
    <cellStyle name="Normal 4 3 7 2 2 4" xfId="31857" xr:uid="{00000000-0005-0000-0000-00000C240000}"/>
    <cellStyle name="Normal 4 3 7 2 2 4 2" xfId="31858" xr:uid="{00000000-0005-0000-0000-00000D240000}"/>
    <cellStyle name="Normal 4 3 7 2 2 4 3" xfId="31859" xr:uid="{00000000-0005-0000-0000-00000E240000}"/>
    <cellStyle name="Normal 4 3 7 2 2 5" xfId="31860" xr:uid="{00000000-0005-0000-0000-00000F240000}"/>
    <cellStyle name="Normal 4 3 7 2 2 6" xfId="31861" xr:uid="{00000000-0005-0000-0000-000010240000}"/>
    <cellStyle name="Normal 4 3 7 2 2 7" xfId="31862" xr:uid="{00000000-0005-0000-0000-000011240000}"/>
    <cellStyle name="Normal 4 3 7 2 3" xfId="31863" xr:uid="{00000000-0005-0000-0000-000012240000}"/>
    <cellStyle name="Normal 4 3 7 2 3 2" xfId="31864" xr:uid="{00000000-0005-0000-0000-000013240000}"/>
    <cellStyle name="Normal 4 3 7 2 3 2 2" xfId="31865" xr:uid="{00000000-0005-0000-0000-000014240000}"/>
    <cellStyle name="Normal 4 3 7 2 3 2 3" xfId="31866" xr:uid="{00000000-0005-0000-0000-000015240000}"/>
    <cellStyle name="Normal 4 3 7 2 3 3" xfId="31867" xr:uid="{00000000-0005-0000-0000-000016240000}"/>
    <cellStyle name="Normal 4 3 7 2 3 4" xfId="31868" xr:uid="{00000000-0005-0000-0000-000017240000}"/>
    <cellStyle name="Normal 4 3 7 2 3 5" xfId="31869" xr:uid="{00000000-0005-0000-0000-000018240000}"/>
    <cellStyle name="Normal 4 3 7 2 4" xfId="31870" xr:uid="{00000000-0005-0000-0000-000019240000}"/>
    <cellStyle name="Normal 4 3 7 2 4 2" xfId="31871" xr:uid="{00000000-0005-0000-0000-00001A240000}"/>
    <cellStyle name="Normal 4 3 7 2 4 2 2" xfId="31872" xr:uid="{00000000-0005-0000-0000-00001B240000}"/>
    <cellStyle name="Normal 4 3 7 2 4 2 3" xfId="31873" xr:uid="{00000000-0005-0000-0000-00001C240000}"/>
    <cellStyle name="Normal 4 3 7 2 4 3" xfId="31874" xr:uid="{00000000-0005-0000-0000-00001D240000}"/>
    <cellStyle name="Normal 4 3 7 2 4 4" xfId="31875" xr:uid="{00000000-0005-0000-0000-00001E240000}"/>
    <cellStyle name="Normal 4 3 7 2 4 5" xfId="31876" xr:uid="{00000000-0005-0000-0000-00001F240000}"/>
    <cellStyle name="Normal 4 3 7 2 5" xfId="31877" xr:uid="{00000000-0005-0000-0000-000020240000}"/>
    <cellStyle name="Normal 4 3 7 2 5 2" xfId="31878" xr:uid="{00000000-0005-0000-0000-000021240000}"/>
    <cellStyle name="Normal 4 3 7 2 5 3" xfId="31879" xr:uid="{00000000-0005-0000-0000-000022240000}"/>
    <cellStyle name="Normal 4 3 7 2 6" xfId="31880" xr:uid="{00000000-0005-0000-0000-000023240000}"/>
    <cellStyle name="Normal 4 3 7 2 7" xfId="31881" xr:uid="{00000000-0005-0000-0000-000024240000}"/>
    <cellStyle name="Normal 4 3 7 2 8" xfId="31882" xr:uid="{00000000-0005-0000-0000-000025240000}"/>
    <cellStyle name="Normal 4 3 7 3" xfId="31883" xr:uid="{00000000-0005-0000-0000-000026240000}"/>
    <cellStyle name="Normal 4 3 7 3 2" xfId="31884" xr:uid="{00000000-0005-0000-0000-000027240000}"/>
    <cellStyle name="Normal 4 3 7 3 2 2" xfId="31885" xr:uid="{00000000-0005-0000-0000-000028240000}"/>
    <cellStyle name="Normal 4 3 7 3 2 2 2" xfId="31886" xr:uid="{00000000-0005-0000-0000-000029240000}"/>
    <cellStyle name="Normal 4 3 7 3 2 2 3" xfId="31887" xr:uid="{00000000-0005-0000-0000-00002A240000}"/>
    <cellStyle name="Normal 4 3 7 3 2 3" xfId="31888" xr:uid="{00000000-0005-0000-0000-00002B240000}"/>
    <cellStyle name="Normal 4 3 7 3 2 4" xfId="31889" xr:uid="{00000000-0005-0000-0000-00002C240000}"/>
    <cellStyle name="Normal 4 3 7 3 2 5" xfId="31890" xr:uid="{00000000-0005-0000-0000-00002D240000}"/>
    <cellStyle name="Normal 4 3 7 3 3" xfId="31891" xr:uid="{00000000-0005-0000-0000-00002E240000}"/>
    <cellStyle name="Normal 4 3 7 3 3 2" xfId="31892" xr:uid="{00000000-0005-0000-0000-00002F240000}"/>
    <cellStyle name="Normal 4 3 7 3 3 2 2" xfId="31893" xr:uid="{00000000-0005-0000-0000-000030240000}"/>
    <cellStyle name="Normal 4 3 7 3 3 2 3" xfId="31894" xr:uid="{00000000-0005-0000-0000-000031240000}"/>
    <cellStyle name="Normal 4 3 7 3 3 3" xfId="31895" xr:uid="{00000000-0005-0000-0000-000032240000}"/>
    <cellStyle name="Normal 4 3 7 3 3 4" xfId="31896" xr:uid="{00000000-0005-0000-0000-000033240000}"/>
    <cellStyle name="Normal 4 3 7 3 3 5" xfId="31897" xr:uid="{00000000-0005-0000-0000-000034240000}"/>
    <cellStyle name="Normal 4 3 7 3 4" xfId="31898" xr:uid="{00000000-0005-0000-0000-000035240000}"/>
    <cellStyle name="Normal 4 3 7 3 4 2" xfId="31899" xr:uid="{00000000-0005-0000-0000-000036240000}"/>
    <cellStyle name="Normal 4 3 7 3 4 3" xfId="31900" xr:uid="{00000000-0005-0000-0000-000037240000}"/>
    <cellStyle name="Normal 4 3 7 3 5" xfId="31901" xr:uid="{00000000-0005-0000-0000-000038240000}"/>
    <cellStyle name="Normal 4 3 7 3 6" xfId="31902" xr:uid="{00000000-0005-0000-0000-000039240000}"/>
    <cellStyle name="Normal 4 3 7 3 7" xfId="31903" xr:uid="{00000000-0005-0000-0000-00003A240000}"/>
    <cellStyle name="Normal 4 3 7 4" xfId="31904" xr:uid="{00000000-0005-0000-0000-00003B240000}"/>
    <cellStyle name="Normal 4 3 7 4 2" xfId="31905" xr:uid="{00000000-0005-0000-0000-00003C240000}"/>
    <cellStyle name="Normal 4 3 7 4 2 2" xfId="31906" xr:uid="{00000000-0005-0000-0000-00003D240000}"/>
    <cellStyle name="Normal 4 3 7 4 2 3" xfId="31907" xr:uid="{00000000-0005-0000-0000-00003E240000}"/>
    <cellStyle name="Normal 4 3 7 4 3" xfId="31908" xr:uid="{00000000-0005-0000-0000-00003F240000}"/>
    <cellStyle name="Normal 4 3 7 4 4" xfId="31909" xr:uid="{00000000-0005-0000-0000-000040240000}"/>
    <cellStyle name="Normal 4 3 7 4 5" xfId="31910" xr:uid="{00000000-0005-0000-0000-000041240000}"/>
    <cellStyle name="Normal 4 3 7 5" xfId="31911" xr:uid="{00000000-0005-0000-0000-000042240000}"/>
    <cellStyle name="Normal 4 3 7 5 2" xfId="31912" xr:uid="{00000000-0005-0000-0000-000043240000}"/>
    <cellStyle name="Normal 4 3 7 5 2 2" xfId="31913" xr:uid="{00000000-0005-0000-0000-000044240000}"/>
    <cellStyle name="Normal 4 3 7 5 2 3" xfId="31914" xr:uid="{00000000-0005-0000-0000-000045240000}"/>
    <cellStyle name="Normal 4 3 7 5 3" xfId="31915" xr:uid="{00000000-0005-0000-0000-000046240000}"/>
    <cellStyle name="Normal 4 3 7 5 4" xfId="31916" xr:uid="{00000000-0005-0000-0000-000047240000}"/>
    <cellStyle name="Normal 4 3 7 5 5" xfId="31917" xr:uid="{00000000-0005-0000-0000-000048240000}"/>
    <cellStyle name="Normal 4 3 7 6" xfId="31918" xr:uid="{00000000-0005-0000-0000-000049240000}"/>
    <cellStyle name="Normal 4 3 7 6 2" xfId="31919" xr:uid="{00000000-0005-0000-0000-00004A240000}"/>
    <cellStyle name="Normal 4 3 7 6 3" xfId="31920" xr:uid="{00000000-0005-0000-0000-00004B240000}"/>
    <cellStyle name="Normal 4 3 7 7" xfId="31921" xr:uid="{00000000-0005-0000-0000-00004C240000}"/>
    <cellStyle name="Normal 4 3 7 8" xfId="31922" xr:uid="{00000000-0005-0000-0000-00004D240000}"/>
    <cellStyle name="Normal 4 3 7 9" xfId="31923" xr:uid="{00000000-0005-0000-0000-00004E240000}"/>
    <cellStyle name="Normal 4 3 8" xfId="31924" xr:uid="{00000000-0005-0000-0000-00004F240000}"/>
    <cellStyle name="Normal 4 3 8 2" xfId="31925" xr:uid="{00000000-0005-0000-0000-000050240000}"/>
    <cellStyle name="Normal 4 3 8 2 2" xfId="31926" xr:uid="{00000000-0005-0000-0000-000051240000}"/>
    <cellStyle name="Normal 4 3 8 2 2 2" xfId="31927" xr:uid="{00000000-0005-0000-0000-000052240000}"/>
    <cellStyle name="Normal 4 3 8 2 2 2 2" xfId="31928" xr:uid="{00000000-0005-0000-0000-000053240000}"/>
    <cellStyle name="Normal 4 3 8 2 2 2 3" xfId="31929" xr:uid="{00000000-0005-0000-0000-000054240000}"/>
    <cellStyle name="Normal 4 3 8 2 2 3" xfId="31930" xr:uid="{00000000-0005-0000-0000-000055240000}"/>
    <cellStyle name="Normal 4 3 8 2 2 4" xfId="31931" xr:uid="{00000000-0005-0000-0000-000056240000}"/>
    <cellStyle name="Normal 4 3 8 2 2 5" xfId="31932" xr:uid="{00000000-0005-0000-0000-000057240000}"/>
    <cellStyle name="Normal 4 3 8 2 3" xfId="31933" xr:uid="{00000000-0005-0000-0000-000058240000}"/>
    <cellStyle name="Normal 4 3 8 2 3 2" xfId="31934" xr:uid="{00000000-0005-0000-0000-000059240000}"/>
    <cellStyle name="Normal 4 3 8 2 3 2 2" xfId="31935" xr:uid="{00000000-0005-0000-0000-00005A240000}"/>
    <cellStyle name="Normal 4 3 8 2 3 2 3" xfId="31936" xr:uid="{00000000-0005-0000-0000-00005B240000}"/>
    <cellStyle name="Normal 4 3 8 2 3 3" xfId="31937" xr:uid="{00000000-0005-0000-0000-00005C240000}"/>
    <cellStyle name="Normal 4 3 8 2 3 4" xfId="31938" xr:uid="{00000000-0005-0000-0000-00005D240000}"/>
    <cellStyle name="Normal 4 3 8 2 3 5" xfId="31939" xr:uid="{00000000-0005-0000-0000-00005E240000}"/>
    <cellStyle name="Normal 4 3 8 2 4" xfId="31940" xr:uid="{00000000-0005-0000-0000-00005F240000}"/>
    <cellStyle name="Normal 4 3 8 2 4 2" xfId="31941" xr:uid="{00000000-0005-0000-0000-000060240000}"/>
    <cellStyle name="Normal 4 3 8 2 4 3" xfId="31942" xr:uid="{00000000-0005-0000-0000-000061240000}"/>
    <cellStyle name="Normal 4 3 8 2 5" xfId="31943" xr:uid="{00000000-0005-0000-0000-000062240000}"/>
    <cellStyle name="Normal 4 3 8 2 6" xfId="31944" xr:uid="{00000000-0005-0000-0000-000063240000}"/>
    <cellStyle name="Normal 4 3 8 2 7" xfId="31945" xr:uid="{00000000-0005-0000-0000-000064240000}"/>
    <cellStyle name="Normal 4 3 8 3" xfId="31946" xr:uid="{00000000-0005-0000-0000-000065240000}"/>
    <cellStyle name="Normal 4 3 8 3 2" xfId="31947" xr:uid="{00000000-0005-0000-0000-000066240000}"/>
    <cellStyle name="Normal 4 3 8 3 2 2" xfId="31948" xr:uid="{00000000-0005-0000-0000-000067240000}"/>
    <cellStyle name="Normal 4 3 8 3 2 3" xfId="31949" xr:uid="{00000000-0005-0000-0000-000068240000}"/>
    <cellStyle name="Normal 4 3 8 3 3" xfId="31950" xr:uid="{00000000-0005-0000-0000-000069240000}"/>
    <cellStyle name="Normal 4 3 8 3 4" xfId="31951" xr:uid="{00000000-0005-0000-0000-00006A240000}"/>
    <cellStyle name="Normal 4 3 8 3 5" xfId="31952" xr:uid="{00000000-0005-0000-0000-00006B240000}"/>
    <cellStyle name="Normal 4 3 8 4" xfId="31953" xr:uid="{00000000-0005-0000-0000-00006C240000}"/>
    <cellStyle name="Normal 4 3 8 4 2" xfId="31954" xr:uid="{00000000-0005-0000-0000-00006D240000}"/>
    <cellStyle name="Normal 4 3 8 4 2 2" xfId="31955" xr:uid="{00000000-0005-0000-0000-00006E240000}"/>
    <cellStyle name="Normal 4 3 8 4 2 3" xfId="31956" xr:uid="{00000000-0005-0000-0000-00006F240000}"/>
    <cellStyle name="Normal 4 3 8 4 3" xfId="31957" xr:uid="{00000000-0005-0000-0000-000070240000}"/>
    <cellStyle name="Normal 4 3 8 4 4" xfId="31958" xr:uid="{00000000-0005-0000-0000-000071240000}"/>
    <cellStyle name="Normal 4 3 8 4 5" xfId="31959" xr:uid="{00000000-0005-0000-0000-000072240000}"/>
    <cellStyle name="Normal 4 3 8 5" xfId="31960" xr:uid="{00000000-0005-0000-0000-000073240000}"/>
    <cellStyle name="Normal 4 3 8 5 2" xfId="31961" xr:uid="{00000000-0005-0000-0000-000074240000}"/>
    <cellStyle name="Normal 4 3 8 5 3" xfId="31962" xr:uid="{00000000-0005-0000-0000-000075240000}"/>
    <cellStyle name="Normal 4 3 8 6" xfId="31963" xr:uid="{00000000-0005-0000-0000-000076240000}"/>
    <cellStyle name="Normal 4 3 8 7" xfId="31964" xr:uid="{00000000-0005-0000-0000-000077240000}"/>
    <cellStyle name="Normal 4 3 8 8" xfId="31965" xr:uid="{00000000-0005-0000-0000-000078240000}"/>
    <cellStyle name="Normal 4 3 9" xfId="31966" xr:uid="{00000000-0005-0000-0000-000079240000}"/>
    <cellStyle name="Normal 4 3 9 2" xfId="31967" xr:uid="{00000000-0005-0000-0000-00007A240000}"/>
    <cellStyle name="Normal 4 3 9 2 2" xfId="31968" xr:uid="{00000000-0005-0000-0000-00007B240000}"/>
    <cellStyle name="Normal 4 3 9 2 2 2" xfId="31969" xr:uid="{00000000-0005-0000-0000-00007C240000}"/>
    <cellStyle name="Normal 4 3 9 2 2 3" xfId="31970" xr:uid="{00000000-0005-0000-0000-00007D240000}"/>
    <cellStyle name="Normal 4 3 9 2 3" xfId="31971" xr:uid="{00000000-0005-0000-0000-00007E240000}"/>
    <cellStyle name="Normal 4 3 9 2 4" xfId="31972" xr:uid="{00000000-0005-0000-0000-00007F240000}"/>
    <cellStyle name="Normal 4 3 9 2 5" xfId="31973" xr:uid="{00000000-0005-0000-0000-000080240000}"/>
    <cellStyle name="Normal 4 3 9 3" xfId="31974" xr:uid="{00000000-0005-0000-0000-000081240000}"/>
    <cellStyle name="Normal 4 3 9 3 2" xfId="31975" xr:uid="{00000000-0005-0000-0000-000082240000}"/>
    <cellStyle name="Normal 4 3 9 3 2 2" xfId="31976" xr:uid="{00000000-0005-0000-0000-000083240000}"/>
    <cellStyle name="Normal 4 3 9 3 2 3" xfId="31977" xr:uid="{00000000-0005-0000-0000-000084240000}"/>
    <cellStyle name="Normal 4 3 9 3 3" xfId="31978" xr:uid="{00000000-0005-0000-0000-000085240000}"/>
    <cellStyle name="Normal 4 3 9 3 4" xfId="31979" xr:uid="{00000000-0005-0000-0000-000086240000}"/>
    <cellStyle name="Normal 4 3 9 3 5" xfId="31980" xr:uid="{00000000-0005-0000-0000-000087240000}"/>
    <cellStyle name="Normal 4 3 9 4" xfId="31981" xr:uid="{00000000-0005-0000-0000-000088240000}"/>
    <cellStyle name="Normal 4 3 9 4 2" xfId="31982" xr:uid="{00000000-0005-0000-0000-000089240000}"/>
    <cellStyle name="Normal 4 3 9 4 3" xfId="31983" xr:uid="{00000000-0005-0000-0000-00008A240000}"/>
    <cellStyle name="Normal 4 3 9 5" xfId="31984" xr:uid="{00000000-0005-0000-0000-00008B240000}"/>
    <cellStyle name="Normal 4 3 9 6" xfId="31985" xr:uid="{00000000-0005-0000-0000-00008C240000}"/>
    <cellStyle name="Normal 4 3 9 7" xfId="31986" xr:uid="{00000000-0005-0000-0000-00008D240000}"/>
    <cellStyle name="Normal 4 4" xfId="807" xr:uid="{00000000-0005-0000-0000-00008E240000}"/>
    <cellStyle name="Normal 4 4 10" xfId="31987" xr:uid="{00000000-0005-0000-0000-00008F240000}"/>
    <cellStyle name="Normal 4 4 10 2" xfId="31988" xr:uid="{00000000-0005-0000-0000-000090240000}"/>
    <cellStyle name="Normal 4 4 10 2 2" xfId="31989" xr:uid="{00000000-0005-0000-0000-000091240000}"/>
    <cellStyle name="Normal 4 4 10 2 3" xfId="31990" xr:uid="{00000000-0005-0000-0000-000092240000}"/>
    <cellStyle name="Normal 4 4 10 3" xfId="31991" xr:uid="{00000000-0005-0000-0000-000093240000}"/>
    <cellStyle name="Normal 4 4 10 4" xfId="31992" xr:uid="{00000000-0005-0000-0000-000094240000}"/>
    <cellStyle name="Normal 4 4 10 5" xfId="31993" xr:uid="{00000000-0005-0000-0000-000095240000}"/>
    <cellStyle name="Normal 4 4 11" xfId="31994" xr:uid="{00000000-0005-0000-0000-000096240000}"/>
    <cellStyle name="Normal 4 4 11 2" xfId="31995" xr:uid="{00000000-0005-0000-0000-000097240000}"/>
    <cellStyle name="Normal 4 4 11 3" xfId="31996" xr:uid="{00000000-0005-0000-0000-000098240000}"/>
    <cellStyle name="Normal 4 4 12" xfId="31997" xr:uid="{00000000-0005-0000-0000-000099240000}"/>
    <cellStyle name="Normal 4 4 13" xfId="31998" xr:uid="{00000000-0005-0000-0000-00009A240000}"/>
    <cellStyle name="Normal 4 4 14" xfId="31999" xr:uid="{00000000-0005-0000-0000-00009B240000}"/>
    <cellStyle name="Normal 4 4 15" xfId="26230" xr:uid="{00000000-0005-0000-0000-00009C240000}"/>
    <cellStyle name="Normal 4 4 16" xfId="26094" xr:uid="{00000000-0005-0000-0000-00009D240000}"/>
    <cellStyle name="Normal 4 4 2" xfId="7650" xr:uid="{00000000-0005-0000-0000-00009E240000}"/>
    <cellStyle name="Normal 4 4 2 10" xfId="32001" xr:uid="{00000000-0005-0000-0000-00009F240000}"/>
    <cellStyle name="Normal 4 4 2 10 2" xfId="32002" xr:uid="{00000000-0005-0000-0000-0000A0240000}"/>
    <cellStyle name="Normal 4 4 2 10 3" xfId="32003" xr:uid="{00000000-0005-0000-0000-0000A1240000}"/>
    <cellStyle name="Normal 4 4 2 11" xfId="32004" xr:uid="{00000000-0005-0000-0000-0000A2240000}"/>
    <cellStyle name="Normal 4 4 2 12" xfId="32005" xr:uid="{00000000-0005-0000-0000-0000A3240000}"/>
    <cellStyle name="Normal 4 4 2 13" xfId="32006" xr:uid="{00000000-0005-0000-0000-0000A4240000}"/>
    <cellStyle name="Normal 4 4 2 14" xfId="32000" xr:uid="{00000000-0005-0000-0000-0000A5240000}"/>
    <cellStyle name="Normal 4 4 2 2" xfId="32007" xr:uid="{00000000-0005-0000-0000-0000A6240000}"/>
    <cellStyle name="Normal 4 4 2 2 2" xfId="32008" xr:uid="{00000000-0005-0000-0000-0000A7240000}"/>
    <cellStyle name="Normal 4 4 2 2 2 2" xfId="32009" xr:uid="{00000000-0005-0000-0000-0000A8240000}"/>
    <cellStyle name="Normal 4 4 2 2 2 2 2" xfId="32010" xr:uid="{00000000-0005-0000-0000-0000A9240000}"/>
    <cellStyle name="Normal 4 4 2 2 2 2 2 2" xfId="32011" xr:uid="{00000000-0005-0000-0000-0000AA240000}"/>
    <cellStyle name="Normal 4 4 2 2 2 2 2 2 2" xfId="32012" xr:uid="{00000000-0005-0000-0000-0000AB240000}"/>
    <cellStyle name="Normal 4 4 2 2 2 2 2 2 3" xfId="32013" xr:uid="{00000000-0005-0000-0000-0000AC240000}"/>
    <cellStyle name="Normal 4 4 2 2 2 2 2 3" xfId="32014" xr:uid="{00000000-0005-0000-0000-0000AD240000}"/>
    <cellStyle name="Normal 4 4 2 2 2 2 2 4" xfId="32015" xr:uid="{00000000-0005-0000-0000-0000AE240000}"/>
    <cellStyle name="Normal 4 4 2 2 2 2 2 5" xfId="32016" xr:uid="{00000000-0005-0000-0000-0000AF240000}"/>
    <cellStyle name="Normal 4 4 2 2 2 2 3" xfId="32017" xr:uid="{00000000-0005-0000-0000-0000B0240000}"/>
    <cellStyle name="Normal 4 4 2 2 2 2 3 2" xfId="32018" xr:uid="{00000000-0005-0000-0000-0000B1240000}"/>
    <cellStyle name="Normal 4 4 2 2 2 2 3 2 2" xfId="32019" xr:uid="{00000000-0005-0000-0000-0000B2240000}"/>
    <cellStyle name="Normal 4 4 2 2 2 2 3 2 3" xfId="32020" xr:uid="{00000000-0005-0000-0000-0000B3240000}"/>
    <cellStyle name="Normal 4 4 2 2 2 2 3 3" xfId="32021" xr:uid="{00000000-0005-0000-0000-0000B4240000}"/>
    <cellStyle name="Normal 4 4 2 2 2 2 3 4" xfId="32022" xr:uid="{00000000-0005-0000-0000-0000B5240000}"/>
    <cellStyle name="Normal 4 4 2 2 2 2 3 5" xfId="32023" xr:uid="{00000000-0005-0000-0000-0000B6240000}"/>
    <cellStyle name="Normal 4 4 2 2 2 2 4" xfId="32024" xr:uid="{00000000-0005-0000-0000-0000B7240000}"/>
    <cellStyle name="Normal 4 4 2 2 2 2 4 2" xfId="32025" xr:uid="{00000000-0005-0000-0000-0000B8240000}"/>
    <cellStyle name="Normal 4 4 2 2 2 2 4 3" xfId="32026" xr:uid="{00000000-0005-0000-0000-0000B9240000}"/>
    <cellStyle name="Normal 4 4 2 2 2 2 5" xfId="32027" xr:uid="{00000000-0005-0000-0000-0000BA240000}"/>
    <cellStyle name="Normal 4 4 2 2 2 2 6" xfId="32028" xr:uid="{00000000-0005-0000-0000-0000BB240000}"/>
    <cellStyle name="Normal 4 4 2 2 2 2 7" xfId="32029" xr:uid="{00000000-0005-0000-0000-0000BC240000}"/>
    <cellStyle name="Normal 4 4 2 2 2 3" xfId="32030" xr:uid="{00000000-0005-0000-0000-0000BD240000}"/>
    <cellStyle name="Normal 4 4 2 2 2 3 2" xfId="32031" xr:uid="{00000000-0005-0000-0000-0000BE240000}"/>
    <cellStyle name="Normal 4 4 2 2 2 3 2 2" xfId="32032" xr:uid="{00000000-0005-0000-0000-0000BF240000}"/>
    <cellStyle name="Normal 4 4 2 2 2 3 2 3" xfId="32033" xr:uid="{00000000-0005-0000-0000-0000C0240000}"/>
    <cellStyle name="Normal 4 4 2 2 2 3 3" xfId="32034" xr:uid="{00000000-0005-0000-0000-0000C1240000}"/>
    <cellStyle name="Normal 4 4 2 2 2 3 4" xfId="32035" xr:uid="{00000000-0005-0000-0000-0000C2240000}"/>
    <cellStyle name="Normal 4 4 2 2 2 3 5" xfId="32036" xr:uid="{00000000-0005-0000-0000-0000C3240000}"/>
    <cellStyle name="Normal 4 4 2 2 2 4" xfId="32037" xr:uid="{00000000-0005-0000-0000-0000C4240000}"/>
    <cellStyle name="Normal 4 4 2 2 2 4 2" xfId="32038" xr:uid="{00000000-0005-0000-0000-0000C5240000}"/>
    <cellStyle name="Normal 4 4 2 2 2 4 2 2" xfId="32039" xr:uid="{00000000-0005-0000-0000-0000C6240000}"/>
    <cellStyle name="Normal 4 4 2 2 2 4 2 3" xfId="32040" xr:uid="{00000000-0005-0000-0000-0000C7240000}"/>
    <cellStyle name="Normal 4 4 2 2 2 4 3" xfId="32041" xr:uid="{00000000-0005-0000-0000-0000C8240000}"/>
    <cellStyle name="Normal 4 4 2 2 2 4 4" xfId="32042" xr:uid="{00000000-0005-0000-0000-0000C9240000}"/>
    <cellStyle name="Normal 4 4 2 2 2 4 5" xfId="32043" xr:uid="{00000000-0005-0000-0000-0000CA240000}"/>
    <cellStyle name="Normal 4 4 2 2 2 5" xfId="32044" xr:uid="{00000000-0005-0000-0000-0000CB240000}"/>
    <cellStyle name="Normal 4 4 2 2 2 5 2" xfId="32045" xr:uid="{00000000-0005-0000-0000-0000CC240000}"/>
    <cellStyle name="Normal 4 4 2 2 2 5 3" xfId="32046" xr:uid="{00000000-0005-0000-0000-0000CD240000}"/>
    <cellStyle name="Normal 4 4 2 2 2 6" xfId="32047" xr:uid="{00000000-0005-0000-0000-0000CE240000}"/>
    <cellStyle name="Normal 4 4 2 2 2 7" xfId="32048" xr:uid="{00000000-0005-0000-0000-0000CF240000}"/>
    <cellStyle name="Normal 4 4 2 2 2 8" xfId="32049" xr:uid="{00000000-0005-0000-0000-0000D0240000}"/>
    <cellStyle name="Normal 4 4 2 2 3" xfId="32050" xr:uid="{00000000-0005-0000-0000-0000D1240000}"/>
    <cellStyle name="Normal 4 4 2 2 3 2" xfId="32051" xr:uid="{00000000-0005-0000-0000-0000D2240000}"/>
    <cellStyle name="Normal 4 4 2 2 3 2 2" xfId="32052" xr:uid="{00000000-0005-0000-0000-0000D3240000}"/>
    <cellStyle name="Normal 4 4 2 2 3 2 2 2" xfId="32053" xr:uid="{00000000-0005-0000-0000-0000D4240000}"/>
    <cellStyle name="Normal 4 4 2 2 3 2 2 3" xfId="32054" xr:uid="{00000000-0005-0000-0000-0000D5240000}"/>
    <cellStyle name="Normal 4 4 2 2 3 2 3" xfId="32055" xr:uid="{00000000-0005-0000-0000-0000D6240000}"/>
    <cellStyle name="Normal 4 4 2 2 3 2 4" xfId="32056" xr:uid="{00000000-0005-0000-0000-0000D7240000}"/>
    <cellStyle name="Normal 4 4 2 2 3 2 5" xfId="32057" xr:uid="{00000000-0005-0000-0000-0000D8240000}"/>
    <cellStyle name="Normal 4 4 2 2 3 3" xfId="32058" xr:uid="{00000000-0005-0000-0000-0000D9240000}"/>
    <cellStyle name="Normal 4 4 2 2 3 3 2" xfId="32059" xr:uid="{00000000-0005-0000-0000-0000DA240000}"/>
    <cellStyle name="Normal 4 4 2 2 3 3 2 2" xfId="32060" xr:uid="{00000000-0005-0000-0000-0000DB240000}"/>
    <cellStyle name="Normal 4 4 2 2 3 3 2 3" xfId="32061" xr:uid="{00000000-0005-0000-0000-0000DC240000}"/>
    <cellStyle name="Normal 4 4 2 2 3 3 3" xfId="32062" xr:uid="{00000000-0005-0000-0000-0000DD240000}"/>
    <cellStyle name="Normal 4 4 2 2 3 3 4" xfId="32063" xr:uid="{00000000-0005-0000-0000-0000DE240000}"/>
    <cellStyle name="Normal 4 4 2 2 3 3 5" xfId="32064" xr:uid="{00000000-0005-0000-0000-0000DF240000}"/>
    <cellStyle name="Normal 4 4 2 2 3 4" xfId="32065" xr:uid="{00000000-0005-0000-0000-0000E0240000}"/>
    <cellStyle name="Normal 4 4 2 2 3 4 2" xfId="32066" xr:uid="{00000000-0005-0000-0000-0000E1240000}"/>
    <cellStyle name="Normal 4 4 2 2 3 4 3" xfId="32067" xr:uid="{00000000-0005-0000-0000-0000E2240000}"/>
    <cellStyle name="Normal 4 4 2 2 3 5" xfId="32068" xr:uid="{00000000-0005-0000-0000-0000E3240000}"/>
    <cellStyle name="Normal 4 4 2 2 3 6" xfId="32069" xr:uid="{00000000-0005-0000-0000-0000E4240000}"/>
    <cellStyle name="Normal 4 4 2 2 3 7" xfId="32070" xr:uid="{00000000-0005-0000-0000-0000E5240000}"/>
    <cellStyle name="Normal 4 4 2 2 4" xfId="32071" xr:uid="{00000000-0005-0000-0000-0000E6240000}"/>
    <cellStyle name="Normal 4 4 2 2 4 2" xfId="32072" xr:uid="{00000000-0005-0000-0000-0000E7240000}"/>
    <cellStyle name="Normal 4 4 2 2 4 2 2" xfId="32073" xr:uid="{00000000-0005-0000-0000-0000E8240000}"/>
    <cellStyle name="Normal 4 4 2 2 4 2 3" xfId="32074" xr:uid="{00000000-0005-0000-0000-0000E9240000}"/>
    <cellStyle name="Normal 4 4 2 2 4 3" xfId="32075" xr:uid="{00000000-0005-0000-0000-0000EA240000}"/>
    <cellStyle name="Normal 4 4 2 2 4 4" xfId="32076" xr:uid="{00000000-0005-0000-0000-0000EB240000}"/>
    <cellStyle name="Normal 4 4 2 2 4 5" xfId="32077" xr:uid="{00000000-0005-0000-0000-0000EC240000}"/>
    <cellStyle name="Normal 4 4 2 2 5" xfId="32078" xr:uid="{00000000-0005-0000-0000-0000ED240000}"/>
    <cellStyle name="Normal 4 4 2 2 5 2" xfId="32079" xr:uid="{00000000-0005-0000-0000-0000EE240000}"/>
    <cellStyle name="Normal 4 4 2 2 5 2 2" xfId="32080" xr:uid="{00000000-0005-0000-0000-0000EF240000}"/>
    <cellStyle name="Normal 4 4 2 2 5 2 3" xfId="32081" xr:uid="{00000000-0005-0000-0000-0000F0240000}"/>
    <cellStyle name="Normal 4 4 2 2 5 3" xfId="32082" xr:uid="{00000000-0005-0000-0000-0000F1240000}"/>
    <cellStyle name="Normal 4 4 2 2 5 4" xfId="32083" xr:uid="{00000000-0005-0000-0000-0000F2240000}"/>
    <cellStyle name="Normal 4 4 2 2 5 5" xfId="32084" xr:uid="{00000000-0005-0000-0000-0000F3240000}"/>
    <cellStyle name="Normal 4 4 2 2 6" xfId="32085" xr:uid="{00000000-0005-0000-0000-0000F4240000}"/>
    <cellStyle name="Normal 4 4 2 2 6 2" xfId="32086" xr:uid="{00000000-0005-0000-0000-0000F5240000}"/>
    <cellStyle name="Normal 4 4 2 2 6 3" xfId="32087" xr:uid="{00000000-0005-0000-0000-0000F6240000}"/>
    <cellStyle name="Normal 4 4 2 2 7" xfId="32088" xr:uid="{00000000-0005-0000-0000-0000F7240000}"/>
    <cellStyle name="Normal 4 4 2 2 8" xfId="32089" xr:uid="{00000000-0005-0000-0000-0000F8240000}"/>
    <cellStyle name="Normal 4 4 2 2 9" xfId="32090" xr:uid="{00000000-0005-0000-0000-0000F9240000}"/>
    <cellStyle name="Normal 4 4 2 3" xfId="32091" xr:uid="{00000000-0005-0000-0000-0000FA240000}"/>
    <cellStyle name="Normal 4 4 2 3 2" xfId="32092" xr:uid="{00000000-0005-0000-0000-0000FB240000}"/>
    <cellStyle name="Normal 4 4 2 3 2 2" xfId="32093" xr:uid="{00000000-0005-0000-0000-0000FC240000}"/>
    <cellStyle name="Normal 4 4 2 3 2 2 2" xfId="32094" xr:uid="{00000000-0005-0000-0000-0000FD240000}"/>
    <cellStyle name="Normal 4 4 2 3 2 2 2 2" xfId="32095" xr:uid="{00000000-0005-0000-0000-0000FE240000}"/>
    <cellStyle name="Normal 4 4 2 3 2 2 2 2 2" xfId="32096" xr:uid="{00000000-0005-0000-0000-0000FF240000}"/>
    <cellStyle name="Normal 4 4 2 3 2 2 2 2 3" xfId="32097" xr:uid="{00000000-0005-0000-0000-000000250000}"/>
    <cellStyle name="Normal 4 4 2 3 2 2 2 3" xfId="32098" xr:uid="{00000000-0005-0000-0000-000001250000}"/>
    <cellStyle name="Normal 4 4 2 3 2 2 2 4" xfId="32099" xr:uid="{00000000-0005-0000-0000-000002250000}"/>
    <cellStyle name="Normal 4 4 2 3 2 2 2 5" xfId="32100" xr:uid="{00000000-0005-0000-0000-000003250000}"/>
    <cellStyle name="Normal 4 4 2 3 2 2 3" xfId="32101" xr:uid="{00000000-0005-0000-0000-000004250000}"/>
    <cellStyle name="Normal 4 4 2 3 2 2 3 2" xfId="32102" xr:uid="{00000000-0005-0000-0000-000005250000}"/>
    <cellStyle name="Normal 4 4 2 3 2 2 3 2 2" xfId="32103" xr:uid="{00000000-0005-0000-0000-000006250000}"/>
    <cellStyle name="Normal 4 4 2 3 2 2 3 2 3" xfId="32104" xr:uid="{00000000-0005-0000-0000-000007250000}"/>
    <cellStyle name="Normal 4 4 2 3 2 2 3 3" xfId="32105" xr:uid="{00000000-0005-0000-0000-000008250000}"/>
    <cellStyle name="Normal 4 4 2 3 2 2 3 4" xfId="32106" xr:uid="{00000000-0005-0000-0000-000009250000}"/>
    <cellStyle name="Normal 4 4 2 3 2 2 3 5" xfId="32107" xr:uid="{00000000-0005-0000-0000-00000A250000}"/>
    <cellStyle name="Normal 4 4 2 3 2 2 4" xfId="32108" xr:uid="{00000000-0005-0000-0000-00000B250000}"/>
    <cellStyle name="Normal 4 4 2 3 2 2 4 2" xfId="32109" xr:uid="{00000000-0005-0000-0000-00000C250000}"/>
    <cellStyle name="Normal 4 4 2 3 2 2 4 3" xfId="32110" xr:uid="{00000000-0005-0000-0000-00000D250000}"/>
    <cellStyle name="Normal 4 4 2 3 2 2 5" xfId="32111" xr:uid="{00000000-0005-0000-0000-00000E250000}"/>
    <cellStyle name="Normal 4 4 2 3 2 2 6" xfId="32112" xr:uid="{00000000-0005-0000-0000-00000F250000}"/>
    <cellStyle name="Normal 4 4 2 3 2 2 7" xfId="32113" xr:uid="{00000000-0005-0000-0000-000010250000}"/>
    <cellStyle name="Normal 4 4 2 3 2 3" xfId="32114" xr:uid="{00000000-0005-0000-0000-000011250000}"/>
    <cellStyle name="Normal 4 4 2 3 2 3 2" xfId="32115" xr:uid="{00000000-0005-0000-0000-000012250000}"/>
    <cellStyle name="Normal 4 4 2 3 2 3 2 2" xfId="32116" xr:uid="{00000000-0005-0000-0000-000013250000}"/>
    <cellStyle name="Normal 4 4 2 3 2 3 2 3" xfId="32117" xr:uid="{00000000-0005-0000-0000-000014250000}"/>
    <cellStyle name="Normal 4 4 2 3 2 3 3" xfId="32118" xr:uid="{00000000-0005-0000-0000-000015250000}"/>
    <cellStyle name="Normal 4 4 2 3 2 3 4" xfId="32119" xr:uid="{00000000-0005-0000-0000-000016250000}"/>
    <cellStyle name="Normal 4 4 2 3 2 3 5" xfId="32120" xr:uid="{00000000-0005-0000-0000-000017250000}"/>
    <cellStyle name="Normal 4 4 2 3 2 4" xfId="32121" xr:uid="{00000000-0005-0000-0000-000018250000}"/>
    <cellStyle name="Normal 4 4 2 3 2 4 2" xfId="32122" xr:uid="{00000000-0005-0000-0000-000019250000}"/>
    <cellStyle name="Normal 4 4 2 3 2 4 2 2" xfId="32123" xr:uid="{00000000-0005-0000-0000-00001A250000}"/>
    <cellStyle name="Normal 4 4 2 3 2 4 2 3" xfId="32124" xr:uid="{00000000-0005-0000-0000-00001B250000}"/>
    <cellStyle name="Normal 4 4 2 3 2 4 3" xfId="32125" xr:uid="{00000000-0005-0000-0000-00001C250000}"/>
    <cellStyle name="Normal 4 4 2 3 2 4 4" xfId="32126" xr:uid="{00000000-0005-0000-0000-00001D250000}"/>
    <cellStyle name="Normal 4 4 2 3 2 4 5" xfId="32127" xr:uid="{00000000-0005-0000-0000-00001E250000}"/>
    <cellStyle name="Normal 4 4 2 3 2 5" xfId="32128" xr:uid="{00000000-0005-0000-0000-00001F250000}"/>
    <cellStyle name="Normal 4 4 2 3 2 5 2" xfId="32129" xr:uid="{00000000-0005-0000-0000-000020250000}"/>
    <cellStyle name="Normal 4 4 2 3 2 5 3" xfId="32130" xr:uid="{00000000-0005-0000-0000-000021250000}"/>
    <cellStyle name="Normal 4 4 2 3 2 6" xfId="32131" xr:uid="{00000000-0005-0000-0000-000022250000}"/>
    <cellStyle name="Normal 4 4 2 3 2 7" xfId="32132" xr:uid="{00000000-0005-0000-0000-000023250000}"/>
    <cellStyle name="Normal 4 4 2 3 2 8" xfId="32133" xr:uid="{00000000-0005-0000-0000-000024250000}"/>
    <cellStyle name="Normal 4 4 2 3 3" xfId="32134" xr:uid="{00000000-0005-0000-0000-000025250000}"/>
    <cellStyle name="Normal 4 4 2 3 3 2" xfId="32135" xr:uid="{00000000-0005-0000-0000-000026250000}"/>
    <cellStyle name="Normal 4 4 2 3 3 2 2" xfId="32136" xr:uid="{00000000-0005-0000-0000-000027250000}"/>
    <cellStyle name="Normal 4 4 2 3 3 2 2 2" xfId="32137" xr:uid="{00000000-0005-0000-0000-000028250000}"/>
    <cellStyle name="Normal 4 4 2 3 3 2 2 3" xfId="32138" xr:uid="{00000000-0005-0000-0000-000029250000}"/>
    <cellStyle name="Normal 4 4 2 3 3 2 3" xfId="32139" xr:uid="{00000000-0005-0000-0000-00002A250000}"/>
    <cellStyle name="Normal 4 4 2 3 3 2 4" xfId="32140" xr:uid="{00000000-0005-0000-0000-00002B250000}"/>
    <cellStyle name="Normal 4 4 2 3 3 2 5" xfId="32141" xr:uid="{00000000-0005-0000-0000-00002C250000}"/>
    <cellStyle name="Normal 4 4 2 3 3 3" xfId="32142" xr:uid="{00000000-0005-0000-0000-00002D250000}"/>
    <cellStyle name="Normal 4 4 2 3 3 3 2" xfId="32143" xr:uid="{00000000-0005-0000-0000-00002E250000}"/>
    <cellStyle name="Normal 4 4 2 3 3 3 2 2" xfId="32144" xr:uid="{00000000-0005-0000-0000-00002F250000}"/>
    <cellStyle name="Normal 4 4 2 3 3 3 2 3" xfId="32145" xr:uid="{00000000-0005-0000-0000-000030250000}"/>
    <cellStyle name="Normal 4 4 2 3 3 3 3" xfId="32146" xr:uid="{00000000-0005-0000-0000-000031250000}"/>
    <cellStyle name="Normal 4 4 2 3 3 3 4" xfId="32147" xr:uid="{00000000-0005-0000-0000-000032250000}"/>
    <cellStyle name="Normal 4 4 2 3 3 3 5" xfId="32148" xr:uid="{00000000-0005-0000-0000-000033250000}"/>
    <cellStyle name="Normal 4 4 2 3 3 4" xfId="32149" xr:uid="{00000000-0005-0000-0000-000034250000}"/>
    <cellStyle name="Normal 4 4 2 3 3 4 2" xfId="32150" xr:uid="{00000000-0005-0000-0000-000035250000}"/>
    <cellStyle name="Normal 4 4 2 3 3 4 3" xfId="32151" xr:uid="{00000000-0005-0000-0000-000036250000}"/>
    <cellStyle name="Normal 4 4 2 3 3 5" xfId="32152" xr:uid="{00000000-0005-0000-0000-000037250000}"/>
    <cellStyle name="Normal 4 4 2 3 3 6" xfId="32153" xr:uid="{00000000-0005-0000-0000-000038250000}"/>
    <cellStyle name="Normal 4 4 2 3 3 7" xfId="32154" xr:uid="{00000000-0005-0000-0000-000039250000}"/>
    <cellStyle name="Normal 4 4 2 3 4" xfId="32155" xr:uid="{00000000-0005-0000-0000-00003A250000}"/>
    <cellStyle name="Normal 4 4 2 3 4 2" xfId="32156" xr:uid="{00000000-0005-0000-0000-00003B250000}"/>
    <cellStyle name="Normal 4 4 2 3 4 2 2" xfId="32157" xr:uid="{00000000-0005-0000-0000-00003C250000}"/>
    <cellStyle name="Normal 4 4 2 3 4 2 3" xfId="32158" xr:uid="{00000000-0005-0000-0000-00003D250000}"/>
    <cellStyle name="Normal 4 4 2 3 4 3" xfId="32159" xr:uid="{00000000-0005-0000-0000-00003E250000}"/>
    <cellStyle name="Normal 4 4 2 3 4 4" xfId="32160" xr:uid="{00000000-0005-0000-0000-00003F250000}"/>
    <cellStyle name="Normal 4 4 2 3 4 5" xfId="32161" xr:uid="{00000000-0005-0000-0000-000040250000}"/>
    <cellStyle name="Normal 4 4 2 3 5" xfId="32162" xr:uid="{00000000-0005-0000-0000-000041250000}"/>
    <cellStyle name="Normal 4 4 2 3 5 2" xfId="32163" xr:uid="{00000000-0005-0000-0000-000042250000}"/>
    <cellStyle name="Normal 4 4 2 3 5 2 2" xfId="32164" xr:uid="{00000000-0005-0000-0000-000043250000}"/>
    <cellStyle name="Normal 4 4 2 3 5 2 3" xfId="32165" xr:uid="{00000000-0005-0000-0000-000044250000}"/>
    <cellStyle name="Normal 4 4 2 3 5 3" xfId="32166" xr:uid="{00000000-0005-0000-0000-000045250000}"/>
    <cellStyle name="Normal 4 4 2 3 5 4" xfId="32167" xr:uid="{00000000-0005-0000-0000-000046250000}"/>
    <cellStyle name="Normal 4 4 2 3 5 5" xfId="32168" xr:uid="{00000000-0005-0000-0000-000047250000}"/>
    <cellStyle name="Normal 4 4 2 3 6" xfId="32169" xr:uid="{00000000-0005-0000-0000-000048250000}"/>
    <cellStyle name="Normal 4 4 2 3 6 2" xfId="32170" xr:uid="{00000000-0005-0000-0000-000049250000}"/>
    <cellStyle name="Normal 4 4 2 3 6 3" xfId="32171" xr:uid="{00000000-0005-0000-0000-00004A250000}"/>
    <cellStyle name="Normal 4 4 2 3 7" xfId="32172" xr:uid="{00000000-0005-0000-0000-00004B250000}"/>
    <cellStyle name="Normal 4 4 2 3 8" xfId="32173" xr:uid="{00000000-0005-0000-0000-00004C250000}"/>
    <cellStyle name="Normal 4 4 2 3 9" xfId="32174" xr:uid="{00000000-0005-0000-0000-00004D250000}"/>
    <cellStyle name="Normal 4 4 2 4" xfId="32175" xr:uid="{00000000-0005-0000-0000-00004E250000}"/>
    <cellStyle name="Normal 4 4 2 4 2" xfId="32176" xr:uid="{00000000-0005-0000-0000-00004F250000}"/>
    <cellStyle name="Normal 4 4 2 4 2 2" xfId="32177" xr:uid="{00000000-0005-0000-0000-000050250000}"/>
    <cellStyle name="Normal 4 4 2 4 2 2 2" xfId="32178" xr:uid="{00000000-0005-0000-0000-000051250000}"/>
    <cellStyle name="Normal 4 4 2 4 2 2 2 2" xfId="32179" xr:uid="{00000000-0005-0000-0000-000052250000}"/>
    <cellStyle name="Normal 4 4 2 4 2 2 2 2 2" xfId="32180" xr:uid="{00000000-0005-0000-0000-000053250000}"/>
    <cellStyle name="Normal 4 4 2 4 2 2 2 2 3" xfId="32181" xr:uid="{00000000-0005-0000-0000-000054250000}"/>
    <cellStyle name="Normal 4 4 2 4 2 2 2 3" xfId="32182" xr:uid="{00000000-0005-0000-0000-000055250000}"/>
    <cellStyle name="Normal 4 4 2 4 2 2 2 4" xfId="32183" xr:uid="{00000000-0005-0000-0000-000056250000}"/>
    <cellStyle name="Normal 4 4 2 4 2 2 2 5" xfId="32184" xr:uid="{00000000-0005-0000-0000-000057250000}"/>
    <cellStyle name="Normal 4 4 2 4 2 2 3" xfId="32185" xr:uid="{00000000-0005-0000-0000-000058250000}"/>
    <cellStyle name="Normal 4 4 2 4 2 2 3 2" xfId="32186" xr:uid="{00000000-0005-0000-0000-000059250000}"/>
    <cellStyle name="Normal 4 4 2 4 2 2 3 2 2" xfId="32187" xr:uid="{00000000-0005-0000-0000-00005A250000}"/>
    <cellStyle name="Normal 4 4 2 4 2 2 3 2 3" xfId="32188" xr:uid="{00000000-0005-0000-0000-00005B250000}"/>
    <cellStyle name="Normal 4 4 2 4 2 2 3 3" xfId="32189" xr:uid="{00000000-0005-0000-0000-00005C250000}"/>
    <cellStyle name="Normal 4 4 2 4 2 2 3 4" xfId="32190" xr:uid="{00000000-0005-0000-0000-00005D250000}"/>
    <cellStyle name="Normal 4 4 2 4 2 2 3 5" xfId="32191" xr:uid="{00000000-0005-0000-0000-00005E250000}"/>
    <cellStyle name="Normal 4 4 2 4 2 2 4" xfId="32192" xr:uid="{00000000-0005-0000-0000-00005F250000}"/>
    <cellStyle name="Normal 4 4 2 4 2 2 4 2" xfId="32193" xr:uid="{00000000-0005-0000-0000-000060250000}"/>
    <cellStyle name="Normal 4 4 2 4 2 2 4 3" xfId="32194" xr:uid="{00000000-0005-0000-0000-000061250000}"/>
    <cellStyle name="Normal 4 4 2 4 2 2 5" xfId="32195" xr:uid="{00000000-0005-0000-0000-000062250000}"/>
    <cellStyle name="Normal 4 4 2 4 2 2 6" xfId="32196" xr:uid="{00000000-0005-0000-0000-000063250000}"/>
    <cellStyle name="Normal 4 4 2 4 2 2 7" xfId="32197" xr:uid="{00000000-0005-0000-0000-000064250000}"/>
    <cellStyle name="Normal 4 4 2 4 2 3" xfId="32198" xr:uid="{00000000-0005-0000-0000-000065250000}"/>
    <cellStyle name="Normal 4 4 2 4 2 3 2" xfId="32199" xr:uid="{00000000-0005-0000-0000-000066250000}"/>
    <cellStyle name="Normal 4 4 2 4 2 3 2 2" xfId="32200" xr:uid="{00000000-0005-0000-0000-000067250000}"/>
    <cellStyle name="Normal 4 4 2 4 2 3 2 3" xfId="32201" xr:uid="{00000000-0005-0000-0000-000068250000}"/>
    <cellStyle name="Normal 4 4 2 4 2 3 3" xfId="32202" xr:uid="{00000000-0005-0000-0000-000069250000}"/>
    <cellStyle name="Normal 4 4 2 4 2 3 4" xfId="32203" xr:uid="{00000000-0005-0000-0000-00006A250000}"/>
    <cellStyle name="Normal 4 4 2 4 2 3 5" xfId="32204" xr:uid="{00000000-0005-0000-0000-00006B250000}"/>
    <cellStyle name="Normal 4 4 2 4 2 4" xfId="32205" xr:uid="{00000000-0005-0000-0000-00006C250000}"/>
    <cellStyle name="Normal 4 4 2 4 2 4 2" xfId="32206" xr:uid="{00000000-0005-0000-0000-00006D250000}"/>
    <cellStyle name="Normal 4 4 2 4 2 4 2 2" xfId="32207" xr:uid="{00000000-0005-0000-0000-00006E250000}"/>
    <cellStyle name="Normal 4 4 2 4 2 4 2 3" xfId="32208" xr:uid="{00000000-0005-0000-0000-00006F250000}"/>
    <cellStyle name="Normal 4 4 2 4 2 4 3" xfId="32209" xr:uid="{00000000-0005-0000-0000-000070250000}"/>
    <cellStyle name="Normal 4 4 2 4 2 4 4" xfId="32210" xr:uid="{00000000-0005-0000-0000-000071250000}"/>
    <cellStyle name="Normal 4 4 2 4 2 4 5" xfId="32211" xr:uid="{00000000-0005-0000-0000-000072250000}"/>
    <cellStyle name="Normal 4 4 2 4 2 5" xfId="32212" xr:uid="{00000000-0005-0000-0000-000073250000}"/>
    <cellStyle name="Normal 4 4 2 4 2 5 2" xfId="32213" xr:uid="{00000000-0005-0000-0000-000074250000}"/>
    <cellStyle name="Normal 4 4 2 4 2 5 3" xfId="32214" xr:uid="{00000000-0005-0000-0000-000075250000}"/>
    <cellStyle name="Normal 4 4 2 4 2 6" xfId="32215" xr:uid="{00000000-0005-0000-0000-000076250000}"/>
    <cellStyle name="Normal 4 4 2 4 2 7" xfId="32216" xr:uid="{00000000-0005-0000-0000-000077250000}"/>
    <cellStyle name="Normal 4 4 2 4 2 8" xfId="32217" xr:uid="{00000000-0005-0000-0000-000078250000}"/>
    <cellStyle name="Normal 4 4 2 4 3" xfId="32218" xr:uid="{00000000-0005-0000-0000-000079250000}"/>
    <cellStyle name="Normal 4 4 2 4 3 2" xfId="32219" xr:uid="{00000000-0005-0000-0000-00007A250000}"/>
    <cellStyle name="Normal 4 4 2 4 3 2 2" xfId="32220" xr:uid="{00000000-0005-0000-0000-00007B250000}"/>
    <cellStyle name="Normal 4 4 2 4 3 2 2 2" xfId="32221" xr:uid="{00000000-0005-0000-0000-00007C250000}"/>
    <cellStyle name="Normal 4 4 2 4 3 2 2 3" xfId="32222" xr:uid="{00000000-0005-0000-0000-00007D250000}"/>
    <cellStyle name="Normal 4 4 2 4 3 2 3" xfId="32223" xr:uid="{00000000-0005-0000-0000-00007E250000}"/>
    <cellStyle name="Normal 4 4 2 4 3 2 4" xfId="32224" xr:uid="{00000000-0005-0000-0000-00007F250000}"/>
    <cellStyle name="Normal 4 4 2 4 3 2 5" xfId="32225" xr:uid="{00000000-0005-0000-0000-000080250000}"/>
    <cellStyle name="Normal 4 4 2 4 3 3" xfId="32226" xr:uid="{00000000-0005-0000-0000-000081250000}"/>
    <cellStyle name="Normal 4 4 2 4 3 3 2" xfId="32227" xr:uid="{00000000-0005-0000-0000-000082250000}"/>
    <cellStyle name="Normal 4 4 2 4 3 3 2 2" xfId="32228" xr:uid="{00000000-0005-0000-0000-000083250000}"/>
    <cellStyle name="Normal 4 4 2 4 3 3 2 3" xfId="32229" xr:uid="{00000000-0005-0000-0000-000084250000}"/>
    <cellStyle name="Normal 4 4 2 4 3 3 3" xfId="32230" xr:uid="{00000000-0005-0000-0000-000085250000}"/>
    <cellStyle name="Normal 4 4 2 4 3 3 4" xfId="32231" xr:uid="{00000000-0005-0000-0000-000086250000}"/>
    <cellStyle name="Normal 4 4 2 4 3 3 5" xfId="32232" xr:uid="{00000000-0005-0000-0000-000087250000}"/>
    <cellStyle name="Normal 4 4 2 4 3 4" xfId="32233" xr:uid="{00000000-0005-0000-0000-000088250000}"/>
    <cellStyle name="Normal 4 4 2 4 3 4 2" xfId="32234" xr:uid="{00000000-0005-0000-0000-000089250000}"/>
    <cellStyle name="Normal 4 4 2 4 3 4 3" xfId="32235" xr:uid="{00000000-0005-0000-0000-00008A250000}"/>
    <cellStyle name="Normal 4 4 2 4 3 5" xfId="32236" xr:uid="{00000000-0005-0000-0000-00008B250000}"/>
    <cellStyle name="Normal 4 4 2 4 3 6" xfId="32237" xr:uid="{00000000-0005-0000-0000-00008C250000}"/>
    <cellStyle name="Normal 4 4 2 4 3 7" xfId="32238" xr:uid="{00000000-0005-0000-0000-00008D250000}"/>
    <cellStyle name="Normal 4 4 2 4 4" xfId="32239" xr:uid="{00000000-0005-0000-0000-00008E250000}"/>
    <cellStyle name="Normal 4 4 2 4 4 2" xfId="32240" xr:uid="{00000000-0005-0000-0000-00008F250000}"/>
    <cellStyle name="Normal 4 4 2 4 4 2 2" xfId="32241" xr:uid="{00000000-0005-0000-0000-000090250000}"/>
    <cellStyle name="Normal 4 4 2 4 4 2 3" xfId="32242" xr:uid="{00000000-0005-0000-0000-000091250000}"/>
    <cellStyle name="Normal 4 4 2 4 4 3" xfId="32243" xr:uid="{00000000-0005-0000-0000-000092250000}"/>
    <cellStyle name="Normal 4 4 2 4 4 4" xfId="32244" xr:uid="{00000000-0005-0000-0000-000093250000}"/>
    <cellStyle name="Normal 4 4 2 4 4 5" xfId="32245" xr:uid="{00000000-0005-0000-0000-000094250000}"/>
    <cellStyle name="Normal 4 4 2 4 5" xfId="32246" xr:uid="{00000000-0005-0000-0000-000095250000}"/>
    <cellStyle name="Normal 4 4 2 4 5 2" xfId="32247" xr:uid="{00000000-0005-0000-0000-000096250000}"/>
    <cellStyle name="Normal 4 4 2 4 5 2 2" xfId="32248" xr:uid="{00000000-0005-0000-0000-000097250000}"/>
    <cellStyle name="Normal 4 4 2 4 5 2 3" xfId="32249" xr:uid="{00000000-0005-0000-0000-000098250000}"/>
    <cellStyle name="Normal 4 4 2 4 5 3" xfId="32250" xr:uid="{00000000-0005-0000-0000-000099250000}"/>
    <cellStyle name="Normal 4 4 2 4 5 4" xfId="32251" xr:uid="{00000000-0005-0000-0000-00009A250000}"/>
    <cellStyle name="Normal 4 4 2 4 5 5" xfId="32252" xr:uid="{00000000-0005-0000-0000-00009B250000}"/>
    <cellStyle name="Normal 4 4 2 4 6" xfId="32253" xr:uid="{00000000-0005-0000-0000-00009C250000}"/>
    <cellStyle name="Normal 4 4 2 4 6 2" xfId="32254" xr:uid="{00000000-0005-0000-0000-00009D250000}"/>
    <cellStyle name="Normal 4 4 2 4 6 3" xfId="32255" xr:uid="{00000000-0005-0000-0000-00009E250000}"/>
    <cellStyle name="Normal 4 4 2 4 7" xfId="32256" xr:uid="{00000000-0005-0000-0000-00009F250000}"/>
    <cellStyle name="Normal 4 4 2 4 8" xfId="32257" xr:uid="{00000000-0005-0000-0000-0000A0250000}"/>
    <cellStyle name="Normal 4 4 2 4 9" xfId="32258" xr:uid="{00000000-0005-0000-0000-0000A1250000}"/>
    <cellStyle name="Normal 4 4 2 5" xfId="32259" xr:uid="{00000000-0005-0000-0000-0000A2250000}"/>
    <cellStyle name="Normal 4 4 2 5 2" xfId="32260" xr:uid="{00000000-0005-0000-0000-0000A3250000}"/>
    <cellStyle name="Normal 4 4 2 5 2 2" xfId="32261" xr:uid="{00000000-0005-0000-0000-0000A4250000}"/>
    <cellStyle name="Normal 4 4 2 5 2 2 2" xfId="32262" xr:uid="{00000000-0005-0000-0000-0000A5250000}"/>
    <cellStyle name="Normal 4 4 2 5 2 2 2 2" xfId="32263" xr:uid="{00000000-0005-0000-0000-0000A6250000}"/>
    <cellStyle name="Normal 4 4 2 5 2 2 2 3" xfId="32264" xr:uid="{00000000-0005-0000-0000-0000A7250000}"/>
    <cellStyle name="Normal 4 4 2 5 2 2 3" xfId="32265" xr:uid="{00000000-0005-0000-0000-0000A8250000}"/>
    <cellStyle name="Normal 4 4 2 5 2 2 4" xfId="32266" xr:uid="{00000000-0005-0000-0000-0000A9250000}"/>
    <cellStyle name="Normal 4 4 2 5 2 2 5" xfId="32267" xr:uid="{00000000-0005-0000-0000-0000AA250000}"/>
    <cellStyle name="Normal 4 4 2 5 2 3" xfId="32268" xr:uid="{00000000-0005-0000-0000-0000AB250000}"/>
    <cellStyle name="Normal 4 4 2 5 2 3 2" xfId="32269" xr:uid="{00000000-0005-0000-0000-0000AC250000}"/>
    <cellStyle name="Normal 4 4 2 5 2 3 2 2" xfId="32270" xr:uid="{00000000-0005-0000-0000-0000AD250000}"/>
    <cellStyle name="Normal 4 4 2 5 2 3 2 3" xfId="32271" xr:uid="{00000000-0005-0000-0000-0000AE250000}"/>
    <cellStyle name="Normal 4 4 2 5 2 3 3" xfId="32272" xr:uid="{00000000-0005-0000-0000-0000AF250000}"/>
    <cellStyle name="Normal 4 4 2 5 2 3 4" xfId="32273" xr:uid="{00000000-0005-0000-0000-0000B0250000}"/>
    <cellStyle name="Normal 4 4 2 5 2 3 5" xfId="32274" xr:uid="{00000000-0005-0000-0000-0000B1250000}"/>
    <cellStyle name="Normal 4 4 2 5 2 4" xfId="32275" xr:uid="{00000000-0005-0000-0000-0000B2250000}"/>
    <cellStyle name="Normal 4 4 2 5 2 4 2" xfId="32276" xr:uid="{00000000-0005-0000-0000-0000B3250000}"/>
    <cellStyle name="Normal 4 4 2 5 2 4 3" xfId="32277" xr:uid="{00000000-0005-0000-0000-0000B4250000}"/>
    <cellStyle name="Normal 4 4 2 5 2 5" xfId="32278" xr:uid="{00000000-0005-0000-0000-0000B5250000}"/>
    <cellStyle name="Normal 4 4 2 5 2 6" xfId="32279" xr:uid="{00000000-0005-0000-0000-0000B6250000}"/>
    <cellStyle name="Normal 4 4 2 5 2 7" xfId="32280" xr:uid="{00000000-0005-0000-0000-0000B7250000}"/>
    <cellStyle name="Normal 4 4 2 5 3" xfId="32281" xr:uid="{00000000-0005-0000-0000-0000B8250000}"/>
    <cellStyle name="Normal 4 4 2 5 3 2" xfId="32282" xr:uid="{00000000-0005-0000-0000-0000B9250000}"/>
    <cellStyle name="Normal 4 4 2 5 3 2 2" xfId="32283" xr:uid="{00000000-0005-0000-0000-0000BA250000}"/>
    <cellStyle name="Normal 4 4 2 5 3 2 3" xfId="32284" xr:uid="{00000000-0005-0000-0000-0000BB250000}"/>
    <cellStyle name="Normal 4 4 2 5 3 3" xfId="32285" xr:uid="{00000000-0005-0000-0000-0000BC250000}"/>
    <cellStyle name="Normal 4 4 2 5 3 4" xfId="32286" xr:uid="{00000000-0005-0000-0000-0000BD250000}"/>
    <cellStyle name="Normal 4 4 2 5 3 5" xfId="32287" xr:uid="{00000000-0005-0000-0000-0000BE250000}"/>
    <cellStyle name="Normal 4 4 2 5 4" xfId="32288" xr:uid="{00000000-0005-0000-0000-0000BF250000}"/>
    <cellStyle name="Normal 4 4 2 5 4 2" xfId="32289" xr:uid="{00000000-0005-0000-0000-0000C0250000}"/>
    <cellStyle name="Normal 4 4 2 5 4 2 2" xfId="32290" xr:uid="{00000000-0005-0000-0000-0000C1250000}"/>
    <cellStyle name="Normal 4 4 2 5 4 2 3" xfId="32291" xr:uid="{00000000-0005-0000-0000-0000C2250000}"/>
    <cellStyle name="Normal 4 4 2 5 4 3" xfId="32292" xr:uid="{00000000-0005-0000-0000-0000C3250000}"/>
    <cellStyle name="Normal 4 4 2 5 4 4" xfId="32293" xr:uid="{00000000-0005-0000-0000-0000C4250000}"/>
    <cellStyle name="Normal 4 4 2 5 4 5" xfId="32294" xr:uid="{00000000-0005-0000-0000-0000C5250000}"/>
    <cellStyle name="Normal 4 4 2 5 5" xfId="32295" xr:uid="{00000000-0005-0000-0000-0000C6250000}"/>
    <cellStyle name="Normal 4 4 2 5 5 2" xfId="32296" xr:uid="{00000000-0005-0000-0000-0000C7250000}"/>
    <cellStyle name="Normal 4 4 2 5 5 3" xfId="32297" xr:uid="{00000000-0005-0000-0000-0000C8250000}"/>
    <cellStyle name="Normal 4 4 2 5 6" xfId="32298" xr:uid="{00000000-0005-0000-0000-0000C9250000}"/>
    <cellStyle name="Normal 4 4 2 5 7" xfId="32299" xr:uid="{00000000-0005-0000-0000-0000CA250000}"/>
    <cellStyle name="Normal 4 4 2 5 8" xfId="32300" xr:uid="{00000000-0005-0000-0000-0000CB250000}"/>
    <cellStyle name="Normal 4 4 2 6" xfId="32301" xr:uid="{00000000-0005-0000-0000-0000CC250000}"/>
    <cellStyle name="Normal 4 4 2 6 2" xfId="32302" xr:uid="{00000000-0005-0000-0000-0000CD250000}"/>
    <cellStyle name="Normal 4 4 2 6 2 2" xfId="32303" xr:uid="{00000000-0005-0000-0000-0000CE250000}"/>
    <cellStyle name="Normal 4 4 2 6 2 2 2" xfId="32304" xr:uid="{00000000-0005-0000-0000-0000CF250000}"/>
    <cellStyle name="Normal 4 4 2 6 2 2 3" xfId="32305" xr:uid="{00000000-0005-0000-0000-0000D0250000}"/>
    <cellStyle name="Normal 4 4 2 6 2 3" xfId="32306" xr:uid="{00000000-0005-0000-0000-0000D1250000}"/>
    <cellStyle name="Normal 4 4 2 6 2 4" xfId="32307" xr:uid="{00000000-0005-0000-0000-0000D2250000}"/>
    <cellStyle name="Normal 4 4 2 6 2 5" xfId="32308" xr:uid="{00000000-0005-0000-0000-0000D3250000}"/>
    <cellStyle name="Normal 4 4 2 6 3" xfId="32309" xr:uid="{00000000-0005-0000-0000-0000D4250000}"/>
    <cellStyle name="Normal 4 4 2 6 3 2" xfId="32310" xr:uid="{00000000-0005-0000-0000-0000D5250000}"/>
    <cellStyle name="Normal 4 4 2 6 3 2 2" xfId="32311" xr:uid="{00000000-0005-0000-0000-0000D6250000}"/>
    <cellStyle name="Normal 4 4 2 6 3 2 3" xfId="32312" xr:uid="{00000000-0005-0000-0000-0000D7250000}"/>
    <cellStyle name="Normal 4 4 2 6 3 3" xfId="32313" xr:uid="{00000000-0005-0000-0000-0000D8250000}"/>
    <cellStyle name="Normal 4 4 2 6 3 4" xfId="32314" xr:uid="{00000000-0005-0000-0000-0000D9250000}"/>
    <cellStyle name="Normal 4 4 2 6 3 5" xfId="32315" xr:uid="{00000000-0005-0000-0000-0000DA250000}"/>
    <cellStyle name="Normal 4 4 2 6 4" xfId="32316" xr:uid="{00000000-0005-0000-0000-0000DB250000}"/>
    <cellStyle name="Normal 4 4 2 6 4 2" xfId="32317" xr:uid="{00000000-0005-0000-0000-0000DC250000}"/>
    <cellStyle name="Normal 4 4 2 6 4 3" xfId="32318" xr:uid="{00000000-0005-0000-0000-0000DD250000}"/>
    <cellStyle name="Normal 4 4 2 6 5" xfId="32319" xr:uid="{00000000-0005-0000-0000-0000DE250000}"/>
    <cellStyle name="Normal 4 4 2 6 6" xfId="32320" xr:uid="{00000000-0005-0000-0000-0000DF250000}"/>
    <cellStyle name="Normal 4 4 2 6 7" xfId="32321" xr:uid="{00000000-0005-0000-0000-0000E0250000}"/>
    <cellStyle name="Normal 4 4 2 7" xfId="32322" xr:uid="{00000000-0005-0000-0000-0000E1250000}"/>
    <cellStyle name="Normal 4 4 2 7 2" xfId="32323" xr:uid="{00000000-0005-0000-0000-0000E2250000}"/>
    <cellStyle name="Normal 4 4 2 7 2 2" xfId="32324" xr:uid="{00000000-0005-0000-0000-0000E3250000}"/>
    <cellStyle name="Normal 4 4 2 7 2 2 2" xfId="32325" xr:uid="{00000000-0005-0000-0000-0000E4250000}"/>
    <cellStyle name="Normal 4 4 2 7 2 2 3" xfId="32326" xr:uid="{00000000-0005-0000-0000-0000E5250000}"/>
    <cellStyle name="Normal 4 4 2 7 2 3" xfId="32327" xr:uid="{00000000-0005-0000-0000-0000E6250000}"/>
    <cellStyle name="Normal 4 4 2 7 2 4" xfId="32328" xr:uid="{00000000-0005-0000-0000-0000E7250000}"/>
    <cellStyle name="Normal 4 4 2 7 2 5" xfId="32329" xr:uid="{00000000-0005-0000-0000-0000E8250000}"/>
    <cellStyle name="Normal 4 4 2 7 3" xfId="32330" xr:uid="{00000000-0005-0000-0000-0000E9250000}"/>
    <cellStyle name="Normal 4 4 2 7 3 2" xfId="32331" xr:uid="{00000000-0005-0000-0000-0000EA250000}"/>
    <cellStyle name="Normal 4 4 2 7 3 2 2" xfId="32332" xr:uid="{00000000-0005-0000-0000-0000EB250000}"/>
    <cellStyle name="Normal 4 4 2 7 3 2 3" xfId="32333" xr:uid="{00000000-0005-0000-0000-0000EC250000}"/>
    <cellStyle name="Normal 4 4 2 7 3 3" xfId="32334" xr:uid="{00000000-0005-0000-0000-0000ED250000}"/>
    <cellStyle name="Normal 4 4 2 7 3 4" xfId="32335" xr:uid="{00000000-0005-0000-0000-0000EE250000}"/>
    <cellStyle name="Normal 4 4 2 7 3 5" xfId="32336" xr:uid="{00000000-0005-0000-0000-0000EF250000}"/>
    <cellStyle name="Normal 4 4 2 7 4" xfId="32337" xr:uid="{00000000-0005-0000-0000-0000F0250000}"/>
    <cellStyle name="Normal 4 4 2 7 4 2" xfId="32338" xr:uid="{00000000-0005-0000-0000-0000F1250000}"/>
    <cellStyle name="Normal 4 4 2 7 4 3" xfId="32339" xr:uid="{00000000-0005-0000-0000-0000F2250000}"/>
    <cellStyle name="Normal 4 4 2 7 5" xfId="32340" xr:uid="{00000000-0005-0000-0000-0000F3250000}"/>
    <cellStyle name="Normal 4 4 2 7 6" xfId="32341" xr:uid="{00000000-0005-0000-0000-0000F4250000}"/>
    <cellStyle name="Normal 4 4 2 7 7" xfId="32342" xr:uid="{00000000-0005-0000-0000-0000F5250000}"/>
    <cellStyle name="Normal 4 4 2 8" xfId="32343" xr:uid="{00000000-0005-0000-0000-0000F6250000}"/>
    <cellStyle name="Normal 4 4 2 8 2" xfId="32344" xr:uid="{00000000-0005-0000-0000-0000F7250000}"/>
    <cellStyle name="Normal 4 4 2 8 2 2" xfId="32345" xr:uid="{00000000-0005-0000-0000-0000F8250000}"/>
    <cellStyle name="Normal 4 4 2 8 2 3" xfId="32346" xr:uid="{00000000-0005-0000-0000-0000F9250000}"/>
    <cellStyle name="Normal 4 4 2 8 3" xfId="32347" xr:uid="{00000000-0005-0000-0000-0000FA250000}"/>
    <cellStyle name="Normal 4 4 2 8 4" xfId="32348" xr:uid="{00000000-0005-0000-0000-0000FB250000}"/>
    <cellStyle name="Normal 4 4 2 8 5" xfId="32349" xr:uid="{00000000-0005-0000-0000-0000FC250000}"/>
    <cellStyle name="Normal 4 4 2 9" xfId="32350" xr:uid="{00000000-0005-0000-0000-0000FD250000}"/>
    <cellStyle name="Normal 4 4 2 9 2" xfId="32351" xr:uid="{00000000-0005-0000-0000-0000FE250000}"/>
    <cellStyle name="Normal 4 4 2 9 2 2" xfId="32352" xr:uid="{00000000-0005-0000-0000-0000FF250000}"/>
    <cellStyle name="Normal 4 4 2 9 2 3" xfId="32353" xr:uid="{00000000-0005-0000-0000-000000260000}"/>
    <cellStyle name="Normal 4 4 2 9 3" xfId="32354" xr:uid="{00000000-0005-0000-0000-000001260000}"/>
    <cellStyle name="Normal 4 4 2 9 4" xfId="32355" xr:uid="{00000000-0005-0000-0000-000002260000}"/>
    <cellStyle name="Normal 4 4 2 9 5" xfId="32356" xr:uid="{00000000-0005-0000-0000-000003260000}"/>
    <cellStyle name="Normal 4 4 3" xfId="32357" xr:uid="{00000000-0005-0000-0000-000004260000}"/>
    <cellStyle name="Normal 4 4 3 2" xfId="32358" xr:uid="{00000000-0005-0000-0000-000005260000}"/>
    <cellStyle name="Normal 4 4 3 2 2" xfId="32359" xr:uid="{00000000-0005-0000-0000-000006260000}"/>
    <cellStyle name="Normal 4 4 3 2 2 2" xfId="32360" xr:uid="{00000000-0005-0000-0000-000007260000}"/>
    <cellStyle name="Normal 4 4 3 2 2 2 2" xfId="32361" xr:uid="{00000000-0005-0000-0000-000008260000}"/>
    <cellStyle name="Normal 4 4 3 2 2 2 2 2" xfId="32362" xr:uid="{00000000-0005-0000-0000-000009260000}"/>
    <cellStyle name="Normal 4 4 3 2 2 2 2 3" xfId="32363" xr:uid="{00000000-0005-0000-0000-00000A260000}"/>
    <cellStyle name="Normal 4 4 3 2 2 2 3" xfId="32364" xr:uid="{00000000-0005-0000-0000-00000B260000}"/>
    <cellStyle name="Normal 4 4 3 2 2 2 4" xfId="32365" xr:uid="{00000000-0005-0000-0000-00000C260000}"/>
    <cellStyle name="Normal 4 4 3 2 2 2 5" xfId="32366" xr:uid="{00000000-0005-0000-0000-00000D260000}"/>
    <cellStyle name="Normal 4 4 3 2 2 3" xfId="32367" xr:uid="{00000000-0005-0000-0000-00000E260000}"/>
    <cellStyle name="Normal 4 4 3 2 2 3 2" xfId="32368" xr:uid="{00000000-0005-0000-0000-00000F260000}"/>
    <cellStyle name="Normal 4 4 3 2 2 3 2 2" xfId="32369" xr:uid="{00000000-0005-0000-0000-000010260000}"/>
    <cellStyle name="Normal 4 4 3 2 2 3 2 3" xfId="32370" xr:uid="{00000000-0005-0000-0000-000011260000}"/>
    <cellStyle name="Normal 4 4 3 2 2 3 3" xfId="32371" xr:uid="{00000000-0005-0000-0000-000012260000}"/>
    <cellStyle name="Normal 4 4 3 2 2 3 4" xfId="32372" xr:uid="{00000000-0005-0000-0000-000013260000}"/>
    <cellStyle name="Normal 4 4 3 2 2 3 5" xfId="32373" xr:uid="{00000000-0005-0000-0000-000014260000}"/>
    <cellStyle name="Normal 4 4 3 2 2 4" xfId="32374" xr:uid="{00000000-0005-0000-0000-000015260000}"/>
    <cellStyle name="Normal 4 4 3 2 2 4 2" xfId="32375" xr:uid="{00000000-0005-0000-0000-000016260000}"/>
    <cellStyle name="Normal 4 4 3 2 2 4 3" xfId="32376" xr:uid="{00000000-0005-0000-0000-000017260000}"/>
    <cellStyle name="Normal 4 4 3 2 2 5" xfId="32377" xr:uid="{00000000-0005-0000-0000-000018260000}"/>
    <cellStyle name="Normal 4 4 3 2 2 6" xfId="32378" xr:uid="{00000000-0005-0000-0000-000019260000}"/>
    <cellStyle name="Normal 4 4 3 2 2 7" xfId="32379" xr:uid="{00000000-0005-0000-0000-00001A260000}"/>
    <cellStyle name="Normal 4 4 3 2 3" xfId="32380" xr:uid="{00000000-0005-0000-0000-00001B260000}"/>
    <cellStyle name="Normal 4 4 3 2 3 2" xfId="32381" xr:uid="{00000000-0005-0000-0000-00001C260000}"/>
    <cellStyle name="Normal 4 4 3 2 3 2 2" xfId="32382" xr:uid="{00000000-0005-0000-0000-00001D260000}"/>
    <cellStyle name="Normal 4 4 3 2 3 2 3" xfId="32383" xr:uid="{00000000-0005-0000-0000-00001E260000}"/>
    <cellStyle name="Normal 4 4 3 2 3 3" xfId="32384" xr:uid="{00000000-0005-0000-0000-00001F260000}"/>
    <cellStyle name="Normal 4 4 3 2 3 4" xfId="32385" xr:uid="{00000000-0005-0000-0000-000020260000}"/>
    <cellStyle name="Normal 4 4 3 2 3 5" xfId="32386" xr:uid="{00000000-0005-0000-0000-000021260000}"/>
    <cellStyle name="Normal 4 4 3 2 4" xfId="32387" xr:uid="{00000000-0005-0000-0000-000022260000}"/>
    <cellStyle name="Normal 4 4 3 2 4 2" xfId="32388" xr:uid="{00000000-0005-0000-0000-000023260000}"/>
    <cellStyle name="Normal 4 4 3 2 4 2 2" xfId="32389" xr:uid="{00000000-0005-0000-0000-000024260000}"/>
    <cellStyle name="Normal 4 4 3 2 4 2 3" xfId="32390" xr:uid="{00000000-0005-0000-0000-000025260000}"/>
    <cellStyle name="Normal 4 4 3 2 4 3" xfId="32391" xr:uid="{00000000-0005-0000-0000-000026260000}"/>
    <cellStyle name="Normal 4 4 3 2 4 4" xfId="32392" xr:uid="{00000000-0005-0000-0000-000027260000}"/>
    <cellStyle name="Normal 4 4 3 2 4 5" xfId="32393" xr:uid="{00000000-0005-0000-0000-000028260000}"/>
    <cellStyle name="Normal 4 4 3 2 5" xfId="32394" xr:uid="{00000000-0005-0000-0000-000029260000}"/>
    <cellStyle name="Normal 4 4 3 2 5 2" xfId="32395" xr:uid="{00000000-0005-0000-0000-00002A260000}"/>
    <cellStyle name="Normal 4 4 3 2 5 3" xfId="32396" xr:uid="{00000000-0005-0000-0000-00002B260000}"/>
    <cellStyle name="Normal 4 4 3 2 6" xfId="32397" xr:uid="{00000000-0005-0000-0000-00002C260000}"/>
    <cellStyle name="Normal 4 4 3 2 7" xfId="32398" xr:uid="{00000000-0005-0000-0000-00002D260000}"/>
    <cellStyle name="Normal 4 4 3 2 8" xfId="32399" xr:uid="{00000000-0005-0000-0000-00002E260000}"/>
    <cellStyle name="Normal 4 4 3 3" xfId="32400" xr:uid="{00000000-0005-0000-0000-00002F260000}"/>
    <cellStyle name="Normal 4 4 3 3 2" xfId="32401" xr:uid="{00000000-0005-0000-0000-000030260000}"/>
    <cellStyle name="Normal 4 4 3 3 2 2" xfId="32402" xr:uid="{00000000-0005-0000-0000-000031260000}"/>
    <cellStyle name="Normal 4 4 3 3 2 2 2" xfId="32403" xr:uid="{00000000-0005-0000-0000-000032260000}"/>
    <cellStyle name="Normal 4 4 3 3 2 2 3" xfId="32404" xr:uid="{00000000-0005-0000-0000-000033260000}"/>
    <cellStyle name="Normal 4 4 3 3 2 3" xfId="32405" xr:uid="{00000000-0005-0000-0000-000034260000}"/>
    <cellStyle name="Normal 4 4 3 3 2 4" xfId="32406" xr:uid="{00000000-0005-0000-0000-000035260000}"/>
    <cellStyle name="Normal 4 4 3 3 2 5" xfId="32407" xr:uid="{00000000-0005-0000-0000-000036260000}"/>
    <cellStyle name="Normal 4 4 3 3 3" xfId="32408" xr:uid="{00000000-0005-0000-0000-000037260000}"/>
    <cellStyle name="Normal 4 4 3 3 3 2" xfId="32409" xr:uid="{00000000-0005-0000-0000-000038260000}"/>
    <cellStyle name="Normal 4 4 3 3 3 2 2" xfId="32410" xr:uid="{00000000-0005-0000-0000-000039260000}"/>
    <cellStyle name="Normal 4 4 3 3 3 2 3" xfId="32411" xr:uid="{00000000-0005-0000-0000-00003A260000}"/>
    <cellStyle name="Normal 4 4 3 3 3 3" xfId="32412" xr:uid="{00000000-0005-0000-0000-00003B260000}"/>
    <cellStyle name="Normal 4 4 3 3 3 4" xfId="32413" xr:uid="{00000000-0005-0000-0000-00003C260000}"/>
    <cellStyle name="Normal 4 4 3 3 3 5" xfId="32414" xr:uid="{00000000-0005-0000-0000-00003D260000}"/>
    <cellStyle name="Normal 4 4 3 3 4" xfId="32415" xr:uid="{00000000-0005-0000-0000-00003E260000}"/>
    <cellStyle name="Normal 4 4 3 3 4 2" xfId="32416" xr:uid="{00000000-0005-0000-0000-00003F260000}"/>
    <cellStyle name="Normal 4 4 3 3 4 3" xfId="32417" xr:uid="{00000000-0005-0000-0000-000040260000}"/>
    <cellStyle name="Normal 4 4 3 3 5" xfId="32418" xr:uid="{00000000-0005-0000-0000-000041260000}"/>
    <cellStyle name="Normal 4 4 3 3 6" xfId="32419" xr:uid="{00000000-0005-0000-0000-000042260000}"/>
    <cellStyle name="Normal 4 4 3 3 7" xfId="32420" xr:uid="{00000000-0005-0000-0000-000043260000}"/>
    <cellStyle name="Normal 4 4 3 4" xfId="32421" xr:uid="{00000000-0005-0000-0000-000044260000}"/>
    <cellStyle name="Normal 4 4 3 4 2" xfId="32422" xr:uid="{00000000-0005-0000-0000-000045260000}"/>
    <cellStyle name="Normal 4 4 3 4 2 2" xfId="32423" xr:uid="{00000000-0005-0000-0000-000046260000}"/>
    <cellStyle name="Normal 4 4 3 4 2 3" xfId="32424" xr:uid="{00000000-0005-0000-0000-000047260000}"/>
    <cellStyle name="Normal 4 4 3 4 3" xfId="32425" xr:uid="{00000000-0005-0000-0000-000048260000}"/>
    <cellStyle name="Normal 4 4 3 4 4" xfId="32426" xr:uid="{00000000-0005-0000-0000-000049260000}"/>
    <cellStyle name="Normal 4 4 3 4 5" xfId="32427" xr:uid="{00000000-0005-0000-0000-00004A260000}"/>
    <cellStyle name="Normal 4 4 3 5" xfId="32428" xr:uid="{00000000-0005-0000-0000-00004B260000}"/>
    <cellStyle name="Normal 4 4 3 5 2" xfId="32429" xr:uid="{00000000-0005-0000-0000-00004C260000}"/>
    <cellStyle name="Normal 4 4 3 5 2 2" xfId="32430" xr:uid="{00000000-0005-0000-0000-00004D260000}"/>
    <cellStyle name="Normal 4 4 3 5 2 3" xfId="32431" xr:uid="{00000000-0005-0000-0000-00004E260000}"/>
    <cellStyle name="Normal 4 4 3 5 3" xfId="32432" xr:uid="{00000000-0005-0000-0000-00004F260000}"/>
    <cellStyle name="Normal 4 4 3 5 4" xfId="32433" xr:uid="{00000000-0005-0000-0000-000050260000}"/>
    <cellStyle name="Normal 4 4 3 5 5" xfId="32434" xr:uid="{00000000-0005-0000-0000-000051260000}"/>
    <cellStyle name="Normal 4 4 3 6" xfId="32435" xr:uid="{00000000-0005-0000-0000-000052260000}"/>
    <cellStyle name="Normal 4 4 3 6 2" xfId="32436" xr:uid="{00000000-0005-0000-0000-000053260000}"/>
    <cellStyle name="Normal 4 4 3 6 3" xfId="32437" xr:uid="{00000000-0005-0000-0000-000054260000}"/>
    <cellStyle name="Normal 4 4 3 7" xfId="32438" xr:uid="{00000000-0005-0000-0000-000055260000}"/>
    <cellStyle name="Normal 4 4 3 8" xfId="32439" xr:uid="{00000000-0005-0000-0000-000056260000}"/>
    <cellStyle name="Normal 4 4 3 9" xfId="32440" xr:uid="{00000000-0005-0000-0000-000057260000}"/>
    <cellStyle name="Normal 4 4 4" xfId="32441" xr:uid="{00000000-0005-0000-0000-000058260000}"/>
    <cellStyle name="Normal 4 4 4 2" xfId="32442" xr:uid="{00000000-0005-0000-0000-000059260000}"/>
    <cellStyle name="Normal 4 4 4 2 2" xfId="32443" xr:uid="{00000000-0005-0000-0000-00005A260000}"/>
    <cellStyle name="Normal 4 4 4 2 2 2" xfId="32444" xr:uid="{00000000-0005-0000-0000-00005B260000}"/>
    <cellStyle name="Normal 4 4 4 2 2 2 2" xfId="32445" xr:uid="{00000000-0005-0000-0000-00005C260000}"/>
    <cellStyle name="Normal 4 4 4 2 2 2 2 2" xfId="32446" xr:uid="{00000000-0005-0000-0000-00005D260000}"/>
    <cellStyle name="Normal 4 4 4 2 2 2 2 3" xfId="32447" xr:uid="{00000000-0005-0000-0000-00005E260000}"/>
    <cellStyle name="Normal 4 4 4 2 2 2 3" xfId="32448" xr:uid="{00000000-0005-0000-0000-00005F260000}"/>
    <cellStyle name="Normal 4 4 4 2 2 2 4" xfId="32449" xr:uid="{00000000-0005-0000-0000-000060260000}"/>
    <cellStyle name="Normal 4 4 4 2 2 2 5" xfId="32450" xr:uid="{00000000-0005-0000-0000-000061260000}"/>
    <cellStyle name="Normal 4 4 4 2 2 3" xfId="32451" xr:uid="{00000000-0005-0000-0000-000062260000}"/>
    <cellStyle name="Normal 4 4 4 2 2 3 2" xfId="32452" xr:uid="{00000000-0005-0000-0000-000063260000}"/>
    <cellStyle name="Normal 4 4 4 2 2 3 2 2" xfId="32453" xr:uid="{00000000-0005-0000-0000-000064260000}"/>
    <cellStyle name="Normal 4 4 4 2 2 3 2 3" xfId="32454" xr:uid="{00000000-0005-0000-0000-000065260000}"/>
    <cellStyle name="Normal 4 4 4 2 2 3 3" xfId="32455" xr:uid="{00000000-0005-0000-0000-000066260000}"/>
    <cellStyle name="Normal 4 4 4 2 2 3 4" xfId="32456" xr:uid="{00000000-0005-0000-0000-000067260000}"/>
    <cellStyle name="Normal 4 4 4 2 2 3 5" xfId="32457" xr:uid="{00000000-0005-0000-0000-000068260000}"/>
    <cellStyle name="Normal 4 4 4 2 2 4" xfId="32458" xr:uid="{00000000-0005-0000-0000-000069260000}"/>
    <cellStyle name="Normal 4 4 4 2 2 4 2" xfId="32459" xr:uid="{00000000-0005-0000-0000-00006A260000}"/>
    <cellStyle name="Normal 4 4 4 2 2 4 3" xfId="32460" xr:uid="{00000000-0005-0000-0000-00006B260000}"/>
    <cellStyle name="Normal 4 4 4 2 2 5" xfId="32461" xr:uid="{00000000-0005-0000-0000-00006C260000}"/>
    <cellStyle name="Normal 4 4 4 2 2 6" xfId="32462" xr:uid="{00000000-0005-0000-0000-00006D260000}"/>
    <cellStyle name="Normal 4 4 4 2 2 7" xfId="32463" xr:uid="{00000000-0005-0000-0000-00006E260000}"/>
    <cellStyle name="Normal 4 4 4 2 3" xfId="32464" xr:uid="{00000000-0005-0000-0000-00006F260000}"/>
    <cellStyle name="Normal 4 4 4 2 3 2" xfId="32465" xr:uid="{00000000-0005-0000-0000-000070260000}"/>
    <cellStyle name="Normal 4 4 4 2 3 2 2" xfId="32466" xr:uid="{00000000-0005-0000-0000-000071260000}"/>
    <cellStyle name="Normal 4 4 4 2 3 2 3" xfId="32467" xr:uid="{00000000-0005-0000-0000-000072260000}"/>
    <cellStyle name="Normal 4 4 4 2 3 3" xfId="32468" xr:uid="{00000000-0005-0000-0000-000073260000}"/>
    <cellStyle name="Normal 4 4 4 2 3 4" xfId="32469" xr:uid="{00000000-0005-0000-0000-000074260000}"/>
    <cellStyle name="Normal 4 4 4 2 3 5" xfId="32470" xr:uid="{00000000-0005-0000-0000-000075260000}"/>
    <cellStyle name="Normal 4 4 4 2 4" xfId="32471" xr:uid="{00000000-0005-0000-0000-000076260000}"/>
    <cellStyle name="Normal 4 4 4 2 4 2" xfId="32472" xr:uid="{00000000-0005-0000-0000-000077260000}"/>
    <cellStyle name="Normal 4 4 4 2 4 2 2" xfId="32473" xr:uid="{00000000-0005-0000-0000-000078260000}"/>
    <cellStyle name="Normal 4 4 4 2 4 2 3" xfId="32474" xr:uid="{00000000-0005-0000-0000-000079260000}"/>
    <cellStyle name="Normal 4 4 4 2 4 3" xfId="32475" xr:uid="{00000000-0005-0000-0000-00007A260000}"/>
    <cellStyle name="Normal 4 4 4 2 4 4" xfId="32476" xr:uid="{00000000-0005-0000-0000-00007B260000}"/>
    <cellStyle name="Normal 4 4 4 2 4 5" xfId="32477" xr:uid="{00000000-0005-0000-0000-00007C260000}"/>
    <cellStyle name="Normal 4 4 4 2 5" xfId="32478" xr:uid="{00000000-0005-0000-0000-00007D260000}"/>
    <cellStyle name="Normal 4 4 4 2 5 2" xfId="32479" xr:uid="{00000000-0005-0000-0000-00007E260000}"/>
    <cellStyle name="Normal 4 4 4 2 5 3" xfId="32480" xr:uid="{00000000-0005-0000-0000-00007F260000}"/>
    <cellStyle name="Normal 4 4 4 2 6" xfId="32481" xr:uid="{00000000-0005-0000-0000-000080260000}"/>
    <cellStyle name="Normal 4 4 4 2 7" xfId="32482" xr:uid="{00000000-0005-0000-0000-000081260000}"/>
    <cellStyle name="Normal 4 4 4 2 8" xfId="32483" xr:uid="{00000000-0005-0000-0000-000082260000}"/>
    <cellStyle name="Normal 4 4 4 3" xfId="32484" xr:uid="{00000000-0005-0000-0000-000083260000}"/>
    <cellStyle name="Normal 4 5" xfId="808" xr:uid="{00000000-0005-0000-0000-000084260000}"/>
    <cellStyle name="Normal 4 5 2" xfId="809" xr:uid="{00000000-0005-0000-0000-000085260000}"/>
    <cellStyle name="Normal 4 5 3" xfId="14525" xr:uid="{00000000-0005-0000-0000-000086260000}"/>
    <cellStyle name="Normal 4 6" xfId="810" xr:uid="{00000000-0005-0000-0000-000087260000}"/>
    <cellStyle name="Normal 4 6 2" xfId="19221" xr:uid="{00000000-0005-0000-0000-000088260000}"/>
    <cellStyle name="Normal 4 7" xfId="1754" xr:uid="{00000000-0005-0000-0000-000089260000}"/>
    <cellStyle name="Normal 4 7 2" xfId="23718" xr:uid="{00000000-0005-0000-0000-00008A260000}"/>
    <cellStyle name="Normal 4 8" xfId="24121" xr:uid="{00000000-0005-0000-0000-00008B260000}"/>
    <cellStyle name="Normal 4 9" xfId="5112" xr:uid="{00000000-0005-0000-0000-00008C260000}"/>
    <cellStyle name="Normal 4_Attach O, GG, Support -New Method 2-14-11" xfId="811" xr:uid="{00000000-0005-0000-0000-00008D260000}"/>
    <cellStyle name="Normal 40" xfId="812" xr:uid="{00000000-0005-0000-0000-00008E260000}"/>
    <cellStyle name="Normal 40 2" xfId="1756" xr:uid="{00000000-0005-0000-0000-00008F260000}"/>
    <cellStyle name="Normal 40 3" xfId="2166" xr:uid="{00000000-0005-0000-0000-000090260000}"/>
    <cellStyle name="Normal 41" xfId="813" xr:uid="{00000000-0005-0000-0000-000091260000}"/>
    <cellStyle name="Normal 41 2" xfId="2167" xr:uid="{00000000-0005-0000-0000-000092260000}"/>
    <cellStyle name="Normal 41 3" xfId="25968" xr:uid="{00000000-0005-0000-0000-000093260000}"/>
    <cellStyle name="Normal 42" xfId="814" xr:uid="{00000000-0005-0000-0000-000094260000}"/>
    <cellStyle name="Normal 42 2" xfId="2168" xr:uid="{00000000-0005-0000-0000-000095260000}"/>
    <cellStyle name="Normal 42 3" xfId="25970" xr:uid="{00000000-0005-0000-0000-000096260000}"/>
    <cellStyle name="Normal 43" xfId="815" xr:uid="{00000000-0005-0000-0000-000097260000}"/>
    <cellStyle name="Normal 43 2" xfId="2169" xr:uid="{00000000-0005-0000-0000-000098260000}"/>
    <cellStyle name="Normal 43 3" xfId="25969" xr:uid="{00000000-0005-0000-0000-000099260000}"/>
    <cellStyle name="Normal 44" xfId="816" xr:uid="{00000000-0005-0000-0000-00009A260000}"/>
    <cellStyle name="Normal 44 2" xfId="2170" xr:uid="{00000000-0005-0000-0000-00009B260000}"/>
    <cellStyle name="Normal 44 3" xfId="25976" xr:uid="{00000000-0005-0000-0000-00009C260000}"/>
    <cellStyle name="Normal 45" xfId="817" xr:uid="{00000000-0005-0000-0000-00009D260000}"/>
    <cellStyle name="Normal 45 2" xfId="25983" xr:uid="{00000000-0005-0000-0000-00009E260000}"/>
    <cellStyle name="Normal 46" xfId="818" xr:uid="{00000000-0005-0000-0000-00009F260000}"/>
    <cellStyle name="Normal 46 2" xfId="26044" xr:uid="{00000000-0005-0000-0000-0000A0260000}"/>
    <cellStyle name="Normal 47" xfId="819" xr:uid="{00000000-0005-0000-0000-0000A1260000}"/>
    <cellStyle name="Normal 48" xfId="820" xr:uid="{00000000-0005-0000-0000-0000A2260000}"/>
    <cellStyle name="Normal 48 2" xfId="2171" xr:uid="{00000000-0005-0000-0000-0000A3260000}"/>
    <cellStyle name="Normal 48 3" xfId="26103" xr:uid="{00000000-0005-0000-0000-0000A4260000}"/>
    <cellStyle name="Normal 49" xfId="821" xr:uid="{00000000-0005-0000-0000-0000A5260000}"/>
    <cellStyle name="Normal 49 2" xfId="2172" xr:uid="{00000000-0005-0000-0000-0000A6260000}"/>
    <cellStyle name="Normal 49 3" xfId="26106" xr:uid="{00000000-0005-0000-0000-0000A7260000}"/>
    <cellStyle name="Normal 5" xfId="822" xr:uid="{00000000-0005-0000-0000-0000A8260000}"/>
    <cellStyle name="Normal 5 10" xfId="32498" xr:uid="{00000000-0005-0000-0000-0000A9260000}"/>
    <cellStyle name="Normal 5 12" xfId="25643" xr:uid="{00000000-0005-0000-0000-0000AA260000}"/>
    <cellStyle name="Normal 5 2" xfId="823" xr:uid="{00000000-0005-0000-0000-0000AB260000}"/>
    <cellStyle name="Normal 5 2 2" xfId="824" xr:uid="{00000000-0005-0000-0000-0000AC260000}"/>
    <cellStyle name="Normal 5 2 2 2" xfId="7784" xr:uid="{00000000-0005-0000-0000-0000AD260000}"/>
    <cellStyle name="Normal 5 2 3" xfId="14658" xr:uid="{00000000-0005-0000-0000-0000AE260000}"/>
    <cellStyle name="Normal 5 2 4" xfId="19354" xr:uid="{00000000-0005-0000-0000-0000AF260000}"/>
    <cellStyle name="Normal 5 2 5" xfId="23849" xr:uid="{00000000-0005-0000-0000-0000B0260000}"/>
    <cellStyle name="Normal 5 2 6" xfId="24141" xr:uid="{00000000-0005-0000-0000-0000B1260000}"/>
    <cellStyle name="Normal 5 2 7" xfId="5245" xr:uid="{00000000-0005-0000-0000-0000B2260000}"/>
    <cellStyle name="Normal 5 3" xfId="5405" xr:uid="{00000000-0005-0000-0000-0000B3260000}"/>
    <cellStyle name="Normal 5 4" xfId="7653" xr:uid="{00000000-0005-0000-0000-0000B4260000}"/>
    <cellStyle name="Normal 5 4 11" xfId="25989" xr:uid="{00000000-0005-0000-0000-0000B5260000}"/>
    <cellStyle name="Normal 5 5" xfId="14528" xr:uid="{00000000-0005-0000-0000-0000B6260000}"/>
    <cellStyle name="Normal 5 5 11" xfId="26093" xr:uid="{00000000-0005-0000-0000-0000B7260000}"/>
    <cellStyle name="Normal 5 6" xfId="19224" xr:uid="{00000000-0005-0000-0000-0000B8260000}"/>
    <cellStyle name="Normal 5 7" xfId="23721" xr:uid="{00000000-0005-0000-0000-0000B9260000}"/>
    <cellStyle name="Normal 5 8" xfId="24123" xr:uid="{00000000-0005-0000-0000-0000BA260000}"/>
    <cellStyle name="Normal 5 9" xfId="5115" xr:uid="{00000000-0005-0000-0000-0000BB260000}"/>
    <cellStyle name="Normal 50" xfId="825" xr:uid="{00000000-0005-0000-0000-0000BC260000}"/>
    <cellStyle name="Normal 50 2" xfId="2173" xr:uid="{00000000-0005-0000-0000-0000BD260000}"/>
    <cellStyle name="Normal 50 3" xfId="26108" xr:uid="{00000000-0005-0000-0000-0000BE260000}"/>
    <cellStyle name="Normal 51" xfId="826" xr:uid="{00000000-0005-0000-0000-0000BF260000}"/>
    <cellStyle name="Normal 51 2" xfId="2174" xr:uid="{00000000-0005-0000-0000-0000C0260000}"/>
    <cellStyle name="Normal 51 3" xfId="26109" xr:uid="{00000000-0005-0000-0000-0000C1260000}"/>
    <cellStyle name="Normal 52" xfId="827" xr:uid="{00000000-0005-0000-0000-0000C2260000}"/>
    <cellStyle name="Normal 52 2" xfId="2175" xr:uid="{00000000-0005-0000-0000-0000C3260000}"/>
    <cellStyle name="Normal 52 3" xfId="26140" xr:uid="{00000000-0005-0000-0000-0000C4260000}"/>
    <cellStyle name="Normal 53" xfId="828" xr:uid="{00000000-0005-0000-0000-0000C5260000}"/>
    <cellStyle name="Normal 53 2" xfId="2176" xr:uid="{00000000-0005-0000-0000-0000C6260000}"/>
    <cellStyle name="Normal 54" xfId="829" xr:uid="{00000000-0005-0000-0000-0000C7260000}"/>
    <cellStyle name="Normal 54 2" xfId="2177" xr:uid="{00000000-0005-0000-0000-0000C8260000}"/>
    <cellStyle name="Normal 55" xfId="830" xr:uid="{00000000-0005-0000-0000-0000C9260000}"/>
    <cellStyle name="Normal 55 2" xfId="2178" xr:uid="{00000000-0005-0000-0000-0000CA260000}"/>
    <cellStyle name="Normal 56" xfId="831" xr:uid="{00000000-0005-0000-0000-0000CB260000}"/>
    <cellStyle name="Normal 56 2" xfId="2179" xr:uid="{00000000-0005-0000-0000-0000CC260000}"/>
    <cellStyle name="Normal 57" xfId="832" xr:uid="{00000000-0005-0000-0000-0000CD260000}"/>
    <cellStyle name="Normal 57 2" xfId="2180" xr:uid="{00000000-0005-0000-0000-0000CE260000}"/>
    <cellStyle name="Normal 58" xfId="833" xr:uid="{00000000-0005-0000-0000-0000CF260000}"/>
    <cellStyle name="Normal 58 2" xfId="2181" xr:uid="{00000000-0005-0000-0000-0000D0260000}"/>
    <cellStyle name="Normal 59" xfId="834" xr:uid="{00000000-0005-0000-0000-0000D1260000}"/>
    <cellStyle name="Normal 59 2" xfId="2182" xr:uid="{00000000-0005-0000-0000-0000D2260000}"/>
    <cellStyle name="Normal 6" xfId="835" xr:uid="{00000000-0005-0000-0000-0000D3260000}"/>
    <cellStyle name="Normal 6 10" xfId="836" xr:uid="{00000000-0005-0000-0000-0000D4260000}"/>
    <cellStyle name="Normal 6 10 2" xfId="837" xr:uid="{00000000-0005-0000-0000-0000D5260000}"/>
    <cellStyle name="Normal 6 10 2 2" xfId="838" xr:uid="{00000000-0005-0000-0000-0000D6260000}"/>
    <cellStyle name="Normal 6 10 2 2 2" xfId="2186" xr:uid="{00000000-0005-0000-0000-0000D7260000}"/>
    <cellStyle name="Normal 6 10 2 3" xfId="2185" xr:uid="{00000000-0005-0000-0000-0000D8260000}"/>
    <cellStyle name="Normal 6 10 2 4" xfId="26560" xr:uid="{00000000-0005-0000-0000-0000D9260000}"/>
    <cellStyle name="Normal 6 10 3" xfId="839" xr:uid="{00000000-0005-0000-0000-0000DA260000}"/>
    <cellStyle name="Normal 6 10 3 2" xfId="2187" xr:uid="{00000000-0005-0000-0000-0000DB260000}"/>
    <cellStyle name="Normal 6 10 4" xfId="2184" xr:uid="{00000000-0005-0000-0000-0000DC260000}"/>
    <cellStyle name="Normal 6 10 5" xfId="23770" xr:uid="{00000000-0005-0000-0000-0000DD260000}"/>
    <cellStyle name="Normal 6 10 6" xfId="26344" xr:uid="{00000000-0005-0000-0000-0000DE260000}"/>
    <cellStyle name="Normal 6 11" xfId="840" xr:uid="{00000000-0005-0000-0000-0000DF260000}"/>
    <cellStyle name="Normal 6 11 2" xfId="841" xr:uid="{00000000-0005-0000-0000-0000E0260000}"/>
    <cellStyle name="Normal 6 11 2 2" xfId="2189" xr:uid="{00000000-0005-0000-0000-0000E1260000}"/>
    <cellStyle name="Normal 6 11 3" xfId="2188" xr:uid="{00000000-0005-0000-0000-0000E2260000}"/>
    <cellStyle name="Normal 6 11 4" xfId="24130" xr:uid="{00000000-0005-0000-0000-0000E3260000}"/>
    <cellStyle name="Normal 6 11 5" xfId="26416" xr:uid="{00000000-0005-0000-0000-0000E4260000}"/>
    <cellStyle name="Normal 6 12" xfId="842" xr:uid="{00000000-0005-0000-0000-0000E5260000}"/>
    <cellStyle name="Normal 6 12 2" xfId="2190" xr:uid="{00000000-0005-0000-0000-0000E6260000}"/>
    <cellStyle name="Normal 6 13" xfId="1758" xr:uid="{00000000-0005-0000-0000-0000E7260000}"/>
    <cellStyle name="Normal 6 13 2" xfId="2855" xr:uid="{00000000-0005-0000-0000-0000E8260000}"/>
    <cellStyle name="Normal 6 13 3" xfId="26126" xr:uid="{00000000-0005-0000-0000-0000E9260000}"/>
    <cellStyle name="Normal 6 14" xfId="1781" xr:uid="{00000000-0005-0000-0000-0000EA260000}"/>
    <cellStyle name="Normal 6 14 2" xfId="2876" xr:uid="{00000000-0005-0000-0000-0000EB260000}"/>
    <cellStyle name="Normal 6 15" xfId="2183" xr:uid="{00000000-0005-0000-0000-0000EC260000}"/>
    <cellStyle name="Normal 6 16" xfId="5165" xr:uid="{00000000-0005-0000-0000-0000ED260000}"/>
    <cellStyle name="Normal 6 17" xfId="24174" xr:uid="{00000000-0005-0000-0000-0000EE260000}"/>
    <cellStyle name="Normal 6 18" xfId="24917" xr:uid="{00000000-0005-0000-0000-0000EF260000}"/>
    <cellStyle name="Normal 6 2" xfId="843" xr:uid="{00000000-0005-0000-0000-0000F0260000}"/>
    <cellStyle name="Normal 6 2 10" xfId="844" xr:uid="{00000000-0005-0000-0000-0000F1260000}"/>
    <cellStyle name="Normal 6 2 10 2" xfId="2191" xr:uid="{00000000-0005-0000-0000-0000F2260000}"/>
    <cellStyle name="Normal 6 2 11" xfId="5247" xr:uid="{00000000-0005-0000-0000-0000F3260000}"/>
    <cellStyle name="Normal 6 2 11 2" xfId="26127" xr:uid="{00000000-0005-0000-0000-0000F4260000}"/>
    <cellStyle name="Normal 6 2 12" xfId="24175" xr:uid="{00000000-0005-0000-0000-0000F5260000}"/>
    <cellStyle name="Normal 6 2 13" xfId="24918" xr:uid="{00000000-0005-0000-0000-0000F6260000}"/>
    <cellStyle name="Normal 6 2 14" xfId="26102" xr:uid="{00000000-0005-0000-0000-0000F7260000}"/>
    <cellStyle name="Normal 6 2 2" xfId="845" xr:uid="{00000000-0005-0000-0000-0000F8260000}"/>
    <cellStyle name="Normal 6 2 2 10" xfId="2192" xr:uid="{00000000-0005-0000-0000-0000F9260000}"/>
    <cellStyle name="Normal 6 2 2 11" xfId="5389" xr:uid="{00000000-0005-0000-0000-0000FA260000}"/>
    <cellStyle name="Normal 6 2 2 12" xfId="24176" xr:uid="{00000000-0005-0000-0000-0000FB260000}"/>
    <cellStyle name="Normal 6 2 2 13" xfId="24919" xr:uid="{00000000-0005-0000-0000-0000FC260000}"/>
    <cellStyle name="Normal 6 2 2 14" xfId="26128" xr:uid="{00000000-0005-0000-0000-0000FD260000}"/>
    <cellStyle name="Normal 6 2 2 2" xfId="846" xr:uid="{00000000-0005-0000-0000-0000FE260000}"/>
    <cellStyle name="Normal 6 2 2 2 10" xfId="7932" xr:uid="{00000000-0005-0000-0000-0000FF260000}"/>
    <cellStyle name="Normal 6 2 2 2 11" xfId="24177" xr:uid="{00000000-0005-0000-0000-000000270000}"/>
    <cellStyle name="Normal 6 2 2 2 12" xfId="24920" xr:uid="{00000000-0005-0000-0000-000001270000}"/>
    <cellStyle name="Normal 6 2 2 2 13" xfId="26129" xr:uid="{00000000-0005-0000-0000-000002270000}"/>
    <cellStyle name="Normal 6 2 2 2 2" xfId="847" xr:uid="{00000000-0005-0000-0000-000003270000}"/>
    <cellStyle name="Normal 6 2 2 2 2 2" xfId="848" xr:uid="{00000000-0005-0000-0000-000004270000}"/>
    <cellStyle name="Normal 6 2 2 2 2 2 2" xfId="849" xr:uid="{00000000-0005-0000-0000-000005270000}"/>
    <cellStyle name="Normal 6 2 2 2 2 2 2 2" xfId="850" xr:uid="{00000000-0005-0000-0000-000006270000}"/>
    <cellStyle name="Normal 6 2 2 2 2 2 2 2 2" xfId="2197" xr:uid="{00000000-0005-0000-0000-000007270000}"/>
    <cellStyle name="Normal 6 2 2 2 2 2 2 2 2 2" xfId="24882" xr:uid="{00000000-0005-0000-0000-000008270000}"/>
    <cellStyle name="Normal 6 2 2 2 2 2 2 2 2 3" xfId="25605" xr:uid="{00000000-0005-0000-0000-000009270000}"/>
    <cellStyle name="Normal 6 2 2 2 2 2 2 2 3" xfId="24503" xr:uid="{00000000-0005-0000-0000-00000A270000}"/>
    <cellStyle name="Normal 6 2 2 2 2 2 2 2 4" xfId="25248" xr:uid="{00000000-0005-0000-0000-00000B270000}"/>
    <cellStyle name="Normal 6 2 2 2 2 2 2 3" xfId="2196" xr:uid="{00000000-0005-0000-0000-00000C270000}"/>
    <cellStyle name="Normal 6 2 2 2 2 2 2 3 2" xfId="24702" xr:uid="{00000000-0005-0000-0000-00000D270000}"/>
    <cellStyle name="Normal 6 2 2 2 2 2 2 3 3" xfId="25425" xr:uid="{00000000-0005-0000-0000-00000E270000}"/>
    <cellStyle name="Normal 6 2 2 2 2 2 2 4" xfId="24323" xr:uid="{00000000-0005-0000-0000-00000F270000}"/>
    <cellStyle name="Normal 6 2 2 2 2 2 2 5" xfId="25068" xr:uid="{00000000-0005-0000-0000-000010270000}"/>
    <cellStyle name="Normal 6 2 2 2 2 2 2 6" xfId="26504" xr:uid="{00000000-0005-0000-0000-000011270000}"/>
    <cellStyle name="Normal 6 2 2 2 2 2 3" xfId="851" xr:uid="{00000000-0005-0000-0000-000012270000}"/>
    <cellStyle name="Normal 6 2 2 2 2 2 3 2" xfId="2198" xr:uid="{00000000-0005-0000-0000-000013270000}"/>
    <cellStyle name="Normal 6 2 2 2 2 2 3 2 2" xfId="24794" xr:uid="{00000000-0005-0000-0000-000014270000}"/>
    <cellStyle name="Normal 6 2 2 2 2 2 3 2 3" xfId="25517" xr:uid="{00000000-0005-0000-0000-000015270000}"/>
    <cellStyle name="Normal 6 2 2 2 2 2 3 3" xfId="24415" xr:uid="{00000000-0005-0000-0000-000016270000}"/>
    <cellStyle name="Normal 6 2 2 2 2 2 3 4" xfId="25160" xr:uid="{00000000-0005-0000-0000-000017270000}"/>
    <cellStyle name="Normal 6 2 2 2 2 2 4" xfId="2195" xr:uid="{00000000-0005-0000-0000-000018270000}"/>
    <cellStyle name="Normal 6 2 2 2 2 2 4 2" xfId="24614" xr:uid="{00000000-0005-0000-0000-000019270000}"/>
    <cellStyle name="Normal 6 2 2 2 2 2 4 3" xfId="25337" xr:uid="{00000000-0005-0000-0000-00001A270000}"/>
    <cellStyle name="Normal 6 2 2 2 2 2 5" xfId="24235" xr:uid="{00000000-0005-0000-0000-00001B270000}"/>
    <cellStyle name="Normal 6 2 2 2 2 2 6" xfId="24980" xr:uid="{00000000-0005-0000-0000-00001C270000}"/>
    <cellStyle name="Normal 6 2 2 2 2 2 7" xfId="26288" xr:uid="{00000000-0005-0000-0000-00001D270000}"/>
    <cellStyle name="Normal 6 2 2 2 2 3" xfId="852" xr:uid="{00000000-0005-0000-0000-00001E270000}"/>
    <cellStyle name="Normal 6 2 2 2 2 3 2" xfId="853" xr:uid="{00000000-0005-0000-0000-00001F270000}"/>
    <cellStyle name="Normal 6 2 2 2 2 3 2 2" xfId="854" xr:uid="{00000000-0005-0000-0000-000020270000}"/>
    <cellStyle name="Normal 6 2 2 2 2 3 2 2 2" xfId="2201" xr:uid="{00000000-0005-0000-0000-000021270000}"/>
    <cellStyle name="Normal 6 2 2 2 2 3 2 2 3" xfId="24838" xr:uid="{00000000-0005-0000-0000-000022270000}"/>
    <cellStyle name="Normal 6 2 2 2 2 3 2 2 4" xfId="25561" xr:uid="{00000000-0005-0000-0000-000023270000}"/>
    <cellStyle name="Normal 6 2 2 2 2 3 2 3" xfId="2200" xr:uid="{00000000-0005-0000-0000-000024270000}"/>
    <cellStyle name="Normal 6 2 2 2 2 3 2 4" xfId="24459" xr:uid="{00000000-0005-0000-0000-000025270000}"/>
    <cellStyle name="Normal 6 2 2 2 2 3 2 5" xfId="25204" xr:uid="{00000000-0005-0000-0000-000026270000}"/>
    <cellStyle name="Normal 6 2 2 2 2 3 2 6" xfId="26576" xr:uid="{00000000-0005-0000-0000-000027270000}"/>
    <cellStyle name="Normal 6 2 2 2 2 3 3" xfId="855" xr:uid="{00000000-0005-0000-0000-000028270000}"/>
    <cellStyle name="Normal 6 2 2 2 2 3 3 2" xfId="2202" xr:uid="{00000000-0005-0000-0000-000029270000}"/>
    <cellStyle name="Normal 6 2 2 2 2 3 3 3" xfId="24658" xr:uid="{00000000-0005-0000-0000-00002A270000}"/>
    <cellStyle name="Normal 6 2 2 2 2 3 3 4" xfId="25381" xr:uid="{00000000-0005-0000-0000-00002B270000}"/>
    <cellStyle name="Normal 6 2 2 2 2 3 4" xfId="2199" xr:uid="{00000000-0005-0000-0000-00002C270000}"/>
    <cellStyle name="Normal 6 2 2 2 2 3 5" xfId="24279" xr:uid="{00000000-0005-0000-0000-00002D270000}"/>
    <cellStyle name="Normal 6 2 2 2 2 3 6" xfId="25024" xr:uid="{00000000-0005-0000-0000-00002E270000}"/>
    <cellStyle name="Normal 6 2 2 2 2 3 7" xfId="26360" xr:uid="{00000000-0005-0000-0000-00002F270000}"/>
    <cellStyle name="Normal 6 2 2 2 2 4" xfId="856" xr:uid="{00000000-0005-0000-0000-000030270000}"/>
    <cellStyle name="Normal 6 2 2 2 2 4 2" xfId="857" xr:uid="{00000000-0005-0000-0000-000031270000}"/>
    <cellStyle name="Normal 6 2 2 2 2 4 2 2" xfId="2204" xr:uid="{00000000-0005-0000-0000-000032270000}"/>
    <cellStyle name="Normal 6 2 2 2 2 4 2 3" xfId="24750" xr:uid="{00000000-0005-0000-0000-000033270000}"/>
    <cellStyle name="Normal 6 2 2 2 2 4 2 4" xfId="25473" xr:uid="{00000000-0005-0000-0000-000034270000}"/>
    <cellStyle name="Normal 6 2 2 2 2 4 3" xfId="2203" xr:uid="{00000000-0005-0000-0000-000035270000}"/>
    <cellStyle name="Normal 6 2 2 2 2 4 4" xfId="24371" xr:uid="{00000000-0005-0000-0000-000036270000}"/>
    <cellStyle name="Normal 6 2 2 2 2 4 5" xfId="25116" xr:uid="{00000000-0005-0000-0000-000037270000}"/>
    <cellStyle name="Normal 6 2 2 2 2 4 6" xfId="26432" xr:uid="{00000000-0005-0000-0000-000038270000}"/>
    <cellStyle name="Normal 6 2 2 2 2 5" xfId="858" xr:uid="{00000000-0005-0000-0000-000039270000}"/>
    <cellStyle name="Normal 6 2 2 2 2 5 2" xfId="2205" xr:uid="{00000000-0005-0000-0000-00003A270000}"/>
    <cellStyle name="Normal 6 2 2 2 2 5 3" xfId="24570" xr:uid="{00000000-0005-0000-0000-00003B270000}"/>
    <cellStyle name="Normal 6 2 2 2 2 5 4" xfId="25293" xr:uid="{00000000-0005-0000-0000-00003C270000}"/>
    <cellStyle name="Normal 6 2 2 2 2 6" xfId="2194" xr:uid="{00000000-0005-0000-0000-00003D270000}"/>
    <cellStyle name="Normal 6 2 2 2 2 7" xfId="24191" xr:uid="{00000000-0005-0000-0000-00003E270000}"/>
    <cellStyle name="Normal 6 2 2 2 2 8" xfId="24936" xr:uid="{00000000-0005-0000-0000-00003F270000}"/>
    <cellStyle name="Normal 6 2 2 2 2 9" xfId="26148" xr:uid="{00000000-0005-0000-0000-000040270000}"/>
    <cellStyle name="Normal 6 2 2 2 3" xfId="859" xr:uid="{00000000-0005-0000-0000-000041270000}"/>
    <cellStyle name="Normal 6 2 2 2 3 2" xfId="860" xr:uid="{00000000-0005-0000-0000-000042270000}"/>
    <cellStyle name="Normal 6 2 2 2 3 2 2" xfId="861" xr:uid="{00000000-0005-0000-0000-000043270000}"/>
    <cellStyle name="Normal 6 2 2 2 3 2 2 2" xfId="862" xr:uid="{00000000-0005-0000-0000-000044270000}"/>
    <cellStyle name="Normal 6 2 2 2 3 2 2 2 2" xfId="2209" xr:uid="{00000000-0005-0000-0000-000045270000}"/>
    <cellStyle name="Normal 6 2 2 2 3 2 2 2 3" xfId="24869" xr:uid="{00000000-0005-0000-0000-000046270000}"/>
    <cellStyle name="Normal 6 2 2 2 3 2 2 2 4" xfId="25592" xr:uid="{00000000-0005-0000-0000-000047270000}"/>
    <cellStyle name="Normal 6 2 2 2 3 2 2 3" xfId="2208" xr:uid="{00000000-0005-0000-0000-000048270000}"/>
    <cellStyle name="Normal 6 2 2 2 3 2 2 4" xfId="24490" xr:uid="{00000000-0005-0000-0000-000049270000}"/>
    <cellStyle name="Normal 6 2 2 2 3 2 2 5" xfId="25235" xr:uid="{00000000-0005-0000-0000-00004A270000}"/>
    <cellStyle name="Normal 6 2 2 2 3 2 2 6" xfId="26517" xr:uid="{00000000-0005-0000-0000-00004B270000}"/>
    <cellStyle name="Normal 6 2 2 2 3 2 3" xfId="863" xr:uid="{00000000-0005-0000-0000-00004C270000}"/>
    <cellStyle name="Normal 6 2 2 2 3 2 3 2" xfId="2210" xr:uid="{00000000-0005-0000-0000-00004D270000}"/>
    <cellStyle name="Normal 6 2 2 2 3 2 3 3" xfId="24689" xr:uid="{00000000-0005-0000-0000-00004E270000}"/>
    <cellStyle name="Normal 6 2 2 2 3 2 3 4" xfId="25412" xr:uid="{00000000-0005-0000-0000-00004F270000}"/>
    <cellStyle name="Normal 6 2 2 2 3 2 4" xfId="2207" xr:uid="{00000000-0005-0000-0000-000050270000}"/>
    <cellStyle name="Normal 6 2 2 2 3 2 5" xfId="24310" xr:uid="{00000000-0005-0000-0000-000051270000}"/>
    <cellStyle name="Normal 6 2 2 2 3 2 6" xfId="25055" xr:uid="{00000000-0005-0000-0000-000052270000}"/>
    <cellStyle name="Normal 6 2 2 2 3 2 7" xfId="26301" xr:uid="{00000000-0005-0000-0000-000053270000}"/>
    <cellStyle name="Normal 6 2 2 2 3 3" xfId="864" xr:uid="{00000000-0005-0000-0000-000054270000}"/>
    <cellStyle name="Normal 6 2 2 2 3 3 2" xfId="865" xr:uid="{00000000-0005-0000-0000-000055270000}"/>
    <cellStyle name="Normal 6 2 2 2 3 3 2 2" xfId="866" xr:uid="{00000000-0005-0000-0000-000056270000}"/>
    <cellStyle name="Normal 6 2 2 2 3 3 2 2 2" xfId="2213" xr:uid="{00000000-0005-0000-0000-000057270000}"/>
    <cellStyle name="Normal 6 2 2 2 3 3 2 3" xfId="2212" xr:uid="{00000000-0005-0000-0000-000058270000}"/>
    <cellStyle name="Normal 6 2 2 2 3 3 2 4" xfId="24781" xr:uid="{00000000-0005-0000-0000-000059270000}"/>
    <cellStyle name="Normal 6 2 2 2 3 3 2 5" xfId="25504" xr:uid="{00000000-0005-0000-0000-00005A270000}"/>
    <cellStyle name="Normal 6 2 2 2 3 3 2 6" xfId="26589" xr:uid="{00000000-0005-0000-0000-00005B270000}"/>
    <cellStyle name="Normal 6 2 2 2 3 3 3" xfId="867" xr:uid="{00000000-0005-0000-0000-00005C270000}"/>
    <cellStyle name="Normal 6 2 2 2 3 3 3 2" xfId="2214" xr:uid="{00000000-0005-0000-0000-00005D270000}"/>
    <cellStyle name="Normal 6 2 2 2 3 3 4" xfId="2211" xr:uid="{00000000-0005-0000-0000-00005E270000}"/>
    <cellStyle name="Normal 6 2 2 2 3 3 5" xfId="24402" xr:uid="{00000000-0005-0000-0000-00005F270000}"/>
    <cellStyle name="Normal 6 2 2 2 3 3 6" xfId="25147" xr:uid="{00000000-0005-0000-0000-000060270000}"/>
    <cellStyle name="Normal 6 2 2 2 3 3 7" xfId="26373" xr:uid="{00000000-0005-0000-0000-000061270000}"/>
    <cellStyle name="Normal 6 2 2 2 3 4" xfId="868" xr:uid="{00000000-0005-0000-0000-000062270000}"/>
    <cellStyle name="Normal 6 2 2 2 3 4 2" xfId="869" xr:uid="{00000000-0005-0000-0000-000063270000}"/>
    <cellStyle name="Normal 6 2 2 2 3 4 2 2" xfId="2216" xr:uid="{00000000-0005-0000-0000-000064270000}"/>
    <cellStyle name="Normal 6 2 2 2 3 4 3" xfId="2215" xr:uid="{00000000-0005-0000-0000-000065270000}"/>
    <cellStyle name="Normal 6 2 2 2 3 4 4" xfId="24601" xr:uid="{00000000-0005-0000-0000-000066270000}"/>
    <cellStyle name="Normal 6 2 2 2 3 4 5" xfId="25324" xr:uid="{00000000-0005-0000-0000-000067270000}"/>
    <cellStyle name="Normal 6 2 2 2 3 4 6" xfId="26445" xr:uid="{00000000-0005-0000-0000-000068270000}"/>
    <cellStyle name="Normal 6 2 2 2 3 5" xfId="870" xr:uid="{00000000-0005-0000-0000-000069270000}"/>
    <cellStyle name="Normal 6 2 2 2 3 5 2" xfId="2217" xr:uid="{00000000-0005-0000-0000-00006A270000}"/>
    <cellStyle name="Normal 6 2 2 2 3 6" xfId="2206" xr:uid="{00000000-0005-0000-0000-00006B270000}"/>
    <cellStyle name="Normal 6 2 2 2 3 7" xfId="24222" xr:uid="{00000000-0005-0000-0000-00006C270000}"/>
    <cellStyle name="Normal 6 2 2 2 3 8" xfId="24967" xr:uid="{00000000-0005-0000-0000-00006D270000}"/>
    <cellStyle name="Normal 6 2 2 2 3 9" xfId="26161" xr:uid="{00000000-0005-0000-0000-00006E270000}"/>
    <cellStyle name="Normal 6 2 2 2 4" xfId="871" xr:uid="{00000000-0005-0000-0000-00006F270000}"/>
    <cellStyle name="Normal 6 2 2 2 4 2" xfId="872" xr:uid="{00000000-0005-0000-0000-000070270000}"/>
    <cellStyle name="Normal 6 2 2 2 4 2 2" xfId="873" xr:uid="{00000000-0005-0000-0000-000071270000}"/>
    <cellStyle name="Normal 6 2 2 2 4 2 2 2" xfId="874" xr:uid="{00000000-0005-0000-0000-000072270000}"/>
    <cellStyle name="Normal 6 2 2 2 4 2 2 2 2" xfId="2221" xr:uid="{00000000-0005-0000-0000-000073270000}"/>
    <cellStyle name="Normal 6 2 2 2 4 2 2 3" xfId="2220" xr:uid="{00000000-0005-0000-0000-000074270000}"/>
    <cellStyle name="Normal 6 2 2 2 4 2 2 4" xfId="24825" xr:uid="{00000000-0005-0000-0000-000075270000}"/>
    <cellStyle name="Normal 6 2 2 2 4 2 2 5" xfId="25548" xr:uid="{00000000-0005-0000-0000-000076270000}"/>
    <cellStyle name="Normal 6 2 2 2 4 2 2 6" xfId="26544" xr:uid="{00000000-0005-0000-0000-000077270000}"/>
    <cellStyle name="Normal 6 2 2 2 4 2 3" xfId="875" xr:uid="{00000000-0005-0000-0000-000078270000}"/>
    <cellStyle name="Normal 6 2 2 2 4 2 3 2" xfId="2222" xr:uid="{00000000-0005-0000-0000-000079270000}"/>
    <cellStyle name="Normal 6 2 2 2 4 2 4" xfId="2219" xr:uid="{00000000-0005-0000-0000-00007A270000}"/>
    <cellStyle name="Normal 6 2 2 2 4 2 5" xfId="24446" xr:uid="{00000000-0005-0000-0000-00007B270000}"/>
    <cellStyle name="Normal 6 2 2 2 4 2 6" xfId="25191" xr:uid="{00000000-0005-0000-0000-00007C270000}"/>
    <cellStyle name="Normal 6 2 2 2 4 2 7" xfId="26328" xr:uid="{00000000-0005-0000-0000-00007D270000}"/>
    <cellStyle name="Normal 6 2 2 2 4 3" xfId="876" xr:uid="{00000000-0005-0000-0000-00007E270000}"/>
    <cellStyle name="Normal 6 2 2 2 4 3 2" xfId="877" xr:uid="{00000000-0005-0000-0000-00007F270000}"/>
    <cellStyle name="Normal 6 2 2 2 4 3 2 2" xfId="878" xr:uid="{00000000-0005-0000-0000-000080270000}"/>
    <cellStyle name="Normal 6 2 2 2 4 3 2 2 2" xfId="2225" xr:uid="{00000000-0005-0000-0000-000081270000}"/>
    <cellStyle name="Normal 6 2 2 2 4 3 2 3" xfId="2224" xr:uid="{00000000-0005-0000-0000-000082270000}"/>
    <cellStyle name="Normal 6 2 2 2 4 3 2 4" xfId="26616" xr:uid="{00000000-0005-0000-0000-000083270000}"/>
    <cellStyle name="Normal 6 2 2 2 4 3 3" xfId="879" xr:uid="{00000000-0005-0000-0000-000084270000}"/>
    <cellStyle name="Normal 6 2 2 2 4 3 3 2" xfId="2226" xr:uid="{00000000-0005-0000-0000-000085270000}"/>
    <cellStyle name="Normal 6 2 2 2 4 3 4" xfId="2223" xr:uid="{00000000-0005-0000-0000-000086270000}"/>
    <cellStyle name="Normal 6 2 2 2 4 3 5" xfId="24645" xr:uid="{00000000-0005-0000-0000-000087270000}"/>
    <cellStyle name="Normal 6 2 2 2 4 3 6" xfId="25368" xr:uid="{00000000-0005-0000-0000-000088270000}"/>
    <cellStyle name="Normal 6 2 2 2 4 3 7" xfId="26400" xr:uid="{00000000-0005-0000-0000-000089270000}"/>
    <cellStyle name="Normal 6 2 2 2 4 4" xfId="880" xr:uid="{00000000-0005-0000-0000-00008A270000}"/>
    <cellStyle name="Normal 6 2 2 2 4 4 2" xfId="881" xr:uid="{00000000-0005-0000-0000-00008B270000}"/>
    <cellStyle name="Normal 6 2 2 2 4 4 2 2" xfId="2228" xr:uid="{00000000-0005-0000-0000-00008C270000}"/>
    <cellStyle name="Normal 6 2 2 2 4 4 3" xfId="2227" xr:uid="{00000000-0005-0000-0000-00008D270000}"/>
    <cellStyle name="Normal 6 2 2 2 4 4 4" xfId="26472" xr:uid="{00000000-0005-0000-0000-00008E270000}"/>
    <cellStyle name="Normal 6 2 2 2 4 5" xfId="882" xr:uid="{00000000-0005-0000-0000-00008F270000}"/>
    <cellStyle name="Normal 6 2 2 2 4 5 2" xfId="2229" xr:uid="{00000000-0005-0000-0000-000090270000}"/>
    <cellStyle name="Normal 6 2 2 2 4 6" xfId="2218" xr:uid="{00000000-0005-0000-0000-000091270000}"/>
    <cellStyle name="Normal 6 2 2 2 4 7" xfId="24266" xr:uid="{00000000-0005-0000-0000-000092270000}"/>
    <cellStyle name="Normal 6 2 2 2 4 8" xfId="25011" xr:uid="{00000000-0005-0000-0000-000093270000}"/>
    <cellStyle name="Normal 6 2 2 2 4 9" xfId="26256" xr:uid="{00000000-0005-0000-0000-000094270000}"/>
    <cellStyle name="Normal 6 2 2 2 5" xfId="883" xr:uid="{00000000-0005-0000-0000-000095270000}"/>
    <cellStyle name="Normal 6 2 2 2 5 2" xfId="884" xr:uid="{00000000-0005-0000-0000-000096270000}"/>
    <cellStyle name="Normal 6 2 2 2 5 2 2" xfId="885" xr:uid="{00000000-0005-0000-0000-000097270000}"/>
    <cellStyle name="Normal 6 2 2 2 5 2 2 2" xfId="2232" xr:uid="{00000000-0005-0000-0000-000098270000}"/>
    <cellStyle name="Normal 6 2 2 2 5 2 3" xfId="2231" xr:uid="{00000000-0005-0000-0000-000099270000}"/>
    <cellStyle name="Normal 6 2 2 2 5 2 4" xfId="24735" xr:uid="{00000000-0005-0000-0000-00009A270000}"/>
    <cellStyle name="Normal 6 2 2 2 5 2 5" xfId="25458" xr:uid="{00000000-0005-0000-0000-00009B270000}"/>
    <cellStyle name="Normal 6 2 2 2 5 2 6" xfId="26491" xr:uid="{00000000-0005-0000-0000-00009C270000}"/>
    <cellStyle name="Normal 6 2 2 2 5 3" xfId="886" xr:uid="{00000000-0005-0000-0000-00009D270000}"/>
    <cellStyle name="Normal 6 2 2 2 5 3 2" xfId="2233" xr:uid="{00000000-0005-0000-0000-00009E270000}"/>
    <cellStyle name="Normal 6 2 2 2 5 4" xfId="2230" xr:uid="{00000000-0005-0000-0000-00009F270000}"/>
    <cellStyle name="Normal 6 2 2 2 5 5" xfId="24356" xr:uid="{00000000-0005-0000-0000-0000A0270000}"/>
    <cellStyle name="Normal 6 2 2 2 5 6" xfId="25101" xr:uid="{00000000-0005-0000-0000-0000A1270000}"/>
    <cellStyle name="Normal 6 2 2 2 5 7" xfId="26275" xr:uid="{00000000-0005-0000-0000-0000A2270000}"/>
    <cellStyle name="Normal 6 2 2 2 6" xfId="887" xr:uid="{00000000-0005-0000-0000-0000A3270000}"/>
    <cellStyle name="Normal 6 2 2 2 6 2" xfId="888" xr:uid="{00000000-0005-0000-0000-0000A4270000}"/>
    <cellStyle name="Normal 6 2 2 2 6 2 2" xfId="889" xr:uid="{00000000-0005-0000-0000-0000A5270000}"/>
    <cellStyle name="Normal 6 2 2 2 6 2 2 2" xfId="2236" xr:uid="{00000000-0005-0000-0000-0000A6270000}"/>
    <cellStyle name="Normal 6 2 2 2 6 2 3" xfId="2235" xr:uid="{00000000-0005-0000-0000-0000A7270000}"/>
    <cellStyle name="Normal 6 2 2 2 6 2 4" xfId="26563" xr:uid="{00000000-0005-0000-0000-0000A8270000}"/>
    <cellStyle name="Normal 6 2 2 2 6 3" xfId="890" xr:uid="{00000000-0005-0000-0000-0000A9270000}"/>
    <cellStyle name="Normal 6 2 2 2 6 3 2" xfId="2237" xr:uid="{00000000-0005-0000-0000-0000AA270000}"/>
    <cellStyle name="Normal 6 2 2 2 6 4" xfId="2234" xr:uid="{00000000-0005-0000-0000-0000AB270000}"/>
    <cellStyle name="Normal 6 2 2 2 6 5" xfId="24557" xr:uid="{00000000-0005-0000-0000-0000AC270000}"/>
    <cellStyle name="Normal 6 2 2 2 6 6" xfId="25280" xr:uid="{00000000-0005-0000-0000-0000AD270000}"/>
    <cellStyle name="Normal 6 2 2 2 6 7" xfId="26347" xr:uid="{00000000-0005-0000-0000-0000AE270000}"/>
    <cellStyle name="Normal 6 2 2 2 7" xfId="891" xr:uid="{00000000-0005-0000-0000-0000AF270000}"/>
    <cellStyle name="Normal 6 2 2 2 7 2" xfId="892" xr:uid="{00000000-0005-0000-0000-0000B0270000}"/>
    <cellStyle name="Normal 6 2 2 2 7 2 2" xfId="2239" xr:uid="{00000000-0005-0000-0000-0000B1270000}"/>
    <cellStyle name="Normal 6 2 2 2 7 3" xfId="2238" xr:uid="{00000000-0005-0000-0000-0000B2270000}"/>
    <cellStyle name="Normal 6 2 2 2 7 4" xfId="26419" xr:uid="{00000000-0005-0000-0000-0000B3270000}"/>
    <cellStyle name="Normal 6 2 2 2 8" xfId="893" xr:uid="{00000000-0005-0000-0000-0000B4270000}"/>
    <cellStyle name="Normal 6 2 2 2 8 2" xfId="2240" xr:uid="{00000000-0005-0000-0000-0000B5270000}"/>
    <cellStyle name="Normal 6 2 2 2 9" xfId="2193" xr:uid="{00000000-0005-0000-0000-0000B6270000}"/>
    <cellStyle name="Normal 6 2 2 3" xfId="894" xr:uid="{00000000-0005-0000-0000-0000B7270000}"/>
    <cellStyle name="Normal 6 2 2 3 10" xfId="26147" xr:uid="{00000000-0005-0000-0000-0000B8270000}"/>
    <cellStyle name="Normal 6 2 2 3 2" xfId="895" xr:uid="{00000000-0005-0000-0000-0000B9270000}"/>
    <cellStyle name="Normal 6 2 2 3 2 2" xfId="896" xr:uid="{00000000-0005-0000-0000-0000BA270000}"/>
    <cellStyle name="Normal 6 2 2 3 2 2 2" xfId="897" xr:uid="{00000000-0005-0000-0000-0000BB270000}"/>
    <cellStyle name="Normal 6 2 2 3 2 2 2 2" xfId="2244" xr:uid="{00000000-0005-0000-0000-0000BC270000}"/>
    <cellStyle name="Normal 6 2 2 3 2 2 2 2 2" xfId="24881" xr:uid="{00000000-0005-0000-0000-0000BD270000}"/>
    <cellStyle name="Normal 6 2 2 3 2 2 2 2 3" xfId="25604" xr:uid="{00000000-0005-0000-0000-0000BE270000}"/>
    <cellStyle name="Normal 6 2 2 3 2 2 2 3" xfId="24502" xr:uid="{00000000-0005-0000-0000-0000BF270000}"/>
    <cellStyle name="Normal 6 2 2 3 2 2 2 4" xfId="25247" xr:uid="{00000000-0005-0000-0000-0000C0270000}"/>
    <cellStyle name="Normal 6 2 2 3 2 2 3" xfId="2243" xr:uid="{00000000-0005-0000-0000-0000C1270000}"/>
    <cellStyle name="Normal 6 2 2 3 2 2 3 2" xfId="24701" xr:uid="{00000000-0005-0000-0000-0000C2270000}"/>
    <cellStyle name="Normal 6 2 2 3 2 2 3 3" xfId="25424" xr:uid="{00000000-0005-0000-0000-0000C3270000}"/>
    <cellStyle name="Normal 6 2 2 3 2 2 4" xfId="24322" xr:uid="{00000000-0005-0000-0000-0000C4270000}"/>
    <cellStyle name="Normal 6 2 2 3 2 2 5" xfId="25067" xr:uid="{00000000-0005-0000-0000-0000C5270000}"/>
    <cellStyle name="Normal 6 2 2 3 2 2 6" xfId="26503" xr:uid="{00000000-0005-0000-0000-0000C6270000}"/>
    <cellStyle name="Normal 6 2 2 3 2 3" xfId="898" xr:uid="{00000000-0005-0000-0000-0000C7270000}"/>
    <cellStyle name="Normal 6 2 2 3 2 3 2" xfId="2245" xr:uid="{00000000-0005-0000-0000-0000C8270000}"/>
    <cellStyle name="Normal 6 2 2 3 2 3 2 2" xfId="24793" xr:uid="{00000000-0005-0000-0000-0000C9270000}"/>
    <cellStyle name="Normal 6 2 2 3 2 3 2 3" xfId="25516" xr:uid="{00000000-0005-0000-0000-0000CA270000}"/>
    <cellStyle name="Normal 6 2 2 3 2 3 3" xfId="24414" xr:uid="{00000000-0005-0000-0000-0000CB270000}"/>
    <cellStyle name="Normal 6 2 2 3 2 3 4" xfId="25159" xr:uid="{00000000-0005-0000-0000-0000CC270000}"/>
    <cellStyle name="Normal 6 2 2 3 2 4" xfId="2242" xr:uid="{00000000-0005-0000-0000-0000CD270000}"/>
    <cellStyle name="Normal 6 2 2 3 2 4 2" xfId="24613" xr:uid="{00000000-0005-0000-0000-0000CE270000}"/>
    <cellStyle name="Normal 6 2 2 3 2 4 3" xfId="25336" xr:uid="{00000000-0005-0000-0000-0000CF270000}"/>
    <cellStyle name="Normal 6 2 2 3 2 5" xfId="24234" xr:uid="{00000000-0005-0000-0000-0000D0270000}"/>
    <cellStyle name="Normal 6 2 2 3 2 6" xfId="24979" xr:uid="{00000000-0005-0000-0000-0000D1270000}"/>
    <cellStyle name="Normal 6 2 2 3 2 7" xfId="26287" xr:uid="{00000000-0005-0000-0000-0000D2270000}"/>
    <cellStyle name="Normal 6 2 2 3 3" xfId="899" xr:uid="{00000000-0005-0000-0000-0000D3270000}"/>
    <cellStyle name="Normal 6 2 2 3 3 2" xfId="900" xr:uid="{00000000-0005-0000-0000-0000D4270000}"/>
    <cellStyle name="Normal 6 2 2 3 3 2 2" xfId="901" xr:uid="{00000000-0005-0000-0000-0000D5270000}"/>
    <cellStyle name="Normal 6 2 2 3 3 2 2 2" xfId="2248" xr:uid="{00000000-0005-0000-0000-0000D6270000}"/>
    <cellStyle name="Normal 6 2 2 3 3 2 2 3" xfId="24837" xr:uid="{00000000-0005-0000-0000-0000D7270000}"/>
    <cellStyle name="Normal 6 2 2 3 3 2 2 4" xfId="25560" xr:uid="{00000000-0005-0000-0000-0000D8270000}"/>
    <cellStyle name="Normal 6 2 2 3 3 2 3" xfId="2247" xr:uid="{00000000-0005-0000-0000-0000D9270000}"/>
    <cellStyle name="Normal 6 2 2 3 3 2 4" xfId="24458" xr:uid="{00000000-0005-0000-0000-0000DA270000}"/>
    <cellStyle name="Normal 6 2 2 3 3 2 5" xfId="25203" xr:uid="{00000000-0005-0000-0000-0000DB270000}"/>
    <cellStyle name="Normal 6 2 2 3 3 2 6" xfId="26575" xr:uid="{00000000-0005-0000-0000-0000DC270000}"/>
    <cellStyle name="Normal 6 2 2 3 3 3" xfId="902" xr:uid="{00000000-0005-0000-0000-0000DD270000}"/>
    <cellStyle name="Normal 6 2 2 3 3 3 2" xfId="2249" xr:uid="{00000000-0005-0000-0000-0000DE270000}"/>
    <cellStyle name="Normal 6 2 2 3 3 3 3" xfId="24657" xr:uid="{00000000-0005-0000-0000-0000DF270000}"/>
    <cellStyle name="Normal 6 2 2 3 3 3 4" xfId="25380" xr:uid="{00000000-0005-0000-0000-0000E0270000}"/>
    <cellStyle name="Normal 6 2 2 3 3 4" xfId="2246" xr:uid="{00000000-0005-0000-0000-0000E1270000}"/>
    <cellStyle name="Normal 6 2 2 3 3 5" xfId="24278" xr:uid="{00000000-0005-0000-0000-0000E2270000}"/>
    <cellStyle name="Normal 6 2 2 3 3 6" xfId="25023" xr:uid="{00000000-0005-0000-0000-0000E3270000}"/>
    <cellStyle name="Normal 6 2 2 3 3 7" xfId="26359" xr:uid="{00000000-0005-0000-0000-0000E4270000}"/>
    <cellStyle name="Normal 6 2 2 3 4" xfId="903" xr:uid="{00000000-0005-0000-0000-0000E5270000}"/>
    <cellStyle name="Normal 6 2 2 3 4 2" xfId="904" xr:uid="{00000000-0005-0000-0000-0000E6270000}"/>
    <cellStyle name="Normal 6 2 2 3 4 2 2" xfId="2251" xr:uid="{00000000-0005-0000-0000-0000E7270000}"/>
    <cellStyle name="Normal 6 2 2 3 4 2 3" xfId="24749" xr:uid="{00000000-0005-0000-0000-0000E8270000}"/>
    <cellStyle name="Normal 6 2 2 3 4 2 4" xfId="25472" xr:uid="{00000000-0005-0000-0000-0000E9270000}"/>
    <cellStyle name="Normal 6 2 2 3 4 3" xfId="2250" xr:uid="{00000000-0005-0000-0000-0000EA270000}"/>
    <cellStyle name="Normal 6 2 2 3 4 4" xfId="24370" xr:uid="{00000000-0005-0000-0000-0000EB270000}"/>
    <cellStyle name="Normal 6 2 2 3 4 5" xfId="25115" xr:uid="{00000000-0005-0000-0000-0000EC270000}"/>
    <cellStyle name="Normal 6 2 2 3 4 6" xfId="26431" xr:uid="{00000000-0005-0000-0000-0000ED270000}"/>
    <cellStyle name="Normal 6 2 2 3 5" xfId="905" xr:uid="{00000000-0005-0000-0000-0000EE270000}"/>
    <cellStyle name="Normal 6 2 2 3 5 2" xfId="2252" xr:uid="{00000000-0005-0000-0000-0000EF270000}"/>
    <cellStyle name="Normal 6 2 2 3 5 3" xfId="24569" xr:uid="{00000000-0005-0000-0000-0000F0270000}"/>
    <cellStyle name="Normal 6 2 2 3 5 4" xfId="25292" xr:uid="{00000000-0005-0000-0000-0000F1270000}"/>
    <cellStyle name="Normal 6 2 2 3 6" xfId="2241" xr:uid="{00000000-0005-0000-0000-0000F2270000}"/>
    <cellStyle name="Normal 6 2 2 3 7" xfId="14806" xr:uid="{00000000-0005-0000-0000-0000F3270000}"/>
    <cellStyle name="Normal 6 2 2 3 8" xfId="24190" xr:uid="{00000000-0005-0000-0000-0000F4270000}"/>
    <cellStyle name="Normal 6 2 2 3 9" xfId="24935" xr:uid="{00000000-0005-0000-0000-0000F5270000}"/>
    <cellStyle name="Normal 6 2 2 4" xfId="906" xr:uid="{00000000-0005-0000-0000-0000F6270000}"/>
    <cellStyle name="Normal 6 2 2 4 10" xfId="26160" xr:uid="{00000000-0005-0000-0000-0000F7270000}"/>
    <cellStyle name="Normal 6 2 2 4 2" xfId="907" xr:uid="{00000000-0005-0000-0000-0000F8270000}"/>
    <cellStyle name="Normal 6 2 2 4 2 2" xfId="908" xr:uid="{00000000-0005-0000-0000-0000F9270000}"/>
    <cellStyle name="Normal 6 2 2 4 2 2 2" xfId="909" xr:uid="{00000000-0005-0000-0000-0000FA270000}"/>
    <cellStyle name="Normal 6 2 2 4 2 2 2 2" xfId="2256" xr:uid="{00000000-0005-0000-0000-0000FB270000}"/>
    <cellStyle name="Normal 6 2 2 4 2 2 2 3" xfId="24868" xr:uid="{00000000-0005-0000-0000-0000FC270000}"/>
    <cellStyle name="Normal 6 2 2 4 2 2 2 4" xfId="25591" xr:uid="{00000000-0005-0000-0000-0000FD270000}"/>
    <cellStyle name="Normal 6 2 2 4 2 2 3" xfId="2255" xr:uid="{00000000-0005-0000-0000-0000FE270000}"/>
    <cellStyle name="Normal 6 2 2 4 2 2 4" xfId="24489" xr:uid="{00000000-0005-0000-0000-0000FF270000}"/>
    <cellStyle name="Normal 6 2 2 4 2 2 5" xfId="25234" xr:uid="{00000000-0005-0000-0000-000000280000}"/>
    <cellStyle name="Normal 6 2 2 4 2 2 6" xfId="26516" xr:uid="{00000000-0005-0000-0000-000001280000}"/>
    <cellStyle name="Normal 6 2 2 4 2 3" xfId="910" xr:uid="{00000000-0005-0000-0000-000002280000}"/>
    <cellStyle name="Normal 6 2 2 4 2 3 2" xfId="2257" xr:uid="{00000000-0005-0000-0000-000003280000}"/>
    <cellStyle name="Normal 6 2 2 4 2 3 3" xfId="24688" xr:uid="{00000000-0005-0000-0000-000004280000}"/>
    <cellStyle name="Normal 6 2 2 4 2 3 4" xfId="25411" xr:uid="{00000000-0005-0000-0000-000005280000}"/>
    <cellStyle name="Normal 6 2 2 4 2 4" xfId="2254" xr:uid="{00000000-0005-0000-0000-000006280000}"/>
    <cellStyle name="Normal 6 2 2 4 2 5" xfId="24309" xr:uid="{00000000-0005-0000-0000-000007280000}"/>
    <cellStyle name="Normal 6 2 2 4 2 6" xfId="25054" xr:uid="{00000000-0005-0000-0000-000008280000}"/>
    <cellStyle name="Normal 6 2 2 4 2 7" xfId="26300" xr:uid="{00000000-0005-0000-0000-000009280000}"/>
    <cellStyle name="Normal 6 2 2 4 3" xfId="911" xr:uid="{00000000-0005-0000-0000-00000A280000}"/>
    <cellStyle name="Normal 6 2 2 4 3 2" xfId="912" xr:uid="{00000000-0005-0000-0000-00000B280000}"/>
    <cellStyle name="Normal 6 2 2 4 3 2 2" xfId="913" xr:uid="{00000000-0005-0000-0000-00000C280000}"/>
    <cellStyle name="Normal 6 2 2 4 3 2 2 2" xfId="2260" xr:uid="{00000000-0005-0000-0000-00000D280000}"/>
    <cellStyle name="Normal 6 2 2 4 3 2 3" xfId="2259" xr:uid="{00000000-0005-0000-0000-00000E280000}"/>
    <cellStyle name="Normal 6 2 2 4 3 2 4" xfId="24780" xr:uid="{00000000-0005-0000-0000-00000F280000}"/>
    <cellStyle name="Normal 6 2 2 4 3 2 5" xfId="25503" xr:uid="{00000000-0005-0000-0000-000010280000}"/>
    <cellStyle name="Normal 6 2 2 4 3 2 6" xfId="26588" xr:uid="{00000000-0005-0000-0000-000011280000}"/>
    <cellStyle name="Normal 6 2 2 4 3 3" xfId="914" xr:uid="{00000000-0005-0000-0000-000012280000}"/>
    <cellStyle name="Normal 6 2 2 4 3 3 2" xfId="2261" xr:uid="{00000000-0005-0000-0000-000013280000}"/>
    <cellStyle name="Normal 6 2 2 4 3 4" xfId="2258" xr:uid="{00000000-0005-0000-0000-000014280000}"/>
    <cellStyle name="Normal 6 2 2 4 3 5" xfId="24401" xr:uid="{00000000-0005-0000-0000-000015280000}"/>
    <cellStyle name="Normal 6 2 2 4 3 6" xfId="25146" xr:uid="{00000000-0005-0000-0000-000016280000}"/>
    <cellStyle name="Normal 6 2 2 4 3 7" xfId="26372" xr:uid="{00000000-0005-0000-0000-000017280000}"/>
    <cellStyle name="Normal 6 2 2 4 4" xfId="915" xr:uid="{00000000-0005-0000-0000-000018280000}"/>
    <cellStyle name="Normal 6 2 2 4 4 2" xfId="916" xr:uid="{00000000-0005-0000-0000-000019280000}"/>
    <cellStyle name="Normal 6 2 2 4 4 2 2" xfId="2263" xr:uid="{00000000-0005-0000-0000-00001A280000}"/>
    <cellStyle name="Normal 6 2 2 4 4 3" xfId="2262" xr:uid="{00000000-0005-0000-0000-00001B280000}"/>
    <cellStyle name="Normal 6 2 2 4 4 4" xfId="24600" xr:uid="{00000000-0005-0000-0000-00001C280000}"/>
    <cellStyle name="Normal 6 2 2 4 4 5" xfId="25323" xr:uid="{00000000-0005-0000-0000-00001D280000}"/>
    <cellStyle name="Normal 6 2 2 4 4 6" xfId="26444" xr:uid="{00000000-0005-0000-0000-00001E280000}"/>
    <cellStyle name="Normal 6 2 2 4 5" xfId="917" xr:uid="{00000000-0005-0000-0000-00001F280000}"/>
    <cellStyle name="Normal 6 2 2 4 5 2" xfId="2264" xr:uid="{00000000-0005-0000-0000-000020280000}"/>
    <cellStyle name="Normal 6 2 2 4 6" xfId="2253" xr:uid="{00000000-0005-0000-0000-000021280000}"/>
    <cellStyle name="Normal 6 2 2 4 7" xfId="19502" xr:uid="{00000000-0005-0000-0000-000022280000}"/>
    <cellStyle name="Normal 6 2 2 4 8" xfId="24221" xr:uid="{00000000-0005-0000-0000-000023280000}"/>
    <cellStyle name="Normal 6 2 2 4 9" xfId="24966" xr:uid="{00000000-0005-0000-0000-000024280000}"/>
    <cellStyle name="Normal 6 2 2 5" xfId="918" xr:uid="{00000000-0005-0000-0000-000025280000}"/>
    <cellStyle name="Normal 6 2 2 5 10" xfId="26255" xr:uid="{00000000-0005-0000-0000-000026280000}"/>
    <cellStyle name="Normal 6 2 2 5 2" xfId="919" xr:uid="{00000000-0005-0000-0000-000027280000}"/>
    <cellStyle name="Normal 6 2 2 5 2 2" xfId="920" xr:uid="{00000000-0005-0000-0000-000028280000}"/>
    <cellStyle name="Normal 6 2 2 5 2 2 2" xfId="921" xr:uid="{00000000-0005-0000-0000-000029280000}"/>
    <cellStyle name="Normal 6 2 2 5 2 2 2 2" xfId="2268" xr:uid="{00000000-0005-0000-0000-00002A280000}"/>
    <cellStyle name="Normal 6 2 2 5 2 2 3" xfId="2267" xr:uid="{00000000-0005-0000-0000-00002B280000}"/>
    <cellStyle name="Normal 6 2 2 5 2 2 4" xfId="24824" xr:uid="{00000000-0005-0000-0000-00002C280000}"/>
    <cellStyle name="Normal 6 2 2 5 2 2 5" xfId="25547" xr:uid="{00000000-0005-0000-0000-00002D280000}"/>
    <cellStyle name="Normal 6 2 2 5 2 2 6" xfId="26543" xr:uid="{00000000-0005-0000-0000-00002E280000}"/>
    <cellStyle name="Normal 6 2 2 5 2 3" xfId="922" xr:uid="{00000000-0005-0000-0000-00002F280000}"/>
    <cellStyle name="Normal 6 2 2 5 2 3 2" xfId="2269" xr:uid="{00000000-0005-0000-0000-000030280000}"/>
    <cellStyle name="Normal 6 2 2 5 2 4" xfId="2266" xr:uid="{00000000-0005-0000-0000-000031280000}"/>
    <cellStyle name="Normal 6 2 2 5 2 5" xfId="24445" xr:uid="{00000000-0005-0000-0000-000032280000}"/>
    <cellStyle name="Normal 6 2 2 5 2 6" xfId="25190" xr:uid="{00000000-0005-0000-0000-000033280000}"/>
    <cellStyle name="Normal 6 2 2 5 2 7" xfId="26327" xr:uid="{00000000-0005-0000-0000-000034280000}"/>
    <cellStyle name="Normal 6 2 2 5 3" xfId="923" xr:uid="{00000000-0005-0000-0000-000035280000}"/>
    <cellStyle name="Normal 6 2 2 5 3 2" xfId="924" xr:uid="{00000000-0005-0000-0000-000036280000}"/>
    <cellStyle name="Normal 6 2 2 5 3 2 2" xfId="925" xr:uid="{00000000-0005-0000-0000-000037280000}"/>
    <cellStyle name="Normal 6 2 2 5 3 2 2 2" xfId="2272" xr:uid="{00000000-0005-0000-0000-000038280000}"/>
    <cellStyle name="Normal 6 2 2 5 3 2 3" xfId="2271" xr:uid="{00000000-0005-0000-0000-000039280000}"/>
    <cellStyle name="Normal 6 2 2 5 3 2 4" xfId="26615" xr:uid="{00000000-0005-0000-0000-00003A280000}"/>
    <cellStyle name="Normal 6 2 2 5 3 3" xfId="926" xr:uid="{00000000-0005-0000-0000-00003B280000}"/>
    <cellStyle name="Normal 6 2 2 5 3 3 2" xfId="2273" xr:uid="{00000000-0005-0000-0000-00003C280000}"/>
    <cellStyle name="Normal 6 2 2 5 3 4" xfId="2270" xr:uid="{00000000-0005-0000-0000-00003D280000}"/>
    <cellStyle name="Normal 6 2 2 5 3 5" xfId="24644" xr:uid="{00000000-0005-0000-0000-00003E280000}"/>
    <cellStyle name="Normal 6 2 2 5 3 6" xfId="25367" xr:uid="{00000000-0005-0000-0000-00003F280000}"/>
    <cellStyle name="Normal 6 2 2 5 3 7" xfId="26399" xr:uid="{00000000-0005-0000-0000-000040280000}"/>
    <cellStyle name="Normal 6 2 2 5 4" xfId="927" xr:uid="{00000000-0005-0000-0000-000041280000}"/>
    <cellStyle name="Normal 6 2 2 5 4 2" xfId="928" xr:uid="{00000000-0005-0000-0000-000042280000}"/>
    <cellStyle name="Normal 6 2 2 5 4 2 2" xfId="2275" xr:uid="{00000000-0005-0000-0000-000043280000}"/>
    <cellStyle name="Normal 6 2 2 5 4 3" xfId="2274" xr:uid="{00000000-0005-0000-0000-000044280000}"/>
    <cellStyle name="Normal 6 2 2 5 4 4" xfId="26471" xr:uid="{00000000-0005-0000-0000-000045280000}"/>
    <cellStyle name="Normal 6 2 2 5 5" xfId="929" xr:uid="{00000000-0005-0000-0000-000046280000}"/>
    <cellStyle name="Normal 6 2 2 5 5 2" xfId="2276" xr:uid="{00000000-0005-0000-0000-000047280000}"/>
    <cellStyle name="Normal 6 2 2 5 6" xfId="2265" xr:uid="{00000000-0005-0000-0000-000048280000}"/>
    <cellStyle name="Normal 6 2 2 5 7" xfId="23990" xr:uid="{00000000-0005-0000-0000-000049280000}"/>
    <cellStyle name="Normal 6 2 2 5 8" xfId="24265" xr:uid="{00000000-0005-0000-0000-00004A280000}"/>
    <cellStyle name="Normal 6 2 2 5 9" xfId="25010" xr:uid="{00000000-0005-0000-0000-00004B280000}"/>
    <cellStyle name="Normal 6 2 2 6" xfId="930" xr:uid="{00000000-0005-0000-0000-00004C280000}"/>
    <cellStyle name="Normal 6 2 2 6 2" xfId="931" xr:uid="{00000000-0005-0000-0000-00004D280000}"/>
    <cellStyle name="Normal 6 2 2 6 2 2" xfId="932" xr:uid="{00000000-0005-0000-0000-00004E280000}"/>
    <cellStyle name="Normal 6 2 2 6 2 2 2" xfId="2279" xr:uid="{00000000-0005-0000-0000-00004F280000}"/>
    <cellStyle name="Normal 6 2 2 6 2 3" xfId="2278" xr:uid="{00000000-0005-0000-0000-000050280000}"/>
    <cellStyle name="Normal 6 2 2 6 2 4" xfId="24734" xr:uid="{00000000-0005-0000-0000-000051280000}"/>
    <cellStyle name="Normal 6 2 2 6 2 5" xfId="25457" xr:uid="{00000000-0005-0000-0000-000052280000}"/>
    <cellStyle name="Normal 6 2 2 6 2 6" xfId="26490" xr:uid="{00000000-0005-0000-0000-000053280000}"/>
    <cellStyle name="Normal 6 2 2 6 3" xfId="933" xr:uid="{00000000-0005-0000-0000-000054280000}"/>
    <cellStyle name="Normal 6 2 2 6 3 2" xfId="2280" xr:uid="{00000000-0005-0000-0000-000055280000}"/>
    <cellStyle name="Normal 6 2 2 6 4" xfId="2277" xr:uid="{00000000-0005-0000-0000-000056280000}"/>
    <cellStyle name="Normal 6 2 2 6 5" xfId="24355" xr:uid="{00000000-0005-0000-0000-000057280000}"/>
    <cellStyle name="Normal 6 2 2 6 6" xfId="25100" xr:uid="{00000000-0005-0000-0000-000058280000}"/>
    <cellStyle name="Normal 6 2 2 6 7" xfId="26274" xr:uid="{00000000-0005-0000-0000-000059280000}"/>
    <cellStyle name="Normal 6 2 2 7" xfId="934" xr:uid="{00000000-0005-0000-0000-00005A280000}"/>
    <cellStyle name="Normal 6 2 2 7 2" xfId="935" xr:uid="{00000000-0005-0000-0000-00005B280000}"/>
    <cellStyle name="Normal 6 2 2 7 2 2" xfId="936" xr:uid="{00000000-0005-0000-0000-00005C280000}"/>
    <cellStyle name="Normal 6 2 2 7 2 2 2" xfId="2283" xr:uid="{00000000-0005-0000-0000-00005D280000}"/>
    <cellStyle name="Normal 6 2 2 7 2 3" xfId="2282" xr:uid="{00000000-0005-0000-0000-00005E280000}"/>
    <cellStyle name="Normal 6 2 2 7 2 4" xfId="26562" xr:uid="{00000000-0005-0000-0000-00005F280000}"/>
    <cellStyle name="Normal 6 2 2 7 3" xfId="937" xr:uid="{00000000-0005-0000-0000-000060280000}"/>
    <cellStyle name="Normal 6 2 2 7 3 2" xfId="2284" xr:uid="{00000000-0005-0000-0000-000061280000}"/>
    <cellStyle name="Normal 6 2 2 7 4" xfId="2281" xr:uid="{00000000-0005-0000-0000-000062280000}"/>
    <cellStyle name="Normal 6 2 2 7 5" xfId="24556" xr:uid="{00000000-0005-0000-0000-000063280000}"/>
    <cellStyle name="Normal 6 2 2 7 6" xfId="25279" xr:uid="{00000000-0005-0000-0000-000064280000}"/>
    <cellStyle name="Normal 6 2 2 7 7" xfId="26346" xr:uid="{00000000-0005-0000-0000-000065280000}"/>
    <cellStyle name="Normal 6 2 2 8" xfId="938" xr:uid="{00000000-0005-0000-0000-000066280000}"/>
    <cellStyle name="Normal 6 2 2 8 2" xfId="939" xr:uid="{00000000-0005-0000-0000-000067280000}"/>
    <cellStyle name="Normal 6 2 2 8 2 2" xfId="2286" xr:uid="{00000000-0005-0000-0000-000068280000}"/>
    <cellStyle name="Normal 6 2 2 8 3" xfId="2285" xr:uid="{00000000-0005-0000-0000-000069280000}"/>
    <cellStyle name="Normal 6 2 2 8 4" xfId="26418" xr:uid="{00000000-0005-0000-0000-00006A280000}"/>
    <cellStyle name="Normal 6 2 2 9" xfId="940" xr:uid="{00000000-0005-0000-0000-00006B280000}"/>
    <cellStyle name="Normal 6 2 2 9 2" xfId="2287" xr:uid="{00000000-0005-0000-0000-00006C280000}"/>
    <cellStyle name="Normal 6 2 3" xfId="941" xr:uid="{00000000-0005-0000-0000-00006D280000}"/>
    <cellStyle name="Normal 6 2 3 10" xfId="7786" xr:uid="{00000000-0005-0000-0000-00006E280000}"/>
    <cellStyle name="Normal 6 2 3 11" xfId="24178" xr:uid="{00000000-0005-0000-0000-00006F280000}"/>
    <cellStyle name="Normal 6 2 3 12" xfId="24921" xr:uid="{00000000-0005-0000-0000-000070280000}"/>
    <cellStyle name="Normal 6 2 3 13" xfId="26130" xr:uid="{00000000-0005-0000-0000-000071280000}"/>
    <cellStyle name="Normal 6 2 3 2" xfId="942" xr:uid="{00000000-0005-0000-0000-000072280000}"/>
    <cellStyle name="Normal 6 2 3 2 2" xfId="943" xr:uid="{00000000-0005-0000-0000-000073280000}"/>
    <cellStyle name="Normal 6 2 3 2 2 2" xfId="944" xr:uid="{00000000-0005-0000-0000-000074280000}"/>
    <cellStyle name="Normal 6 2 3 2 2 2 2" xfId="945" xr:uid="{00000000-0005-0000-0000-000075280000}"/>
    <cellStyle name="Normal 6 2 3 2 2 2 2 2" xfId="2292" xr:uid="{00000000-0005-0000-0000-000076280000}"/>
    <cellStyle name="Normal 6 2 3 2 2 2 2 2 2" xfId="24883" xr:uid="{00000000-0005-0000-0000-000077280000}"/>
    <cellStyle name="Normal 6 2 3 2 2 2 2 2 3" xfId="25606" xr:uid="{00000000-0005-0000-0000-000078280000}"/>
    <cellStyle name="Normal 6 2 3 2 2 2 2 3" xfId="24504" xr:uid="{00000000-0005-0000-0000-000079280000}"/>
    <cellStyle name="Normal 6 2 3 2 2 2 2 4" xfId="25249" xr:uid="{00000000-0005-0000-0000-00007A280000}"/>
    <cellStyle name="Normal 6 2 3 2 2 2 3" xfId="2291" xr:uid="{00000000-0005-0000-0000-00007B280000}"/>
    <cellStyle name="Normal 6 2 3 2 2 2 3 2" xfId="24703" xr:uid="{00000000-0005-0000-0000-00007C280000}"/>
    <cellStyle name="Normal 6 2 3 2 2 2 3 3" xfId="25426" xr:uid="{00000000-0005-0000-0000-00007D280000}"/>
    <cellStyle name="Normal 6 2 3 2 2 2 4" xfId="24324" xr:uid="{00000000-0005-0000-0000-00007E280000}"/>
    <cellStyle name="Normal 6 2 3 2 2 2 5" xfId="25069" xr:uid="{00000000-0005-0000-0000-00007F280000}"/>
    <cellStyle name="Normal 6 2 3 2 2 2 6" xfId="26505" xr:uid="{00000000-0005-0000-0000-000080280000}"/>
    <cellStyle name="Normal 6 2 3 2 2 3" xfId="946" xr:uid="{00000000-0005-0000-0000-000081280000}"/>
    <cellStyle name="Normal 6 2 3 2 2 3 2" xfId="2293" xr:uid="{00000000-0005-0000-0000-000082280000}"/>
    <cellStyle name="Normal 6 2 3 2 2 3 2 2" xfId="24795" xr:uid="{00000000-0005-0000-0000-000083280000}"/>
    <cellStyle name="Normal 6 2 3 2 2 3 2 3" xfId="25518" xr:uid="{00000000-0005-0000-0000-000084280000}"/>
    <cellStyle name="Normal 6 2 3 2 2 3 3" xfId="24416" xr:uid="{00000000-0005-0000-0000-000085280000}"/>
    <cellStyle name="Normal 6 2 3 2 2 3 4" xfId="25161" xr:uid="{00000000-0005-0000-0000-000086280000}"/>
    <cellStyle name="Normal 6 2 3 2 2 4" xfId="2290" xr:uid="{00000000-0005-0000-0000-000087280000}"/>
    <cellStyle name="Normal 6 2 3 2 2 4 2" xfId="24615" xr:uid="{00000000-0005-0000-0000-000088280000}"/>
    <cellStyle name="Normal 6 2 3 2 2 4 3" xfId="25338" xr:uid="{00000000-0005-0000-0000-000089280000}"/>
    <cellStyle name="Normal 6 2 3 2 2 5" xfId="24236" xr:uid="{00000000-0005-0000-0000-00008A280000}"/>
    <cellStyle name="Normal 6 2 3 2 2 6" xfId="24981" xr:uid="{00000000-0005-0000-0000-00008B280000}"/>
    <cellStyle name="Normal 6 2 3 2 2 7" xfId="26289" xr:uid="{00000000-0005-0000-0000-00008C280000}"/>
    <cellStyle name="Normal 6 2 3 2 3" xfId="947" xr:uid="{00000000-0005-0000-0000-00008D280000}"/>
    <cellStyle name="Normal 6 2 3 2 3 2" xfId="948" xr:uid="{00000000-0005-0000-0000-00008E280000}"/>
    <cellStyle name="Normal 6 2 3 2 3 2 2" xfId="949" xr:uid="{00000000-0005-0000-0000-00008F280000}"/>
    <cellStyle name="Normal 6 2 3 2 3 2 2 2" xfId="2296" xr:uid="{00000000-0005-0000-0000-000090280000}"/>
    <cellStyle name="Normal 6 2 3 2 3 2 2 3" xfId="24839" xr:uid="{00000000-0005-0000-0000-000091280000}"/>
    <cellStyle name="Normal 6 2 3 2 3 2 2 4" xfId="25562" xr:uid="{00000000-0005-0000-0000-000092280000}"/>
    <cellStyle name="Normal 6 2 3 2 3 2 3" xfId="2295" xr:uid="{00000000-0005-0000-0000-000093280000}"/>
    <cellStyle name="Normal 6 2 3 2 3 2 4" xfId="24460" xr:uid="{00000000-0005-0000-0000-000094280000}"/>
    <cellStyle name="Normal 6 2 3 2 3 2 5" xfId="25205" xr:uid="{00000000-0005-0000-0000-000095280000}"/>
    <cellStyle name="Normal 6 2 3 2 3 2 6" xfId="26577" xr:uid="{00000000-0005-0000-0000-000096280000}"/>
    <cellStyle name="Normal 6 2 3 2 3 3" xfId="950" xr:uid="{00000000-0005-0000-0000-000097280000}"/>
    <cellStyle name="Normal 6 2 3 2 3 3 2" xfId="2297" xr:uid="{00000000-0005-0000-0000-000098280000}"/>
    <cellStyle name="Normal 6 2 3 2 3 3 3" xfId="24659" xr:uid="{00000000-0005-0000-0000-000099280000}"/>
    <cellStyle name="Normal 6 2 3 2 3 3 4" xfId="25382" xr:uid="{00000000-0005-0000-0000-00009A280000}"/>
    <cellStyle name="Normal 6 2 3 2 3 4" xfId="2294" xr:uid="{00000000-0005-0000-0000-00009B280000}"/>
    <cellStyle name="Normal 6 2 3 2 3 5" xfId="24280" xr:uid="{00000000-0005-0000-0000-00009C280000}"/>
    <cellStyle name="Normal 6 2 3 2 3 6" xfId="25025" xr:uid="{00000000-0005-0000-0000-00009D280000}"/>
    <cellStyle name="Normal 6 2 3 2 3 7" xfId="26361" xr:uid="{00000000-0005-0000-0000-00009E280000}"/>
    <cellStyle name="Normal 6 2 3 2 4" xfId="951" xr:uid="{00000000-0005-0000-0000-00009F280000}"/>
    <cellStyle name="Normal 6 2 3 2 4 2" xfId="952" xr:uid="{00000000-0005-0000-0000-0000A0280000}"/>
    <cellStyle name="Normal 6 2 3 2 4 2 2" xfId="2299" xr:uid="{00000000-0005-0000-0000-0000A1280000}"/>
    <cellStyle name="Normal 6 2 3 2 4 2 3" xfId="24751" xr:uid="{00000000-0005-0000-0000-0000A2280000}"/>
    <cellStyle name="Normal 6 2 3 2 4 2 4" xfId="25474" xr:uid="{00000000-0005-0000-0000-0000A3280000}"/>
    <cellStyle name="Normal 6 2 3 2 4 3" xfId="2298" xr:uid="{00000000-0005-0000-0000-0000A4280000}"/>
    <cellStyle name="Normal 6 2 3 2 4 4" xfId="24372" xr:uid="{00000000-0005-0000-0000-0000A5280000}"/>
    <cellStyle name="Normal 6 2 3 2 4 5" xfId="25117" xr:uid="{00000000-0005-0000-0000-0000A6280000}"/>
    <cellStyle name="Normal 6 2 3 2 4 6" xfId="26433" xr:uid="{00000000-0005-0000-0000-0000A7280000}"/>
    <cellStyle name="Normal 6 2 3 2 5" xfId="953" xr:uid="{00000000-0005-0000-0000-0000A8280000}"/>
    <cellStyle name="Normal 6 2 3 2 5 2" xfId="2300" xr:uid="{00000000-0005-0000-0000-0000A9280000}"/>
    <cellStyle name="Normal 6 2 3 2 5 3" xfId="24571" xr:uid="{00000000-0005-0000-0000-0000AA280000}"/>
    <cellStyle name="Normal 6 2 3 2 5 4" xfId="25294" xr:uid="{00000000-0005-0000-0000-0000AB280000}"/>
    <cellStyle name="Normal 6 2 3 2 6" xfId="2289" xr:uid="{00000000-0005-0000-0000-0000AC280000}"/>
    <cellStyle name="Normal 6 2 3 2 7" xfId="24192" xr:uid="{00000000-0005-0000-0000-0000AD280000}"/>
    <cellStyle name="Normal 6 2 3 2 8" xfId="24937" xr:uid="{00000000-0005-0000-0000-0000AE280000}"/>
    <cellStyle name="Normal 6 2 3 2 9" xfId="26149" xr:uid="{00000000-0005-0000-0000-0000AF280000}"/>
    <cellStyle name="Normal 6 2 3 3" xfId="954" xr:uid="{00000000-0005-0000-0000-0000B0280000}"/>
    <cellStyle name="Normal 6 2 3 3 2" xfId="955" xr:uid="{00000000-0005-0000-0000-0000B1280000}"/>
    <cellStyle name="Normal 6 2 3 3 2 2" xfId="956" xr:uid="{00000000-0005-0000-0000-0000B2280000}"/>
    <cellStyle name="Normal 6 2 3 3 2 2 2" xfId="957" xr:uid="{00000000-0005-0000-0000-0000B3280000}"/>
    <cellStyle name="Normal 6 2 3 3 2 2 2 2" xfId="2304" xr:uid="{00000000-0005-0000-0000-0000B4280000}"/>
    <cellStyle name="Normal 6 2 3 3 2 2 2 3" xfId="24870" xr:uid="{00000000-0005-0000-0000-0000B5280000}"/>
    <cellStyle name="Normal 6 2 3 3 2 2 2 4" xfId="25593" xr:uid="{00000000-0005-0000-0000-0000B6280000}"/>
    <cellStyle name="Normal 6 2 3 3 2 2 3" xfId="2303" xr:uid="{00000000-0005-0000-0000-0000B7280000}"/>
    <cellStyle name="Normal 6 2 3 3 2 2 4" xfId="24491" xr:uid="{00000000-0005-0000-0000-0000B8280000}"/>
    <cellStyle name="Normal 6 2 3 3 2 2 5" xfId="25236" xr:uid="{00000000-0005-0000-0000-0000B9280000}"/>
    <cellStyle name="Normal 6 2 3 3 2 2 6" xfId="26518" xr:uid="{00000000-0005-0000-0000-0000BA280000}"/>
    <cellStyle name="Normal 6 2 3 3 2 3" xfId="958" xr:uid="{00000000-0005-0000-0000-0000BB280000}"/>
    <cellStyle name="Normal 6 2 3 3 2 3 2" xfId="2305" xr:uid="{00000000-0005-0000-0000-0000BC280000}"/>
    <cellStyle name="Normal 6 2 3 3 2 3 3" xfId="24690" xr:uid="{00000000-0005-0000-0000-0000BD280000}"/>
    <cellStyle name="Normal 6 2 3 3 2 3 4" xfId="25413" xr:uid="{00000000-0005-0000-0000-0000BE280000}"/>
    <cellStyle name="Normal 6 2 3 3 2 4" xfId="2302" xr:uid="{00000000-0005-0000-0000-0000BF280000}"/>
    <cellStyle name="Normal 6 2 3 3 2 5" xfId="24311" xr:uid="{00000000-0005-0000-0000-0000C0280000}"/>
    <cellStyle name="Normal 6 2 3 3 2 6" xfId="25056" xr:uid="{00000000-0005-0000-0000-0000C1280000}"/>
    <cellStyle name="Normal 6 2 3 3 2 7" xfId="26302" xr:uid="{00000000-0005-0000-0000-0000C2280000}"/>
    <cellStyle name="Normal 6 2 3 3 3" xfId="959" xr:uid="{00000000-0005-0000-0000-0000C3280000}"/>
    <cellStyle name="Normal 6 2 3 3 3 2" xfId="960" xr:uid="{00000000-0005-0000-0000-0000C4280000}"/>
    <cellStyle name="Normal 6 2 3 3 3 2 2" xfId="961" xr:uid="{00000000-0005-0000-0000-0000C5280000}"/>
    <cellStyle name="Normal 6 2 3 3 3 2 2 2" xfId="2308" xr:uid="{00000000-0005-0000-0000-0000C6280000}"/>
    <cellStyle name="Normal 6 2 3 3 3 2 3" xfId="2307" xr:uid="{00000000-0005-0000-0000-0000C7280000}"/>
    <cellStyle name="Normal 6 2 3 3 3 2 4" xfId="24782" xr:uid="{00000000-0005-0000-0000-0000C8280000}"/>
    <cellStyle name="Normal 6 2 3 3 3 2 5" xfId="25505" xr:uid="{00000000-0005-0000-0000-0000C9280000}"/>
    <cellStyle name="Normal 6 2 3 3 3 2 6" xfId="26590" xr:uid="{00000000-0005-0000-0000-0000CA280000}"/>
    <cellStyle name="Normal 6 2 3 3 3 3" xfId="962" xr:uid="{00000000-0005-0000-0000-0000CB280000}"/>
    <cellStyle name="Normal 6 2 3 3 3 3 2" xfId="2309" xr:uid="{00000000-0005-0000-0000-0000CC280000}"/>
    <cellStyle name="Normal 6 2 3 3 3 4" xfId="2306" xr:uid="{00000000-0005-0000-0000-0000CD280000}"/>
    <cellStyle name="Normal 6 2 3 3 3 5" xfId="24403" xr:uid="{00000000-0005-0000-0000-0000CE280000}"/>
    <cellStyle name="Normal 6 2 3 3 3 6" xfId="25148" xr:uid="{00000000-0005-0000-0000-0000CF280000}"/>
    <cellStyle name="Normal 6 2 3 3 3 7" xfId="26374" xr:uid="{00000000-0005-0000-0000-0000D0280000}"/>
    <cellStyle name="Normal 6 2 3 3 4" xfId="963" xr:uid="{00000000-0005-0000-0000-0000D1280000}"/>
    <cellStyle name="Normal 6 2 3 3 4 2" xfId="964" xr:uid="{00000000-0005-0000-0000-0000D2280000}"/>
    <cellStyle name="Normal 6 2 3 3 4 2 2" xfId="2311" xr:uid="{00000000-0005-0000-0000-0000D3280000}"/>
    <cellStyle name="Normal 6 2 3 3 4 3" xfId="2310" xr:uid="{00000000-0005-0000-0000-0000D4280000}"/>
    <cellStyle name="Normal 6 2 3 3 4 4" xfId="24602" xr:uid="{00000000-0005-0000-0000-0000D5280000}"/>
    <cellStyle name="Normal 6 2 3 3 4 5" xfId="25325" xr:uid="{00000000-0005-0000-0000-0000D6280000}"/>
    <cellStyle name="Normal 6 2 3 3 4 6" xfId="26446" xr:uid="{00000000-0005-0000-0000-0000D7280000}"/>
    <cellStyle name="Normal 6 2 3 3 5" xfId="965" xr:uid="{00000000-0005-0000-0000-0000D8280000}"/>
    <cellStyle name="Normal 6 2 3 3 5 2" xfId="2312" xr:uid="{00000000-0005-0000-0000-0000D9280000}"/>
    <cellStyle name="Normal 6 2 3 3 6" xfId="2301" xr:uid="{00000000-0005-0000-0000-0000DA280000}"/>
    <cellStyle name="Normal 6 2 3 3 7" xfId="24223" xr:uid="{00000000-0005-0000-0000-0000DB280000}"/>
    <cellStyle name="Normal 6 2 3 3 8" xfId="24968" xr:uid="{00000000-0005-0000-0000-0000DC280000}"/>
    <cellStyle name="Normal 6 2 3 3 9" xfId="26162" xr:uid="{00000000-0005-0000-0000-0000DD280000}"/>
    <cellStyle name="Normal 6 2 3 4" xfId="966" xr:uid="{00000000-0005-0000-0000-0000DE280000}"/>
    <cellStyle name="Normal 6 2 3 4 2" xfId="967" xr:uid="{00000000-0005-0000-0000-0000DF280000}"/>
    <cellStyle name="Normal 6 2 3 4 2 2" xfId="968" xr:uid="{00000000-0005-0000-0000-0000E0280000}"/>
    <cellStyle name="Normal 6 2 3 4 2 2 2" xfId="969" xr:uid="{00000000-0005-0000-0000-0000E1280000}"/>
    <cellStyle name="Normal 6 2 3 4 2 2 2 2" xfId="2316" xr:uid="{00000000-0005-0000-0000-0000E2280000}"/>
    <cellStyle name="Normal 6 2 3 4 2 2 3" xfId="2315" xr:uid="{00000000-0005-0000-0000-0000E3280000}"/>
    <cellStyle name="Normal 6 2 3 4 2 2 4" xfId="24826" xr:uid="{00000000-0005-0000-0000-0000E4280000}"/>
    <cellStyle name="Normal 6 2 3 4 2 2 5" xfId="25549" xr:uid="{00000000-0005-0000-0000-0000E5280000}"/>
    <cellStyle name="Normal 6 2 3 4 2 2 6" xfId="26545" xr:uid="{00000000-0005-0000-0000-0000E6280000}"/>
    <cellStyle name="Normal 6 2 3 4 2 3" xfId="970" xr:uid="{00000000-0005-0000-0000-0000E7280000}"/>
    <cellStyle name="Normal 6 2 3 4 2 3 2" xfId="2317" xr:uid="{00000000-0005-0000-0000-0000E8280000}"/>
    <cellStyle name="Normal 6 2 3 4 2 4" xfId="2314" xr:uid="{00000000-0005-0000-0000-0000E9280000}"/>
    <cellStyle name="Normal 6 2 3 4 2 5" xfId="24447" xr:uid="{00000000-0005-0000-0000-0000EA280000}"/>
    <cellStyle name="Normal 6 2 3 4 2 6" xfId="25192" xr:uid="{00000000-0005-0000-0000-0000EB280000}"/>
    <cellStyle name="Normal 6 2 3 4 2 7" xfId="26329" xr:uid="{00000000-0005-0000-0000-0000EC280000}"/>
    <cellStyle name="Normal 6 2 3 4 3" xfId="971" xr:uid="{00000000-0005-0000-0000-0000ED280000}"/>
    <cellStyle name="Normal 6 2 3 4 3 2" xfId="972" xr:uid="{00000000-0005-0000-0000-0000EE280000}"/>
    <cellStyle name="Normal 6 2 3 4 3 2 2" xfId="973" xr:uid="{00000000-0005-0000-0000-0000EF280000}"/>
    <cellStyle name="Normal 6 2 3 4 3 2 2 2" xfId="2320" xr:uid="{00000000-0005-0000-0000-0000F0280000}"/>
    <cellStyle name="Normal 6 2 3 4 3 2 3" xfId="2319" xr:uid="{00000000-0005-0000-0000-0000F1280000}"/>
    <cellStyle name="Normal 6 2 3 4 3 2 4" xfId="26617" xr:uid="{00000000-0005-0000-0000-0000F2280000}"/>
    <cellStyle name="Normal 6 2 3 4 3 3" xfId="974" xr:uid="{00000000-0005-0000-0000-0000F3280000}"/>
    <cellStyle name="Normal 6 2 3 4 3 3 2" xfId="2321" xr:uid="{00000000-0005-0000-0000-0000F4280000}"/>
    <cellStyle name="Normal 6 2 3 4 3 4" xfId="2318" xr:uid="{00000000-0005-0000-0000-0000F5280000}"/>
    <cellStyle name="Normal 6 2 3 4 3 5" xfId="24646" xr:uid="{00000000-0005-0000-0000-0000F6280000}"/>
    <cellStyle name="Normal 6 2 3 4 3 6" xfId="25369" xr:uid="{00000000-0005-0000-0000-0000F7280000}"/>
    <cellStyle name="Normal 6 2 3 4 3 7" xfId="26401" xr:uid="{00000000-0005-0000-0000-0000F8280000}"/>
    <cellStyle name="Normal 6 2 3 4 4" xfId="975" xr:uid="{00000000-0005-0000-0000-0000F9280000}"/>
    <cellStyle name="Normal 6 2 3 4 4 2" xfId="976" xr:uid="{00000000-0005-0000-0000-0000FA280000}"/>
    <cellStyle name="Normal 6 2 3 4 4 2 2" xfId="2323" xr:uid="{00000000-0005-0000-0000-0000FB280000}"/>
    <cellStyle name="Normal 6 2 3 4 4 3" xfId="2322" xr:uid="{00000000-0005-0000-0000-0000FC280000}"/>
    <cellStyle name="Normal 6 2 3 4 4 4" xfId="26473" xr:uid="{00000000-0005-0000-0000-0000FD280000}"/>
    <cellStyle name="Normal 6 2 3 4 5" xfId="977" xr:uid="{00000000-0005-0000-0000-0000FE280000}"/>
    <cellStyle name="Normal 6 2 3 4 5 2" xfId="2324" xr:uid="{00000000-0005-0000-0000-0000FF280000}"/>
    <cellStyle name="Normal 6 2 3 4 6" xfId="2313" xr:uid="{00000000-0005-0000-0000-000000290000}"/>
    <cellStyle name="Normal 6 2 3 4 7" xfId="24267" xr:uid="{00000000-0005-0000-0000-000001290000}"/>
    <cellStyle name="Normal 6 2 3 4 8" xfId="25012" xr:uid="{00000000-0005-0000-0000-000002290000}"/>
    <cellStyle name="Normal 6 2 3 4 9" xfId="26257" xr:uid="{00000000-0005-0000-0000-000003290000}"/>
    <cellStyle name="Normal 6 2 3 5" xfId="978" xr:uid="{00000000-0005-0000-0000-000004290000}"/>
    <cellStyle name="Normal 6 2 3 5 2" xfId="979" xr:uid="{00000000-0005-0000-0000-000005290000}"/>
    <cellStyle name="Normal 6 2 3 5 2 2" xfId="980" xr:uid="{00000000-0005-0000-0000-000006290000}"/>
    <cellStyle name="Normal 6 2 3 5 2 2 2" xfId="2327" xr:uid="{00000000-0005-0000-0000-000007290000}"/>
    <cellStyle name="Normal 6 2 3 5 2 3" xfId="2326" xr:uid="{00000000-0005-0000-0000-000008290000}"/>
    <cellStyle name="Normal 6 2 3 5 2 4" xfId="24736" xr:uid="{00000000-0005-0000-0000-000009290000}"/>
    <cellStyle name="Normal 6 2 3 5 2 5" xfId="25459" xr:uid="{00000000-0005-0000-0000-00000A290000}"/>
    <cellStyle name="Normal 6 2 3 5 2 6" xfId="26492" xr:uid="{00000000-0005-0000-0000-00000B290000}"/>
    <cellStyle name="Normal 6 2 3 5 3" xfId="981" xr:uid="{00000000-0005-0000-0000-00000C290000}"/>
    <cellStyle name="Normal 6 2 3 5 3 2" xfId="2328" xr:uid="{00000000-0005-0000-0000-00000D290000}"/>
    <cellStyle name="Normal 6 2 3 5 4" xfId="2325" xr:uid="{00000000-0005-0000-0000-00000E290000}"/>
    <cellStyle name="Normal 6 2 3 5 5" xfId="24357" xr:uid="{00000000-0005-0000-0000-00000F290000}"/>
    <cellStyle name="Normal 6 2 3 5 6" xfId="25102" xr:uid="{00000000-0005-0000-0000-000010290000}"/>
    <cellStyle name="Normal 6 2 3 5 7" xfId="26276" xr:uid="{00000000-0005-0000-0000-000011290000}"/>
    <cellStyle name="Normal 6 2 3 6" xfId="982" xr:uid="{00000000-0005-0000-0000-000012290000}"/>
    <cellStyle name="Normal 6 2 3 6 2" xfId="983" xr:uid="{00000000-0005-0000-0000-000013290000}"/>
    <cellStyle name="Normal 6 2 3 6 2 2" xfId="984" xr:uid="{00000000-0005-0000-0000-000014290000}"/>
    <cellStyle name="Normal 6 2 3 6 2 2 2" xfId="2331" xr:uid="{00000000-0005-0000-0000-000015290000}"/>
    <cellStyle name="Normal 6 2 3 6 2 3" xfId="2330" xr:uid="{00000000-0005-0000-0000-000016290000}"/>
    <cellStyle name="Normal 6 2 3 6 2 4" xfId="26564" xr:uid="{00000000-0005-0000-0000-000017290000}"/>
    <cellStyle name="Normal 6 2 3 6 3" xfId="985" xr:uid="{00000000-0005-0000-0000-000018290000}"/>
    <cellStyle name="Normal 6 2 3 6 3 2" xfId="2332" xr:uid="{00000000-0005-0000-0000-000019290000}"/>
    <cellStyle name="Normal 6 2 3 6 4" xfId="2329" xr:uid="{00000000-0005-0000-0000-00001A290000}"/>
    <cellStyle name="Normal 6 2 3 6 5" xfId="24558" xr:uid="{00000000-0005-0000-0000-00001B290000}"/>
    <cellStyle name="Normal 6 2 3 6 6" xfId="25281" xr:uid="{00000000-0005-0000-0000-00001C290000}"/>
    <cellStyle name="Normal 6 2 3 6 7" xfId="26348" xr:uid="{00000000-0005-0000-0000-00001D290000}"/>
    <cellStyle name="Normal 6 2 3 7" xfId="986" xr:uid="{00000000-0005-0000-0000-00001E290000}"/>
    <cellStyle name="Normal 6 2 3 7 2" xfId="987" xr:uid="{00000000-0005-0000-0000-00001F290000}"/>
    <cellStyle name="Normal 6 2 3 7 2 2" xfId="2334" xr:uid="{00000000-0005-0000-0000-000020290000}"/>
    <cellStyle name="Normal 6 2 3 7 3" xfId="2333" xr:uid="{00000000-0005-0000-0000-000021290000}"/>
    <cellStyle name="Normal 6 2 3 7 4" xfId="26420" xr:uid="{00000000-0005-0000-0000-000022290000}"/>
    <cellStyle name="Normal 6 2 3 8" xfId="988" xr:uid="{00000000-0005-0000-0000-000023290000}"/>
    <cellStyle name="Normal 6 2 3 8 2" xfId="2335" xr:uid="{00000000-0005-0000-0000-000024290000}"/>
    <cellStyle name="Normal 6 2 3 9" xfId="2288" xr:uid="{00000000-0005-0000-0000-000025290000}"/>
    <cellStyle name="Normal 6 2 4" xfId="989" xr:uid="{00000000-0005-0000-0000-000026290000}"/>
    <cellStyle name="Normal 6 2 4 10" xfId="26146" xr:uid="{00000000-0005-0000-0000-000027290000}"/>
    <cellStyle name="Normal 6 2 4 2" xfId="990" xr:uid="{00000000-0005-0000-0000-000028290000}"/>
    <cellStyle name="Normal 6 2 4 2 2" xfId="991" xr:uid="{00000000-0005-0000-0000-000029290000}"/>
    <cellStyle name="Normal 6 2 4 2 2 2" xfId="992" xr:uid="{00000000-0005-0000-0000-00002A290000}"/>
    <cellStyle name="Normal 6 2 4 2 2 2 2" xfId="2339" xr:uid="{00000000-0005-0000-0000-00002B290000}"/>
    <cellStyle name="Normal 6 2 4 2 2 2 2 2" xfId="24880" xr:uid="{00000000-0005-0000-0000-00002C290000}"/>
    <cellStyle name="Normal 6 2 4 2 2 2 2 3" xfId="25603" xr:uid="{00000000-0005-0000-0000-00002D290000}"/>
    <cellStyle name="Normal 6 2 4 2 2 2 3" xfId="24501" xr:uid="{00000000-0005-0000-0000-00002E290000}"/>
    <cellStyle name="Normal 6 2 4 2 2 2 4" xfId="25246" xr:uid="{00000000-0005-0000-0000-00002F290000}"/>
    <cellStyle name="Normal 6 2 4 2 2 3" xfId="2338" xr:uid="{00000000-0005-0000-0000-000030290000}"/>
    <cellStyle name="Normal 6 2 4 2 2 3 2" xfId="24700" xr:uid="{00000000-0005-0000-0000-000031290000}"/>
    <cellStyle name="Normal 6 2 4 2 2 3 3" xfId="25423" xr:uid="{00000000-0005-0000-0000-000032290000}"/>
    <cellStyle name="Normal 6 2 4 2 2 4" xfId="24321" xr:uid="{00000000-0005-0000-0000-000033290000}"/>
    <cellStyle name="Normal 6 2 4 2 2 5" xfId="25066" xr:uid="{00000000-0005-0000-0000-000034290000}"/>
    <cellStyle name="Normal 6 2 4 2 2 6" xfId="26502" xr:uid="{00000000-0005-0000-0000-000035290000}"/>
    <cellStyle name="Normal 6 2 4 2 3" xfId="993" xr:uid="{00000000-0005-0000-0000-000036290000}"/>
    <cellStyle name="Normal 6 2 4 2 3 2" xfId="2340" xr:uid="{00000000-0005-0000-0000-000037290000}"/>
    <cellStyle name="Normal 6 2 4 2 3 2 2" xfId="24792" xr:uid="{00000000-0005-0000-0000-000038290000}"/>
    <cellStyle name="Normal 6 2 4 2 3 2 3" xfId="25515" xr:uid="{00000000-0005-0000-0000-000039290000}"/>
    <cellStyle name="Normal 6 2 4 2 3 3" xfId="24413" xr:uid="{00000000-0005-0000-0000-00003A290000}"/>
    <cellStyle name="Normal 6 2 4 2 3 4" xfId="25158" xr:uid="{00000000-0005-0000-0000-00003B290000}"/>
    <cellStyle name="Normal 6 2 4 2 4" xfId="2337" xr:uid="{00000000-0005-0000-0000-00003C290000}"/>
    <cellStyle name="Normal 6 2 4 2 4 2" xfId="24612" xr:uid="{00000000-0005-0000-0000-00003D290000}"/>
    <cellStyle name="Normal 6 2 4 2 4 3" xfId="25335" xr:uid="{00000000-0005-0000-0000-00003E290000}"/>
    <cellStyle name="Normal 6 2 4 2 5" xfId="24233" xr:uid="{00000000-0005-0000-0000-00003F290000}"/>
    <cellStyle name="Normal 6 2 4 2 6" xfId="24978" xr:uid="{00000000-0005-0000-0000-000040290000}"/>
    <cellStyle name="Normal 6 2 4 2 7" xfId="26286" xr:uid="{00000000-0005-0000-0000-000041290000}"/>
    <cellStyle name="Normal 6 2 4 3" xfId="994" xr:uid="{00000000-0005-0000-0000-000042290000}"/>
    <cellStyle name="Normal 6 2 4 3 2" xfId="995" xr:uid="{00000000-0005-0000-0000-000043290000}"/>
    <cellStyle name="Normal 6 2 4 3 2 2" xfId="996" xr:uid="{00000000-0005-0000-0000-000044290000}"/>
    <cellStyle name="Normal 6 2 4 3 2 2 2" xfId="2343" xr:uid="{00000000-0005-0000-0000-000045290000}"/>
    <cellStyle name="Normal 6 2 4 3 2 2 3" xfId="24836" xr:uid="{00000000-0005-0000-0000-000046290000}"/>
    <cellStyle name="Normal 6 2 4 3 2 2 4" xfId="25559" xr:uid="{00000000-0005-0000-0000-000047290000}"/>
    <cellStyle name="Normal 6 2 4 3 2 3" xfId="2342" xr:uid="{00000000-0005-0000-0000-000048290000}"/>
    <cellStyle name="Normal 6 2 4 3 2 4" xfId="24457" xr:uid="{00000000-0005-0000-0000-000049290000}"/>
    <cellStyle name="Normal 6 2 4 3 2 5" xfId="25202" xr:uid="{00000000-0005-0000-0000-00004A290000}"/>
    <cellStyle name="Normal 6 2 4 3 2 6" xfId="26574" xr:uid="{00000000-0005-0000-0000-00004B290000}"/>
    <cellStyle name="Normal 6 2 4 3 3" xfId="997" xr:uid="{00000000-0005-0000-0000-00004C290000}"/>
    <cellStyle name="Normal 6 2 4 3 3 2" xfId="2344" xr:uid="{00000000-0005-0000-0000-00004D290000}"/>
    <cellStyle name="Normal 6 2 4 3 3 3" xfId="24656" xr:uid="{00000000-0005-0000-0000-00004E290000}"/>
    <cellStyle name="Normal 6 2 4 3 3 4" xfId="25379" xr:uid="{00000000-0005-0000-0000-00004F290000}"/>
    <cellStyle name="Normal 6 2 4 3 4" xfId="2341" xr:uid="{00000000-0005-0000-0000-000050290000}"/>
    <cellStyle name="Normal 6 2 4 3 5" xfId="24277" xr:uid="{00000000-0005-0000-0000-000051290000}"/>
    <cellStyle name="Normal 6 2 4 3 6" xfId="25022" xr:uid="{00000000-0005-0000-0000-000052290000}"/>
    <cellStyle name="Normal 6 2 4 3 7" xfId="26358" xr:uid="{00000000-0005-0000-0000-000053290000}"/>
    <cellStyle name="Normal 6 2 4 4" xfId="998" xr:uid="{00000000-0005-0000-0000-000054290000}"/>
    <cellStyle name="Normal 6 2 4 4 2" xfId="999" xr:uid="{00000000-0005-0000-0000-000055290000}"/>
    <cellStyle name="Normal 6 2 4 4 2 2" xfId="2346" xr:uid="{00000000-0005-0000-0000-000056290000}"/>
    <cellStyle name="Normal 6 2 4 4 2 3" xfId="24748" xr:uid="{00000000-0005-0000-0000-000057290000}"/>
    <cellStyle name="Normal 6 2 4 4 2 4" xfId="25471" xr:uid="{00000000-0005-0000-0000-000058290000}"/>
    <cellStyle name="Normal 6 2 4 4 3" xfId="2345" xr:uid="{00000000-0005-0000-0000-000059290000}"/>
    <cellStyle name="Normal 6 2 4 4 4" xfId="24369" xr:uid="{00000000-0005-0000-0000-00005A290000}"/>
    <cellStyle name="Normal 6 2 4 4 5" xfId="25114" xr:uid="{00000000-0005-0000-0000-00005B290000}"/>
    <cellStyle name="Normal 6 2 4 4 6" xfId="26430" xr:uid="{00000000-0005-0000-0000-00005C290000}"/>
    <cellStyle name="Normal 6 2 4 5" xfId="1000" xr:uid="{00000000-0005-0000-0000-00005D290000}"/>
    <cellStyle name="Normal 6 2 4 5 2" xfId="2347" xr:uid="{00000000-0005-0000-0000-00005E290000}"/>
    <cellStyle name="Normal 6 2 4 5 3" xfId="24568" xr:uid="{00000000-0005-0000-0000-00005F290000}"/>
    <cellStyle name="Normal 6 2 4 5 4" xfId="25291" xr:uid="{00000000-0005-0000-0000-000060290000}"/>
    <cellStyle name="Normal 6 2 4 6" xfId="2336" xr:uid="{00000000-0005-0000-0000-000061290000}"/>
    <cellStyle name="Normal 6 2 4 7" xfId="14660" xr:uid="{00000000-0005-0000-0000-000062290000}"/>
    <cellStyle name="Normal 6 2 4 8" xfId="24189" xr:uid="{00000000-0005-0000-0000-000063290000}"/>
    <cellStyle name="Normal 6 2 4 9" xfId="24934" xr:uid="{00000000-0005-0000-0000-000064290000}"/>
    <cellStyle name="Normal 6 2 5" xfId="1001" xr:uid="{00000000-0005-0000-0000-000065290000}"/>
    <cellStyle name="Normal 6 2 5 2" xfId="1002" xr:uid="{00000000-0005-0000-0000-000066290000}"/>
    <cellStyle name="Normal 6 2 5 2 2" xfId="1003" xr:uid="{00000000-0005-0000-0000-000067290000}"/>
    <cellStyle name="Normal 6 2 5 2 2 2" xfId="1004" xr:uid="{00000000-0005-0000-0000-000068290000}"/>
    <cellStyle name="Normal 6 2 5 2 2 2 2" xfId="2350" xr:uid="{00000000-0005-0000-0000-000069290000}"/>
    <cellStyle name="Normal 6 2 5 2 2 3" xfId="2349" xr:uid="{00000000-0005-0000-0000-00006A290000}"/>
    <cellStyle name="Normal 6 2 5 2 2 4" xfId="26515" xr:uid="{00000000-0005-0000-0000-00006B290000}"/>
    <cellStyle name="Normal 6 2 5 2 3" xfId="1005" xr:uid="{00000000-0005-0000-0000-00006C290000}"/>
    <cellStyle name="Normal 6 2 5 2 3 2" xfId="2351" xr:uid="{00000000-0005-0000-0000-00006D290000}"/>
    <cellStyle name="Normal 6 2 5 2 4" xfId="2348" xr:uid="{00000000-0005-0000-0000-00006E290000}"/>
    <cellStyle name="Normal 6 2 5 2 5" xfId="26299" xr:uid="{00000000-0005-0000-0000-00006F290000}"/>
    <cellStyle name="Normal 6 2 5 3" xfId="1006" xr:uid="{00000000-0005-0000-0000-000070290000}"/>
    <cellStyle name="Normal 6 2 5 3 2" xfId="1007" xr:uid="{00000000-0005-0000-0000-000071290000}"/>
    <cellStyle name="Normal 6 2 5 3 2 2" xfId="1008" xr:uid="{00000000-0005-0000-0000-000072290000}"/>
    <cellStyle name="Normal 6 2 5 3 2 2 2" xfId="2354" xr:uid="{00000000-0005-0000-0000-000073290000}"/>
    <cellStyle name="Normal 6 2 5 3 2 3" xfId="2353" xr:uid="{00000000-0005-0000-0000-000074290000}"/>
    <cellStyle name="Normal 6 2 5 3 2 4" xfId="26587" xr:uid="{00000000-0005-0000-0000-000075290000}"/>
    <cellStyle name="Normal 6 2 5 3 3" xfId="1009" xr:uid="{00000000-0005-0000-0000-000076290000}"/>
    <cellStyle name="Normal 6 2 5 3 3 2" xfId="2355" xr:uid="{00000000-0005-0000-0000-000077290000}"/>
    <cellStyle name="Normal 6 2 5 3 4" xfId="2352" xr:uid="{00000000-0005-0000-0000-000078290000}"/>
    <cellStyle name="Normal 6 2 5 3 5" xfId="26371" xr:uid="{00000000-0005-0000-0000-000079290000}"/>
    <cellStyle name="Normal 6 2 5 4" xfId="1010" xr:uid="{00000000-0005-0000-0000-00007A290000}"/>
    <cellStyle name="Normal 6 2 5 4 2" xfId="1011" xr:uid="{00000000-0005-0000-0000-00007B290000}"/>
    <cellStyle name="Normal 6 2 5 4 2 2" xfId="2357" xr:uid="{00000000-0005-0000-0000-00007C290000}"/>
    <cellStyle name="Normal 6 2 5 4 3" xfId="2356" xr:uid="{00000000-0005-0000-0000-00007D290000}"/>
    <cellStyle name="Normal 6 2 5 4 4" xfId="26443" xr:uid="{00000000-0005-0000-0000-00007E290000}"/>
    <cellStyle name="Normal 6 2 5 5" xfId="1012" xr:uid="{00000000-0005-0000-0000-00007F290000}"/>
    <cellStyle name="Normal 6 2 5 5 2" xfId="2358" xr:uid="{00000000-0005-0000-0000-000080290000}"/>
    <cellStyle name="Normal 6 2 5 6" xfId="1013" xr:uid="{00000000-0005-0000-0000-000081290000}"/>
    <cellStyle name="Normal 6 2 5 6 2" xfId="2359" xr:uid="{00000000-0005-0000-0000-000082290000}"/>
    <cellStyle name="Normal 6 2 5 7" xfId="19356" xr:uid="{00000000-0005-0000-0000-000083290000}"/>
    <cellStyle name="Normal 6 2 5 8" xfId="26159" xr:uid="{00000000-0005-0000-0000-000084290000}"/>
    <cellStyle name="Normal 6 2 6" xfId="1014" xr:uid="{00000000-0005-0000-0000-000085290000}"/>
    <cellStyle name="Normal 6 2 6 10" xfId="26254" xr:uid="{00000000-0005-0000-0000-000086290000}"/>
    <cellStyle name="Normal 6 2 6 2" xfId="1015" xr:uid="{00000000-0005-0000-0000-000087290000}"/>
    <cellStyle name="Normal 6 2 6 2 2" xfId="1016" xr:uid="{00000000-0005-0000-0000-000088290000}"/>
    <cellStyle name="Normal 6 2 6 2 2 2" xfId="1017" xr:uid="{00000000-0005-0000-0000-000089290000}"/>
    <cellStyle name="Normal 6 2 6 2 2 2 2" xfId="2363" xr:uid="{00000000-0005-0000-0000-00008A290000}"/>
    <cellStyle name="Normal 6 2 6 2 2 2 3" xfId="24867" xr:uid="{00000000-0005-0000-0000-00008B290000}"/>
    <cellStyle name="Normal 6 2 6 2 2 2 4" xfId="25590" xr:uid="{00000000-0005-0000-0000-00008C290000}"/>
    <cellStyle name="Normal 6 2 6 2 2 3" xfId="2362" xr:uid="{00000000-0005-0000-0000-00008D290000}"/>
    <cellStyle name="Normal 6 2 6 2 2 4" xfId="24488" xr:uid="{00000000-0005-0000-0000-00008E290000}"/>
    <cellStyle name="Normal 6 2 6 2 2 5" xfId="25233" xr:uid="{00000000-0005-0000-0000-00008F290000}"/>
    <cellStyle name="Normal 6 2 6 2 2 6" xfId="26542" xr:uid="{00000000-0005-0000-0000-000090290000}"/>
    <cellStyle name="Normal 6 2 6 2 3" xfId="1018" xr:uid="{00000000-0005-0000-0000-000091290000}"/>
    <cellStyle name="Normal 6 2 6 2 3 2" xfId="2364" xr:uid="{00000000-0005-0000-0000-000092290000}"/>
    <cellStyle name="Normal 6 2 6 2 3 3" xfId="24687" xr:uid="{00000000-0005-0000-0000-000093290000}"/>
    <cellStyle name="Normal 6 2 6 2 3 4" xfId="25410" xr:uid="{00000000-0005-0000-0000-000094290000}"/>
    <cellStyle name="Normal 6 2 6 2 4" xfId="2361" xr:uid="{00000000-0005-0000-0000-000095290000}"/>
    <cellStyle name="Normal 6 2 6 2 5" xfId="24308" xr:uid="{00000000-0005-0000-0000-000096290000}"/>
    <cellStyle name="Normal 6 2 6 2 6" xfId="25053" xr:uid="{00000000-0005-0000-0000-000097290000}"/>
    <cellStyle name="Normal 6 2 6 2 7" xfId="26326" xr:uid="{00000000-0005-0000-0000-000098290000}"/>
    <cellStyle name="Normal 6 2 6 3" xfId="1019" xr:uid="{00000000-0005-0000-0000-000099290000}"/>
    <cellStyle name="Normal 6 2 6 3 2" xfId="1020" xr:uid="{00000000-0005-0000-0000-00009A290000}"/>
    <cellStyle name="Normal 6 2 6 3 2 2" xfId="1021" xr:uid="{00000000-0005-0000-0000-00009B290000}"/>
    <cellStyle name="Normal 6 2 6 3 2 2 2" xfId="2367" xr:uid="{00000000-0005-0000-0000-00009C290000}"/>
    <cellStyle name="Normal 6 2 6 3 2 3" xfId="2366" xr:uid="{00000000-0005-0000-0000-00009D290000}"/>
    <cellStyle name="Normal 6 2 6 3 2 4" xfId="24779" xr:uid="{00000000-0005-0000-0000-00009E290000}"/>
    <cellStyle name="Normal 6 2 6 3 2 5" xfId="25502" xr:uid="{00000000-0005-0000-0000-00009F290000}"/>
    <cellStyle name="Normal 6 2 6 3 2 6" xfId="26614" xr:uid="{00000000-0005-0000-0000-0000A0290000}"/>
    <cellStyle name="Normal 6 2 6 3 3" xfId="1022" xr:uid="{00000000-0005-0000-0000-0000A1290000}"/>
    <cellStyle name="Normal 6 2 6 3 3 2" xfId="2368" xr:uid="{00000000-0005-0000-0000-0000A2290000}"/>
    <cellStyle name="Normal 6 2 6 3 4" xfId="2365" xr:uid="{00000000-0005-0000-0000-0000A3290000}"/>
    <cellStyle name="Normal 6 2 6 3 5" xfId="24400" xr:uid="{00000000-0005-0000-0000-0000A4290000}"/>
    <cellStyle name="Normal 6 2 6 3 6" xfId="25145" xr:uid="{00000000-0005-0000-0000-0000A5290000}"/>
    <cellStyle name="Normal 6 2 6 3 7" xfId="26398" xr:uid="{00000000-0005-0000-0000-0000A6290000}"/>
    <cellStyle name="Normal 6 2 6 4" xfId="1023" xr:uid="{00000000-0005-0000-0000-0000A7290000}"/>
    <cellStyle name="Normal 6 2 6 4 2" xfId="1024" xr:uid="{00000000-0005-0000-0000-0000A8290000}"/>
    <cellStyle name="Normal 6 2 6 4 2 2" xfId="2370" xr:uid="{00000000-0005-0000-0000-0000A9290000}"/>
    <cellStyle name="Normal 6 2 6 4 3" xfId="2369" xr:uid="{00000000-0005-0000-0000-0000AA290000}"/>
    <cellStyle name="Normal 6 2 6 4 4" xfId="24599" xr:uid="{00000000-0005-0000-0000-0000AB290000}"/>
    <cellStyle name="Normal 6 2 6 4 5" xfId="25322" xr:uid="{00000000-0005-0000-0000-0000AC290000}"/>
    <cellStyle name="Normal 6 2 6 4 6" xfId="26470" xr:uid="{00000000-0005-0000-0000-0000AD290000}"/>
    <cellStyle name="Normal 6 2 6 5" xfId="1025" xr:uid="{00000000-0005-0000-0000-0000AE290000}"/>
    <cellStyle name="Normal 6 2 6 5 2" xfId="2371" xr:uid="{00000000-0005-0000-0000-0000AF290000}"/>
    <cellStyle name="Normal 6 2 6 6" xfId="2360" xr:uid="{00000000-0005-0000-0000-0000B0290000}"/>
    <cellStyle name="Normal 6 2 6 7" xfId="23851" xr:uid="{00000000-0005-0000-0000-0000B1290000}"/>
    <cellStyle name="Normal 6 2 6 8" xfId="24220" xr:uid="{00000000-0005-0000-0000-0000B2290000}"/>
    <cellStyle name="Normal 6 2 6 9" xfId="24965" xr:uid="{00000000-0005-0000-0000-0000B3290000}"/>
    <cellStyle name="Normal 6 2 7" xfId="1026" xr:uid="{00000000-0005-0000-0000-0000B4290000}"/>
    <cellStyle name="Normal 6 2 7 2" xfId="1027" xr:uid="{00000000-0005-0000-0000-0000B5290000}"/>
    <cellStyle name="Normal 6 2 7 2 2" xfId="1028" xr:uid="{00000000-0005-0000-0000-0000B6290000}"/>
    <cellStyle name="Normal 6 2 7 2 2 2" xfId="2374" xr:uid="{00000000-0005-0000-0000-0000B7290000}"/>
    <cellStyle name="Normal 6 2 7 2 2 3" xfId="24823" xr:uid="{00000000-0005-0000-0000-0000B8290000}"/>
    <cellStyle name="Normal 6 2 7 2 2 4" xfId="25546" xr:uid="{00000000-0005-0000-0000-0000B9290000}"/>
    <cellStyle name="Normal 6 2 7 2 3" xfId="2373" xr:uid="{00000000-0005-0000-0000-0000BA290000}"/>
    <cellStyle name="Normal 6 2 7 2 4" xfId="24444" xr:uid="{00000000-0005-0000-0000-0000BB290000}"/>
    <cellStyle name="Normal 6 2 7 2 5" xfId="25189" xr:uid="{00000000-0005-0000-0000-0000BC290000}"/>
    <cellStyle name="Normal 6 2 7 2 6" xfId="26489" xr:uid="{00000000-0005-0000-0000-0000BD290000}"/>
    <cellStyle name="Normal 6 2 7 3" xfId="1029" xr:uid="{00000000-0005-0000-0000-0000BE290000}"/>
    <cellStyle name="Normal 6 2 7 3 2" xfId="2375" xr:uid="{00000000-0005-0000-0000-0000BF290000}"/>
    <cellStyle name="Normal 6 2 7 3 3" xfId="24643" xr:uid="{00000000-0005-0000-0000-0000C0290000}"/>
    <cellStyle name="Normal 6 2 7 3 4" xfId="25366" xr:uid="{00000000-0005-0000-0000-0000C1290000}"/>
    <cellStyle name="Normal 6 2 7 4" xfId="2372" xr:uid="{00000000-0005-0000-0000-0000C2290000}"/>
    <cellStyle name="Normal 6 2 7 5" xfId="24143" xr:uid="{00000000-0005-0000-0000-0000C3290000}"/>
    <cellStyle name="Normal 6 2 7 6" xfId="24264" xr:uid="{00000000-0005-0000-0000-0000C4290000}"/>
    <cellStyle name="Normal 6 2 7 7" xfId="25009" xr:uid="{00000000-0005-0000-0000-0000C5290000}"/>
    <cellStyle name="Normal 6 2 7 8" xfId="26273" xr:uid="{00000000-0005-0000-0000-0000C6290000}"/>
    <cellStyle name="Normal 6 2 8" xfId="1030" xr:uid="{00000000-0005-0000-0000-0000C7290000}"/>
    <cellStyle name="Normal 6 2 8 2" xfId="1031" xr:uid="{00000000-0005-0000-0000-0000C8290000}"/>
    <cellStyle name="Normal 6 2 8 2 2" xfId="1032" xr:uid="{00000000-0005-0000-0000-0000C9290000}"/>
    <cellStyle name="Normal 6 2 8 2 2 2" xfId="2378" xr:uid="{00000000-0005-0000-0000-0000CA290000}"/>
    <cellStyle name="Normal 6 2 8 2 3" xfId="2377" xr:uid="{00000000-0005-0000-0000-0000CB290000}"/>
    <cellStyle name="Normal 6 2 8 2 4" xfId="24733" xr:uid="{00000000-0005-0000-0000-0000CC290000}"/>
    <cellStyle name="Normal 6 2 8 2 5" xfId="25456" xr:uid="{00000000-0005-0000-0000-0000CD290000}"/>
    <cellStyle name="Normal 6 2 8 2 6" xfId="26561" xr:uid="{00000000-0005-0000-0000-0000CE290000}"/>
    <cellStyle name="Normal 6 2 8 3" xfId="1033" xr:uid="{00000000-0005-0000-0000-0000CF290000}"/>
    <cellStyle name="Normal 6 2 8 3 2" xfId="2379" xr:uid="{00000000-0005-0000-0000-0000D0290000}"/>
    <cellStyle name="Normal 6 2 8 4" xfId="2376" xr:uid="{00000000-0005-0000-0000-0000D1290000}"/>
    <cellStyle name="Normal 6 2 8 5" xfId="24354" xr:uid="{00000000-0005-0000-0000-0000D2290000}"/>
    <cellStyle name="Normal 6 2 8 6" xfId="25099" xr:uid="{00000000-0005-0000-0000-0000D3290000}"/>
    <cellStyle name="Normal 6 2 8 7" xfId="26345" xr:uid="{00000000-0005-0000-0000-0000D4290000}"/>
    <cellStyle name="Normal 6 2 9" xfId="1034" xr:uid="{00000000-0005-0000-0000-0000D5290000}"/>
    <cellStyle name="Normal 6 2 9 2" xfId="1035" xr:uid="{00000000-0005-0000-0000-0000D6290000}"/>
    <cellStyle name="Normal 6 2 9 2 2" xfId="2381" xr:uid="{00000000-0005-0000-0000-0000D7290000}"/>
    <cellStyle name="Normal 6 2 9 3" xfId="2380" xr:uid="{00000000-0005-0000-0000-0000D8290000}"/>
    <cellStyle name="Normal 6 2 9 4" xfId="24555" xr:uid="{00000000-0005-0000-0000-0000D9290000}"/>
    <cellStyle name="Normal 6 2 9 5" xfId="25278" xr:uid="{00000000-0005-0000-0000-0000DA290000}"/>
    <cellStyle name="Normal 6 2 9 6" xfId="26417" xr:uid="{00000000-0005-0000-0000-0000DB290000}"/>
    <cellStyle name="Normal 6 3" xfId="1036" xr:uid="{00000000-0005-0000-0000-0000DC290000}"/>
    <cellStyle name="Normal 6 3 10" xfId="5390" xr:uid="{00000000-0005-0000-0000-0000DD290000}"/>
    <cellStyle name="Normal 6 3 10 2" xfId="26131" xr:uid="{00000000-0005-0000-0000-0000DE290000}"/>
    <cellStyle name="Normal 6 3 11" xfId="24179" xr:uid="{00000000-0005-0000-0000-0000DF290000}"/>
    <cellStyle name="Normal 6 3 12" xfId="24922" xr:uid="{00000000-0005-0000-0000-0000E0290000}"/>
    <cellStyle name="Normal 6 3 13" xfId="26095" xr:uid="{00000000-0005-0000-0000-0000E1290000}"/>
    <cellStyle name="Normal 6 3 2" xfId="1037" xr:uid="{00000000-0005-0000-0000-0000E2290000}"/>
    <cellStyle name="Normal 6 3 2 10" xfId="5391" xr:uid="{00000000-0005-0000-0000-0000E3290000}"/>
    <cellStyle name="Normal 6 3 2 11" xfId="24180" xr:uid="{00000000-0005-0000-0000-0000E4290000}"/>
    <cellStyle name="Normal 6 3 2 12" xfId="24923" xr:uid="{00000000-0005-0000-0000-0000E5290000}"/>
    <cellStyle name="Normal 6 3 2 13" xfId="26132" xr:uid="{00000000-0005-0000-0000-0000E6290000}"/>
    <cellStyle name="Normal 6 3 2 2" xfId="1038" xr:uid="{00000000-0005-0000-0000-0000E7290000}"/>
    <cellStyle name="Normal 6 3 2 2 10" xfId="26151" xr:uid="{00000000-0005-0000-0000-0000E8290000}"/>
    <cellStyle name="Normal 6 3 2 2 2" xfId="1039" xr:uid="{00000000-0005-0000-0000-0000E9290000}"/>
    <cellStyle name="Normal 6 3 2 2 2 2" xfId="1040" xr:uid="{00000000-0005-0000-0000-0000EA290000}"/>
    <cellStyle name="Normal 6 3 2 2 2 2 2" xfId="1041" xr:uid="{00000000-0005-0000-0000-0000EB290000}"/>
    <cellStyle name="Normal 6 3 2 2 2 2 2 2" xfId="2386" xr:uid="{00000000-0005-0000-0000-0000EC290000}"/>
    <cellStyle name="Normal 6 3 2 2 2 2 2 2 2" xfId="24885" xr:uid="{00000000-0005-0000-0000-0000ED290000}"/>
    <cellStyle name="Normal 6 3 2 2 2 2 2 2 3" xfId="25608" xr:uid="{00000000-0005-0000-0000-0000EE290000}"/>
    <cellStyle name="Normal 6 3 2 2 2 2 2 3" xfId="24506" xr:uid="{00000000-0005-0000-0000-0000EF290000}"/>
    <cellStyle name="Normal 6 3 2 2 2 2 2 4" xfId="25251" xr:uid="{00000000-0005-0000-0000-0000F0290000}"/>
    <cellStyle name="Normal 6 3 2 2 2 2 3" xfId="2385" xr:uid="{00000000-0005-0000-0000-0000F1290000}"/>
    <cellStyle name="Normal 6 3 2 2 2 2 3 2" xfId="24705" xr:uid="{00000000-0005-0000-0000-0000F2290000}"/>
    <cellStyle name="Normal 6 3 2 2 2 2 3 3" xfId="25428" xr:uid="{00000000-0005-0000-0000-0000F3290000}"/>
    <cellStyle name="Normal 6 3 2 2 2 2 4" xfId="24326" xr:uid="{00000000-0005-0000-0000-0000F4290000}"/>
    <cellStyle name="Normal 6 3 2 2 2 2 5" xfId="25071" xr:uid="{00000000-0005-0000-0000-0000F5290000}"/>
    <cellStyle name="Normal 6 3 2 2 2 2 6" xfId="26507" xr:uid="{00000000-0005-0000-0000-0000F6290000}"/>
    <cellStyle name="Normal 6 3 2 2 2 3" xfId="1042" xr:uid="{00000000-0005-0000-0000-0000F7290000}"/>
    <cellStyle name="Normal 6 3 2 2 2 3 2" xfId="2387" xr:uid="{00000000-0005-0000-0000-0000F8290000}"/>
    <cellStyle name="Normal 6 3 2 2 2 3 2 2" xfId="24797" xr:uid="{00000000-0005-0000-0000-0000F9290000}"/>
    <cellStyle name="Normal 6 3 2 2 2 3 2 3" xfId="25520" xr:uid="{00000000-0005-0000-0000-0000FA290000}"/>
    <cellStyle name="Normal 6 3 2 2 2 3 3" xfId="24418" xr:uid="{00000000-0005-0000-0000-0000FB290000}"/>
    <cellStyle name="Normal 6 3 2 2 2 3 4" xfId="25163" xr:uid="{00000000-0005-0000-0000-0000FC290000}"/>
    <cellStyle name="Normal 6 3 2 2 2 4" xfId="2384" xr:uid="{00000000-0005-0000-0000-0000FD290000}"/>
    <cellStyle name="Normal 6 3 2 2 2 4 2" xfId="24617" xr:uid="{00000000-0005-0000-0000-0000FE290000}"/>
    <cellStyle name="Normal 6 3 2 2 2 4 3" xfId="25340" xr:uid="{00000000-0005-0000-0000-0000FF290000}"/>
    <cellStyle name="Normal 6 3 2 2 2 5" xfId="24238" xr:uid="{00000000-0005-0000-0000-0000002A0000}"/>
    <cellStyle name="Normal 6 3 2 2 2 6" xfId="24983" xr:uid="{00000000-0005-0000-0000-0000012A0000}"/>
    <cellStyle name="Normal 6 3 2 2 2 7" xfId="26291" xr:uid="{00000000-0005-0000-0000-0000022A0000}"/>
    <cellStyle name="Normal 6 3 2 2 3" xfId="1043" xr:uid="{00000000-0005-0000-0000-0000032A0000}"/>
    <cellStyle name="Normal 6 3 2 2 3 2" xfId="1044" xr:uid="{00000000-0005-0000-0000-0000042A0000}"/>
    <cellStyle name="Normal 6 3 2 2 3 2 2" xfId="1045" xr:uid="{00000000-0005-0000-0000-0000052A0000}"/>
    <cellStyle name="Normal 6 3 2 2 3 2 2 2" xfId="2390" xr:uid="{00000000-0005-0000-0000-0000062A0000}"/>
    <cellStyle name="Normal 6 3 2 2 3 2 2 3" xfId="24841" xr:uid="{00000000-0005-0000-0000-0000072A0000}"/>
    <cellStyle name="Normal 6 3 2 2 3 2 2 4" xfId="25564" xr:uid="{00000000-0005-0000-0000-0000082A0000}"/>
    <cellStyle name="Normal 6 3 2 2 3 2 3" xfId="2389" xr:uid="{00000000-0005-0000-0000-0000092A0000}"/>
    <cellStyle name="Normal 6 3 2 2 3 2 4" xfId="24462" xr:uid="{00000000-0005-0000-0000-00000A2A0000}"/>
    <cellStyle name="Normal 6 3 2 2 3 2 5" xfId="25207" xr:uid="{00000000-0005-0000-0000-00000B2A0000}"/>
    <cellStyle name="Normal 6 3 2 2 3 2 6" xfId="26579" xr:uid="{00000000-0005-0000-0000-00000C2A0000}"/>
    <cellStyle name="Normal 6 3 2 2 3 3" xfId="1046" xr:uid="{00000000-0005-0000-0000-00000D2A0000}"/>
    <cellStyle name="Normal 6 3 2 2 3 3 2" xfId="2391" xr:uid="{00000000-0005-0000-0000-00000E2A0000}"/>
    <cellStyle name="Normal 6 3 2 2 3 3 3" xfId="24661" xr:uid="{00000000-0005-0000-0000-00000F2A0000}"/>
    <cellStyle name="Normal 6 3 2 2 3 3 4" xfId="25384" xr:uid="{00000000-0005-0000-0000-0000102A0000}"/>
    <cellStyle name="Normal 6 3 2 2 3 4" xfId="2388" xr:uid="{00000000-0005-0000-0000-0000112A0000}"/>
    <cellStyle name="Normal 6 3 2 2 3 5" xfId="24282" xr:uid="{00000000-0005-0000-0000-0000122A0000}"/>
    <cellStyle name="Normal 6 3 2 2 3 6" xfId="25027" xr:uid="{00000000-0005-0000-0000-0000132A0000}"/>
    <cellStyle name="Normal 6 3 2 2 3 7" xfId="26363" xr:uid="{00000000-0005-0000-0000-0000142A0000}"/>
    <cellStyle name="Normal 6 3 2 2 4" xfId="1047" xr:uid="{00000000-0005-0000-0000-0000152A0000}"/>
    <cellStyle name="Normal 6 3 2 2 4 2" xfId="1048" xr:uid="{00000000-0005-0000-0000-0000162A0000}"/>
    <cellStyle name="Normal 6 3 2 2 4 2 2" xfId="2393" xr:uid="{00000000-0005-0000-0000-0000172A0000}"/>
    <cellStyle name="Normal 6 3 2 2 4 2 3" xfId="24753" xr:uid="{00000000-0005-0000-0000-0000182A0000}"/>
    <cellStyle name="Normal 6 3 2 2 4 2 4" xfId="25476" xr:uid="{00000000-0005-0000-0000-0000192A0000}"/>
    <cellStyle name="Normal 6 3 2 2 4 3" xfId="2392" xr:uid="{00000000-0005-0000-0000-00001A2A0000}"/>
    <cellStyle name="Normal 6 3 2 2 4 4" xfId="24374" xr:uid="{00000000-0005-0000-0000-00001B2A0000}"/>
    <cellStyle name="Normal 6 3 2 2 4 5" xfId="25119" xr:uid="{00000000-0005-0000-0000-00001C2A0000}"/>
    <cellStyle name="Normal 6 3 2 2 4 6" xfId="26435" xr:uid="{00000000-0005-0000-0000-00001D2A0000}"/>
    <cellStyle name="Normal 6 3 2 2 5" xfId="1049" xr:uid="{00000000-0005-0000-0000-00001E2A0000}"/>
    <cellStyle name="Normal 6 3 2 2 5 2" xfId="2394" xr:uid="{00000000-0005-0000-0000-00001F2A0000}"/>
    <cellStyle name="Normal 6 3 2 2 5 3" xfId="24573" xr:uid="{00000000-0005-0000-0000-0000202A0000}"/>
    <cellStyle name="Normal 6 3 2 2 5 4" xfId="25296" xr:uid="{00000000-0005-0000-0000-0000212A0000}"/>
    <cellStyle name="Normal 6 3 2 2 6" xfId="2383" xr:uid="{00000000-0005-0000-0000-0000222A0000}"/>
    <cellStyle name="Normal 6 3 2 2 7" xfId="7934" xr:uid="{00000000-0005-0000-0000-0000232A0000}"/>
    <cellStyle name="Normal 6 3 2 2 8" xfId="24194" xr:uid="{00000000-0005-0000-0000-0000242A0000}"/>
    <cellStyle name="Normal 6 3 2 2 9" xfId="24939" xr:uid="{00000000-0005-0000-0000-0000252A0000}"/>
    <cellStyle name="Normal 6 3 2 3" xfId="1050" xr:uid="{00000000-0005-0000-0000-0000262A0000}"/>
    <cellStyle name="Normal 6 3 2 3 10" xfId="26164" xr:uid="{00000000-0005-0000-0000-0000272A0000}"/>
    <cellStyle name="Normal 6 3 2 3 2" xfId="1051" xr:uid="{00000000-0005-0000-0000-0000282A0000}"/>
    <cellStyle name="Normal 6 3 2 3 2 2" xfId="1052" xr:uid="{00000000-0005-0000-0000-0000292A0000}"/>
    <cellStyle name="Normal 6 3 2 3 2 2 2" xfId="1053" xr:uid="{00000000-0005-0000-0000-00002A2A0000}"/>
    <cellStyle name="Normal 6 3 2 3 2 2 2 2" xfId="2398" xr:uid="{00000000-0005-0000-0000-00002B2A0000}"/>
    <cellStyle name="Normal 6 3 2 3 2 2 2 3" xfId="24872" xr:uid="{00000000-0005-0000-0000-00002C2A0000}"/>
    <cellStyle name="Normal 6 3 2 3 2 2 2 4" xfId="25595" xr:uid="{00000000-0005-0000-0000-00002D2A0000}"/>
    <cellStyle name="Normal 6 3 2 3 2 2 3" xfId="2397" xr:uid="{00000000-0005-0000-0000-00002E2A0000}"/>
    <cellStyle name="Normal 6 3 2 3 2 2 4" xfId="24493" xr:uid="{00000000-0005-0000-0000-00002F2A0000}"/>
    <cellStyle name="Normal 6 3 2 3 2 2 5" xfId="25238" xr:uid="{00000000-0005-0000-0000-0000302A0000}"/>
    <cellStyle name="Normal 6 3 2 3 2 2 6" xfId="26520" xr:uid="{00000000-0005-0000-0000-0000312A0000}"/>
    <cellStyle name="Normal 6 3 2 3 2 3" xfId="1054" xr:uid="{00000000-0005-0000-0000-0000322A0000}"/>
    <cellStyle name="Normal 6 3 2 3 2 3 2" xfId="2399" xr:uid="{00000000-0005-0000-0000-0000332A0000}"/>
    <cellStyle name="Normal 6 3 2 3 2 3 3" xfId="24692" xr:uid="{00000000-0005-0000-0000-0000342A0000}"/>
    <cellStyle name="Normal 6 3 2 3 2 3 4" xfId="25415" xr:uid="{00000000-0005-0000-0000-0000352A0000}"/>
    <cellStyle name="Normal 6 3 2 3 2 4" xfId="2396" xr:uid="{00000000-0005-0000-0000-0000362A0000}"/>
    <cellStyle name="Normal 6 3 2 3 2 5" xfId="24313" xr:uid="{00000000-0005-0000-0000-0000372A0000}"/>
    <cellStyle name="Normal 6 3 2 3 2 6" xfId="25058" xr:uid="{00000000-0005-0000-0000-0000382A0000}"/>
    <cellStyle name="Normal 6 3 2 3 2 7" xfId="26304" xr:uid="{00000000-0005-0000-0000-0000392A0000}"/>
    <cellStyle name="Normal 6 3 2 3 3" xfId="1055" xr:uid="{00000000-0005-0000-0000-00003A2A0000}"/>
    <cellStyle name="Normal 6 3 2 3 3 2" xfId="1056" xr:uid="{00000000-0005-0000-0000-00003B2A0000}"/>
    <cellStyle name="Normal 6 3 2 3 3 2 2" xfId="1057" xr:uid="{00000000-0005-0000-0000-00003C2A0000}"/>
    <cellStyle name="Normal 6 3 2 3 3 2 2 2" xfId="2402" xr:uid="{00000000-0005-0000-0000-00003D2A0000}"/>
    <cellStyle name="Normal 6 3 2 3 3 2 3" xfId="2401" xr:uid="{00000000-0005-0000-0000-00003E2A0000}"/>
    <cellStyle name="Normal 6 3 2 3 3 2 4" xfId="24784" xr:uid="{00000000-0005-0000-0000-00003F2A0000}"/>
    <cellStyle name="Normal 6 3 2 3 3 2 5" xfId="25507" xr:uid="{00000000-0005-0000-0000-0000402A0000}"/>
    <cellStyle name="Normal 6 3 2 3 3 2 6" xfId="26592" xr:uid="{00000000-0005-0000-0000-0000412A0000}"/>
    <cellStyle name="Normal 6 3 2 3 3 3" xfId="1058" xr:uid="{00000000-0005-0000-0000-0000422A0000}"/>
    <cellStyle name="Normal 6 3 2 3 3 3 2" xfId="2403" xr:uid="{00000000-0005-0000-0000-0000432A0000}"/>
    <cellStyle name="Normal 6 3 2 3 3 4" xfId="2400" xr:uid="{00000000-0005-0000-0000-0000442A0000}"/>
    <cellStyle name="Normal 6 3 2 3 3 5" xfId="24405" xr:uid="{00000000-0005-0000-0000-0000452A0000}"/>
    <cellStyle name="Normal 6 3 2 3 3 6" xfId="25150" xr:uid="{00000000-0005-0000-0000-0000462A0000}"/>
    <cellStyle name="Normal 6 3 2 3 3 7" xfId="26376" xr:uid="{00000000-0005-0000-0000-0000472A0000}"/>
    <cellStyle name="Normal 6 3 2 3 4" xfId="1059" xr:uid="{00000000-0005-0000-0000-0000482A0000}"/>
    <cellStyle name="Normal 6 3 2 3 4 2" xfId="1060" xr:uid="{00000000-0005-0000-0000-0000492A0000}"/>
    <cellStyle name="Normal 6 3 2 3 4 2 2" xfId="2405" xr:uid="{00000000-0005-0000-0000-00004A2A0000}"/>
    <cellStyle name="Normal 6 3 2 3 4 3" xfId="2404" xr:uid="{00000000-0005-0000-0000-00004B2A0000}"/>
    <cellStyle name="Normal 6 3 2 3 4 4" xfId="24604" xr:uid="{00000000-0005-0000-0000-00004C2A0000}"/>
    <cellStyle name="Normal 6 3 2 3 4 5" xfId="25327" xr:uid="{00000000-0005-0000-0000-00004D2A0000}"/>
    <cellStyle name="Normal 6 3 2 3 4 6" xfId="26448" xr:uid="{00000000-0005-0000-0000-00004E2A0000}"/>
    <cellStyle name="Normal 6 3 2 3 5" xfId="1061" xr:uid="{00000000-0005-0000-0000-00004F2A0000}"/>
    <cellStyle name="Normal 6 3 2 3 5 2" xfId="2406" xr:uid="{00000000-0005-0000-0000-0000502A0000}"/>
    <cellStyle name="Normal 6 3 2 3 6" xfId="2395" xr:uid="{00000000-0005-0000-0000-0000512A0000}"/>
    <cellStyle name="Normal 6 3 2 3 7" xfId="14808" xr:uid="{00000000-0005-0000-0000-0000522A0000}"/>
    <cellStyle name="Normal 6 3 2 3 8" xfId="24225" xr:uid="{00000000-0005-0000-0000-0000532A0000}"/>
    <cellStyle name="Normal 6 3 2 3 9" xfId="24970" xr:uid="{00000000-0005-0000-0000-0000542A0000}"/>
    <cellStyle name="Normal 6 3 2 4" xfId="1062" xr:uid="{00000000-0005-0000-0000-0000552A0000}"/>
    <cellStyle name="Normal 6 3 2 4 10" xfId="26259" xr:uid="{00000000-0005-0000-0000-0000562A0000}"/>
    <cellStyle name="Normal 6 3 2 4 2" xfId="1063" xr:uid="{00000000-0005-0000-0000-0000572A0000}"/>
    <cellStyle name="Normal 6 3 2 4 2 2" xfId="1064" xr:uid="{00000000-0005-0000-0000-0000582A0000}"/>
    <cellStyle name="Normal 6 3 2 4 2 2 2" xfId="1065" xr:uid="{00000000-0005-0000-0000-0000592A0000}"/>
    <cellStyle name="Normal 6 3 2 4 2 2 2 2" xfId="2410" xr:uid="{00000000-0005-0000-0000-00005A2A0000}"/>
    <cellStyle name="Normal 6 3 2 4 2 2 3" xfId="2409" xr:uid="{00000000-0005-0000-0000-00005B2A0000}"/>
    <cellStyle name="Normal 6 3 2 4 2 2 4" xfId="24828" xr:uid="{00000000-0005-0000-0000-00005C2A0000}"/>
    <cellStyle name="Normal 6 3 2 4 2 2 5" xfId="25551" xr:uid="{00000000-0005-0000-0000-00005D2A0000}"/>
    <cellStyle name="Normal 6 3 2 4 2 2 6" xfId="26547" xr:uid="{00000000-0005-0000-0000-00005E2A0000}"/>
    <cellStyle name="Normal 6 3 2 4 2 3" xfId="1066" xr:uid="{00000000-0005-0000-0000-00005F2A0000}"/>
    <cellStyle name="Normal 6 3 2 4 2 3 2" xfId="2411" xr:uid="{00000000-0005-0000-0000-0000602A0000}"/>
    <cellStyle name="Normal 6 3 2 4 2 4" xfId="2408" xr:uid="{00000000-0005-0000-0000-0000612A0000}"/>
    <cellStyle name="Normal 6 3 2 4 2 5" xfId="24449" xr:uid="{00000000-0005-0000-0000-0000622A0000}"/>
    <cellStyle name="Normal 6 3 2 4 2 6" xfId="25194" xr:uid="{00000000-0005-0000-0000-0000632A0000}"/>
    <cellStyle name="Normal 6 3 2 4 2 7" xfId="26331" xr:uid="{00000000-0005-0000-0000-0000642A0000}"/>
    <cellStyle name="Normal 6 3 2 4 3" xfId="1067" xr:uid="{00000000-0005-0000-0000-0000652A0000}"/>
    <cellStyle name="Normal 6 3 2 4 3 2" xfId="1068" xr:uid="{00000000-0005-0000-0000-0000662A0000}"/>
    <cellStyle name="Normal 6 3 2 4 3 2 2" xfId="1069" xr:uid="{00000000-0005-0000-0000-0000672A0000}"/>
    <cellStyle name="Normal 6 3 2 4 3 2 2 2" xfId="2414" xr:uid="{00000000-0005-0000-0000-0000682A0000}"/>
    <cellStyle name="Normal 6 3 2 4 3 2 3" xfId="2413" xr:uid="{00000000-0005-0000-0000-0000692A0000}"/>
    <cellStyle name="Normal 6 3 2 4 3 2 4" xfId="26619" xr:uid="{00000000-0005-0000-0000-00006A2A0000}"/>
    <cellStyle name="Normal 6 3 2 4 3 3" xfId="1070" xr:uid="{00000000-0005-0000-0000-00006B2A0000}"/>
    <cellStyle name="Normal 6 3 2 4 3 3 2" xfId="2415" xr:uid="{00000000-0005-0000-0000-00006C2A0000}"/>
    <cellStyle name="Normal 6 3 2 4 3 4" xfId="2412" xr:uid="{00000000-0005-0000-0000-00006D2A0000}"/>
    <cellStyle name="Normal 6 3 2 4 3 5" xfId="24648" xr:uid="{00000000-0005-0000-0000-00006E2A0000}"/>
    <cellStyle name="Normal 6 3 2 4 3 6" xfId="25371" xr:uid="{00000000-0005-0000-0000-00006F2A0000}"/>
    <cellStyle name="Normal 6 3 2 4 3 7" xfId="26403" xr:uid="{00000000-0005-0000-0000-0000702A0000}"/>
    <cellStyle name="Normal 6 3 2 4 4" xfId="1071" xr:uid="{00000000-0005-0000-0000-0000712A0000}"/>
    <cellStyle name="Normal 6 3 2 4 4 2" xfId="1072" xr:uid="{00000000-0005-0000-0000-0000722A0000}"/>
    <cellStyle name="Normal 6 3 2 4 4 2 2" xfId="2417" xr:uid="{00000000-0005-0000-0000-0000732A0000}"/>
    <cellStyle name="Normal 6 3 2 4 4 3" xfId="2416" xr:uid="{00000000-0005-0000-0000-0000742A0000}"/>
    <cellStyle name="Normal 6 3 2 4 4 4" xfId="26475" xr:uid="{00000000-0005-0000-0000-0000752A0000}"/>
    <cellStyle name="Normal 6 3 2 4 5" xfId="1073" xr:uid="{00000000-0005-0000-0000-0000762A0000}"/>
    <cellStyle name="Normal 6 3 2 4 5 2" xfId="2418" xr:uid="{00000000-0005-0000-0000-0000772A0000}"/>
    <cellStyle name="Normal 6 3 2 4 6" xfId="2407" xr:uid="{00000000-0005-0000-0000-0000782A0000}"/>
    <cellStyle name="Normal 6 3 2 4 7" xfId="19504" xr:uid="{00000000-0005-0000-0000-0000792A0000}"/>
    <cellStyle name="Normal 6 3 2 4 8" xfId="24269" xr:uid="{00000000-0005-0000-0000-00007A2A0000}"/>
    <cellStyle name="Normal 6 3 2 4 9" xfId="25014" xr:uid="{00000000-0005-0000-0000-00007B2A0000}"/>
    <cellStyle name="Normal 6 3 2 5" xfId="1074" xr:uid="{00000000-0005-0000-0000-00007C2A0000}"/>
    <cellStyle name="Normal 6 3 2 5 2" xfId="1075" xr:uid="{00000000-0005-0000-0000-00007D2A0000}"/>
    <cellStyle name="Normal 6 3 2 5 2 2" xfId="1076" xr:uid="{00000000-0005-0000-0000-00007E2A0000}"/>
    <cellStyle name="Normal 6 3 2 5 2 2 2" xfId="2421" xr:uid="{00000000-0005-0000-0000-00007F2A0000}"/>
    <cellStyle name="Normal 6 3 2 5 2 3" xfId="2420" xr:uid="{00000000-0005-0000-0000-0000802A0000}"/>
    <cellStyle name="Normal 6 3 2 5 2 4" xfId="24738" xr:uid="{00000000-0005-0000-0000-0000812A0000}"/>
    <cellStyle name="Normal 6 3 2 5 2 5" xfId="25461" xr:uid="{00000000-0005-0000-0000-0000822A0000}"/>
    <cellStyle name="Normal 6 3 2 5 2 6" xfId="26494" xr:uid="{00000000-0005-0000-0000-0000832A0000}"/>
    <cellStyle name="Normal 6 3 2 5 3" xfId="1077" xr:uid="{00000000-0005-0000-0000-0000842A0000}"/>
    <cellStyle name="Normal 6 3 2 5 3 2" xfId="2422" xr:uid="{00000000-0005-0000-0000-0000852A0000}"/>
    <cellStyle name="Normal 6 3 2 5 4" xfId="2419" xr:uid="{00000000-0005-0000-0000-0000862A0000}"/>
    <cellStyle name="Normal 6 3 2 5 5" xfId="23992" xr:uid="{00000000-0005-0000-0000-0000872A0000}"/>
    <cellStyle name="Normal 6 3 2 5 6" xfId="24359" xr:uid="{00000000-0005-0000-0000-0000882A0000}"/>
    <cellStyle name="Normal 6 3 2 5 7" xfId="25104" xr:uid="{00000000-0005-0000-0000-0000892A0000}"/>
    <cellStyle name="Normal 6 3 2 5 8" xfId="26278" xr:uid="{00000000-0005-0000-0000-00008A2A0000}"/>
    <cellStyle name="Normal 6 3 2 6" xfId="1078" xr:uid="{00000000-0005-0000-0000-00008B2A0000}"/>
    <cellStyle name="Normal 6 3 2 6 2" xfId="1079" xr:uid="{00000000-0005-0000-0000-00008C2A0000}"/>
    <cellStyle name="Normal 6 3 2 6 2 2" xfId="1080" xr:uid="{00000000-0005-0000-0000-00008D2A0000}"/>
    <cellStyle name="Normal 6 3 2 6 2 2 2" xfId="2425" xr:uid="{00000000-0005-0000-0000-00008E2A0000}"/>
    <cellStyle name="Normal 6 3 2 6 2 3" xfId="2424" xr:uid="{00000000-0005-0000-0000-00008F2A0000}"/>
    <cellStyle name="Normal 6 3 2 6 2 4" xfId="26566" xr:uid="{00000000-0005-0000-0000-0000902A0000}"/>
    <cellStyle name="Normal 6 3 2 6 3" xfId="1081" xr:uid="{00000000-0005-0000-0000-0000912A0000}"/>
    <cellStyle name="Normal 6 3 2 6 3 2" xfId="2426" xr:uid="{00000000-0005-0000-0000-0000922A0000}"/>
    <cellStyle name="Normal 6 3 2 6 4" xfId="2423" xr:uid="{00000000-0005-0000-0000-0000932A0000}"/>
    <cellStyle name="Normal 6 3 2 6 5" xfId="24560" xr:uid="{00000000-0005-0000-0000-0000942A0000}"/>
    <cellStyle name="Normal 6 3 2 6 6" xfId="25283" xr:uid="{00000000-0005-0000-0000-0000952A0000}"/>
    <cellStyle name="Normal 6 3 2 6 7" xfId="26350" xr:uid="{00000000-0005-0000-0000-0000962A0000}"/>
    <cellStyle name="Normal 6 3 2 7" xfId="1082" xr:uid="{00000000-0005-0000-0000-0000972A0000}"/>
    <cellStyle name="Normal 6 3 2 7 2" xfId="1083" xr:uid="{00000000-0005-0000-0000-0000982A0000}"/>
    <cellStyle name="Normal 6 3 2 7 2 2" xfId="2428" xr:uid="{00000000-0005-0000-0000-0000992A0000}"/>
    <cellStyle name="Normal 6 3 2 7 3" xfId="2427" xr:uid="{00000000-0005-0000-0000-00009A2A0000}"/>
    <cellStyle name="Normal 6 3 2 7 4" xfId="26422" xr:uid="{00000000-0005-0000-0000-00009B2A0000}"/>
    <cellStyle name="Normal 6 3 2 8" xfId="1084" xr:uid="{00000000-0005-0000-0000-00009C2A0000}"/>
    <cellStyle name="Normal 6 3 2 8 2" xfId="2429" xr:uid="{00000000-0005-0000-0000-00009D2A0000}"/>
    <cellStyle name="Normal 6 3 2 9" xfId="2382" xr:uid="{00000000-0005-0000-0000-00009E2A0000}"/>
    <cellStyle name="Normal 6 3 3" xfId="1085" xr:uid="{00000000-0005-0000-0000-00009F2A0000}"/>
    <cellStyle name="Normal 6 3 3 10" xfId="26150" xr:uid="{00000000-0005-0000-0000-0000A02A0000}"/>
    <cellStyle name="Normal 6 3 3 2" xfId="1086" xr:uid="{00000000-0005-0000-0000-0000A12A0000}"/>
    <cellStyle name="Normal 6 3 3 2 2" xfId="1087" xr:uid="{00000000-0005-0000-0000-0000A22A0000}"/>
    <cellStyle name="Normal 6 3 3 2 2 2" xfId="1088" xr:uid="{00000000-0005-0000-0000-0000A32A0000}"/>
    <cellStyle name="Normal 6 3 3 2 2 2 2" xfId="2433" xr:uid="{00000000-0005-0000-0000-0000A42A0000}"/>
    <cellStyle name="Normal 6 3 3 2 2 2 2 2" xfId="24884" xr:uid="{00000000-0005-0000-0000-0000A52A0000}"/>
    <cellStyle name="Normal 6 3 3 2 2 2 2 3" xfId="25607" xr:uid="{00000000-0005-0000-0000-0000A62A0000}"/>
    <cellStyle name="Normal 6 3 3 2 2 2 3" xfId="24505" xr:uid="{00000000-0005-0000-0000-0000A72A0000}"/>
    <cellStyle name="Normal 6 3 3 2 2 2 4" xfId="25250" xr:uid="{00000000-0005-0000-0000-0000A82A0000}"/>
    <cellStyle name="Normal 6 3 3 2 2 3" xfId="2432" xr:uid="{00000000-0005-0000-0000-0000A92A0000}"/>
    <cellStyle name="Normal 6 3 3 2 2 3 2" xfId="24704" xr:uid="{00000000-0005-0000-0000-0000AA2A0000}"/>
    <cellStyle name="Normal 6 3 3 2 2 3 3" xfId="25427" xr:uid="{00000000-0005-0000-0000-0000AB2A0000}"/>
    <cellStyle name="Normal 6 3 3 2 2 4" xfId="24325" xr:uid="{00000000-0005-0000-0000-0000AC2A0000}"/>
    <cellStyle name="Normal 6 3 3 2 2 5" xfId="25070" xr:uid="{00000000-0005-0000-0000-0000AD2A0000}"/>
    <cellStyle name="Normal 6 3 3 2 2 6" xfId="26506" xr:uid="{00000000-0005-0000-0000-0000AE2A0000}"/>
    <cellStyle name="Normal 6 3 3 2 3" xfId="1089" xr:uid="{00000000-0005-0000-0000-0000AF2A0000}"/>
    <cellStyle name="Normal 6 3 3 2 3 2" xfId="2434" xr:uid="{00000000-0005-0000-0000-0000B02A0000}"/>
    <cellStyle name="Normal 6 3 3 2 3 2 2" xfId="24796" xr:uid="{00000000-0005-0000-0000-0000B12A0000}"/>
    <cellStyle name="Normal 6 3 3 2 3 2 3" xfId="25519" xr:uid="{00000000-0005-0000-0000-0000B22A0000}"/>
    <cellStyle name="Normal 6 3 3 2 3 3" xfId="24417" xr:uid="{00000000-0005-0000-0000-0000B32A0000}"/>
    <cellStyle name="Normal 6 3 3 2 3 4" xfId="25162" xr:uid="{00000000-0005-0000-0000-0000B42A0000}"/>
    <cellStyle name="Normal 6 3 3 2 4" xfId="2431" xr:uid="{00000000-0005-0000-0000-0000B52A0000}"/>
    <cellStyle name="Normal 6 3 3 2 4 2" xfId="24616" xr:uid="{00000000-0005-0000-0000-0000B62A0000}"/>
    <cellStyle name="Normal 6 3 3 2 4 3" xfId="25339" xr:uid="{00000000-0005-0000-0000-0000B72A0000}"/>
    <cellStyle name="Normal 6 3 3 2 5" xfId="24237" xr:uid="{00000000-0005-0000-0000-0000B82A0000}"/>
    <cellStyle name="Normal 6 3 3 2 6" xfId="24982" xr:uid="{00000000-0005-0000-0000-0000B92A0000}"/>
    <cellStyle name="Normal 6 3 3 2 7" xfId="26290" xr:uid="{00000000-0005-0000-0000-0000BA2A0000}"/>
    <cellStyle name="Normal 6 3 3 3" xfId="1090" xr:uid="{00000000-0005-0000-0000-0000BB2A0000}"/>
    <cellStyle name="Normal 6 3 3 3 2" xfId="1091" xr:uid="{00000000-0005-0000-0000-0000BC2A0000}"/>
    <cellStyle name="Normal 6 3 3 3 2 2" xfId="1092" xr:uid="{00000000-0005-0000-0000-0000BD2A0000}"/>
    <cellStyle name="Normal 6 3 3 3 2 2 2" xfId="2437" xr:uid="{00000000-0005-0000-0000-0000BE2A0000}"/>
    <cellStyle name="Normal 6 3 3 3 2 2 3" xfId="24840" xr:uid="{00000000-0005-0000-0000-0000BF2A0000}"/>
    <cellStyle name="Normal 6 3 3 3 2 2 4" xfId="25563" xr:uid="{00000000-0005-0000-0000-0000C02A0000}"/>
    <cellStyle name="Normal 6 3 3 3 2 3" xfId="2436" xr:uid="{00000000-0005-0000-0000-0000C12A0000}"/>
    <cellStyle name="Normal 6 3 3 3 2 4" xfId="24461" xr:uid="{00000000-0005-0000-0000-0000C22A0000}"/>
    <cellStyle name="Normal 6 3 3 3 2 5" xfId="25206" xr:uid="{00000000-0005-0000-0000-0000C32A0000}"/>
    <cellStyle name="Normal 6 3 3 3 2 6" xfId="26578" xr:uid="{00000000-0005-0000-0000-0000C42A0000}"/>
    <cellStyle name="Normal 6 3 3 3 3" xfId="1093" xr:uid="{00000000-0005-0000-0000-0000C52A0000}"/>
    <cellStyle name="Normal 6 3 3 3 3 2" xfId="2438" xr:uid="{00000000-0005-0000-0000-0000C62A0000}"/>
    <cellStyle name="Normal 6 3 3 3 3 3" xfId="24660" xr:uid="{00000000-0005-0000-0000-0000C72A0000}"/>
    <cellStyle name="Normal 6 3 3 3 3 4" xfId="25383" xr:uid="{00000000-0005-0000-0000-0000C82A0000}"/>
    <cellStyle name="Normal 6 3 3 3 4" xfId="2435" xr:uid="{00000000-0005-0000-0000-0000C92A0000}"/>
    <cellStyle name="Normal 6 3 3 3 5" xfId="24281" xr:uid="{00000000-0005-0000-0000-0000CA2A0000}"/>
    <cellStyle name="Normal 6 3 3 3 6" xfId="25026" xr:uid="{00000000-0005-0000-0000-0000CB2A0000}"/>
    <cellStyle name="Normal 6 3 3 3 7" xfId="26362" xr:uid="{00000000-0005-0000-0000-0000CC2A0000}"/>
    <cellStyle name="Normal 6 3 3 4" xfId="1094" xr:uid="{00000000-0005-0000-0000-0000CD2A0000}"/>
    <cellStyle name="Normal 6 3 3 4 2" xfId="1095" xr:uid="{00000000-0005-0000-0000-0000CE2A0000}"/>
    <cellStyle name="Normal 6 3 3 4 2 2" xfId="2440" xr:uid="{00000000-0005-0000-0000-0000CF2A0000}"/>
    <cellStyle name="Normal 6 3 3 4 2 3" xfId="24752" xr:uid="{00000000-0005-0000-0000-0000D02A0000}"/>
    <cellStyle name="Normal 6 3 3 4 2 4" xfId="25475" xr:uid="{00000000-0005-0000-0000-0000D12A0000}"/>
    <cellStyle name="Normal 6 3 3 4 3" xfId="2439" xr:uid="{00000000-0005-0000-0000-0000D22A0000}"/>
    <cellStyle name="Normal 6 3 3 4 4" xfId="24373" xr:uid="{00000000-0005-0000-0000-0000D32A0000}"/>
    <cellStyle name="Normal 6 3 3 4 5" xfId="25118" xr:uid="{00000000-0005-0000-0000-0000D42A0000}"/>
    <cellStyle name="Normal 6 3 3 4 6" xfId="26434" xr:uid="{00000000-0005-0000-0000-0000D52A0000}"/>
    <cellStyle name="Normal 6 3 3 5" xfId="1096" xr:uid="{00000000-0005-0000-0000-0000D62A0000}"/>
    <cellStyle name="Normal 6 3 3 5 2" xfId="2441" xr:uid="{00000000-0005-0000-0000-0000D72A0000}"/>
    <cellStyle name="Normal 6 3 3 5 3" xfId="24572" xr:uid="{00000000-0005-0000-0000-0000D82A0000}"/>
    <cellStyle name="Normal 6 3 3 5 4" xfId="25295" xr:uid="{00000000-0005-0000-0000-0000D92A0000}"/>
    <cellStyle name="Normal 6 3 3 6" xfId="2430" xr:uid="{00000000-0005-0000-0000-0000DA2A0000}"/>
    <cellStyle name="Normal 6 3 3 7" xfId="7933" xr:uid="{00000000-0005-0000-0000-0000DB2A0000}"/>
    <cellStyle name="Normal 6 3 3 8" xfId="24193" xr:uid="{00000000-0005-0000-0000-0000DC2A0000}"/>
    <cellStyle name="Normal 6 3 3 9" xfId="24938" xr:uid="{00000000-0005-0000-0000-0000DD2A0000}"/>
    <cellStyle name="Normal 6 3 4" xfId="1097" xr:uid="{00000000-0005-0000-0000-0000DE2A0000}"/>
    <cellStyle name="Normal 6 3 4 10" xfId="26163" xr:uid="{00000000-0005-0000-0000-0000DF2A0000}"/>
    <cellStyle name="Normal 6 3 4 2" xfId="1098" xr:uid="{00000000-0005-0000-0000-0000E02A0000}"/>
    <cellStyle name="Normal 6 3 4 2 2" xfId="1099" xr:uid="{00000000-0005-0000-0000-0000E12A0000}"/>
    <cellStyle name="Normal 6 3 4 2 2 2" xfId="1100" xr:uid="{00000000-0005-0000-0000-0000E22A0000}"/>
    <cellStyle name="Normal 6 3 4 2 2 2 2" xfId="2445" xr:uid="{00000000-0005-0000-0000-0000E32A0000}"/>
    <cellStyle name="Normal 6 3 4 2 2 2 3" xfId="24871" xr:uid="{00000000-0005-0000-0000-0000E42A0000}"/>
    <cellStyle name="Normal 6 3 4 2 2 2 4" xfId="25594" xr:uid="{00000000-0005-0000-0000-0000E52A0000}"/>
    <cellStyle name="Normal 6 3 4 2 2 3" xfId="2444" xr:uid="{00000000-0005-0000-0000-0000E62A0000}"/>
    <cellStyle name="Normal 6 3 4 2 2 4" xfId="24492" xr:uid="{00000000-0005-0000-0000-0000E72A0000}"/>
    <cellStyle name="Normal 6 3 4 2 2 5" xfId="25237" xr:uid="{00000000-0005-0000-0000-0000E82A0000}"/>
    <cellStyle name="Normal 6 3 4 2 2 6" xfId="26519" xr:uid="{00000000-0005-0000-0000-0000E92A0000}"/>
    <cellStyle name="Normal 6 3 4 2 3" xfId="1101" xr:uid="{00000000-0005-0000-0000-0000EA2A0000}"/>
    <cellStyle name="Normal 6 3 4 2 3 2" xfId="2446" xr:uid="{00000000-0005-0000-0000-0000EB2A0000}"/>
    <cellStyle name="Normal 6 3 4 2 3 3" xfId="24691" xr:uid="{00000000-0005-0000-0000-0000EC2A0000}"/>
    <cellStyle name="Normal 6 3 4 2 3 4" xfId="25414" xr:uid="{00000000-0005-0000-0000-0000ED2A0000}"/>
    <cellStyle name="Normal 6 3 4 2 4" xfId="2443" xr:uid="{00000000-0005-0000-0000-0000EE2A0000}"/>
    <cellStyle name="Normal 6 3 4 2 5" xfId="24312" xr:uid="{00000000-0005-0000-0000-0000EF2A0000}"/>
    <cellStyle name="Normal 6 3 4 2 6" xfId="25057" xr:uid="{00000000-0005-0000-0000-0000F02A0000}"/>
    <cellStyle name="Normal 6 3 4 2 7" xfId="26303" xr:uid="{00000000-0005-0000-0000-0000F12A0000}"/>
    <cellStyle name="Normal 6 3 4 3" xfId="1102" xr:uid="{00000000-0005-0000-0000-0000F22A0000}"/>
    <cellStyle name="Normal 6 3 4 3 2" xfId="1103" xr:uid="{00000000-0005-0000-0000-0000F32A0000}"/>
    <cellStyle name="Normal 6 3 4 3 2 2" xfId="1104" xr:uid="{00000000-0005-0000-0000-0000F42A0000}"/>
    <cellStyle name="Normal 6 3 4 3 2 2 2" xfId="2449" xr:uid="{00000000-0005-0000-0000-0000F52A0000}"/>
    <cellStyle name="Normal 6 3 4 3 2 3" xfId="2448" xr:uid="{00000000-0005-0000-0000-0000F62A0000}"/>
    <cellStyle name="Normal 6 3 4 3 2 4" xfId="24783" xr:uid="{00000000-0005-0000-0000-0000F72A0000}"/>
    <cellStyle name="Normal 6 3 4 3 2 5" xfId="25506" xr:uid="{00000000-0005-0000-0000-0000F82A0000}"/>
    <cellStyle name="Normal 6 3 4 3 2 6" xfId="26591" xr:uid="{00000000-0005-0000-0000-0000F92A0000}"/>
    <cellStyle name="Normal 6 3 4 3 3" xfId="1105" xr:uid="{00000000-0005-0000-0000-0000FA2A0000}"/>
    <cellStyle name="Normal 6 3 4 3 3 2" xfId="2450" xr:uid="{00000000-0005-0000-0000-0000FB2A0000}"/>
    <cellStyle name="Normal 6 3 4 3 4" xfId="2447" xr:uid="{00000000-0005-0000-0000-0000FC2A0000}"/>
    <cellStyle name="Normal 6 3 4 3 5" xfId="24404" xr:uid="{00000000-0005-0000-0000-0000FD2A0000}"/>
    <cellStyle name="Normal 6 3 4 3 6" xfId="25149" xr:uid="{00000000-0005-0000-0000-0000FE2A0000}"/>
    <cellStyle name="Normal 6 3 4 3 7" xfId="26375" xr:uid="{00000000-0005-0000-0000-0000FF2A0000}"/>
    <cellStyle name="Normal 6 3 4 4" xfId="1106" xr:uid="{00000000-0005-0000-0000-0000002B0000}"/>
    <cellStyle name="Normal 6 3 4 4 2" xfId="1107" xr:uid="{00000000-0005-0000-0000-0000012B0000}"/>
    <cellStyle name="Normal 6 3 4 4 2 2" xfId="2452" xr:uid="{00000000-0005-0000-0000-0000022B0000}"/>
    <cellStyle name="Normal 6 3 4 4 3" xfId="2451" xr:uid="{00000000-0005-0000-0000-0000032B0000}"/>
    <cellStyle name="Normal 6 3 4 4 4" xfId="24603" xr:uid="{00000000-0005-0000-0000-0000042B0000}"/>
    <cellStyle name="Normal 6 3 4 4 5" xfId="25326" xr:uid="{00000000-0005-0000-0000-0000052B0000}"/>
    <cellStyle name="Normal 6 3 4 4 6" xfId="26447" xr:uid="{00000000-0005-0000-0000-0000062B0000}"/>
    <cellStyle name="Normal 6 3 4 5" xfId="1108" xr:uid="{00000000-0005-0000-0000-0000072B0000}"/>
    <cellStyle name="Normal 6 3 4 5 2" xfId="2453" xr:uid="{00000000-0005-0000-0000-0000082B0000}"/>
    <cellStyle name="Normal 6 3 4 6" xfId="2442" xr:uid="{00000000-0005-0000-0000-0000092B0000}"/>
    <cellStyle name="Normal 6 3 4 7" xfId="14807" xr:uid="{00000000-0005-0000-0000-00000A2B0000}"/>
    <cellStyle name="Normal 6 3 4 8" xfId="24224" xr:uid="{00000000-0005-0000-0000-00000B2B0000}"/>
    <cellStyle name="Normal 6 3 4 9" xfId="24969" xr:uid="{00000000-0005-0000-0000-00000C2B0000}"/>
    <cellStyle name="Normal 6 3 5" xfId="1109" xr:uid="{00000000-0005-0000-0000-00000D2B0000}"/>
    <cellStyle name="Normal 6 3 5 10" xfId="26258" xr:uid="{00000000-0005-0000-0000-00000E2B0000}"/>
    <cellStyle name="Normal 6 3 5 2" xfId="1110" xr:uid="{00000000-0005-0000-0000-00000F2B0000}"/>
    <cellStyle name="Normal 6 3 5 2 2" xfId="1111" xr:uid="{00000000-0005-0000-0000-0000102B0000}"/>
    <cellStyle name="Normal 6 3 5 2 2 2" xfId="1112" xr:uid="{00000000-0005-0000-0000-0000112B0000}"/>
    <cellStyle name="Normal 6 3 5 2 2 2 2" xfId="2457" xr:uid="{00000000-0005-0000-0000-0000122B0000}"/>
    <cellStyle name="Normal 6 3 5 2 2 3" xfId="2456" xr:uid="{00000000-0005-0000-0000-0000132B0000}"/>
    <cellStyle name="Normal 6 3 5 2 2 4" xfId="24827" xr:uid="{00000000-0005-0000-0000-0000142B0000}"/>
    <cellStyle name="Normal 6 3 5 2 2 5" xfId="25550" xr:uid="{00000000-0005-0000-0000-0000152B0000}"/>
    <cellStyle name="Normal 6 3 5 2 2 6" xfId="26546" xr:uid="{00000000-0005-0000-0000-0000162B0000}"/>
    <cellStyle name="Normal 6 3 5 2 3" xfId="1113" xr:uid="{00000000-0005-0000-0000-0000172B0000}"/>
    <cellStyle name="Normal 6 3 5 2 3 2" xfId="2458" xr:uid="{00000000-0005-0000-0000-0000182B0000}"/>
    <cellStyle name="Normal 6 3 5 2 4" xfId="2455" xr:uid="{00000000-0005-0000-0000-0000192B0000}"/>
    <cellStyle name="Normal 6 3 5 2 5" xfId="24448" xr:uid="{00000000-0005-0000-0000-00001A2B0000}"/>
    <cellStyle name="Normal 6 3 5 2 6" xfId="25193" xr:uid="{00000000-0005-0000-0000-00001B2B0000}"/>
    <cellStyle name="Normal 6 3 5 2 7" xfId="26330" xr:uid="{00000000-0005-0000-0000-00001C2B0000}"/>
    <cellStyle name="Normal 6 3 5 3" xfId="1114" xr:uid="{00000000-0005-0000-0000-00001D2B0000}"/>
    <cellStyle name="Normal 6 3 5 3 2" xfId="1115" xr:uid="{00000000-0005-0000-0000-00001E2B0000}"/>
    <cellStyle name="Normal 6 3 5 3 2 2" xfId="1116" xr:uid="{00000000-0005-0000-0000-00001F2B0000}"/>
    <cellStyle name="Normal 6 3 5 3 2 2 2" xfId="2461" xr:uid="{00000000-0005-0000-0000-0000202B0000}"/>
    <cellStyle name="Normal 6 3 5 3 2 3" xfId="2460" xr:uid="{00000000-0005-0000-0000-0000212B0000}"/>
    <cellStyle name="Normal 6 3 5 3 2 4" xfId="26618" xr:uid="{00000000-0005-0000-0000-0000222B0000}"/>
    <cellStyle name="Normal 6 3 5 3 3" xfId="1117" xr:uid="{00000000-0005-0000-0000-0000232B0000}"/>
    <cellStyle name="Normal 6 3 5 3 3 2" xfId="2462" xr:uid="{00000000-0005-0000-0000-0000242B0000}"/>
    <cellStyle name="Normal 6 3 5 3 4" xfId="2459" xr:uid="{00000000-0005-0000-0000-0000252B0000}"/>
    <cellStyle name="Normal 6 3 5 3 5" xfId="24647" xr:uid="{00000000-0005-0000-0000-0000262B0000}"/>
    <cellStyle name="Normal 6 3 5 3 6" xfId="25370" xr:uid="{00000000-0005-0000-0000-0000272B0000}"/>
    <cellStyle name="Normal 6 3 5 3 7" xfId="26402" xr:uid="{00000000-0005-0000-0000-0000282B0000}"/>
    <cellStyle name="Normal 6 3 5 4" xfId="1118" xr:uid="{00000000-0005-0000-0000-0000292B0000}"/>
    <cellStyle name="Normal 6 3 5 4 2" xfId="1119" xr:uid="{00000000-0005-0000-0000-00002A2B0000}"/>
    <cellStyle name="Normal 6 3 5 4 2 2" xfId="2464" xr:uid="{00000000-0005-0000-0000-00002B2B0000}"/>
    <cellStyle name="Normal 6 3 5 4 3" xfId="2463" xr:uid="{00000000-0005-0000-0000-00002C2B0000}"/>
    <cellStyle name="Normal 6 3 5 4 4" xfId="26474" xr:uid="{00000000-0005-0000-0000-00002D2B0000}"/>
    <cellStyle name="Normal 6 3 5 5" xfId="1120" xr:uid="{00000000-0005-0000-0000-00002E2B0000}"/>
    <cellStyle name="Normal 6 3 5 5 2" xfId="2465" xr:uid="{00000000-0005-0000-0000-00002F2B0000}"/>
    <cellStyle name="Normal 6 3 5 6" xfId="2454" xr:uid="{00000000-0005-0000-0000-0000302B0000}"/>
    <cellStyle name="Normal 6 3 5 7" xfId="19503" xr:uid="{00000000-0005-0000-0000-0000312B0000}"/>
    <cellStyle name="Normal 6 3 5 8" xfId="24268" xr:uid="{00000000-0005-0000-0000-0000322B0000}"/>
    <cellStyle name="Normal 6 3 5 9" xfId="25013" xr:uid="{00000000-0005-0000-0000-0000332B0000}"/>
    <cellStyle name="Normal 6 3 6" xfId="1121" xr:uid="{00000000-0005-0000-0000-0000342B0000}"/>
    <cellStyle name="Normal 6 3 6 2" xfId="1122" xr:uid="{00000000-0005-0000-0000-0000352B0000}"/>
    <cellStyle name="Normal 6 3 6 2 2" xfId="1123" xr:uid="{00000000-0005-0000-0000-0000362B0000}"/>
    <cellStyle name="Normal 6 3 6 2 2 2" xfId="2468" xr:uid="{00000000-0005-0000-0000-0000372B0000}"/>
    <cellStyle name="Normal 6 3 6 2 3" xfId="2467" xr:uid="{00000000-0005-0000-0000-0000382B0000}"/>
    <cellStyle name="Normal 6 3 6 2 4" xfId="24737" xr:uid="{00000000-0005-0000-0000-0000392B0000}"/>
    <cellStyle name="Normal 6 3 6 2 5" xfId="25460" xr:uid="{00000000-0005-0000-0000-00003A2B0000}"/>
    <cellStyle name="Normal 6 3 6 2 6" xfId="26493" xr:uid="{00000000-0005-0000-0000-00003B2B0000}"/>
    <cellStyle name="Normal 6 3 6 3" xfId="1124" xr:uid="{00000000-0005-0000-0000-00003C2B0000}"/>
    <cellStyle name="Normal 6 3 6 3 2" xfId="2469" xr:uid="{00000000-0005-0000-0000-00003D2B0000}"/>
    <cellStyle name="Normal 6 3 6 4" xfId="2466" xr:uid="{00000000-0005-0000-0000-00003E2B0000}"/>
    <cellStyle name="Normal 6 3 6 5" xfId="23991" xr:uid="{00000000-0005-0000-0000-00003F2B0000}"/>
    <cellStyle name="Normal 6 3 6 6" xfId="24358" xr:uid="{00000000-0005-0000-0000-0000402B0000}"/>
    <cellStyle name="Normal 6 3 6 7" xfId="25103" xr:uid="{00000000-0005-0000-0000-0000412B0000}"/>
    <cellStyle name="Normal 6 3 6 8" xfId="26277" xr:uid="{00000000-0005-0000-0000-0000422B0000}"/>
    <cellStyle name="Normal 6 3 7" xfId="1125" xr:uid="{00000000-0005-0000-0000-0000432B0000}"/>
    <cellStyle name="Normal 6 3 7 2" xfId="1126" xr:uid="{00000000-0005-0000-0000-0000442B0000}"/>
    <cellStyle name="Normal 6 3 7 2 2" xfId="1127" xr:uid="{00000000-0005-0000-0000-0000452B0000}"/>
    <cellStyle name="Normal 6 3 7 2 2 2" xfId="2472" xr:uid="{00000000-0005-0000-0000-0000462B0000}"/>
    <cellStyle name="Normal 6 3 7 2 3" xfId="2471" xr:uid="{00000000-0005-0000-0000-0000472B0000}"/>
    <cellStyle name="Normal 6 3 7 2 4" xfId="26565" xr:uid="{00000000-0005-0000-0000-0000482B0000}"/>
    <cellStyle name="Normal 6 3 7 3" xfId="1128" xr:uid="{00000000-0005-0000-0000-0000492B0000}"/>
    <cellStyle name="Normal 6 3 7 3 2" xfId="2473" xr:uid="{00000000-0005-0000-0000-00004A2B0000}"/>
    <cellStyle name="Normal 6 3 7 4" xfId="2470" xr:uid="{00000000-0005-0000-0000-00004B2B0000}"/>
    <cellStyle name="Normal 6 3 7 5" xfId="24559" xr:uid="{00000000-0005-0000-0000-00004C2B0000}"/>
    <cellStyle name="Normal 6 3 7 6" xfId="25282" xr:uid="{00000000-0005-0000-0000-00004D2B0000}"/>
    <cellStyle name="Normal 6 3 7 7" xfId="26349" xr:uid="{00000000-0005-0000-0000-00004E2B0000}"/>
    <cellStyle name="Normal 6 3 8" xfId="1129" xr:uid="{00000000-0005-0000-0000-00004F2B0000}"/>
    <cellStyle name="Normal 6 3 8 2" xfId="1130" xr:uid="{00000000-0005-0000-0000-0000502B0000}"/>
    <cellStyle name="Normal 6 3 8 2 2" xfId="2475" xr:uid="{00000000-0005-0000-0000-0000512B0000}"/>
    <cellStyle name="Normal 6 3 8 3" xfId="2474" xr:uid="{00000000-0005-0000-0000-0000522B0000}"/>
    <cellStyle name="Normal 6 3 8 4" xfId="26421" xr:uid="{00000000-0005-0000-0000-0000532B0000}"/>
    <cellStyle name="Normal 6 3 9" xfId="1131" xr:uid="{00000000-0005-0000-0000-0000542B0000}"/>
    <cellStyle name="Normal 6 3 9 2" xfId="2476" xr:uid="{00000000-0005-0000-0000-0000552B0000}"/>
    <cellStyle name="Normal 6 4" xfId="1132" xr:uid="{00000000-0005-0000-0000-0000562B0000}"/>
    <cellStyle name="Normal 6 4 10" xfId="5392" xr:uid="{00000000-0005-0000-0000-0000572B0000}"/>
    <cellStyle name="Normal 6 4 11" xfId="24181" xr:uid="{00000000-0005-0000-0000-0000582B0000}"/>
    <cellStyle name="Normal 6 4 12" xfId="24924" xr:uid="{00000000-0005-0000-0000-0000592B0000}"/>
    <cellStyle name="Normal 6 4 13" xfId="26133" xr:uid="{00000000-0005-0000-0000-00005A2B0000}"/>
    <cellStyle name="Normal 6 4 2" xfId="1133" xr:uid="{00000000-0005-0000-0000-00005B2B0000}"/>
    <cellStyle name="Normal 6 4 2 10" xfId="26152" xr:uid="{00000000-0005-0000-0000-00005C2B0000}"/>
    <cellStyle name="Normal 6 4 2 2" xfId="1134" xr:uid="{00000000-0005-0000-0000-00005D2B0000}"/>
    <cellStyle name="Normal 6 4 2 2 2" xfId="1135" xr:uid="{00000000-0005-0000-0000-00005E2B0000}"/>
    <cellStyle name="Normal 6 4 2 2 2 2" xfId="1136" xr:uid="{00000000-0005-0000-0000-00005F2B0000}"/>
    <cellStyle name="Normal 6 4 2 2 2 2 2" xfId="2481" xr:uid="{00000000-0005-0000-0000-0000602B0000}"/>
    <cellStyle name="Normal 6 4 2 2 2 2 2 2" xfId="24886" xr:uid="{00000000-0005-0000-0000-0000612B0000}"/>
    <cellStyle name="Normal 6 4 2 2 2 2 2 3" xfId="25609" xr:uid="{00000000-0005-0000-0000-0000622B0000}"/>
    <cellStyle name="Normal 6 4 2 2 2 2 3" xfId="24507" xr:uid="{00000000-0005-0000-0000-0000632B0000}"/>
    <cellStyle name="Normal 6 4 2 2 2 2 4" xfId="25252" xr:uid="{00000000-0005-0000-0000-0000642B0000}"/>
    <cellStyle name="Normal 6 4 2 2 2 3" xfId="2480" xr:uid="{00000000-0005-0000-0000-0000652B0000}"/>
    <cellStyle name="Normal 6 4 2 2 2 3 2" xfId="24706" xr:uid="{00000000-0005-0000-0000-0000662B0000}"/>
    <cellStyle name="Normal 6 4 2 2 2 3 3" xfId="25429" xr:uid="{00000000-0005-0000-0000-0000672B0000}"/>
    <cellStyle name="Normal 6 4 2 2 2 4" xfId="24327" xr:uid="{00000000-0005-0000-0000-0000682B0000}"/>
    <cellStyle name="Normal 6 4 2 2 2 5" xfId="25072" xr:uid="{00000000-0005-0000-0000-0000692B0000}"/>
    <cellStyle name="Normal 6 4 2 2 2 6" xfId="26508" xr:uid="{00000000-0005-0000-0000-00006A2B0000}"/>
    <cellStyle name="Normal 6 4 2 2 3" xfId="1137" xr:uid="{00000000-0005-0000-0000-00006B2B0000}"/>
    <cellStyle name="Normal 6 4 2 2 3 2" xfId="2482" xr:uid="{00000000-0005-0000-0000-00006C2B0000}"/>
    <cellStyle name="Normal 6 4 2 2 3 2 2" xfId="24798" xr:uid="{00000000-0005-0000-0000-00006D2B0000}"/>
    <cellStyle name="Normal 6 4 2 2 3 2 3" xfId="25521" xr:uid="{00000000-0005-0000-0000-00006E2B0000}"/>
    <cellStyle name="Normal 6 4 2 2 3 3" xfId="24419" xr:uid="{00000000-0005-0000-0000-00006F2B0000}"/>
    <cellStyle name="Normal 6 4 2 2 3 4" xfId="25164" xr:uid="{00000000-0005-0000-0000-0000702B0000}"/>
    <cellStyle name="Normal 6 4 2 2 4" xfId="2479" xr:uid="{00000000-0005-0000-0000-0000712B0000}"/>
    <cellStyle name="Normal 6 4 2 2 4 2" xfId="24618" xr:uid="{00000000-0005-0000-0000-0000722B0000}"/>
    <cellStyle name="Normal 6 4 2 2 4 3" xfId="25341" xr:uid="{00000000-0005-0000-0000-0000732B0000}"/>
    <cellStyle name="Normal 6 4 2 2 5" xfId="7936" xr:uid="{00000000-0005-0000-0000-0000742B0000}"/>
    <cellStyle name="Normal 6 4 2 2 6" xfId="24239" xr:uid="{00000000-0005-0000-0000-0000752B0000}"/>
    <cellStyle name="Normal 6 4 2 2 7" xfId="24984" xr:uid="{00000000-0005-0000-0000-0000762B0000}"/>
    <cellStyle name="Normal 6 4 2 2 8" xfId="26292" xr:uid="{00000000-0005-0000-0000-0000772B0000}"/>
    <cellStyle name="Normal 6 4 2 3" xfId="1138" xr:uid="{00000000-0005-0000-0000-0000782B0000}"/>
    <cellStyle name="Normal 6 4 2 3 2" xfId="1139" xr:uid="{00000000-0005-0000-0000-0000792B0000}"/>
    <cellStyle name="Normal 6 4 2 3 2 2" xfId="1140" xr:uid="{00000000-0005-0000-0000-00007A2B0000}"/>
    <cellStyle name="Normal 6 4 2 3 2 2 2" xfId="2485" xr:uid="{00000000-0005-0000-0000-00007B2B0000}"/>
    <cellStyle name="Normal 6 4 2 3 2 2 3" xfId="24842" xr:uid="{00000000-0005-0000-0000-00007C2B0000}"/>
    <cellStyle name="Normal 6 4 2 3 2 2 4" xfId="25565" xr:uid="{00000000-0005-0000-0000-00007D2B0000}"/>
    <cellStyle name="Normal 6 4 2 3 2 3" xfId="2484" xr:uid="{00000000-0005-0000-0000-00007E2B0000}"/>
    <cellStyle name="Normal 6 4 2 3 2 4" xfId="24463" xr:uid="{00000000-0005-0000-0000-00007F2B0000}"/>
    <cellStyle name="Normal 6 4 2 3 2 5" xfId="25208" xr:uid="{00000000-0005-0000-0000-0000802B0000}"/>
    <cellStyle name="Normal 6 4 2 3 2 6" xfId="26580" xr:uid="{00000000-0005-0000-0000-0000812B0000}"/>
    <cellStyle name="Normal 6 4 2 3 3" xfId="1141" xr:uid="{00000000-0005-0000-0000-0000822B0000}"/>
    <cellStyle name="Normal 6 4 2 3 3 2" xfId="2486" xr:uid="{00000000-0005-0000-0000-0000832B0000}"/>
    <cellStyle name="Normal 6 4 2 3 3 3" xfId="24662" xr:uid="{00000000-0005-0000-0000-0000842B0000}"/>
    <cellStyle name="Normal 6 4 2 3 3 4" xfId="25385" xr:uid="{00000000-0005-0000-0000-0000852B0000}"/>
    <cellStyle name="Normal 6 4 2 3 4" xfId="2483" xr:uid="{00000000-0005-0000-0000-0000862B0000}"/>
    <cellStyle name="Normal 6 4 2 3 5" xfId="14810" xr:uid="{00000000-0005-0000-0000-0000872B0000}"/>
    <cellStyle name="Normal 6 4 2 3 6" xfId="24283" xr:uid="{00000000-0005-0000-0000-0000882B0000}"/>
    <cellStyle name="Normal 6 4 2 3 7" xfId="25028" xr:uid="{00000000-0005-0000-0000-0000892B0000}"/>
    <cellStyle name="Normal 6 4 2 3 8" xfId="26364" xr:uid="{00000000-0005-0000-0000-00008A2B0000}"/>
    <cellStyle name="Normal 6 4 2 4" xfId="1142" xr:uid="{00000000-0005-0000-0000-00008B2B0000}"/>
    <cellStyle name="Normal 6 4 2 4 2" xfId="1143" xr:uid="{00000000-0005-0000-0000-00008C2B0000}"/>
    <cellStyle name="Normal 6 4 2 4 2 2" xfId="2488" xr:uid="{00000000-0005-0000-0000-00008D2B0000}"/>
    <cellStyle name="Normal 6 4 2 4 2 3" xfId="24754" xr:uid="{00000000-0005-0000-0000-00008E2B0000}"/>
    <cellStyle name="Normal 6 4 2 4 2 4" xfId="25477" xr:uid="{00000000-0005-0000-0000-00008F2B0000}"/>
    <cellStyle name="Normal 6 4 2 4 3" xfId="2487" xr:uid="{00000000-0005-0000-0000-0000902B0000}"/>
    <cellStyle name="Normal 6 4 2 4 4" xfId="19506" xr:uid="{00000000-0005-0000-0000-0000912B0000}"/>
    <cellStyle name="Normal 6 4 2 4 5" xfId="24375" xr:uid="{00000000-0005-0000-0000-0000922B0000}"/>
    <cellStyle name="Normal 6 4 2 4 6" xfId="25120" xr:uid="{00000000-0005-0000-0000-0000932B0000}"/>
    <cellStyle name="Normal 6 4 2 4 7" xfId="26436" xr:uid="{00000000-0005-0000-0000-0000942B0000}"/>
    <cellStyle name="Normal 6 4 2 5" xfId="1144" xr:uid="{00000000-0005-0000-0000-0000952B0000}"/>
    <cellStyle name="Normal 6 4 2 5 2" xfId="2489" xr:uid="{00000000-0005-0000-0000-0000962B0000}"/>
    <cellStyle name="Normal 6 4 2 5 3" xfId="23994" xr:uid="{00000000-0005-0000-0000-0000972B0000}"/>
    <cellStyle name="Normal 6 4 2 5 4" xfId="24574" xr:uid="{00000000-0005-0000-0000-0000982B0000}"/>
    <cellStyle name="Normal 6 4 2 5 5" xfId="25297" xr:uid="{00000000-0005-0000-0000-0000992B0000}"/>
    <cellStyle name="Normal 6 4 2 6" xfId="2478" xr:uid="{00000000-0005-0000-0000-00009A2B0000}"/>
    <cellStyle name="Normal 6 4 2 7" xfId="5393" xr:uid="{00000000-0005-0000-0000-00009B2B0000}"/>
    <cellStyle name="Normal 6 4 2 8" xfId="24195" xr:uid="{00000000-0005-0000-0000-00009C2B0000}"/>
    <cellStyle name="Normal 6 4 2 9" xfId="24940" xr:uid="{00000000-0005-0000-0000-00009D2B0000}"/>
    <cellStyle name="Normal 6 4 3" xfId="1145" xr:uid="{00000000-0005-0000-0000-00009E2B0000}"/>
    <cellStyle name="Normal 6 4 3 10" xfId="26165" xr:uid="{00000000-0005-0000-0000-00009F2B0000}"/>
    <cellStyle name="Normal 6 4 3 2" xfId="1146" xr:uid="{00000000-0005-0000-0000-0000A02B0000}"/>
    <cellStyle name="Normal 6 4 3 2 2" xfId="1147" xr:uid="{00000000-0005-0000-0000-0000A12B0000}"/>
    <cellStyle name="Normal 6 4 3 2 2 2" xfId="1148" xr:uid="{00000000-0005-0000-0000-0000A22B0000}"/>
    <cellStyle name="Normal 6 4 3 2 2 2 2" xfId="2493" xr:uid="{00000000-0005-0000-0000-0000A32B0000}"/>
    <cellStyle name="Normal 6 4 3 2 2 2 3" xfId="24873" xr:uid="{00000000-0005-0000-0000-0000A42B0000}"/>
    <cellStyle name="Normal 6 4 3 2 2 2 4" xfId="25596" xr:uid="{00000000-0005-0000-0000-0000A52B0000}"/>
    <cellStyle name="Normal 6 4 3 2 2 3" xfId="2492" xr:uid="{00000000-0005-0000-0000-0000A62B0000}"/>
    <cellStyle name="Normal 6 4 3 2 2 4" xfId="24494" xr:uid="{00000000-0005-0000-0000-0000A72B0000}"/>
    <cellStyle name="Normal 6 4 3 2 2 5" xfId="25239" xr:uid="{00000000-0005-0000-0000-0000A82B0000}"/>
    <cellStyle name="Normal 6 4 3 2 2 6" xfId="26521" xr:uid="{00000000-0005-0000-0000-0000A92B0000}"/>
    <cellStyle name="Normal 6 4 3 2 3" xfId="1149" xr:uid="{00000000-0005-0000-0000-0000AA2B0000}"/>
    <cellStyle name="Normal 6 4 3 2 3 2" xfId="2494" xr:uid="{00000000-0005-0000-0000-0000AB2B0000}"/>
    <cellStyle name="Normal 6 4 3 2 3 3" xfId="24693" xr:uid="{00000000-0005-0000-0000-0000AC2B0000}"/>
    <cellStyle name="Normal 6 4 3 2 3 4" xfId="25416" xr:uid="{00000000-0005-0000-0000-0000AD2B0000}"/>
    <cellStyle name="Normal 6 4 3 2 4" xfId="2491" xr:uid="{00000000-0005-0000-0000-0000AE2B0000}"/>
    <cellStyle name="Normal 6 4 3 2 5" xfId="24314" xr:uid="{00000000-0005-0000-0000-0000AF2B0000}"/>
    <cellStyle name="Normal 6 4 3 2 6" xfId="25059" xr:uid="{00000000-0005-0000-0000-0000B02B0000}"/>
    <cellStyle name="Normal 6 4 3 2 7" xfId="26305" xr:uid="{00000000-0005-0000-0000-0000B12B0000}"/>
    <cellStyle name="Normal 6 4 3 3" xfId="1150" xr:uid="{00000000-0005-0000-0000-0000B22B0000}"/>
    <cellStyle name="Normal 6 4 3 3 2" xfId="1151" xr:uid="{00000000-0005-0000-0000-0000B32B0000}"/>
    <cellStyle name="Normal 6 4 3 3 2 2" xfId="1152" xr:uid="{00000000-0005-0000-0000-0000B42B0000}"/>
    <cellStyle name="Normal 6 4 3 3 2 2 2" xfId="2497" xr:uid="{00000000-0005-0000-0000-0000B52B0000}"/>
    <cellStyle name="Normal 6 4 3 3 2 3" xfId="2496" xr:uid="{00000000-0005-0000-0000-0000B62B0000}"/>
    <cellStyle name="Normal 6 4 3 3 2 4" xfId="24785" xr:uid="{00000000-0005-0000-0000-0000B72B0000}"/>
    <cellStyle name="Normal 6 4 3 3 2 5" xfId="25508" xr:uid="{00000000-0005-0000-0000-0000B82B0000}"/>
    <cellStyle name="Normal 6 4 3 3 2 6" xfId="26593" xr:uid="{00000000-0005-0000-0000-0000B92B0000}"/>
    <cellStyle name="Normal 6 4 3 3 3" xfId="1153" xr:uid="{00000000-0005-0000-0000-0000BA2B0000}"/>
    <cellStyle name="Normal 6 4 3 3 3 2" xfId="2498" xr:uid="{00000000-0005-0000-0000-0000BB2B0000}"/>
    <cellStyle name="Normal 6 4 3 3 4" xfId="2495" xr:uid="{00000000-0005-0000-0000-0000BC2B0000}"/>
    <cellStyle name="Normal 6 4 3 3 5" xfId="24406" xr:uid="{00000000-0005-0000-0000-0000BD2B0000}"/>
    <cellStyle name="Normal 6 4 3 3 6" xfId="25151" xr:uid="{00000000-0005-0000-0000-0000BE2B0000}"/>
    <cellStyle name="Normal 6 4 3 3 7" xfId="26377" xr:uid="{00000000-0005-0000-0000-0000BF2B0000}"/>
    <cellStyle name="Normal 6 4 3 4" xfId="1154" xr:uid="{00000000-0005-0000-0000-0000C02B0000}"/>
    <cellStyle name="Normal 6 4 3 4 2" xfId="1155" xr:uid="{00000000-0005-0000-0000-0000C12B0000}"/>
    <cellStyle name="Normal 6 4 3 4 2 2" xfId="2500" xr:uid="{00000000-0005-0000-0000-0000C22B0000}"/>
    <cellStyle name="Normal 6 4 3 4 3" xfId="2499" xr:uid="{00000000-0005-0000-0000-0000C32B0000}"/>
    <cellStyle name="Normal 6 4 3 4 4" xfId="24605" xr:uid="{00000000-0005-0000-0000-0000C42B0000}"/>
    <cellStyle name="Normal 6 4 3 4 5" xfId="25328" xr:uid="{00000000-0005-0000-0000-0000C52B0000}"/>
    <cellStyle name="Normal 6 4 3 4 6" xfId="26449" xr:uid="{00000000-0005-0000-0000-0000C62B0000}"/>
    <cellStyle name="Normal 6 4 3 5" xfId="1156" xr:uid="{00000000-0005-0000-0000-0000C72B0000}"/>
    <cellStyle name="Normal 6 4 3 5 2" xfId="2501" xr:uid="{00000000-0005-0000-0000-0000C82B0000}"/>
    <cellStyle name="Normal 6 4 3 6" xfId="2490" xr:uid="{00000000-0005-0000-0000-0000C92B0000}"/>
    <cellStyle name="Normal 6 4 3 7" xfId="7935" xr:uid="{00000000-0005-0000-0000-0000CA2B0000}"/>
    <cellStyle name="Normal 6 4 3 8" xfId="24226" xr:uid="{00000000-0005-0000-0000-0000CB2B0000}"/>
    <cellStyle name="Normal 6 4 3 9" xfId="24971" xr:uid="{00000000-0005-0000-0000-0000CC2B0000}"/>
    <cellStyle name="Normal 6 4 4" xfId="1157" xr:uid="{00000000-0005-0000-0000-0000CD2B0000}"/>
    <cellStyle name="Normal 6 4 4 10" xfId="26260" xr:uid="{00000000-0005-0000-0000-0000CE2B0000}"/>
    <cellStyle name="Normal 6 4 4 2" xfId="1158" xr:uid="{00000000-0005-0000-0000-0000CF2B0000}"/>
    <cellStyle name="Normal 6 4 4 2 2" xfId="1159" xr:uid="{00000000-0005-0000-0000-0000D02B0000}"/>
    <cellStyle name="Normal 6 4 4 2 2 2" xfId="1160" xr:uid="{00000000-0005-0000-0000-0000D12B0000}"/>
    <cellStyle name="Normal 6 4 4 2 2 2 2" xfId="2505" xr:uid="{00000000-0005-0000-0000-0000D22B0000}"/>
    <cellStyle name="Normal 6 4 4 2 2 3" xfId="2504" xr:uid="{00000000-0005-0000-0000-0000D32B0000}"/>
    <cellStyle name="Normal 6 4 4 2 2 4" xfId="24829" xr:uid="{00000000-0005-0000-0000-0000D42B0000}"/>
    <cellStyle name="Normal 6 4 4 2 2 5" xfId="25552" xr:uid="{00000000-0005-0000-0000-0000D52B0000}"/>
    <cellStyle name="Normal 6 4 4 2 2 6" xfId="26548" xr:uid="{00000000-0005-0000-0000-0000D62B0000}"/>
    <cellStyle name="Normal 6 4 4 2 3" xfId="1161" xr:uid="{00000000-0005-0000-0000-0000D72B0000}"/>
    <cellStyle name="Normal 6 4 4 2 3 2" xfId="2506" xr:uid="{00000000-0005-0000-0000-0000D82B0000}"/>
    <cellStyle name="Normal 6 4 4 2 4" xfId="2503" xr:uid="{00000000-0005-0000-0000-0000D92B0000}"/>
    <cellStyle name="Normal 6 4 4 2 5" xfId="24450" xr:uid="{00000000-0005-0000-0000-0000DA2B0000}"/>
    <cellStyle name="Normal 6 4 4 2 6" xfId="25195" xr:uid="{00000000-0005-0000-0000-0000DB2B0000}"/>
    <cellStyle name="Normal 6 4 4 2 7" xfId="26332" xr:uid="{00000000-0005-0000-0000-0000DC2B0000}"/>
    <cellStyle name="Normal 6 4 4 3" xfId="1162" xr:uid="{00000000-0005-0000-0000-0000DD2B0000}"/>
    <cellStyle name="Normal 6 4 4 3 2" xfId="1163" xr:uid="{00000000-0005-0000-0000-0000DE2B0000}"/>
    <cellStyle name="Normal 6 4 4 3 2 2" xfId="1164" xr:uid="{00000000-0005-0000-0000-0000DF2B0000}"/>
    <cellStyle name="Normal 6 4 4 3 2 2 2" xfId="2509" xr:uid="{00000000-0005-0000-0000-0000E02B0000}"/>
    <cellStyle name="Normal 6 4 4 3 2 3" xfId="2508" xr:uid="{00000000-0005-0000-0000-0000E12B0000}"/>
    <cellStyle name="Normal 6 4 4 3 2 4" xfId="26620" xr:uid="{00000000-0005-0000-0000-0000E22B0000}"/>
    <cellStyle name="Normal 6 4 4 3 3" xfId="1165" xr:uid="{00000000-0005-0000-0000-0000E32B0000}"/>
    <cellStyle name="Normal 6 4 4 3 3 2" xfId="2510" xr:uid="{00000000-0005-0000-0000-0000E42B0000}"/>
    <cellStyle name="Normal 6 4 4 3 4" xfId="2507" xr:uid="{00000000-0005-0000-0000-0000E52B0000}"/>
    <cellStyle name="Normal 6 4 4 3 5" xfId="24649" xr:uid="{00000000-0005-0000-0000-0000E62B0000}"/>
    <cellStyle name="Normal 6 4 4 3 6" xfId="25372" xr:uid="{00000000-0005-0000-0000-0000E72B0000}"/>
    <cellStyle name="Normal 6 4 4 3 7" xfId="26404" xr:uid="{00000000-0005-0000-0000-0000E82B0000}"/>
    <cellStyle name="Normal 6 4 4 4" xfId="1166" xr:uid="{00000000-0005-0000-0000-0000E92B0000}"/>
    <cellStyle name="Normal 6 4 4 4 2" xfId="1167" xr:uid="{00000000-0005-0000-0000-0000EA2B0000}"/>
    <cellStyle name="Normal 6 4 4 4 2 2" xfId="2512" xr:uid="{00000000-0005-0000-0000-0000EB2B0000}"/>
    <cellStyle name="Normal 6 4 4 4 3" xfId="2511" xr:uid="{00000000-0005-0000-0000-0000EC2B0000}"/>
    <cellStyle name="Normal 6 4 4 4 4" xfId="26476" xr:uid="{00000000-0005-0000-0000-0000ED2B0000}"/>
    <cellStyle name="Normal 6 4 4 5" xfId="1168" xr:uid="{00000000-0005-0000-0000-0000EE2B0000}"/>
    <cellStyle name="Normal 6 4 4 5 2" xfId="2513" xr:uid="{00000000-0005-0000-0000-0000EF2B0000}"/>
    <cellStyle name="Normal 6 4 4 6" xfId="2502" xr:uid="{00000000-0005-0000-0000-0000F02B0000}"/>
    <cellStyle name="Normal 6 4 4 7" xfId="14809" xr:uid="{00000000-0005-0000-0000-0000F12B0000}"/>
    <cellStyle name="Normal 6 4 4 8" xfId="24270" xr:uid="{00000000-0005-0000-0000-0000F22B0000}"/>
    <cellStyle name="Normal 6 4 4 9" xfId="25015" xr:uid="{00000000-0005-0000-0000-0000F32B0000}"/>
    <cellStyle name="Normal 6 4 5" xfId="1169" xr:uid="{00000000-0005-0000-0000-0000F42B0000}"/>
    <cellStyle name="Normal 6 4 5 2" xfId="1170" xr:uid="{00000000-0005-0000-0000-0000F52B0000}"/>
    <cellStyle name="Normal 6 4 5 2 2" xfId="1171" xr:uid="{00000000-0005-0000-0000-0000F62B0000}"/>
    <cellStyle name="Normal 6 4 5 2 2 2" xfId="2516" xr:uid="{00000000-0005-0000-0000-0000F72B0000}"/>
    <cellStyle name="Normal 6 4 5 2 3" xfId="2515" xr:uid="{00000000-0005-0000-0000-0000F82B0000}"/>
    <cellStyle name="Normal 6 4 5 2 4" xfId="24739" xr:uid="{00000000-0005-0000-0000-0000F92B0000}"/>
    <cellStyle name="Normal 6 4 5 2 5" xfId="25462" xr:uid="{00000000-0005-0000-0000-0000FA2B0000}"/>
    <cellStyle name="Normal 6 4 5 2 6" xfId="26495" xr:uid="{00000000-0005-0000-0000-0000FB2B0000}"/>
    <cellStyle name="Normal 6 4 5 3" xfId="1172" xr:uid="{00000000-0005-0000-0000-0000FC2B0000}"/>
    <cellStyle name="Normal 6 4 5 3 2" xfId="2517" xr:uid="{00000000-0005-0000-0000-0000FD2B0000}"/>
    <cellStyle name="Normal 6 4 5 4" xfId="2514" xr:uid="{00000000-0005-0000-0000-0000FE2B0000}"/>
    <cellStyle name="Normal 6 4 5 5" xfId="19505" xr:uid="{00000000-0005-0000-0000-0000FF2B0000}"/>
    <cellStyle name="Normal 6 4 5 6" xfId="24360" xr:uid="{00000000-0005-0000-0000-0000002C0000}"/>
    <cellStyle name="Normal 6 4 5 7" xfId="25105" xr:uid="{00000000-0005-0000-0000-0000012C0000}"/>
    <cellStyle name="Normal 6 4 5 8" xfId="26279" xr:uid="{00000000-0005-0000-0000-0000022C0000}"/>
    <cellStyle name="Normal 6 4 6" xfId="1173" xr:uid="{00000000-0005-0000-0000-0000032C0000}"/>
    <cellStyle name="Normal 6 4 6 2" xfId="1174" xr:uid="{00000000-0005-0000-0000-0000042C0000}"/>
    <cellStyle name="Normal 6 4 6 2 2" xfId="1175" xr:uid="{00000000-0005-0000-0000-0000052C0000}"/>
    <cellStyle name="Normal 6 4 6 2 2 2" xfId="2520" xr:uid="{00000000-0005-0000-0000-0000062C0000}"/>
    <cellStyle name="Normal 6 4 6 2 3" xfId="2519" xr:uid="{00000000-0005-0000-0000-0000072C0000}"/>
    <cellStyle name="Normal 6 4 6 2 4" xfId="26567" xr:uid="{00000000-0005-0000-0000-0000082C0000}"/>
    <cellStyle name="Normal 6 4 6 3" xfId="1176" xr:uid="{00000000-0005-0000-0000-0000092C0000}"/>
    <cellStyle name="Normal 6 4 6 3 2" xfId="2521" xr:uid="{00000000-0005-0000-0000-00000A2C0000}"/>
    <cellStyle name="Normal 6 4 6 4" xfId="2518" xr:uid="{00000000-0005-0000-0000-00000B2C0000}"/>
    <cellStyle name="Normal 6 4 6 5" xfId="23993" xr:uid="{00000000-0005-0000-0000-00000C2C0000}"/>
    <cellStyle name="Normal 6 4 6 6" xfId="24561" xr:uid="{00000000-0005-0000-0000-00000D2C0000}"/>
    <cellStyle name="Normal 6 4 6 7" xfId="25284" xr:uid="{00000000-0005-0000-0000-00000E2C0000}"/>
    <cellStyle name="Normal 6 4 6 8" xfId="26351" xr:uid="{00000000-0005-0000-0000-00000F2C0000}"/>
    <cellStyle name="Normal 6 4 7" xfId="1177" xr:uid="{00000000-0005-0000-0000-0000102C0000}"/>
    <cellStyle name="Normal 6 4 7 2" xfId="1178" xr:uid="{00000000-0005-0000-0000-0000112C0000}"/>
    <cellStyle name="Normal 6 4 7 2 2" xfId="2523" xr:uid="{00000000-0005-0000-0000-0000122C0000}"/>
    <cellStyle name="Normal 6 4 7 3" xfId="2522" xr:uid="{00000000-0005-0000-0000-0000132C0000}"/>
    <cellStyle name="Normal 6 4 7 4" xfId="26423" xr:uid="{00000000-0005-0000-0000-0000142C0000}"/>
    <cellStyle name="Normal 6 4 8" xfId="1179" xr:uid="{00000000-0005-0000-0000-0000152C0000}"/>
    <cellStyle name="Normal 6 4 8 2" xfId="2524" xr:uid="{00000000-0005-0000-0000-0000162C0000}"/>
    <cellStyle name="Normal 6 4 9" xfId="2477" xr:uid="{00000000-0005-0000-0000-0000172C0000}"/>
    <cellStyle name="Normal 6 5" xfId="1180" xr:uid="{00000000-0005-0000-0000-0000182C0000}"/>
    <cellStyle name="Normal 6 5 10" xfId="26145" xr:uid="{00000000-0005-0000-0000-0000192C0000}"/>
    <cellStyle name="Normal 6 5 2" xfId="1181" xr:uid="{00000000-0005-0000-0000-00001A2C0000}"/>
    <cellStyle name="Normal 6 5 2 2" xfId="1182" xr:uid="{00000000-0005-0000-0000-00001B2C0000}"/>
    <cellStyle name="Normal 6 5 2 2 2" xfId="1183" xr:uid="{00000000-0005-0000-0000-00001C2C0000}"/>
    <cellStyle name="Normal 6 5 2 2 2 2" xfId="2528" xr:uid="{00000000-0005-0000-0000-00001D2C0000}"/>
    <cellStyle name="Normal 6 5 2 2 2 2 2" xfId="24879" xr:uid="{00000000-0005-0000-0000-00001E2C0000}"/>
    <cellStyle name="Normal 6 5 2 2 2 2 3" xfId="25602" xr:uid="{00000000-0005-0000-0000-00001F2C0000}"/>
    <cellStyle name="Normal 6 5 2 2 2 3" xfId="24500" xr:uid="{00000000-0005-0000-0000-0000202C0000}"/>
    <cellStyle name="Normal 6 5 2 2 2 4" xfId="25245" xr:uid="{00000000-0005-0000-0000-0000212C0000}"/>
    <cellStyle name="Normal 6 5 2 2 3" xfId="2527" xr:uid="{00000000-0005-0000-0000-0000222C0000}"/>
    <cellStyle name="Normal 6 5 2 2 3 2" xfId="24699" xr:uid="{00000000-0005-0000-0000-0000232C0000}"/>
    <cellStyle name="Normal 6 5 2 2 3 3" xfId="25422" xr:uid="{00000000-0005-0000-0000-0000242C0000}"/>
    <cellStyle name="Normal 6 5 2 2 4" xfId="24320" xr:uid="{00000000-0005-0000-0000-0000252C0000}"/>
    <cellStyle name="Normal 6 5 2 2 5" xfId="25065" xr:uid="{00000000-0005-0000-0000-0000262C0000}"/>
    <cellStyle name="Normal 6 5 2 2 6" xfId="26501" xr:uid="{00000000-0005-0000-0000-0000272C0000}"/>
    <cellStyle name="Normal 6 5 2 3" xfId="1184" xr:uid="{00000000-0005-0000-0000-0000282C0000}"/>
    <cellStyle name="Normal 6 5 2 3 2" xfId="2529" xr:uid="{00000000-0005-0000-0000-0000292C0000}"/>
    <cellStyle name="Normal 6 5 2 3 2 2" xfId="24791" xr:uid="{00000000-0005-0000-0000-00002A2C0000}"/>
    <cellStyle name="Normal 6 5 2 3 2 3" xfId="25514" xr:uid="{00000000-0005-0000-0000-00002B2C0000}"/>
    <cellStyle name="Normal 6 5 2 3 3" xfId="24412" xr:uid="{00000000-0005-0000-0000-00002C2C0000}"/>
    <cellStyle name="Normal 6 5 2 3 4" xfId="25157" xr:uid="{00000000-0005-0000-0000-00002D2C0000}"/>
    <cellStyle name="Normal 6 5 2 4" xfId="2526" xr:uid="{00000000-0005-0000-0000-00002E2C0000}"/>
    <cellStyle name="Normal 6 5 2 4 2" xfId="24611" xr:uid="{00000000-0005-0000-0000-00002F2C0000}"/>
    <cellStyle name="Normal 6 5 2 4 3" xfId="25334" xr:uid="{00000000-0005-0000-0000-0000302C0000}"/>
    <cellStyle name="Normal 6 5 2 5" xfId="7937" xr:uid="{00000000-0005-0000-0000-0000312C0000}"/>
    <cellStyle name="Normal 6 5 2 6" xfId="24232" xr:uid="{00000000-0005-0000-0000-0000322C0000}"/>
    <cellStyle name="Normal 6 5 2 7" xfId="24977" xr:uid="{00000000-0005-0000-0000-0000332C0000}"/>
    <cellStyle name="Normal 6 5 2 8" xfId="26285" xr:uid="{00000000-0005-0000-0000-0000342C0000}"/>
    <cellStyle name="Normal 6 5 3" xfId="1185" xr:uid="{00000000-0005-0000-0000-0000352C0000}"/>
    <cellStyle name="Normal 6 5 3 2" xfId="1186" xr:uid="{00000000-0005-0000-0000-0000362C0000}"/>
    <cellStyle name="Normal 6 5 3 2 2" xfId="1187" xr:uid="{00000000-0005-0000-0000-0000372C0000}"/>
    <cellStyle name="Normal 6 5 3 2 2 2" xfId="2532" xr:uid="{00000000-0005-0000-0000-0000382C0000}"/>
    <cellStyle name="Normal 6 5 3 2 2 3" xfId="24835" xr:uid="{00000000-0005-0000-0000-0000392C0000}"/>
    <cellStyle name="Normal 6 5 3 2 2 4" xfId="25558" xr:uid="{00000000-0005-0000-0000-00003A2C0000}"/>
    <cellStyle name="Normal 6 5 3 2 3" xfId="2531" xr:uid="{00000000-0005-0000-0000-00003B2C0000}"/>
    <cellStyle name="Normal 6 5 3 2 4" xfId="24456" xr:uid="{00000000-0005-0000-0000-00003C2C0000}"/>
    <cellStyle name="Normal 6 5 3 2 5" xfId="25201" xr:uid="{00000000-0005-0000-0000-00003D2C0000}"/>
    <cellStyle name="Normal 6 5 3 2 6" xfId="26573" xr:uid="{00000000-0005-0000-0000-00003E2C0000}"/>
    <cellStyle name="Normal 6 5 3 3" xfId="1188" xr:uid="{00000000-0005-0000-0000-00003F2C0000}"/>
    <cellStyle name="Normal 6 5 3 3 2" xfId="2533" xr:uid="{00000000-0005-0000-0000-0000402C0000}"/>
    <cellStyle name="Normal 6 5 3 3 3" xfId="24655" xr:uid="{00000000-0005-0000-0000-0000412C0000}"/>
    <cellStyle name="Normal 6 5 3 3 4" xfId="25378" xr:uid="{00000000-0005-0000-0000-0000422C0000}"/>
    <cellStyle name="Normal 6 5 3 4" xfId="2530" xr:uid="{00000000-0005-0000-0000-0000432C0000}"/>
    <cellStyle name="Normal 6 5 3 5" xfId="14811" xr:uid="{00000000-0005-0000-0000-0000442C0000}"/>
    <cellStyle name="Normal 6 5 3 6" xfId="24276" xr:uid="{00000000-0005-0000-0000-0000452C0000}"/>
    <cellStyle name="Normal 6 5 3 7" xfId="25021" xr:uid="{00000000-0005-0000-0000-0000462C0000}"/>
    <cellStyle name="Normal 6 5 3 8" xfId="26357" xr:uid="{00000000-0005-0000-0000-0000472C0000}"/>
    <cellStyle name="Normal 6 5 4" xfId="1189" xr:uid="{00000000-0005-0000-0000-0000482C0000}"/>
    <cellStyle name="Normal 6 5 4 2" xfId="1190" xr:uid="{00000000-0005-0000-0000-0000492C0000}"/>
    <cellStyle name="Normal 6 5 4 2 2" xfId="2535" xr:uid="{00000000-0005-0000-0000-00004A2C0000}"/>
    <cellStyle name="Normal 6 5 4 2 3" xfId="24747" xr:uid="{00000000-0005-0000-0000-00004B2C0000}"/>
    <cellStyle name="Normal 6 5 4 2 4" xfId="25470" xr:uid="{00000000-0005-0000-0000-00004C2C0000}"/>
    <cellStyle name="Normal 6 5 4 3" xfId="2534" xr:uid="{00000000-0005-0000-0000-00004D2C0000}"/>
    <cellStyle name="Normal 6 5 4 4" xfId="19507" xr:uid="{00000000-0005-0000-0000-00004E2C0000}"/>
    <cellStyle name="Normal 6 5 4 5" xfId="24368" xr:uid="{00000000-0005-0000-0000-00004F2C0000}"/>
    <cellStyle name="Normal 6 5 4 6" xfId="25113" xr:uid="{00000000-0005-0000-0000-0000502C0000}"/>
    <cellStyle name="Normal 6 5 4 7" xfId="26429" xr:uid="{00000000-0005-0000-0000-0000512C0000}"/>
    <cellStyle name="Normal 6 5 5" xfId="1191" xr:uid="{00000000-0005-0000-0000-0000522C0000}"/>
    <cellStyle name="Normal 6 5 5 2" xfId="2536" xr:uid="{00000000-0005-0000-0000-0000532C0000}"/>
    <cellStyle name="Normal 6 5 5 3" xfId="23995" xr:uid="{00000000-0005-0000-0000-0000542C0000}"/>
    <cellStyle name="Normal 6 5 5 4" xfId="24567" xr:uid="{00000000-0005-0000-0000-0000552C0000}"/>
    <cellStyle name="Normal 6 5 5 5" xfId="25290" xr:uid="{00000000-0005-0000-0000-0000562C0000}"/>
    <cellStyle name="Normal 6 5 6" xfId="2525" xr:uid="{00000000-0005-0000-0000-0000572C0000}"/>
    <cellStyle name="Normal 6 5 7" xfId="5394" xr:uid="{00000000-0005-0000-0000-0000582C0000}"/>
    <cellStyle name="Normal 6 5 8" xfId="24188" xr:uid="{00000000-0005-0000-0000-0000592C0000}"/>
    <cellStyle name="Normal 6 5 9" xfId="24933" xr:uid="{00000000-0005-0000-0000-00005A2C0000}"/>
    <cellStyle name="Normal 6 6" xfId="1192" xr:uid="{00000000-0005-0000-0000-00005B2C0000}"/>
    <cellStyle name="Normal 6 6 10" xfId="26158" xr:uid="{00000000-0005-0000-0000-00005C2C0000}"/>
    <cellStyle name="Normal 6 6 2" xfId="1193" xr:uid="{00000000-0005-0000-0000-00005D2C0000}"/>
    <cellStyle name="Normal 6 6 2 2" xfId="1194" xr:uid="{00000000-0005-0000-0000-00005E2C0000}"/>
    <cellStyle name="Normal 6 6 2 2 2" xfId="1195" xr:uid="{00000000-0005-0000-0000-00005F2C0000}"/>
    <cellStyle name="Normal 6 6 2 2 2 2" xfId="2540" xr:uid="{00000000-0005-0000-0000-0000602C0000}"/>
    <cellStyle name="Normal 6 6 2 2 2 3" xfId="24866" xr:uid="{00000000-0005-0000-0000-0000612C0000}"/>
    <cellStyle name="Normal 6 6 2 2 2 4" xfId="25589" xr:uid="{00000000-0005-0000-0000-0000622C0000}"/>
    <cellStyle name="Normal 6 6 2 2 3" xfId="2539" xr:uid="{00000000-0005-0000-0000-0000632C0000}"/>
    <cellStyle name="Normal 6 6 2 2 4" xfId="24487" xr:uid="{00000000-0005-0000-0000-0000642C0000}"/>
    <cellStyle name="Normal 6 6 2 2 5" xfId="25232" xr:uid="{00000000-0005-0000-0000-0000652C0000}"/>
    <cellStyle name="Normal 6 6 2 2 6" xfId="26514" xr:uid="{00000000-0005-0000-0000-0000662C0000}"/>
    <cellStyle name="Normal 6 6 2 3" xfId="1196" xr:uid="{00000000-0005-0000-0000-0000672C0000}"/>
    <cellStyle name="Normal 6 6 2 3 2" xfId="2541" xr:uid="{00000000-0005-0000-0000-0000682C0000}"/>
    <cellStyle name="Normal 6 6 2 3 3" xfId="24686" xr:uid="{00000000-0005-0000-0000-0000692C0000}"/>
    <cellStyle name="Normal 6 6 2 3 4" xfId="25409" xr:uid="{00000000-0005-0000-0000-00006A2C0000}"/>
    <cellStyle name="Normal 6 6 2 4" xfId="2538" xr:uid="{00000000-0005-0000-0000-00006B2C0000}"/>
    <cellStyle name="Normal 6 6 2 5" xfId="24307" xr:uid="{00000000-0005-0000-0000-00006C2C0000}"/>
    <cellStyle name="Normal 6 6 2 6" xfId="25052" xr:uid="{00000000-0005-0000-0000-00006D2C0000}"/>
    <cellStyle name="Normal 6 6 2 7" xfId="26298" xr:uid="{00000000-0005-0000-0000-00006E2C0000}"/>
    <cellStyle name="Normal 6 6 3" xfId="1197" xr:uid="{00000000-0005-0000-0000-00006F2C0000}"/>
    <cellStyle name="Normal 6 6 3 2" xfId="1198" xr:uid="{00000000-0005-0000-0000-0000702C0000}"/>
    <cellStyle name="Normal 6 6 3 2 2" xfId="1199" xr:uid="{00000000-0005-0000-0000-0000712C0000}"/>
    <cellStyle name="Normal 6 6 3 2 2 2" xfId="2544" xr:uid="{00000000-0005-0000-0000-0000722C0000}"/>
    <cellStyle name="Normal 6 6 3 2 3" xfId="2543" xr:uid="{00000000-0005-0000-0000-0000732C0000}"/>
    <cellStyle name="Normal 6 6 3 2 4" xfId="24778" xr:uid="{00000000-0005-0000-0000-0000742C0000}"/>
    <cellStyle name="Normal 6 6 3 2 5" xfId="25501" xr:uid="{00000000-0005-0000-0000-0000752C0000}"/>
    <cellStyle name="Normal 6 6 3 2 6" xfId="26586" xr:uid="{00000000-0005-0000-0000-0000762C0000}"/>
    <cellStyle name="Normal 6 6 3 3" xfId="1200" xr:uid="{00000000-0005-0000-0000-0000772C0000}"/>
    <cellStyle name="Normal 6 6 3 3 2" xfId="2545" xr:uid="{00000000-0005-0000-0000-0000782C0000}"/>
    <cellStyle name="Normal 6 6 3 4" xfId="2542" xr:uid="{00000000-0005-0000-0000-0000792C0000}"/>
    <cellStyle name="Normal 6 6 3 5" xfId="24399" xr:uid="{00000000-0005-0000-0000-00007A2C0000}"/>
    <cellStyle name="Normal 6 6 3 6" xfId="25144" xr:uid="{00000000-0005-0000-0000-00007B2C0000}"/>
    <cellStyle name="Normal 6 6 3 7" xfId="26370" xr:uid="{00000000-0005-0000-0000-00007C2C0000}"/>
    <cellStyle name="Normal 6 6 4" xfId="1201" xr:uid="{00000000-0005-0000-0000-00007D2C0000}"/>
    <cellStyle name="Normal 6 6 4 2" xfId="1202" xr:uid="{00000000-0005-0000-0000-00007E2C0000}"/>
    <cellStyle name="Normal 6 6 4 2 2" xfId="2547" xr:uid="{00000000-0005-0000-0000-00007F2C0000}"/>
    <cellStyle name="Normal 6 6 4 3" xfId="2546" xr:uid="{00000000-0005-0000-0000-0000802C0000}"/>
    <cellStyle name="Normal 6 6 4 4" xfId="24598" xr:uid="{00000000-0005-0000-0000-0000812C0000}"/>
    <cellStyle name="Normal 6 6 4 5" xfId="25321" xr:uid="{00000000-0005-0000-0000-0000822C0000}"/>
    <cellStyle name="Normal 6 6 4 6" xfId="26442" xr:uid="{00000000-0005-0000-0000-0000832C0000}"/>
    <cellStyle name="Normal 6 6 5" xfId="1203" xr:uid="{00000000-0005-0000-0000-0000842C0000}"/>
    <cellStyle name="Normal 6 6 5 2" xfId="2548" xr:uid="{00000000-0005-0000-0000-0000852C0000}"/>
    <cellStyle name="Normal 6 6 6" xfId="2537" xr:uid="{00000000-0005-0000-0000-0000862C0000}"/>
    <cellStyle name="Normal 6 6 7" xfId="5406" xr:uid="{00000000-0005-0000-0000-0000872C0000}"/>
    <cellStyle name="Normal 6 6 8" xfId="24219" xr:uid="{00000000-0005-0000-0000-0000882C0000}"/>
    <cellStyle name="Normal 6 6 9" xfId="24964" xr:uid="{00000000-0005-0000-0000-0000892C0000}"/>
    <cellStyle name="Normal 6 7" xfId="1204" xr:uid="{00000000-0005-0000-0000-00008A2C0000}"/>
    <cellStyle name="Normal 6 7 2" xfId="1205" xr:uid="{00000000-0005-0000-0000-00008B2C0000}"/>
    <cellStyle name="Normal 6 7 2 2" xfId="24822" xr:uid="{00000000-0005-0000-0000-00008C2C0000}"/>
    <cellStyle name="Normal 6 7 2 2 2" xfId="25545" xr:uid="{00000000-0005-0000-0000-00008D2C0000}"/>
    <cellStyle name="Normal 6 7 2 3" xfId="24443" xr:uid="{00000000-0005-0000-0000-00008E2C0000}"/>
    <cellStyle name="Normal 6 7 2 4" xfId="25188" xr:uid="{00000000-0005-0000-0000-00008F2C0000}"/>
    <cellStyle name="Normal 6 7 3" xfId="2549" xr:uid="{00000000-0005-0000-0000-0000902C0000}"/>
    <cellStyle name="Normal 6 7 3 2" xfId="24642" xr:uid="{00000000-0005-0000-0000-0000912C0000}"/>
    <cellStyle name="Normal 6 7 3 3" xfId="25365" xr:uid="{00000000-0005-0000-0000-0000922C0000}"/>
    <cellStyle name="Normal 6 7 4" xfId="7703" xr:uid="{00000000-0005-0000-0000-0000932C0000}"/>
    <cellStyle name="Normal 6 7 5" xfId="24263" xr:uid="{00000000-0005-0000-0000-0000942C0000}"/>
    <cellStyle name="Normal 6 7 6" xfId="25008" xr:uid="{00000000-0005-0000-0000-0000952C0000}"/>
    <cellStyle name="Normal 6 8" xfId="1206" xr:uid="{00000000-0005-0000-0000-0000962C0000}"/>
    <cellStyle name="Normal 6 8 10" xfId="26253" xr:uid="{00000000-0005-0000-0000-0000972C0000}"/>
    <cellStyle name="Normal 6 8 2" xfId="1207" xr:uid="{00000000-0005-0000-0000-0000982C0000}"/>
    <cellStyle name="Normal 6 8 2 2" xfId="1208" xr:uid="{00000000-0005-0000-0000-0000992C0000}"/>
    <cellStyle name="Normal 6 8 2 2 2" xfId="1209" xr:uid="{00000000-0005-0000-0000-00009A2C0000}"/>
    <cellStyle name="Normal 6 8 2 2 2 2" xfId="2553" xr:uid="{00000000-0005-0000-0000-00009B2C0000}"/>
    <cellStyle name="Normal 6 8 2 2 3" xfId="2552" xr:uid="{00000000-0005-0000-0000-00009C2C0000}"/>
    <cellStyle name="Normal 6 8 2 2 4" xfId="26541" xr:uid="{00000000-0005-0000-0000-00009D2C0000}"/>
    <cellStyle name="Normal 6 8 2 3" xfId="1210" xr:uid="{00000000-0005-0000-0000-00009E2C0000}"/>
    <cellStyle name="Normal 6 8 2 3 2" xfId="2554" xr:uid="{00000000-0005-0000-0000-00009F2C0000}"/>
    <cellStyle name="Normal 6 8 2 4" xfId="2551" xr:uid="{00000000-0005-0000-0000-0000A02C0000}"/>
    <cellStyle name="Normal 6 8 2 5" xfId="24732" xr:uid="{00000000-0005-0000-0000-0000A12C0000}"/>
    <cellStyle name="Normal 6 8 2 6" xfId="25455" xr:uid="{00000000-0005-0000-0000-0000A22C0000}"/>
    <cellStyle name="Normal 6 8 2 7" xfId="26325" xr:uid="{00000000-0005-0000-0000-0000A32C0000}"/>
    <cellStyle name="Normal 6 8 3" xfId="1211" xr:uid="{00000000-0005-0000-0000-0000A42C0000}"/>
    <cellStyle name="Normal 6 8 3 2" xfId="1212" xr:uid="{00000000-0005-0000-0000-0000A52C0000}"/>
    <cellStyle name="Normal 6 8 3 2 2" xfId="1213" xr:uid="{00000000-0005-0000-0000-0000A62C0000}"/>
    <cellStyle name="Normal 6 8 3 2 2 2" xfId="2557" xr:uid="{00000000-0005-0000-0000-0000A72C0000}"/>
    <cellStyle name="Normal 6 8 3 2 3" xfId="2556" xr:uid="{00000000-0005-0000-0000-0000A82C0000}"/>
    <cellStyle name="Normal 6 8 3 2 4" xfId="26613" xr:uid="{00000000-0005-0000-0000-0000A92C0000}"/>
    <cellStyle name="Normal 6 8 3 3" xfId="1214" xr:uid="{00000000-0005-0000-0000-0000AA2C0000}"/>
    <cellStyle name="Normal 6 8 3 3 2" xfId="2558" xr:uid="{00000000-0005-0000-0000-0000AB2C0000}"/>
    <cellStyle name="Normal 6 8 3 4" xfId="2555" xr:uid="{00000000-0005-0000-0000-0000AC2C0000}"/>
    <cellStyle name="Normal 6 8 3 5" xfId="26397" xr:uid="{00000000-0005-0000-0000-0000AD2C0000}"/>
    <cellStyle name="Normal 6 8 4" xfId="1215" xr:uid="{00000000-0005-0000-0000-0000AE2C0000}"/>
    <cellStyle name="Normal 6 8 4 2" xfId="1216" xr:uid="{00000000-0005-0000-0000-0000AF2C0000}"/>
    <cellStyle name="Normal 6 8 4 2 2" xfId="2560" xr:uid="{00000000-0005-0000-0000-0000B02C0000}"/>
    <cellStyle name="Normal 6 8 4 3" xfId="2559" xr:uid="{00000000-0005-0000-0000-0000B12C0000}"/>
    <cellStyle name="Normal 6 8 4 4" xfId="26469" xr:uid="{00000000-0005-0000-0000-0000B22C0000}"/>
    <cellStyle name="Normal 6 8 5" xfId="1217" xr:uid="{00000000-0005-0000-0000-0000B32C0000}"/>
    <cellStyle name="Normal 6 8 5 2" xfId="2561" xr:uid="{00000000-0005-0000-0000-0000B42C0000}"/>
    <cellStyle name="Normal 6 8 6" xfId="2550" xr:uid="{00000000-0005-0000-0000-0000B52C0000}"/>
    <cellStyle name="Normal 6 8 7" xfId="14578" xr:uid="{00000000-0005-0000-0000-0000B62C0000}"/>
    <cellStyle name="Normal 6 8 8" xfId="24353" xr:uid="{00000000-0005-0000-0000-0000B72C0000}"/>
    <cellStyle name="Normal 6 8 9" xfId="25098" xr:uid="{00000000-0005-0000-0000-0000B82C0000}"/>
    <cellStyle name="Normal 6 9" xfId="1218" xr:uid="{00000000-0005-0000-0000-0000B92C0000}"/>
    <cellStyle name="Normal 6 9 2" xfId="1219" xr:uid="{00000000-0005-0000-0000-0000BA2C0000}"/>
    <cellStyle name="Normal 6 9 2 2" xfId="1220" xr:uid="{00000000-0005-0000-0000-0000BB2C0000}"/>
    <cellStyle name="Normal 6 9 2 2 2" xfId="2564" xr:uid="{00000000-0005-0000-0000-0000BC2C0000}"/>
    <cellStyle name="Normal 6 9 2 3" xfId="2563" xr:uid="{00000000-0005-0000-0000-0000BD2C0000}"/>
    <cellStyle name="Normal 6 9 2 4" xfId="26488" xr:uid="{00000000-0005-0000-0000-0000BE2C0000}"/>
    <cellStyle name="Normal 6 9 3" xfId="1221" xr:uid="{00000000-0005-0000-0000-0000BF2C0000}"/>
    <cellStyle name="Normal 6 9 3 2" xfId="2565" xr:uid="{00000000-0005-0000-0000-0000C02C0000}"/>
    <cellStyle name="Normal 6 9 4" xfId="2562" xr:uid="{00000000-0005-0000-0000-0000C12C0000}"/>
    <cellStyle name="Normal 6 9 5" xfId="19274" xr:uid="{00000000-0005-0000-0000-0000C22C0000}"/>
    <cellStyle name="Normal 6 9 6" xfId="24554" xr:uid="{00000000-0005-0000-0000-0000C32C0000}"/>
    <cellStyle name="Normal 6 9 7" xfId="25277" xr:uid="{00000000-0005-0000-0000-0000C42C0000}"/>
    <cellStyle name="Normal 6 9 8" xfId="26272" xr:uid="{00000000-0005-0000-0000-0000C52C0000}"/>
    <cellStyle name="Normal 60" xfId="1222" xr:uid="{00000000-0005-0000-0000-0000C62C0000}"/>
    <cellStyle name="Normal 60 2" xfId="2566" xr:uid="{00000000-0005-0000-0000-0000C72C0000}"/>
    <cellStyle name="Normal 61" xfId="1223" xr:uid="{00000000-0005-0000-0000-0000C82C0000}"/>
    <cellStyle name="Normal 61 2" xfId="2567" xr:uid="{00000000-0005-0000-0000-0000C92C0000}"/>
    <cellStyle name="Normal 62" xfId="1224" xr:uid="{00000000-0005-0000-0000-0000CA2C0000}"/>
    <cellStyle name="Normal 62 2" xfId="2568" xr:uid="{00000000-0005-0000-0000-0000CB2C0000}"/>
    <cellStyle name="Normal 63" xfId="1225" xr:uid="{00000000-0005-0000-0000-0000CC2C0000}"/>
    <cellStyle name="Normal 63 2" xfId="2569" xr:uid="{00000000-0005-0000-0000-0000CD2C0000}"/>
    <cellStyle name="Normal 64" xfId="1226" xr:uid="{00000000-0005-0000-0000-0000CE2C0000}"/>
    <cellStyle name="Normal 64 2" xfId="2570" xr:uid="{00000000-0005-0000-0000-0000CF2C0000}"/>
    <cellStyle name="Normal 65" xfId="1227" xr:uid="{00000000-0005-0000-0000-0000D02C0000}"/>
    <cellStyle name="Normal 65 2" xfId="2571" xr:uid="{00000000-0005-0000-0000-0000D12C0000}"/>
    <cellStyle name="Normal 66" xfId="1228" xr:uid="{00000000-0005-0000-0000-0000D22C0000}"/>
    <cellStyle name="Normal 66 2" xfId="2572" xr:uid="{00000000-0005-0000-0000-0000D32C0000}"/>
    <cellStyle name="Normal 67" xfId="1229" xr:uid="{00000000-0005-0000-0000-0000D42C0000}"/>
    <cellStyle name="Normal 67 2" xfId="2573" xr:uid="{00000000-0005-0000-0000-0000D52C0000}"/>
    <cellStyle name="Normal 68" xfId="1230" xr:uid="{00000000-0005-0000-0000-0000D62C0000}"/>
    <cellStyle name="Normal 68 2" xfId="1759" xr:uid="{00000000-0005-0000-0000-0000D72C0000}"/>
    <cellStyle name="Normal 68 3" xfId="2574" xr:uid="{00000000-0005-0000-0000-0000D82C0000}"/>
    <cellStyle name="Normal 69" xfId="1231" xr:uid="{00000000-0005-0000-0000-0000D92C0000}"/>
    <cellStyle name="Normal 69 2" xfId="2575" xr:uid="{00000000-0005-0000-0000-0000DA2C0000}"/>
    <cellStyle name="Normal 7" xfId="1232" xr:uid="{00000000-0005-0000-0000-0000DB2C0000}"/>
    <cellStyle name="Normal 7 2" xfId="1233" xr:uid="{00000000-0005-0000-0000-0000DC2C0000}"/>
    <cellStyle name="Normal 7 2 2" xfId="1234" xr:uid="{00000000-0005-0000-0000-0000DD2C0000}"/>
    <cellStyle name="Normal 7 2 2 2" xfId="5267" xr:uid="{00000000-0005-0000-0000-0000DE2C0000}"/>
    <cellStyle name="Normal 7 2 2 2 2" xfId="5272" xr:uid="{00000000-0005-0000-0000-0000DF2C0000}"/>
    <cellStyle name="Normal 7 2 2 2 2 2" xfId="5274" xr:uid="{00000000-0005-0000-0000-0000E02C0000}"/>
    <cellStyle name="Normal 7 2 2 2 2 2 2" xfId="7814" xr:uid="{00000000-0005-0000-0000-0000E12C0000}"/>
    <cellStyle name="Normal 7 2 2 2 2 2 3" xfId="14688" xr:uid="{00000000-0005-0000-0000-0000E22C0000}"/>
    <cellStyle name="Normal 7 2 2 2 2 2 4" xfId="19384" xr:uid="{00000000-0005-0000-0000-0000E32C0000}"/>
    <cellStyle name="Normal 7 2 2 2 2 2 5" xfId="23875" xr:uid="{00000000-0005-0000-0000-0000E42C0000}"/>
    <cellStyle name="Normal 7 2 2 2 2 3" xfId="7812" xr:uid="{00000000-0005-0000-0000-0000E52C0000}"/>
    <cellStyle name="Normal 7 2 2 2 2 4" xfId="14686" xr:uid="{00000000-0005-0000-0000-0000E62C0000}"/>
    <cellStyle name="Normal 7 2 2 2 2 5" xfId="19382" xr:uid="{00000000-0005-0000-0000-0000E72C0000}"/>
    <cellStyle name="Normal 7 2 2 2 2 6" xfId="23873" xr:uid="{00000000-0005-0000-0000-0000E82C0000}"/>
    <cellStyle name="Normal 7 2 2 2 3" xfId="7807" xr:uid="{00000000-0005-0000-0000-0000E92C0000}"/>
    <cellStyle name="Normal 7 2 2 2 4" xfId="14681" xr:uid="{00000000-0005-0000-0000-0000EA2C0000}"/>
    <cellStyle name="Normal 7 2 2 2 5" xfId="19377" xr:uid="{00000000-0005-0000-0000-0000EB2C0000}"/>
    <cellStyle name="Normal 7 2 2 2 6" xfId="23868" xr:uid="{00000000-0005-0000-0000-0000EC2C0000}"/>
    <cellStyle name="Normal 7 2 2 3" xfId="7809" xr:uid="{00000000-0005-0000-0000-0000ED2C0000}"/>
    <cellStyle name="Normal 7 2 2 4" xfId="14683" xr:uid="{00000000-0005-0000-0000-0000EE2C0000}"/>
    <cellStyle name="Normal 7 2 2 5" xfId="19379" xr:uid="{00000000-0005-0000-0000-0000EF2C0000}"/>
    <cellStyle name="Normal 7 2 2 6" xfId="23870" xr:uid="{00000000-0005-0000-0000-0000F02C0000}"/>
    <cellStyle name="Normal 7 2 2 7" xfId="5269" xr:uid="{00000000-0005-0000-0000-0000F12C0000}"/>
    <cellStyle name="Normal 7 2 3" xfId="7708" xr:uid="{00000000-0005-0000-0000-0000F22C0000}"/>
    <cellStyle name="Normal 7 2 3 2" xfId="26170" xr:uid="{00000000-0005-0000-0000-0000F32C0000}"/>
    <cellStyle name="Normal 7 2 4" xfId="14583" xr:uid="{00000000-0005-0000-0000-0000F42C0000}"/>
    <cellStyle name="Normal 7 2 5" xfId="19279" xr:uid="{00000000-0005-0000-0000-0000F52C0000}"/>
    <cellStyle name="Normal 7 2 6" xfId="23775" xr:uid="{00000000-0005-0000-0000-0000F62C0000}"/>
    <cellStyle name="Normal 7 2 7" xfId="24133" xr:uid="{00000000-0005-0000-0000-0000F72C0000}"/>
    <cellStyle name="Normal 7 2 8" xfId="5169" xr:uid="{00000000-0005-0000-0000-0000F82C0000}"/>
    <cellStyle name="Normal 7 2 9" xfId="26084" xr:uid="{00000000-0005-0000-0000-0000F92C0000}"/>
    <cellStyle name="Normal 7 3" xfId="1760" xr:uid="{00000000-0005-0000-0000-0000FA2C0000}"/>
    <cellStyle name="Normal 7 3 2" xfId="2856" xr:uid="{00000000-0005-0000-0000-0000FB2C0000}"/>
    <cellStyle name="Normal 7 3 3" xfId="5407" xr:uid="{00000000-0005-0000-0000-0000FC2C0000}"/>
    <cellStyle name="Normal 7 4" xfId="1782" xr:uid="{00000000-0005-0000-0000-0000FD2C0000}"/>
    <cellStyle name="Normal 7 4 2" xfId="2877" xr:uid="{00000000-0005-0000-0000-0000FE2C0000}"/>
    <cellStyle name="Normal 7 4 3" xfId="7705" xr:uid="{00000000-0005-0000-0000-0000FF2C0000}"/>
    <cellStyle name="Normal 7 5" xfId="2576" xr:uid="{00000000-0005-0000-0000-0000002D0000}"/>
    <cellStyle name="Normal 7 5 2" xfId="14580" xr:uid="{00000000-0005-0000-0000-0000012D0000}"/>
    <cellStyle name="Normal 7 5 3" xfId="26134" xr:uid="{00000000-0005-0000-0000-0000022D0000}"/>
    <cellStyle name="Normal 7 6" xfId="19276" xr:uid="{00000000-0005-0000-0000-0000032D0000}"/>
    <cellStyle name="Normal 7 7" xfId="23772" xr:uid="{00000000-0005-0000-0000-0000042D0000}"/>
    <cellStyle name="Normal 7 8" xfId="24131" xr:uid="{00000000-0005-0000-0000-0000052D0000}"/>
    <cellStyle name="Normal 7 9" xfId="5166" xr:uid="{00000000-0005-0000-0000-0000062D0000}"/>
    <cellStyle name="Normal 70" xfId="1235" xr:uid="{00000000-0005-0000-0000-0000072D0000}"/>
    <cellStyle name="Normal 70 2" xfId="2577" xr:uid="{00000000-0005-0000-0000-0000082D0000}"/>
    <cellStyle name="Normal 71" xfId="1236" xr:uid="{00000000-0005-0000-0000-0000092D0000}"/>
    <cellStyle name="Normal 71 2" xfId="2578" xr:uid="{00000000-0005-0000-0000-00000A2D0000}"/>
    <cellStyle name="Normal 72" xfId="1237" xr:uid="{00000000-0005-0000-0000-00000B2D0000}"/>
    <cellStyle name="Normal 72 2" xfId="2579" xr:uid="{00000000-0005-0000-0000-00000C2D0000}"/>
    <cellStyle name="Normal 73" xfId="1238" xr:uid="{00000000-0005-0000-0000-00000D2D0000}"/>
    <cellStyle name="Normal 73 2" xfId="2580" xr:uid="{00000000-0005-0000-0000-00000E2D0000}"/>
    <cellStyle name="Normal 74" xfId="1239" xr:uid="{00000000-0005-0000-0000-00000F2D0000}"/>
    <cellStyle name="Normal 74 2" xfId="2581" xr:uid="{00000000-0005-0000-0000-0000102D0000}"/>
    <cellStyle name="Normal 75" xfId="1240" xr:uid="{00000000-0005-0000-0000-0000112D0000}"/>
    <cellStyle name="Normal 75 2" xfId="2582" xr:uid="{00000000-0005-0000-0000-0000122D0000}"/>
    <cellStyle name="Normal 76" xfId="1241" xr:uid="{00000000-0005-0000-0000-0000132D0000}"/>
    <cellStyle name="Normal 76 2" xfId="2583" xr:uid="{00000000-0005-0000-0000-0000142D0000}"/>
    <cellStyle name="Normal 76 3" xfId="26067" xr:uid="{00000000-0005-0000-0000-0000152D0000}"/>
    <cellStyle name="Normal 77" xfId="1242" xr:uid="{00000000-0005-0000-0000-0000162D0000}"/>
    <cellStyle name="Normal 77 2" xfId="2584" xr:uid="{00000000-0005-0000-0000-0000172D0000}"/>
    <cellStyle name="Normal 78" xfId="1243" xr:uid="{00000000-0005-0000-0000-0000182D0000}"/>
    <cellStyle name="Normal 78 2" xfId="2585" xr:uid="{00000000-0005-0000-0000-0000192D0000}"/>
    <cellStyle name="Normal 79" xfId="1244" xr:uid="{00000000-0005-0000-0000-00001A2D0000}"/>
    <cellStyle name="Normal 8" xfId="1245" xr:uid="{00000000-0005-0000-0000-00001B2D0000}"/>
    <cellStyle name="Normal 8 10" xfId="1246" xr:uid="{00000000-0005-0000-0000-00001C2D0000}"/>
    <cellStyle name="Normal 8 10 2" xfId="1247" xr:uid="{00000000-0005-0000-0000-00001D2D0000}"/>
    <cellStyle name="Normal 8 11" xfId="1248" xr:uid="{00000000-0005-0000-0000-00001E2D0000}"/>
    <cellStyle name="Normal 8 12" xfId="1249" xr:uid="{00000000-0005-0000-0000-00001F2D0000}"/>
    <cellStyle name="Normal 8 13" xfId="1250" xr:uid="{00000000-0005-0000-0000-0000202D0000}"/>
    <cellStyle name="Normal 8 13 2" xfId="1251" xr:uid="{00000000-0005-0000-0000-0000212D0000}"/>
    <cellStyle name="Normal 8 13 2 2" xfId="1252" xr:uid="{00000000-0005-0000-0000-0000222D0000}"/>
    <cellStyle name="Normal 8 13 2 2 2" xfId="1253" xr:uid="{00000000-0005-0000-0000-0000232D0000}"/>
    <cellStyle name="Normal 8 13 2 2 2 2" xfId="2589" xr:uid="{00000000-0005-0000-0000-0000242D0000}"/>
    <cellStyle name="Normal 8 13 2 2 3" xfId="2588" xr:uid="{00000000-0005-0000-0000-0000252D0000}"/>
    <cellStyle name="Normal 8 13 2 2 4" xfId="26549" xr:uid="{00000000-0005-0000-0000-0000262D0000}"/>
    <cellStyle name="Normal 8 13 2 3" xfId="1254" xr:uid="{00000000-0005-0000-0000-0000272D0000}"/>
    <cellStyle name="Normal 8 13 2 3 2" xfId="2590" xr:uid="{00000000-0005-0000-0000-0000282D0000}"/>
    <cellStyle name="Normal 8 13 2 4" xfId="2587" xr:uid="{00000000-0005-0000-0000-0000292D0000}"/>
    <cellStyle name="Normal 8 13 2 5" xfId="26333" xr:uid="{00000000-0005-0000-0000-00002A2D0000}"/>
    <cellStyle name="Normal 8 13 3" xfId="1255" xr:uid="{00000000-0005-0000-0000-00002B2D0000}"/>
    <cellStyle name="Normal 8 13 3 2" xfId="1256" xr:uid="{00000000-0005-0000-0000-00002C2D0000}"/>
    <cellStyle name="Normal 8 13 3 2 2" xfId="1257" xr:uid="{00000000-0005-0000-0000-00002D2D0000}"/>
    <cellStyle name="Normal 8 13 3 2 2 2" xfId="2593" xr:uid="{00000000-0005-0000-0000-00002E2D0000}"/>
    <cellStyle name="Normal 8 13 3 2 3" xfId="2592" xr:uid="{00000000-0005-0000-0000-00002F2D0000}"/>
    <cellStyle name="Normal 8 13 3 2 4" xfId="26621" xr:uid="{00000000-0005-0000-0000-0000302D0000}"/>
    <cellStyle name="Normal 8 13 3 3" xfId="1258" xr:uid="{00000000-0005-0000-0000-0000312D0000}"/>
    <cellStyle name="Normal 8 13 3 3 2" xfId="2594" xr:uid="{00000000-0005-0000-0000-0000322D0000}"/>
    <cellStyle name="Normal 8 13 3 4" xfId="2591" xr:uid="{00000000-0005-0000-0000-0000332D0000}"/>
    <cellStyle name="Normal 8 13 3 5" xfId="26405" xr:uid="{00000000-0005-0000-0000-0000342D0000}"/>
    <cellStyle name="Normal 8 13 4" xfId="1259" xr:uid="{00000000-0005-0000-0000-0000352D0000}"/>
    <cellStyle name="Normal 8 13 4 2" xfId="1260" xr:uid="{00000000-0005-0000-0000-0000362D0000}"/>
    <cellStyle name="Normal 8 13 4 2 2" xfId="2596" xr:uid="{00000000-0005-0000-0000-0000372D0000}"/>
    <cellStyle name="Normal 8 13 4 3" xfId="2595" xr:uid="{00000000-0005-0000-0000-0000382D0000}"/>
    <cellStyle name="Normal 8 13 4 4" xfId="26477" xr:uid="{00000000-0005-0000-0000-0000392D0000}"/>
    <cellStyle name="Normal 8 13 5" xfId="1261" xr:uid="{00000000-0005-0000-0000-00003A2D0000}"/>
    <cellStyle name="Normal 8 13 5 2" xfId="2597" xr:uid="{00000000-0005-0000-0000-00003B2D0000}"/>
    <cellStyle name="Normal 8 13 6" xfId="2586" xr:uid="{00000000-0005-0000-0000-00003C2D0000}"/>
    <cellStyle name="Normal 8 13 7" xfId="26261" xr:uid="{00000000-0005-0000-0000-00003D2D0000}"/>
    <cellStyle name="Normal 8 14" xfId="1262" xr:uid="{00000000-0005-0000-0000-00003E2D0000}"/>
    <cellStyle name="Normal 8 14 2" xfId="1263" xr:uid="{00000000-0005-0000-0000-00003F2D0000}"/>
    <cellStyle name="Normal 8 14 2 2" xfId="1264" xr:uid="{00000000-0005-0000-0000-0000402D0000}"/>
    <cellStyle name="Normal 8 14 2 2 2" xfId="2600" xr:uid="{00000000-0005-0000-0000-0000412D0000}"/>
    <cellStyle name="Normal 8 14 2 3" xfId="2599" xr:uid="{00000000-0005-0000-0000-0000422D0000}"/>
    <cellStyle name="Normal 8 14 2 4" xfId="26496" xr:uid="{00000000-0005-0000-0000-0000432D0000}"/>
    <cellStyle name="Normal 8 14 3" xfId="1265" xr:uid="{00000000-0005-0000-0000-0000442D0000}"/>
    <cellStyle name="Normal 8 14 3 2" xfId="2601" xr:uid="{00000000-0005-0000-0000-0000452D0000}"/>
    <cellStyle name="Normal 8 14 4" xfId="2598" xr:uid="{00000000-0005-0000-0000-0000462D0000}"/>
    <cellStyle name="Normal 8 14 5" xfId="26280" xr:uid="{00000000-0005-0000-0000-0000472D0000}"/>
    <cellStyle name="Normal 8 15" xfId="1266" xr:uid="{00000000-0005-0000-0000-0000482D0000}"/>
    <cellStyle name="Normal 8 15 2" xfId="1267" xr:uid="{00000000-0005-0000-0000-0000492D0000}"/>
    <cellStyle name="Normal 8 15 2 2" xfId="1268" xr:uid="{00000000-0005-0000-0000-00004A2D0000}"/>
    <cellStyle name="Normal 8 15 2 2 2" xfId="2604" xr:uid="{00000000-0005-0000-0000-00004B2D0000}"/>
    <cellStyle name="Normal 8 15 2 3" xfId="2603" xr:uid="{00000000-0005-0000-0000-00004C2D0000}"/>
    <cellStyle name="Normal 8 15 2 4" xfId="26568" xr:uid="{00000000-0005-0000-0000-00004D2D0000}"/>
    <cellStyle name="Normal 8 15 3" xfId="1269" xr:uid="{00000000-0005-0000-0000-00004E2D0000}"/>
    <cellStyle name="Normal 8 15 3 2" xfId="2605" xr:uid="{00000000-0005-0000-0000-00004F2D0000}"/>
    <cellStyle name="Normal 8 15 4" xfId="2602" xr:uid="{00000000-0005-0000-0000-0000502D0000}"/>
    <cellStyle name="Normal 8 15 5" xfId="26352" xr:uid="{00000000-0005-0000-0000-0000512D0000}"/>
    <cellStyle name="Normal 8 16" xfId="1270" xr:uid="{00000000-0005-0000-0000-0000522D0000}"/>
    <cellStyle name="Normal 8 16 2" xfId="1271" xr:uid="{00000000-0005-0000-0000-0000532D0000}"/>
    <cellStyle name="Normal 8 16 2 2" xfId="2607" xr:uid="{00000000-0005-0000-0000-0000542D0000}"/>
    <cellStyle name="Normal 8 16 3" xfId="2606" xr:uid="{00000000-0005-0000-0000-0000552D0000}"/>
    <cellStyle name="Normal 8 16 4" xfId="26424" xr:uid="{00000000-0005-0000-0000-0000562D0000}"/>
    <cellStyle name="Normal 8 17" xfId="1272" xr:uid="{00000000-0005-0000-0000-0000572D0000}"/>
    <cellStyle name="Normal 8 17 2" xfId="2608" xr:uid="{00000000-0005-0000-0000-0000582D0000}"/>
    <cellStyle name="Normal 8 18" xfId="5270" xr:uid="{00000000-0005-0000-0000-0000592D0000}"/>
    <cellStyle name="Normal 8 18 2" xfId="26135" xr:uid="{00000000-0005-0000-0000-00005A2D0000}"/>
    <cellStyle name="Normal 8 19" xfId="24182" xr:uid="{00000000-0005-0000-0000-00005B2D0000}"/>
    <cellStyle name="Normal 8 2" xfId="1273" xr:uid="{00000000-0005-0000-0000-00005C2D0000}"/>
    <cellStyle name="Normal 8 2 10" xfId="1274" xr:uid="{00000000-0005-0000-0000-00005D2D0000}"/>
    <cellStyle name="Normal 8 2 10 2" xfId="1275" xr:uid="{00000000-0005-0000-0000-00005E2D0000}"/>
    <cellStyle name="Normal 8 2 10 2 2" xfId="2611" xr:uid="{00000000-0005-0000-0000-00005F2D0000}"/>
    <cellStyle name="Normal 8 2 10 3" xfId="2610" xr:uid="{00000000-0005-0000-0000-0000602D0000}"/>
    <cellStyle name="Normal 8 2 10 4" xfId="26425" xr:uid="{00000000-0005-0000-0000-0000612D0000}"/>
    <cellStyle name="Normal 8 2 11" xfId="1276" xr:uid="{00000000-0005-0000-0000-0000622D0000}"/>
    <cellStyle name="Normal 8 2 11 2" xfId="2612" xr:uid="{00000000-0005-0000-0000-0000632D0000}"/>
    <cellStyle name="Normal 8 2 12" xfId="2609" xr:uid="{00000000-0005-0000-0000-0000642D0000}"/>
    <cellStyle name="Normal 8 2 13" xfId="5408" xr:uid="{00000000-0005-0000-0000-0000652D0000}"/>
    <cellStyle name="Normal 8 2 14" xfId="24183" xr:uid="{00000000-0005-0000-0000-0000662D0000}"/>
    <cellStyle name="Normal 8 2 15" xfId="24926" xr:uid="{00000000-0005-0000-0000-0000672D0000}"/>
    <cellStyle name="Normal 8 2 16" xfId="26136" xr:uid="{00000000-0005-0000-0000-0000682D0000}"/>
    <cellStyle name="Normal 8 2 2" xfId="1277" xr:uid="{00000000-0005-0000-0000-0000692D0000}"/>
    <cellStyle name="Normal 8 2 2 10" xfId="26154" xr:uid="{00000000-0005-0000-0000-00006A2D0000}"/>
    <cellStyle name="Normal 8 2 2 2" xfId="1278" xr:uid="{00000000-0005-0000-0000-00006B2D0000}"/>
    <cellStyle name="Normal 8 2 2 2 2" xfId="1279" xr:uid="{00000000-0005-0000-0000-00006C2D0000}"/>
    <cellStyle name="Normal 8 2 2 2 2 2" xfId="2615" xr:uid="{00000000-0005-0000-0000-00006D2D0000}"/>
    <cellStyle name="Normal 8 2 2 2 2 2 2" xfId="24888" xr:uid="{00000000-0005-0000-0000-00006E2D0000}"/>
    <cellStyle name="Normal 8 2 2 2 2 2 2 2" xfId="25611" xr:uid="{00000000-0005-0000-0000-00006F2D0000}"/>
    <cellStyle name="Normal 8 2 2 2 2 2 3" xfId="24509" xr:uid="{00000000-0005-0000-0000-0000702D0000}"/>
    <cellStyle name="Normal 8 2 2 2 2 2 4" xfId="25254" xr:uid="{00000000-0005-0000-0000-0000712D0000}"/>
    <cellStyle name="Normal 8 2 2 2 2 3" xfId="24708" xr:uid="{00000000-0005-0000-0000-0000722D0000}"/>
    <cellStyle name="Normal 8 2 2 2 2 3 2" xfId="25431" xr:uid="{00000000-0005-0000-0000-0000732D0000}"/>
    <cellStyle name="Normal 8 2 2 2 2 4" xfId="24329" xr:uid="{00000000-0005-0000-0000-0000742D0000}"/>
    <cellStyle name="Normal 8 2 2 2 2 5" xfId="25074" xr:uid="{00000000-0005-0000-0000-0000752D0000}"/>
    <cellStyle name="Normal 8 2 2 2 3" xfId="1280" xr:uid="{00000000-0005-0000-0000-0000762D0000}"/>
    <cellStyle name="Normal 8 2 2 2 3 2" xfId="24800" xr:uid="{00000000-0005-0000-0000-0000772D0000}"/>
    <cellStyle name="Normal 8 2 2 2 3 2 2" xfId="25523" xr:uid="{00000000-0005-0000-0000-0000782D0000}"/>
    <cellStyle name="Normal 8 2 2 2 3 3" xfId="24421" xr:uid="{00000000-0005-0000-0000-0000792D0000}"/>
    <cellStyle name="Normal 8 2 2 2 3 4" xfId="25166" xr:uid="{00000000-0005-0000-0000-00007A2D0000}"/>
    <cellStyle name="Normal 8 2 2 2 4" xfId="2614" xr:uid="{00000000-0005-0000-0000-00007B2D0000}"/>
    <cellStyle name="Normal 8 2 2 2 4 2" xfId="24620" xr:uid="{00000000-0005-0000-0000-00007C2D0000}"/>
    <cellStyle name="Normal 8 2 2 2 4 3" xfId="25343" xr:uid="{00000000-0005-0000-0000-00007D2D0000}"/>
    <cellStyle name="Normal 8 2 2 2 5" xfId="24241" xr:uid="{00000000-0005-0000-0000-00007E2D0000}"/>
    <cellStyle name="Normal 8 2 2 2 6" xfId="24986" xr:uid="{00000000-0005-0000-0000-00007F2D0000}"/>
    <cellStyle name="Normal 8 2 2 3" xfId="1281" xr:uid="{00000000-0005-0000-0000-0000802D0000}"/>
    <cellStyle name="Normal 8 2 2 3 2" xfId="1282" xr:uid="{00000000-0005-0000-0000-0000812D0000}"/>
    <cellStyle name="Normal 8 2 2 3 2 2" xfId="1283" xr:uid="{00000000-0005-0000-0000-0000822D0000}"/>
    <cellStyle name="Normal 8 2 2 3 2 2 2" xfId="2618" xr:uid="{00000000-0005-0000-0000-0000832D0000}"/>
    <cellStyle name="Normal 8 2 2 3 2 2 3" xfId="24844" xr:uid="{00000000-0005-0000-0000-0000842D0000}"/>
    <cellStyle name="Normal 8 2 2 3 2 2 4" xfId="25567" xr:uid="{00000000-0005-0000-0000-0000852D0000}"/>
    <cellStyle name="Normal 8 2 2 3 2 3" xfId="2617" xr:uid="{00000000-0005-0000-0000-0000862D0000}"/>
    <cellStyle name="Normal 8 2 2 3 2 4" xfId="24465" xr:uid="{00000000-0005-0000-0000-0000872D0000}"/>
    <cellStyle name="Normal 8 2 2 3 2 5" xfId="25210" xr:uid="{00000000-0005-0000-0000-0000882D0000}"/>
    <cellStyle name="Normal 8 2 2 3 2 6" xfId="26510" xr:uid="{00000000-0005-0000-0000-0000892D0000}"/>
    <cellStyle name="Normal 8 2 2 3 3" xfId="1284" xr:uid="{00000000-0005-0000-0000-00008A2D0000}"/>
    <cellStyle name="Normal 8 2 2 3 3 2" xfId="2619" xr:uid="{00000000-0005-0000-0000-00008B2D0000}"/>
    <cellStyle name="Normal 8 2 2 3 3 3" xfId="24664" xr:uid="{00000000-0005-0000-0000-00008C2D0000}"/>
    <cellStyle name="Normal 8 2 2 3 3 4" xfId="25387" xr:uid="{00000000-0005-0000-0000-00008D2D0000}"/>
    <cellStyle name="Normal 8 2 2 3 4" xfId="2616" xr:uid="{00000000-0005-0000-0000-00008E2D0000}"/>
    <cellStyle name="Normal 8 2 2 3 5" xfId="24285" xr:uid="{00000000-0005-0000-0000-00008F2D0000}"/>
    <cellStyle name="Normal 8 2 2 3 6" xfId="25030" xr:uid="{00000000-0005-0000-0000-0000902D0000}"/>
    <cellStyle name="Normal 8 2 2 3 7" xfId="26294" xr:uid="{00000000-0005-0000-0000-0000912D0000}"/>
    <cellStyle name="Normal 8 2 2 4" xfId="1285" xr:uid="{00000000-0005-0000-0000-0000922D0000}"/>
    <cellStyle name="Normal 8 2 2 4 2" xfId="1286" xr:uid="{00000000-0005-0000-0000-0000932D0000}"/>
    <cellStyle name="Normal 8 2 2 4 2 2" xfId="1287" xr:uid="{00000000-0005-0000-0000-0000942D0000}"/>
    <cellStyle name="Normal 8 2 2 4 2 2 2" xfId="2622" xr:uid="{00000000-0005-0000-0000-0000952D0000}"/>
    <cellStyle name="Normal 8 2 2 4 2 3" xfId="2621" xr:uid="{00000000-0005-0000-0000-0000962D0000}"/>
    <cellStyle name="Normal 8 2 2 4 2 4" xfId="24756" xr:uid="{00000000-0005-0000-0000-0000972D0000}"/>
    <cellStyle name="Normal 8 2 2 4 2 5" xfId="25479" xr:uid="{00000000-0005-0000-0000-0000982D0000}"/>
    <cellStyle name="Normal 8 2 2 4 2 6" xfId="26582" xr:uid="{00000000-0005-0000-0000-0000992D0000}"/>
    <cellStyle name="Normal 8 2 2 4 3" xfId="1288" xr:uid="{00000000-0005-0000-0000-00009A2D0000}"/>
    <cellStyle name="Normal 8 2 2 4 3 2" xfId="2623" xr:uid="{00000000-0005-0000-0000-00009B2D0000}"/>
    <cellStyle name="Normal 8 2 2 4 4" xfId="2620" xr:uid="{00000000-0005-0000-0000-00009C2D0000}"/>
    <cellStyle name="Normal 8 2 2 4 5" xfId="24377" xr:uid="{00000000-0005-0000-0000-00009D2D0000}"/>
    <cellStyle name="Normal 8 2 2 4 6" xfId="25122" xr:uid="{00000000-0005-0000-0000-00009E2D0000}"/>
    <cellStyle name="Normal 8 2 2 4 7" xfId="26366" xr:uid="{00000000-0005-0000-0000-00009F2D0000}"/>
    <cellStyle name="Normal 8 2 2 5" xfId="1289" xr:uid="{00000000-0005-0000-0000-0000A02D0000}"/>
    <cellStyle name="Normal 8 2 2 5 2" xfId="1290" xr:uid="{00000000-0005-0000-0000-0000A12D0000}"/>
    <cellStyle name="Normal 8 2 2 5 2 2" xfId="2625" xr:uid="{00000000-0005-0000-0000-0000A22D0000}"/>
    <cellStyle name="Normal 8 2 2 5 3" xfId="2624" xr:uid="{00000000-0005-0000-0000-0000A32D0000}"/>
    <cellStyle name="Normal 8 2 2 5 4" xfId="24576" xr:uid="{00000000-0005-0000-0000-0000A42D0000}"/>
    <cellStyle name="Normal 8 2 2 5 5" xfId="25299" xr:uid="{00000000-0005-0000-0000-0000A52D0000}"/>
    <cellStyle name="Normal 8 2 2 5 6" xfId="26438" xr:uid="{00000000-0005-0000-0000-0000A62D0000}"/>
    <cellStyle name="Normal 8 2 2 6" xfId="1291" xr:uid="{00000000-0005-0000-0000-0000A72D0000}"/>
    <cellStyle name="Normal 8 2 2 6 2" xfId="2626" xr:uid="{00000000-0005-0000-0000-0000A82D0000}"/>
    <cellStyle name="Normal 8 2 2 7" xfId="2613" xr:uid="{00000000-0005-0000-0000-0000A92D0000}"/>
    <cellStyle name="Normal 8 2 2 8" xfId="24197" xr:uid="{00000000-0005-0000-0000-0000AA2D0000}"/>
    <cellStyle name="Normal 8 2 2 9" xfId="24942" xr:uid="{00000000-0005-0000-0000-0000AB2D0000}"/>
    <cellStyle name="Normal 8 2 3" xfId="1292" xr:uid="{00000000-0005-0000-0000-0000AC2D0000}"/>
    <cellStyle name="Normal 8 2 3 10" xfId="26167" xr:uid="{00000000-0005-0000-0000-0000AD2D0000}"/>
    <cellStyle name="Normal 8 2 3 2" xfId="1293" xr:uid="{00000000-0005-0000-0000-0000AE2D0000}"/>
    <cellStyle name="Normal 8 2 3 2 2" xfId="1294" xr:uid="{00000000-0005-0000-0000-0000AF2D0000}"/>
    <cellStyle name="Normal 8 2 3 2 2 2" xfId="24875" xr:uid="{00000000-0005-0000-0000-0000B02D0000}"/>
    <cellStyle name="Normal 8 2 3 2 2 2 2" xfId="25598" xr:uid="{00000000-0005-0000-0000-0000B12D0000}"/>
    <cellStyle name="Normal 8 2 3 2 2 3" xfId="24496" xr:uid="{00000000-0005-0000-0000-0000B22D0000}"/>
    <cellStyle name="Normal 8 2 3 2 2 4" xfId="25241" xr:uid="{00000000-0005-0000-0000-0000B32D0000}"/>
    <cellStyle name="Normal 8 2 3 2 3" xfId="2628" xr:uid="{00000000-0005-0000-0000-0000B42D0000}"/>
    <cellStyle name="Normal 8 2 3 2 3 2" xfId="24695" xr:uid="{00000000-0005-0000-0000-0000B52D0000}"/>
    <cellStyle name="Normal 8 2 3 2 3 3" xfId="25418" xr:uid="{00000000-0005-0000-0000-0000B62D0000}"/>
    <cellStyle name="Normal 8 2 3 2 4" xfId="24316" xr:uid="{00000000-0005-0000-0000-0000B72D0000}"/>
    <cellStyle name="Normal 8 2 3 2 5" xfId="25061" xr:uid="{00000000-0005-0000-0000-0000B82D0000}"/>
    <cellStyle name="Normal 8 2 3 3" xfId="1295" xr:uid="{00000000-0005-0000-0000-0000B92D0000}"/>
    <cellStyle name="Normal 8 2 3 3 2" xfId="1296" xr:uid="{00000000-0005-0000-0000-0000BA2D0000}"/>
    <cellStyle name="Normal 8 2 3 3 2 2" xfId="1297" xr:uid="{00000000-0005-0000-0000-0000BB2D0000}"/>
    <cellStyle name="Normal 8 2 3 3 2 2 2" xfId="2631" xr:uid="{00000000-0005-0000-0000-0000BC2D0000}"/>
    <cellStyle name="Normal 8 2 3 3 2 3" xfId="2630" xr:uid="{00000000-0005-0000-0000-0000BD2D0000}"/>
    <cellStyle name="Normal 8 2 3 3 2 4" xfId="24787" xr:uid="{00000000-0005-0000-0000-0000BE2D0000}"/>
    <cellStyle name="Normal 8 2 3 3 2 5" xfId="25510" xr:uid="{00000000-0005-0000-0000-0000BF2D0000}"/>
    <cellStyle name="Normal 8 2 3 3 2 6" xfId="26523" xr:uid="{00000000-0005-0000-0000-0000C02D0000}"/>
    <cellStyle name="Normal 8 2 3 3 3" xfId="1298" xr:uid="{00000000-0005-0000-0000-0000C12D0000}"/>
    <cellStyle name="Normal 8 2 3 3 3 2" xfId="2632" xr:uid="{00000000-0005-0000-0000-0000C22D0000}"/>
    <cellStyle name="Normal 8 2 3 3 4" xfId="2629" xr:uid="{00000000-0005-0000-0000-0000C32D0000}"/>
    <cellStyle name="Normal 8 2 3 3 5" xfId="24408" xr:uid="{00000000-0005-0000-0000-0000C42D0000}"/>
    <cellStyle name="Normal 8 2 3 3 6" xfId="25153" xr:uid="{00000000-0005-0000-0000-0000C52D0000}"/>
    <cellStyle name="Normal 8 2 3 3 7" xfId="26307" xr:uid="{00000000-0005-0000-0000-0000C62D0000}"/>
    <cellStyle name="Normal 8 2 3 4" xfId="1299" xr:uid="{00000000-0005-0000-0000-0000C72D0000}"/>
    <cellStyle name="Normal 8 2 3 4 2" xfId="1300" xr:uid="{00000000-0005-0000-0000-0000C82D0000}"/>
    <cellStyle name="Normal 8 2 3 4 2 2" xfId="1301" xr:uid="{00000000-0005-0000-0000-0000C92D0000}"/>
    <cellStyle name="Normal 8 2 3 4 2 2 2" xfId="2635" xr:uid="{00000000-0005-0000-0000-0000CA2D0000}"/>
    <cellStyle name="Normal 8 2 3 4 2 3" xfId="2634" xr:uid="{00000000-0005-0000-0000-0000CB2D0000}"/>
    <cellStyle name="Normal 8 2 3 4 2 4" xfId="26595" xr:uid="{00000000-0005-0000-0000-0000CC2D0000}"/>
    <cellStyle name="Normal 8 2 3 4 3" xfId="1302" xr:uid="{00000000-0005-0000-0000-0000CD2D0000}"/>
    <cellStyle name="Normal 8 2 3 4 3 2" xfId="2636" xr:uid="{00000000-0005-0000-0000-0000CE2D0000}"/>
    <cellStyle name="Normal 8 2 3 4 4" xfId="2633" xr:uid="{00000000-0005-0000-0000-0000CF2D0000}"/>
    <cellStyle name="Normal 8 2 3 4 5" xfId="24607" xr:uid="{00000000-0005-0000-0000-0000D02D0000}"/>
    <cellStyle name="Normal 8 2 3 4 6" xfId="25330" xr:uid="{00000000-0005-0000-0000-0000D12D0000}"/>
    <cellStyle name="Normal 8 2 3 4 7" xfId="26379" xr:uid="{00000000-0005-0000-0000-0000D22D0000}"/>
    <cellStyle name="Normal 8 2 3 5" xfId="1303" xr:uid="{00000000-0005-0000-0000-0000D32D0000}"/>
    <cellStyle name="Normal 8 2 3 5 2" xfId="1304" xr:uid="{00000000-0005-0000-0000-0000D42D0000}"/>
    <cellStyle name="Normal 8 2 3 5 2 2" xfId="2638" xr:uid="{00000000-0005-0000-0000-0000D52D0000}"/>
    <cellStyle name="Normal 8 2 3 5 3" xfId="2637" xr:uid="{00000000-0005-0000-0000-0000D62D0000}"/>
    <cellStyle name="Normal 8 2 3 5 4" xfId="26451" xr:uid="{00000000-0005-0000-0000-0000D72D0000}"/>
    <cellStyle name="Normal 8 2 3 6" xfId="1305" xr:uid="{00000000-0005-0000-0000-0000D82D0000}"/>
    <cellStyle name="Normal 8 2 3 6 2" xfId="2639" xr:uid="{00000000-0005-0000-0000-0000D92D0000}"/>
    <cellStyle name="Normal 8 2 3 7" xfId="2627" xr:uid="{00000000-0005-0000-0000-0000DA2D0000}"/>
    <cellStyle name="Normal 8 2 3 8" xfId="24228" xr:uid="{00000000-0005-0000-0000-0000DB2D0000}"/>
    <cellStyle name="Normal 8 2 3 9" xfId="24973" xr:uid="{00000000-0005-0000-0000-0000DC2D0000}"/>
    <cellStyle name="Normal 8 2 4" xfId="1306" xr:uid="{00000000-0005-0000-0000-0000DD2D0000}"/>
    <cellStyle name="Normal 8 2 4 2" xfId="1307" xr:uid="{00000000-0005-0000-0000-0000DE2D0000}"/>
    <cellStyle name="Normal 8 2 4 2 2" xfId="24831" xr:uid="{00000000-0005-0000-0000-0000DF2D0000}"/>
    <cellStyle name="Normal 8 2 4 2 2 2" xfId="25554" xr:uid="{00000000-0005-0000-0000-0000E02D0000}"/>
    <cellStyle name="Normal 8 2 4 2 3" xfId="24452" xr:uid="{00000000-0005-0000-0000-0000E12D0000}"/>
    <cellStyle name="Normal 8 2 4 2 4" xfId="25197" xr:uid="{00000000-0005-0000-0000-0000E22D0000}"/>
    <cellStyle name="Normal 8 2 4 3" xfId="1308" xr:uid="{00000000-0005-0000-0000-0000E32D0000}"/>
    <cellStyle name="Normal 8 2 4 3 2" xfId="24651" xr:uid="{00000000-0005-0000-0000-0000E42D0000}"/>
    <cellStyle name="Normal 8 2 4 3 3" xfId="25374" xr:uid="{00000000-0005-0000-0000-0000E52D0000}"/>
    <cellStyle name="Normal 8 2 4 4" xfId="2640" xr:uid="{00000000-0005-0000-0000-0000E62D0000}"/>
    <cellStyle name="Normal 8 2 4 5" xfId="24272" xr:uid="{00000000-0005-0000-0000-0000E72D0000}"/>
    <cellStyle name="Normal 8 2 4 6" xfId="25017" xr:uid="{00000000-0005-0000-0000-0000E82D0000}"/>
    <cellStyle name="Normal 8 2 5" xfId="1309" xr:uid="{00000000-0005-0000-0000-0000E92D0000}"/>
    <cellStyle name="Normal 8 2 5 2" xfId="24741" xr:uid="{00000000-0005-0000-0000-0000EA2D0000}"/>
    <cellStyle name="Normal 8 2 5 2 2" xfId="25464" xr:uid="{00000000-0005-0000-0000-0000EB2D0000}"/>
    <cellStyle name="Normal 8 2 5 3" xfId="24362" xr:uid="{00000000-0005-0000-0000-0000EC2D0000}"/>
    <cellStyle name="Normal 8 2 5 4" xfId="25107" xr:uid="{00000000-0005-0000-0000-0000ED2D0000}"/>
    <cellStyle name="Normal 8 2 6" xfId="1310" xr:uid="{00000000-0005-0000-0000-0000EE2D0000}"/>
    <cellStyle name="Normal 8 2 6 2" xfId="24563" xr:uid="{00000000-0005-0000-0000-0000EF2D0000}"/>
    <cellStyle name="Normal 8 2 6 3" xfId="25286" xr:uid="{00000000-0005-0000-0000-0000F02D0000}"/>
    <cellStyle name="Normal 8 2 7" xfId="1311" xr:uid="{00000000-0005-0000-0000-0000F12D0000}"/>
    <cellStyle name="Normal 8 2 7 2" xfId="1312" xr:uid="{00000000-0005-0000-0000-0000F22D0000}"/>
    <cellStyle name="Normal 8 2 7 2 2" xfId="1313" xr:uid="{00000000-0005-0000-0000-0000F32D0000}"/>
    <cellStyle name="Normal 8 2 7 2 2 2" xfId="1314" xr:uid="{00000000-0005-0000-0000-0000F42D0000}"/>
    <cellStyle name="Normal 8 2 7 2 2 2 2" xfId="2644" xr:uid="{00000000-0005-0000-0000-0000F52D0000}"/>
    <cellStyle name="Normal 8 2 7 2 2 3" xfId="2643" xr:uid="{00000000-0005-0000-0000-0000F62D0000}"/>
    <cellStyle name="Normal 8 2 7 2 2 4" xfId="26550" xr:uid="{00000000-0005-0000-0000-0000F72D0000}"/>
    <cellStyle name="Normal 8 2 7 2 3" xfId="1315" xr:uid="{00000000-0005-0000-0000-0000F82D0000}"/>
    <cellStyle name="Normal 8 2 7 2 3 2" xfId="2645" xr:uid="{00000000-0005-0000-0000-0000F92D0000}"/>
    <cellStyle name="Normal 8 2 7 2 4" xfId="2642" xr:uid="{00000000-0005-0000-0000-0000FA2D0000}"/>
    <cellStyle name="Normal 8 2 7 2 5" xfId="26334" xr:uid="{00000000-0005-0000-0000-0000FB2D0000}"/>
    <cellStyle name="Normal 8 2 7 3" xfId="1316" xr:uid="{00000000-0005-0000-0000-0000FC2D0000}"/>
    <cellStyle name="Normal 8 2 7 3 2" xfId="1317" xr:uid="{00000000-0005-0000-0000-0000FD2D0000}"/>
    <cellStyle name="Normal 8 2 7 3 2 2" xfId="1318" xr:uid="{00000000-0005-0000-0000-0000FE2D0000}"/>
    <cellStyle name="Normal 8 2 7 3 2 2 2" xfId="2648" xr:uid="{00000000-0005-0000-0000-0000FF2D0000}"/>
    <cellStyle name="Normal 8 2 7 3 2 3" xfId="2647" xr:uid="{00000000-0005-0000-0000-0000002E0000}"/>
    <cellStyle name="Normal 8 2 7 3 2 4" xfId="26622" xr:uid="{00000000-0005-0000-0000-0000012E0000}"/>
    <cellStyle name="Normal 8 2 7 3 3" xfId="1319" xr:uid="{00000000-0005-0000-0000-0000022E0000}"/>
    <cellStyle name="Normal 8 2 7 3 3 2" xfId="2649" xr:uid="{00000000-0005-0000-0000-0000032E0000}"/>
    <cellStyle name="Normal 8 2 7 3 4" xfId="2646" xr:uid="{00000000-0005-0000-0000-0000042E0000}"/>
    <cellStyle name="Normal 8 2 7 3 5" xfId="26406" xr:uid="{00000000-0005-0000-0000-0000052E0000}"/>
    <cellStyle name="Normal 8 2 7 4" xfId="1320" xr:uid="{00000000-0005-0000-0000-0000062E0000}"/>
    <cellStyle name="Normal 8 2 7 4 2" xfId="1321" xr:uid="{00000000-0005-0000-0000-0000072E0000}"/>
    <cellStyle name="Normal 8 2 7 4 2 2" xfId="2651" xr:uid="{00000000-0005-0000-0000-0000082E0000}"/>
    <cellStyle name="Normal 8 2 7 4 3" xfId="2650" xr:uid="{00000000-0005-0000-0000-0000092E0000}"/>
    <cellStyle name="Normal 8 2 7 4 4" xfId="26478" xr:uid="{00000000-0005-0000-0000-00000A2E0000}"/>
    <cellStyle name="Normal 8 2 7 5" xfId="1322" xr:uid="{00000000-0005-0000-0000-00000B2E0000}"/>
    <cellStyle name="Normal 8 2 7 5 2" xfId="2652" xr:uid="{00000000-0005-0000-0000-00000C2E0000}"/>
    <cellStyle name="Normal 8 2 7 6" xfId="2641" xr:uid="{00000000-0005-0000-0000-00000D2E0000}"/>
    <cellStyle name="Normal 8 2 7 7" xfId="26262" xr:uid="{00000000-0005-0000-0000-00000E2E0000}"/>
    <cellStyle name="Normal 8 2 8" xfId="1323" xr:uid="{00000000-0005-0000-0000-00000F2E0000}"/>
    <cellStyle name="Normal 8 2 8 2" xfId="1324" xr:uid="{00000000-0005-0000-0000-0000102E0000}"/>
    <cellStyle name="Normal 8 2 8 2 2" xfId="1325" xr:uid="{00000000-0005-0000-0000-0000112E0000}"/>
    <cellStyle name="Normal 8 2 8 2 2 2" xfId="2655" xr:uid="{00000000-0005-0000-0000-0000122E0000}"/>
    <cellStyle name="Normal 8 2 8 2 3" xfId="2654" xr:uid="{00000000-0005-0000-0000-0000132E0000}"/>
    <cellStyle name="Normal 8 2 8 2 4" xfId="26497" xr:uid="{00000000-0005-0000-0000-0000142E0000}"/>
    <cellStyle name="Normal 8 2 8 3" xfId="1326" xr:uid="{00000000-0005-0000-0000-0000152E0000}"/>
    <cellStyle name="Normal 8 2 8 3 2" xfId="2656" xr:uid="{00000000-0005-0000-0000-0000162E0000}"/>
    <cellStyle name="Normal 8 2 8 4" xfId="2653" xr:uid="{00000000-0005-0000-0000-0000172E0000}"/>
    <cellStyle name="Normal 8 2 8 5" xfId="26281" xr:uid="{00000000-0005-0000-0000-0000182E0000}"/>
    <cellStyle name="Normal 8 2 9" xfId="1327" xr:uid="{00000000-0005-0000-0000-0000192E0000}"/>
    <cellStyle name="Normal 8 2 9 2" xfId="1328" xr:uid="{00000000-0005-0000-0000-00001A2E0000}"/>
    <cellStyle name="Normal 8 2 9 2 2" xfId="1329" xr:uid="{00000000-0005-0000-0000-00001B2E0000}"/>
    <cellStyle name="Normal 8 2 9 2 2 2" xfId="2659" xr:uid="{00000000-0005-0000-0000-00001C2E0000}"/>
    <cellStyle name="Normal 8 2 9 2 3" xfId="2658" xr:uid="{00000000-0005-0000-0000-00001D2E0000}"/>
    <cellStyle name="Normal 8 2 9 2 4" xfId="26569" xr:uid="{00000000-0005-0000-0000-00001E2E0000}"/>
    <cellStyle name="Normal 8 2 9 3" xfId="1330" xr:uid="{00000000-0005-0000-0000-00001F2E0000}"/>
    <cellStyle name="Normal 8 2 9 3 2" xfId="2660" xr:uid="{00000000-0005-0000-0000-0000202E0000}"/>
    <cellStyle name="Normal 8 2 9 4" xfId="2657" xr:uid="{00000000-0005-0000-0000-0000212E0000}"/>
    <cellStyle name="Normal 8 2 9 5" xfId="26353" xr:uid="{00000000-0005-0000-0000-0000222E0000}"/>
    <cellStyle name="Normal 8 20" xfId="24925" xr:uid="{00000000-0005-0000-0000-0000232E0000}"/>
    <cellStyle name="Normal 8 3" xfId="1331" xr:uid="{00000000-0005-0000-0000-0000242E0000}"/>
    <cellStyle name="Normal 8 3 10" xfId="1332" xr:uid="{00000000-0005-0000-0000-0000252E0000}"/>
    <cellStyle name="Normal 8 3 10 2" xfId="2662" xr:uid="{00000000-0005-0000-0000-0000262E0000}"/>
    <cellStyle name="Normal 8 3 11" xfId="2661" xr:uid="{00000000-0005-0000-0000-0000272E0000}"/>
    <cellStyle name="Normal 8 3 12" xfId="7810" xr:uid="{00000000-0005-0000-0000-0000282E0000}"/>
    <cellStyle name="Normal 8 3 13" xfId="24196" xr:uid="{00000000-0005-0000-0000-0000292E0000}"/>
    <cellStyle name="Normal 8 3 14" xfId="24941" xr:uid="{00000000-0005-0000-0000-00002A2E0000}"/>
    <cellStyle name="Normal 8 3 15" xfId="26153" xr:uid="{00000000-0005-0000-0000-00002B2E0000}"/>
    <cellStyle name="Normal 8 3 2" xfId="1333" xr:uid="{00000000-0005-0000-0000-00002C2E0000}"/>
    <cellStyle name="Normal 8 3 2 2" xfId="1334" xr:uid="{00000000-0005-0000-0000-00002D2E0000}"/>
    <cellStyle name="Normal 8 3 2 2 2" xfId="1335" xr:uid="{00000000-0005-0000-0000-00002E2E0000}"/>
    <cellStyle name="Normal 8 3 2 2 2 2" xfId="24887" xr:uid="{00000000-0005-0000-0000-00002F2E0000}"/>
    <cellStyle name="Normal 8 3 2 2 2 2 2" xfId="25610" xr:uid="{00000000-0005-0000-0000-0000302E0000}"/>
    <cellStyle name="Normal 8 3 2 2 2 3" xfId="24508" xr:uid="{00000000-0005-0000-0000-0000312E0000}"/>
    <cellStyle name="Normal 8 3 2 2 2 4" xfId="25253" xr:uid="{00000000-0005-0000-0000-0000322E0000}"/>
    <cellStyle name="Normal 8 3 2 2 3" xfId="2664" xr:uid="{00000000-0005-0000-0000-0000332E0000}"/>
    <cellStyle name="Normal 8 3 2 2 3 2" xfId="24707" xr:uid="{00000000-0005-0000-0000-0000342E0000}"/>
    <cellStyle name="Normal 8 3 2 2 3 3" xfId="25430" xr:uid="{00000000-0005-0000-0000-0000352E0000}"/>
    <cellStyle name="Normal 8 3 2 2 4" xfId="24328" xr:uid="{00000000-0005-0000-0000-0000362E0000}"/>
    <cellStyle name="Normal 8 3 2 2 5" xfId="25073" xr:uid="{00000000-0005-0000-0000-0000372E0000}"/>
    <cellStyle name="Normal 8 3 2 3" xfId="1336" xr:uid="{00000000-0005-0000-0000-0000382E0000}"/>
    <cellStyle name="Normal 8 3 2 3 2" xfId="24799" xr:uid="{00000000-0005-0000-0000-0000392E0000}"/>
    <cellStyle name="Normal 8 3 2 3 2 2" xfId="25522" xr:uid="{00000000-0005-0000-0000-00003A2E0000}"/>
    <cellStyle name="Normal 8 3 2 3 3" xfId="24420" xr:uid="{00000000-0005-0000-0000-00003B2E0000}"/>
    <cellStyle name="Normal 8 3 2 3 4" xfId="25165" xr:uid="{00000000-0005-0000-0000-00003C2E0000}"/>
    <cellStyle name="Normal 8 3 2 4" xfId="2663" xr:uid="{00000000-0005-0000-0000-00003D2E0000}"/>
    <cellStyle name="Normal 8 3 2 4 2" xfId="24619" xr:uid="{00000000-0005-0000-0000-00003E2E0000}"/>
    <cellStyle name="Normal 8 3 2 4 3" xfId="25342" xr:uid="{00000000-0005-0000-0000-00003F2E0000}"/>
    <cellStyle name="Normal 8 3 2 5" xfId="24240" xr:uid="{00000000-0005-0000-0000-0000402E0000}"/>
    <cellStyle name="Normal 8 3 2 6" xfId="24985" xr:uid="{00000000-0005-0000-0000-0000412E0000}"/>
    <cellStyle name="Normal 8 3 3" xfId="1337" xr:uid="{00000000-0005-0000-0000-0000422E0000}"/>
    <cellStyle name="Normal 8 3 3 2" xfId="1338" xr:uid="{00000000-0005-0000-0000-0000432E0000}"/>
    <cellStyle name="Normal 8 3 3 2 2" xfId="24843" xr:uid="{00000000-0005-0000-0000-0000442E0000}"/>
    <cellStyle name="Normal 8 3 3 2 2 2" xfId="25566" xr:uid="{00000000-0005-0000-0000-0000452E0000}"/>
    <cellStyle name="Normal 8 3 3 2 3" xfId="24464" xr:uid="{00000000-0005-0000-0000-0000462E0000}"/>
    <cellStyle name="Normal 8 3 3 2 4" xfId="25209" xr:uid="{00000000-0005-0000-0000-0000472E0000}"/>
    <cellStyle name="Normal 8 3 3 3" xfId="1339" xr:uid="{00000000-0005-0000-0000-0000482E0000}"/>
    <cellStyle name="Normal 8 3 3 3 2" xfId="24663" xr:uid="{00000000-0005-0000-0000-0000492E0000}"/>
    <cellStyle name="Normal 8 3 3 3 3" xfId="25386" xr:uid="{00000000-0005-0000-0000-00004A2E0000}"/>
    <cellStyle name="Normal 8 3 3 4" xfId="2665" xr:uid="{00000000-0005-0000-0000-00004B2E0000}"/>
    <cellStyle name="Normal 8 3 3 5" xfId="24284" xr:uid="{00000000-0005-0000-0000-00004C2E0000}"/>
    <cellStyle name="Normal 8 3 3 6" xfId="25029" xr:uid="{00000000-0005-0000-0000-00004D2E0000}"/>
    <cellStyle name="Normal 8 3 4" xfId="1340" xr:uid="{00000000-0005-0000-0000-00004E2E0000}"/>
    <cellStyle name="Normal 8 3 4 2" xfId="1341" xr:uid="{00000000-0005-0000-0000-00004F2E0000}"/>
    <cellStyle name="Normal 8 3 4 2 2" xfId="24755" xr:uid="{00000000-0005-0000-0000-0000502E0000}"/>
    <cellStyle name="Normal 8 3 4 2 3" xfId="25478" xr:uid="{00000000-0005-0000-0000-0000512E0000}"/>
    <cellStyle name="Normal 8 3 4 3" xfId="24376" xr:uid="{00000000-0005-0000-0000-0000522E0000}"/>
    <cellStyle name="Normal 8 3 4 4" xfId="25121" xr:uid="{00000000-0005-0000-0000-0000532E0000}"/>
    <cellStyle name="Normal 8 3 5" xfId="1342" xr:uid="{00000000-0005-0000-0000-0000542E0000}"/>
    <cellStyle name="Normal 8 3 5 2" xfId="24575" xr:uid="{00000000-0005-0000-0000-0000552E0000}"/>
    <cellStyle name="Normal 8 3 5 3" xfId="25298" xr:uid="{00000000-0005-0000-0000-0000562E0000}"/>
    <cellStyle name="Normal 8 3 6" xfId="1343" xr:uid="{00000000-0005-0000-0000-0000572E0000}"/>
    <cellStyle name="Normal 8 3 7" xfId="1344" xr:uid="{00000000-0005-0000-0000-0000582E0000}"/>
    <cellStyle name="Normal 8 3 7 2" xfId="1345" xr:uid="{00000000-0005-0000-0000-0000592E0000}"/>
    <cellStyle name="Normal 8 3 7 2 2" xfId="1346" xr:uid="{00000000-0005-0000-0000-00005A2E0000}"/>
    <cellStyle name="Normal 8 3 7 2 2 2" xfId="2668" xr:uid="{00000000-0005-0000-0000-00005B2E0000}"/>
    <cellStyle name="Normal 8 3 7 2 3" xfId="2667" xr:uid="{00000000-0005-0000-0000-00005C2E0000}"/>
    <cellStyle name="Normal 8 3 7 2 4" xfId="26509" xr:uid="{00000000-0005-0000-0000-00005D2E0000}"/>
    <cellStyle name="Normal 8 3 7 3" xfId="1347" xr:uid="{00000000-0005-0000-0000-00005E2E0000}"/>
    <cellStyle name="Normal 8 3 7 3 2" xfId="2669" xr:uid="{00000000-0005-0000-0000-00005F2E0000}"/>
    <cellStyle name="Normal 8 3 7 4" xfId="2666" xr:uid="{00000000-0005-0000-0000-0000602E0000}"/>
    <cellStyle name="Normal 8 3 7 5" xfId="26293" xr:uid="{00000000-0005-0000-0000-0000612E0000}"/>
    <cellStyle name="Normal 8 3 8" xfId="1348" xr:uid="{00000000-0005-0000-0000-0000622E0000}"/>
    <cellStyle name="Normal 8 3 8 2" xfId="1349" xr:uid="{00000000-0005-0000-0000-0000632E0000}"/>
    <cellStyle name="Normal 8 3 8 2 2" xfId="1350" xr:uid="{00000000-0005-0000-0000-0000642E0000}"/>
    <cellStyle name="Normal 8 3 8 2 2 2" xfId="2672" xr:uid="{00000000-0005-0000-0000-0000652E0000}"/>
    <cellStyle name="Normal 8 3 8 2 3" xfId="2671" xr:uid="{00000000-0005-0000-0000-0000662E0000}"/>
    <cellStyle name="Normal 8 3 8 2 4" xfId="26581" xr:uid="{00000000-0005-0000-0000-0000672E0000}"/>
    <cellStyle name="Normal 8 3 8 3" xfId="1351" xr:uid="{00000000-0005-0000-0000-0000682E0000}"/>
    <cellStyle name="Normal 8 3 8 3 2" xfId="2673" xr:uid="{00000000-0005-0000-0000-0000692E0000}"/>
    <cellStyle name="Normal 8 3 8 4" xfId="2670" xr:uid="{00000000-0005-0000-0000-00006A2E0000}"/>
    <cellStyle name="Normal 8 3 8 5" xfId="26365" xr:uid="{00000000-0005-0000-0000-00006B2E0000}"/>
    <cellStyle name="Normal 8 3 9" xfId="1352" xr:uid="{00000000-0005-0000-0000-00006C2E0000}"/>
    <cellStyle name="Normal 8 3 9 2" xfId="1353" xr:uid="{00000000-0005-0000-0000-00006D2E0000}"/>
    <cellStyle name="Normal 8 3 9 2 2" xfId="2675" xr:uid="{00000000-0005-0000-0000-00006E2E0000}"/>
    <cellStyle name="Normal 8 3 9 3" xfId="2674" xr:uid="{00000000-0005-0000-0000-00006F2E0000}"/>
    <cellStyle name="Normal 8 3 9 4" xfId="26437" xr:uid="{00000000-0005-0000-0000-0000702E0000}"/>
    <cellStyle name="Normal 8 4" xfId="1354" xr:uid="{00000000-0005-0000-0000-0000712E0000}"/>
    <cellStyle name="Normal 8 4 10" xfId="1355" xr:uid="{00000000-0005-0000-0000-0000722E0000}"/>
    <cellStyle name="Normal 8 4 10 2" xfId="2677" xr:uid="{00000000-0005-0000-0000-0000732E0000}"/>
    <cellStyle name="Normal 8 4 11" xfId="2676" xr:uid="{00000000-0005-0000-0000-0000742E0000}"/>
    <cellStyle name="Normal 8 4 12" xfId="14684" xr:uid="{00000000-0005-0000-0000-0000752E0000}"/>
    <cellStyle name="Normal 8 4 13" xfId="24203" xr:uid="{00000000-0005-0000-0000-0000762E0000}"/>
    <cellStyle name="Normal 8 4 14" xfId="24948" xr:uid="{00000000-0005-0000-0000-0000772E0000}"/>
    <cellStyle name="Normal 8 4 15" xfId="26166" xr:uid="{00000000-0005-0000-0000-0000782E0000}"/>
    <cellStyle name="Normal 8 4 2" xfId="1356" xr:uid="{00000000-0005-0000-0000-0000792E0000}"/>
    <cellStyle name="Normal 8 4 2 2" xfId="1357" xr:uid="{00000000-0005-0000-0000-00007A2E0000}"/>
    <cellStyle name="Normal 8 4 2 2 2" xfId="1358" xr:uid="{00000000-0005-0000-0000-00007B2E0000}"/>
    <cellStyle name="Normal 8 4 2 2 2 2" xfId="24894" xr:uid="{00000000-0005-0000-0000-00007C2E0000}"/>
    <cellStyle name="Normal 8 4 2 2 2 2 2" xfId="25617" xr:uid="{00000000-0005-0000-0000-00007D2E0000}"/>
    <cellStyle name="Normal 8 4 2 2 2 3" xfId="24515" xr:uid="{00000000-0005-0000-0000-00007E2E0000}"/>
    <cellStyle name="Normal 8 4 2 2 2 4" xfId="25260" xr:uid="{00000000-0005-0000-0000-00007F2E0000}"/>
    <cellStyle name="Normal 8 4 2 2 3" xfId="2679" xr:uid="{00000000-0005-0000-0000-0000802E0000}"/>
    <cellStyle name="Normal 8 4 2 2 3 2" xfId="24714" xr:uid="{00000000-0005-0000-0000-0000812E0000}"/>
    <cellStyle name="Normal 8 4 2 2 3 3" xfId="25437" xr:uid="{00000000-0005-0000-0000-0000822E0000}"/>
    <cellStyle name="Normal 8 4 2 2 4" xfId="24335" xr:uid="{00000000-0005-0000-0000-0000832E0000}"/>
    <cellStyle name="Normal 8 4 2 2 5" xfId="25080" xr:uid="{00000000-0005-0000-0000-0000842E0000}"/>
    <cellStyle name="Normal 8 4 2 3" xfId="1359" xr:uid="{00000000-0005-0000-0000-0000852E0000}"/>
    <cellStyle name="Normal 8 4 2 3 2" xfId="24806" xr:uid="{00000000-0005-0000-0000-0000862E0000}"/>
    <cellStyle name="Normal 8 4 2 3 2 2" xfId="25529" xr:uid="{00000000-0005-0000-0000-0000872E0000}"/>
    <cellStyle name="Normal 8 4 2 3 3" xfId="24427" xr:uid="{00000000-0005-0000-0000-0000882E0000}"/>
    <cellStyle name="Normal 8 4 2 3 4" xfId="25172" xr:uid="{00000000-0005-0000-0000-0000892E0000}"/>
    <cellStyle name="Normal 8 4 2 4" xfId="2678" xr:uid="{00000000-0005-0000-0000-00008A2E0000}"/>
    <cellStyle name="Normal 8 4 2 4 2" xfId="24626" xr:uid="{00000000-0005-0000-0000-00008B2E0000}"/>
    <cellStyle name="Normal 8 4 2 4 3" xfId="25349" xr:uid="{00000000-0005-0000-0000-00008C2E0000}"/>
    <cellStyle name="Normal 8 4 2 5" xfId="24247" xr:uid="{00000000-0005-0000-0000-00008D2E0000}"/>
    <cellStyle name="Normal 8 4 2 6" xfId="24992" xr:uid="{00000000-0005-0000-0000-00008E2E0000}"/>
    <cellStyle name="Normal 8 4 3" xfId="1360" xr:uid="{00000000-0005-0000-0000-00008F2E0000}"/>
    <cellStyle name="Normal 8 4 3 2" xfId="1361" xr:uid="{00000000-0005-0000-0000-0000902E0000}"/>
    <cellStyle name="Normal 8 4 3 2 2" xfId="24850" xr:uid="{00000000-0005-0000-0000-0000912E0000}"/>
    <cellStyle name="Normal 8 4 3 2 2 2" xfId="25573" xr:uid="{00000000-0005-0000-0000-0000922E0000}"/>
    <cellStyle name="Normal 8 4 3 2 3" xfId="24471" xr:uid="{00000000-0005-0000-0000-0000932E0000}"/>
    <cellStyle name="Normal 8 4 3 2 4" xfId="25216" xr:uid="{00000000-0005-0000-0000-0000942E0000}"/>
    <cellStyle name="Normal 8 4 3 3" xfId="1362" xr:uid="{00000000-0005-0000-0000-0000952E0000}"/>
    <cellStyle name="Normal 8 4 3 3 2" xfId="24670" xr:uid="{00000000-0005-0000-0000-0000962E0000}"/>
    <cellStyle name="Normal 8 4 3 3 3" xfId="25393" xr:uid="{00000000-0005-0000-0000-0000972E0000}"/>
    <cellStyle name="Normal 8 4 3 4" xfId="2680" xr:uid="{00000000-0005-0000-0000-0000982E0000}"/>
    <cellStyle name="Normal 8 4 3 5" xfId="24291" xr:uid="{00000000-0005-0000-0000-0000992E0000}"/>
    <cellStyle name="Normal 8 4 3 6" xfId="25036" xr:uid="{00000000-0005-0000-0000-00009A2E0000}"/>
    <cellStyle name="Normal 8 4 4" xfId="1363" xr:uid="{00000000-0005-0000-0000-00009B2E0000}"/>
    <cellStyle name="Normal 8 4 4 2" xfId="1364" xr:uid="{00000000-0005-0000-0000-00009C2E0000}"/>
    <cellStyle name="Normal 8 4 4 2 2" xfId="24762" xr:uid="{00000000-0005-0000-0000-00009D2E0000}"/>
    <cellStyle name="Normal 8 4 4 2 3" xfId="25485" xr:uid="{00000000-0005-0000-0000-00009E2E0000}"/>
    <cellStyle name="Normal 8 4 4 3" xfId="24383" xr:uid="{00000000-0005-0000-0000-00009F2E0000}"/>
    <cellStyle name="Normal 8 4 4 4" xfId="25128" xr:uid="{00000000-0005-0000-0000-0000A02E0000}"/>
    <cellStyle name="Normal 8 4 5" xfId="1365" xr:uid="{00000000-0005-0000-0000-0000A12E0000}"/>
    <cellStyle name="Normal 8 4 5 2" xfId="24582" xr:uid="{00000000-0005-0000-0000-0000A22E0000}"/>
    <cellStyle name="Normal 8 4 5 3" xfId="25305" xr:uid="{00000000-0005-0000-0000-0000A32E0000}"/>
    <cellStyle name="Normal 8 4 6" xfId="1366" xr:uid="{00000000-0005-0000-0000-0000A42E0000}"/>
    <cellStyle name="Normal 8 4 7" xfId="1367" xr:uid="{00000000-0005-0000-0000-0000A52E0000}"/>
    <cellStyle name="Normal 8 4 7 2" xfId="1368" xr:uid="{00000000-0005-0000-0000-0000A62E0000}"/>
    <cellStyle name="Normal 8 4 7 2 2" xfId="1369" xr:uid="{00000000-0005-0000-0000-0000A72E0000}"/>
    <cellStyle name="Normal 8 4 7 2 2 2" xfId="2683" xr:uid="{00000000-0005-0000-0000-0000A82E0000}"/>
    <cellStyle name="Normal 8 4 7 2 3" xfId="2682" xr:uid="{00000000-0005-0000-0000-0000A92E0000}"/>
    <cellStyle name="Normal 8 4 7 2 4" xfId="26522" xr:uid="{00000000-0005-0000-0000-0000AA2E0000}"/>
    <cellStyle name="Normal 8 4 7 3" xfId="1370" xr:uid="{00000000-0005-0000-0000-0000AB2E0000}"/>
    <cellStyle name="Normal 8 4 7 3 2" xfId="2684" xr:uid="{00000000-0005-0000-0000-0000AC2E0000}"/>
    <cellStyle name="Normal 8 4 7 4" xfId="2681" xr:uid="{00000000-0005-0000-0000-0000AD2E0000}"/>
    <cellStyle name="Normal 8 4 7 5" xfId="26306" xr:uid="{00000000-0005-0000-0000-0000AE2E0000}"/>
    <cellStyle name="Normal 8 4 8" xfId="1371" xr:uid="{00000000-0005-0000-0000-0000AF2E0000}"/>
    <cellStyle name="Normal 8 4 8 2" xfId="1372" xr:uid="{00000000-0005-0000-0000-0000B02E0000}"/>
    <cellStyle name="Normal 8 4 8 2 2" xfId="1373" xr:uid="{00000000-0005-0000-0000-0000B12E0000}"/>
    <cellStyle name="Normal 8 4 8 2 2 2" xfId="2687" xr:uid="{00000000-0005-0000-0000-0000B22E0000}"/>
    <cellStyle name="Normal 8 4 8 2 3" xfId="2686" xr:uid="{00000000-0005-0000-0000-0000B32E0000}"/>
    <cellStyle name="Normal 8 4 8 2 4" xfId="26594" xr:uid="{00000000-0005-0000-0000-0000B42E0000}"/>
    <cellStyle name="Normal 8 4 8 3" xfId="1374" xr:uid="{00000000-0005-0000-0000-0000B52E0000}"/>
    <cellStyle name="Normal 8 4 8 3 2" xfId="2688" xr:uid="{00000000-0005-0000-0000-0000B62E0000}"/>
    <cellStyle name="Normal 8 4 8 4" xfId="2685" xr:uid="{00000000-0005-0000-0000-0000B72E0000}"/>
    <cellStyle name="Normal 8 4 8 5" xfId="26378" xr:uid="{00000000-0005-0000-0000-0000B82E0000}"/>
    <cellStyle name="Normal 8 4 9" xfId="1375" xr:uid="{00000000-0005-0000-0000-0000B92E0000}"/>
    <cellStyle name="Normal 8 4 9 2" xfId="1376" xr:uid="{00000000-0005-0000-0000-0000BA2E0000}"/>
    <cellStyle name="Normal 8 4 9 2 2" xfId="2690" xr:uid="{00000000-0005-0000-0000-0000BB2E0000}"/>
    <cellStyle name="Normal 8 4 9 3" xfId="2689" xr:uid="{00000000-0005-0000-0000-0000BC2E0000}"/>
    <cellStyle name="Normal 8 4 9 4" xfId="26450" xr:uid="{00000000-0005-0000-0000-0000BD2E0000}"/>
    <cellStyle name="Normal 8 5" xfId="1377" xr:uid="{00000000-0005-0000-0000-0000BE2E0000}"/>
    <cellStyle name="Normal 8 5 10" xfId="24972" xr:uid="{00000000-0005-0000-0000-0000BF2E0000}"/>
    <cellStyle name="Normal 8 5 2" xfId="1378" xr:uid="{00000000-0005-0000-0000-0000C02E0000}"/>
    <cellStyle name="Normal 8 5 2 2" xfId="1379" xr:uid="{00000000-0005-0000-0000-0000C12E0000}"/>
    <cellStyle name="Normal 8 5 2 2 2" xfId="24874" xr:uid="{00000000-0005-0000-0000-0000C22E0000}"/>
    <cellStyle name="Normal 8 5 2 2 2 2" xfId="25597" xr:uid="{00000000-0005-0000-0000-0000C32E0000}"/>
    <cellStyle name="Normal 8 5 2 2 3" xfId="24495" xr:uid="{00000000-0005-0000-0000-0000C42E0000}"/>
    <cellStyle name="Normal 8 5 2 2 4" xfId="25240" xr:uid="{00000000-0005-0000-0000-0000C52E0000}"/>
    <cellStyle name="Normal 8 5 2 3" xfId="1380" xr:uid="{00000000-0005-0000-0000-0000C62E0000}"/>
    <cellStyle name="Normal 8 5 2 3 2" xfId="24694" xr:uid="{00000000-0005-0000-0000-0000C72E0000}"/>
    <cellStyle name="Normal 8 5 2 3 3" xfId="25417" xr:uid="{00000000-0005-0000-0000-0000C82E0000}"/>
    <cellStyle name="Normal 8 5 2 4" xfId="2692" xr:uid="{00000000-0005-0000-0000-0000C92E0000}"/>
    <cellStyle name="Normal 8 5 2 5" xfId="24315" xr:uid="{00000000-0005-0000-0000-0000CA2E0000}"/>
    <cellStyle name="Normal 8 5 2 6" xfId="25060" xr:uid="{00000000-0005-0000-0000-0000CB2E0000}"/>
    <cellStyle name="Normal 8 5 3" xfId="1381" xr:uid="{00000000-0005-0000-0000-0000CC2E0000}"/>
    <cellStyle name="Normal 8 5 3 2" xfId="1382" xr:uid="{00000000-0005-0000-0000-0000CD2E0000}"/>
    <cellStyle name="Normal 8 5 3 2 2" xfId="24786" xr:uid="{00000000-0005-0000-0000-0000CE2E0000}"/>
    <cellStyle name="Normal 8 5 3 2 3" xfId="25509" xr:uid="{00000000-0005-0000-0000-0000CF2E0000}"/>
    <cellStyle name="Normal 8 5 3 3" xfId="24407" xr:uid="{00000000-0005-0000-0000-0000D02E0000}"/>
    <cellStyle name="Normal 8 5 3 4" xfId="25152" xr:uid="{00000000-0005-0000-0000-0000D12E0000}"/>
    <cellStyle name="Normal 8 5 4" xfId="1383" xr:uid="{00000000-0005-0000-0000-0000D22E0000}"/>
    <cellStyle name="Normal 8 5 4 2" xfId="24606" xr:uid="{00000000-0005-0000-0000-0000D32E0000}"/>
    <cellStyle name="Normal 8 5 4 3" xfId="25329" xr:uid="{00000000-0005-0000-0000-0000D42E0000}"/>
    <cellStyle name="Normal 8 5 5" xfId="1384" xr:uid="{00000000-0005-0000-0000-0000D52E0000}"/>
    <cellStyle name="Normal 8 5 6" xfId="1385" xr:uid="{00000000-0005-0000-0000-0000D62E0000}"/>
    <cellStyle name="Normal 8 5 7" xfId="2691" xr:uid="{00000000-0005-0000-0000-0000D72E0000}"/>
    <cellStyle name="Normal 8 5 8" xfId="19380" xr:uid="{00000000-0005-0000-0000-0000D82E0000}"/>
    <cellStyle name="Normal 8 5 9" xfId="24227" xr:uid="{00000000-0005-0000-0000-0000D92E0000}"/>
    <cellStyle name="Normal 8 6" xfId="1386" xr:uid="{00000000-0005-0000-0000-0000DA2E0000}"/>
    <cellStyle name="Normal 8 6 10" xfId="25016" xr:uid="{00000000-0005-0000-0000-0000DB2E0000}"/>
    <cellStyle name="Normal 8 6 2" xfId="1387" xr:uid="{00000000-0005-0000-0000-0000DC2E0000}"/>
    <cellStyle name="Normal 8 6 2 2" xfId="1388" xr:uid="{00000000-0005-0000-0000-0000DD2E0000}"/>
    <cellStyle name="Normal 8 6 2 2 2" xfId="24830" xr:uid="{00000000-0005-0000-0000-0000DE2E0000}"/>
    <cellStyle name="Normal 8 6 2 2 3" xfId="25553" xr:uid="{00000000-0005-0000-0000-0000DF2E0000}"/>
    <cellStyle name="Normal 8 6 2 3" xfId="24451" xr:uid="{00000000-0005-0000-0000-0000E02E0000}"/>
    <cellStyle name="Normal 8 6 2 4" xfId="25196" xr:uid="{00000000-0005-0000-0000-0000E12E0000}"/>
    <cellStyle name="Normal 8 6 3" xfId="1389" xr:uid="{00000000-0005-0000-0000-0000E22E0000}"/>
    <cellStyle name="Normal 8 6 3 2" xfId="1390" xr:uid="{00000000-0005-0000-0000-0000E32E0000}"/>
    <cellStyle name="Normal 8 6 3 3" xfId="24650" xr:uid="{00000000-0005-0000-0000-0000E42E0000}"/>
    <cellStyle name="Normal 8 6 3 4" xfId="25373" xr:uid="{00000000-0005-0000-0000-0000E52E0000}"/>
    <cellStyle name="Normal 8 6 4" xfId="1391" xr:uid="{00000000-0005-0000-0000-0000E62E0000}"/>
    <cellStyle name="Normal 8 6 5" xfId="1392" xr:uid="{00000000-0005-0000-0000-0000E72E0000}"/>
    <cellStyle name="Normal 8 6 6" xfId="1393" xr:uid="{00000000-0005-0000-0000-0000E82E0000}"/>
    <cellStyle name="Normal 8 6 7" xfId="2693" xr:uid="{00000000-0005-0000-0000-0000E92E0000}"/>
    <cellStyle name="Normal 8 6 8" xfId="23871" xr:uid="{00000000-0005-0000-0000-0000EA2E0000}"/>
    <cellStyle name="Normal 8 6 9" xfId="24271" xr:uid="{00000000-0005-0000-0000-0000EB2E0000}"/>
    <cellStyle name="Normal 8 7" xfId="1394" xr:uid="{00000000-0005-0000-0000-0000EC2E0000}"/>
    <cellStyle name="Normal 8 7 2" xfId="1395" xr:uid="{00000000-0005-0000-0000-0000ED2E0000}"/>
    <cellStyle name="Normal 8 7 2 2" xfId="1396" xr:uid="{00000000-0005-0000-0000-0000EE2E0000}"/>
    <cellStyle name="Normal 8 7 2 3" xfId="24740" xr:uid="{00000000-0005-0000-0000-0000EF2E0000}"/>
    <cellStyle name="Normal 8 7 2 4" xfId="25463" xr:uid="{00000000-0005-0000-0000-0000F02E0000}"/>
    <cellStyle name="Normal 8 7 3" xfId="1397" xr:uid="{00000000-0005-0000-0000-0000F12E0000}"/>
    <cellStyle name="Normal 8 7 3 2" xfId="1398" xr:uid="{00000000-0005-0000-0000-0000F22E0000}"/>
    <cellStyle name="Normal 8 7 4" xfId="1399" xr:uid="{00000000-0005-0000-0000-0000F32E0000}"/>
    <cellStyle name="Normal 8 7 5" xfId="1400" xr:uid="{00000000-0005-0000-0000-0000F42E0000}"/>
    <cellStyle name="Normal 8 7 6" xfId="1401" xr:uid="{00000000-0005-0000-0000-0000F52E0000}"/>
    <cellStyle name="Normal 8 7 7" xfId="2694" xr:uid="{00000000-0005-0000-0000-0000F62E0000}"/>
    <cellStyle name="Normal 8 7 8" xfId="24361" xr:uid="{00000000-0005-0000-0000-0000F72E0000}"/>
    <cellStyle name="Normal 8 7 9" xfId="25106" xr:uid="{00000000-0005-0000-0000-0000F82E0000}"/>
    <cellStyle name="Normal 8 8" xfId="1402" xr:uid="{00000000-0005-0000-0000-0000F92E0000}"/>
    <cellStyle name="Normal 8 8 2" xfId="1403" xr:uid="{00000000-0005-0000-0000-0000FA2E0000}"/>
    <cellStyle name="Normal 8 8 3" xfId="24562" xr:uid="{00000000-0005-0000-0000-0000FB2E0000}"/>
    <cellStyle name="Normal 8 8 4" xfId="25285" xr:uid="{00000000-0005-0000-0000-0000FC2E0000}"/>
    <cellStyle name="Normal 8 9" xfId="1404" xr:uid="{00000000-0005-0000-0000-0000FD2E0000}"/>
    <cellStyle name="Normal 8 9 2" xfId="1405" xr:uid="{00000000-0005-0000-0000-0000FE2E0000}"/>
    <cellStyle name="Normal 80" xfId="1406" xr:uid="{00000000-0005-0000-0000-0000FF2E0000}"/>
    <cellStyle name="Normal 81" xfId="1737" xr:uid="{00000000-0005-0000-0000-0000002F0000}"/>
    <cellStyle name="Normal 81 2" xfId="2846" xr:uid="{00000000-0005-0000-0000-0000012F0000}"/>
    <cellStyle name="Normal 82" xfId="1767" xr:uid="{00000000-0005-0000-0000-0000022F0000}"/>
    <cellStyle name="Normal 82 2" xfId="2862" xr:uid="{00000000-0005-0000-0000-0000032F0000}"/>
    <cellStyle name="Normal 83" xfId="1772" xr:uid="{00000000-0005-0000-0000-0000042F0000}"/>
    <cellStyle name="Normal 83 2" xfId="2867" xr:uid="{00000000-0005-0000-0000-0000052F0000}"/>
    <cellStyle name="Normal 84" xfId="1766" xr:uid="{00000000-0005-0000-0000-0000062F0000}"/>
    <cellStyle name="Normal 84 2" xfId="2861" xr:uid="{00000000-0005-0000-0000-0000072F0000}"/>
    <cellStyle name="Normal 85" xfId="1773" xr:uid="{00000000-0005-0000-0000-0000082F0000}"/>
    <cellStyle name="Normal 85 2" xfId="2868" xr:uid="{00000000-0005-0000-0000-0000092F0000}"/>
    <cellStyle name="Normal 86" xfId="1774" xr:uid="{00000000-0005-0000-0000-00000A2F0000}"/>
    <cellStyle name="Normal 86 2" xfId="2869" xr:uid="{00000000-0005-0000-0000-00000B2F0000}"/>
    <cellStyle name="Normal 87" xfId="1787" xr:uid="{00000000-0005-0000-0000-00000C2F0000}"/>
    <cellStyle name="Normal 87 2" xfId="2882" xr:uid="{00000000-0005-0000-0000-00000D2F0000}"/>
    <cellStyle name="Normal 88" xfId="1790" xr:uid="{00000000-0005-0000-0000-00000E2F0000}"/>
    <cellStyle name="Normal 88 2" xfId="2885" xr:uid="{00000000-0005-0000-0000-00000F2F0000}"/>
    <cellStyle name="Normal 9" xfId="1407" xr:uid="{00000000-0005-0000-0000-0000112F0000}"/>
    <cellStyle name="Normal 9 10" xfId="1408" xr:uid="{00000000-0005-0000-0000-0000122F0000}"/>
    <cellStyle name="Normal 9 10 2" xfId="1409" xr:uid="{00000000-0005-0000-0000-0000132F0000}"/>
    <cellStyle name="Normal 9 10 2 2" xfId="1410" xr:uid="{00000000-0005-0000-0000-0000142F0000}"/>
    <cellStyle name="Normal 9 10 2 2 2" xfId="2697" xr:uid="{00000000-0005-0000-0000-0000152F0000}"/>
    <cellStyle name="Normal 9 10 2 3" xfId="2696" xr:uid="{00000000-0005-0000-0000-0000162F0000}"/>
    <cellStyle name="Normal 9 10 2 4" xfId="26570" xr:uid="{00000000-0005-0000-0000-0000172F0000}"/>
    <cellStyle name="Normal 9 10 3" xfId="1411" xr:uid="{00000000-0005-0000-0000-0000182F0000}"/>
    <cellStyle name="Normal 9 10 3 2" xfId="2698" xr:uid="{00000000-0005-0000-0000-0000192F0000}"/>
    <cellStyle name="Normal 9 10 4" xfId="2695" xr:uid="{00000000-0005-0000-0000-00001A2F0000}"/>
    <cellStyle name="Normal 9 10 5" xfId="26354" xr:uid="{00000000-0005-0000-0000-00001B2F0000}"/>
    <cellStyle name="Normal 9 11" xfId="1412" xr:uid="{00000000-0005-0000-0000-00001C2F0000}"/>
    <cellStyle name="Normal 9 11 2" xfId="1413" xr:uid="{00000000-0005-0000-0000-00001D2F0000}"/>
    <cellStyle name="Normal 9 11 2 2" xfId="2700" xr:uid="{00000000-0005-0000-0000-00001E2F0000}"/>
    <cellStyle name="Normal 9 11 3" xfId="2699" xr:uid="{00000000-0005-0000-0000-00001F2F0000}"/>
    <cellStyle name="Normal 9 11 4" xfId="26426" xr:uid="{00000000-0005-0000-0000-0000202F0000}"/>
    <cellStyle name="Normal 9 12" xfId="1414" xr:uid="{00000000-0005-0000-0000-0000212F0000}"/>
    <cellStyle name="Normal 9 12 2" xfId="2701" xr:uid="{00000000-0005-0000-0000-0000222F0000}"/>
    <cellStyle name="Normal 9 13" xfId="5281" xr:uid="{00000000-0005-0000-0000-0000232F0000}"/>
    <cellStyle name="Normal 9 13 2" xfId="26137" xr:uid="{00000000-0005-0000-0000-0000242F0000}"/>
    <cellStyle name="Normal 9 14" xfId="24184" xr:uid="{00000000-0005-0000-0000-0000252F0000}"/>
    <cellStyle name="Normal 9 15" xfId="24927" xr:uid="{00000000-0005-0000-0000-0000262F0000}"/>
    <cellStyle name="Normal 9 2" xfId="1415" xr:uid="{00000000-0005-0000-0000-0000272F0000}"/>
    <cellStyle name="Normal 9 2 10" xfId="5398" xr:uid="{00000000-0005-0000-0000-0000282F0000}"/>
    <cellStyle name="Normal 9 2 11" xfId="24185" xr:uid="{00000000-0005-0000-0000-0000292F0000}"/>
    <cellStyle name="Normal 9 2 12" xfId="24928" xr:uid="{00000000-0005-0000-0000-00002A2F0000}"/>
    <cellStyle name="Normal 9 2 13" xfId="26138" xr:uid="{00000000-0005-0000-0000-00002B2F0000}"/>
    <cellStyle name="Normal 9 2 2" xfId="1416" xr:uid="{00000000-0005-0000-0000-00002C2F0000}"/>
    <cellStyle name="Normal 9 2 2 10" xfId="26156" xr:uid="{00000000-0005-0000-0000-00002D2F0000}"/>
    <cellStyle name="Normal 9 2 2 2" xfId="1417" xr:uid="{00000000-0005-0000-0000-00002E2F0000}"/>
    <cellStyle name="Normal 9 2 2 2 2" xfId="1418" xr:uid="{00000000-0005-0000-0000-00002F2F0000}"/>
    <cellStyle name="Normal 9 2 2 2 2 2" xfId="1419" xr:uid="{00000000-0005-0000-0000-0000302F0000}"/>
    <cellStyle name="Normal 9 2 2 2 2 2 2" xfId="2706" xr:uid="{00000000-0005-0000-0000-0000312F0000}"/>
    <cellStyle name="Normal 9 2 2 2 2 2 2 2" xfId="24890" xr:uid="{00000000-0005-0000-0000-0000322F0000}"/>
    <cellStyle name="Normal 9 2 2 2 2 2 2 3" xfId="25613" xr:uid="{00000000-0005-0000-0000-0000332F0000}"/>
    <cellStyle name="Normal 9 2 2 2 2 2 3" xfId="24511" xr:uid="{00000000-0005-0000-0000-0000342F0000}"/>
    <cellStyle name="Normal 9 2 2 2 2 2 4" xfId="25256" xr:uid="{00000000-0005-0000-0000-0000352F0000}"/>
    <cellStyle name="Normal 9 2 2 2 2 3" xfId="2705" xr:uid="{00000000-0005-0000-0000-0000362F0000}"/>
    <cellStyle name="Normal 9 2 2 2 2 3 2" xfId="24710" xr:uid="{00000000-0005-0000-0000-0000372F0000}"/>
    <cellStyle name="Normal 9 2 2 2 2 3 3" xfId="25433" xr:uid="{00000000-0005-0000-0000-0000382F0000}"/>
    <cellStyle name="Normal 9 2 2 2 2 4" xfId="24331" xr:uid="{00000000-0005-0000-0000-0000392F0000}"/>
    <cellStyle name="Normal 9 2 2 2 2 5" xfId="25076" xr:uid="{00000000-0005-0000-0000-00003A2F0000}"/>
    <cellStyle name="Normal 9 2 2 2 2 6" xfId="26512" xr:uid="{00000000-0005-0000-0000-00003B2F0000}"/>
    <cellStyle name="Normal 9 2 2 2 3" xfId="1420" xr:uid="{00000000-0005-0000-0000-00003C2F0000}"/>
    <cellStyle name="Normal 9 2 2 2 3 2" xfId="2707" xr:uid="{00000000-0005-0000-0000-00003D2F0000}"/>
    <cellStyle name="Normal 9 2 2 2 3 2 2" xfId="24802" xr:uid="{00000000-0005-0000-0000-00003E2F0000}"/>
    <cellStyle name="Normal 9 2 2 2 3 2 3" xfId="25525" xr:uid="{00000000-0005-0000-0000-00003F2F0000}"/>
    <cellStyle name="Normal 9 2 2 2 3 3" xfId="24423" xr:uid="{00000000-0005-0000-0000-0000402F0000}"/>
    <cellStyle name="Normal 9 2 2 2 3 4" xfId="25168" xr:uid="{00000000-0005-0000-0000-0000412F0000}"/>
    <cellStyle name="Normal 9 2 2 2 4" xfId="2704" xr:uid="{00000000-0005-0000-0000-0000422F0000}"/>
    <cellStyle name="Normal 9 2 2 2 4 2" xfId="24622" xr:uid="{00000000-0005-0000-0000-0000432F0000}"/>
    <cellStyle name="Normal 9 2 2 2 4 3" xfId="25345" xr:uid="{00000000-0005-0000-0000-0000442F0000}"/>
    <cellStyle name="Normal 9 2 2 2 5" xfId="24146" xr:uid="{00000000-0005-0000-0000-0000452F0000}"/>
    <cellStyle name="Normal 9 2 2 2 6" xfId="24243" xr:uid="{00000000-0005-0000-0000-0000462F0000}"/>
    <cellStyle name="Normal 9 2 2 2 7" xfId="24988" xr:uid="{00000000-0005-0000-0000-0000472F0000}"/>
    <cellStyle name="Normal 9 2 2 2 8" xfId="26296" xr:uid="{00000000-0005-0000-0000-0000482F0000}"/>
    <cellStyle name="Normal 9 2 2 3" xfId="1421" xr:uid="{00000000-0005-0000-0000-0000492F0000}"/>
    <cellStyle name="Normal 9 2 2 3 2" xfId="1422" xr:uid="{00000000-0005-0000-0000-00004A2F0000}"/>
    <cellStyle name="Normal 9 2 2 3 2 2" xfId="1423" xr:uid="{00000000-0005-0000-0000-00004B2F0000}"/>
    <cellStyle name="Normal 9 2 2 3 2 2 2" xfId="2710" xr:uid="{00000000-0005-0000-0000-00004C2F0000}"/>
    <cellStyle name="Normal 9 2 2 3 2 2 3" xfId="24846" xr:uid="{00000000-0005-0000-0000-00004D2F0000}"/>
    <cellStyle name="Normal 9 2 2 3 2 2 4" xfId="25569" xr:uid="{00000000-0005-0000-0000-00004E2F0000}"/>
    <cellStyle name="Normal 9 2 2 3 2 3" xfId="2709" xr:uid="{00000000-0005-0000-0000-00004F2F0000}"/>
    <cellStyle name="Normal 9 2 2 3 2 4" xfId="24467" xr:uid="{00000000-0005-0000-0000-0000502F0000}"/>
    <cellStyle name="Normal 9 2 2 3 2 5" xfId="25212" xr:uid="{00000000-0005-0000-0000-0000512F0000}"/>
    <cellStyle name="Normal 9 2 2 3 2 6" xfId="26584" xr:uid="{00000000-0005-0000-0000-0000522F0000}"/>
    <cellStyle name="Normal 9 2 2 3 3" xfId="1424" xr:uid="{00000000-0005-0000-0000-0000532F0000}"/>
    <cellStyle name="Normal 9 2 2 3 3 2" xfId="2711" xr:uid="{00000000-0005-0000-0000-0000542F0000}"/>
    <cellStyle name="Normal 9 2 2 3 3 3" xfId="24666" xr:uid="{00000000-0005-0000-0000-0000552F0000}"/>
    <cellStyle name="Normal 9 2 2 3 3 4" xfId="25389" xr:uid="{00000000-0005-0000-0000-0000562F0000}"/>
    <cellStyle name="Normal 9 2 2 3 4" xfId="2708" xr:uid="{00000000-0005-0000-0000-0000572F0000}"/>
    <cellStyle name="Normal 9 2 2 3 5" xfId="24287" xr:uid="{00000000-0005-0000-0000-0000582F0000}"/>
    <cellStyle name="Normal 9 2 2 3 6" xfId="25032" xr:uid="{00000000-0005-0000-0000-0000592F0000}"/>
    <cellStyle name="Normal 9 2 2 3 7" xfId="26368" xr:uid="{00000000-0005-0000-0000-00005A2F0000}"/>
    <cellStyle name="Normal 9 2 2 4" xfId="1425" xr:uid="{00000000-0005-0000-0000-00005B2F0000}"/>
    <cellStyle name="Normal 9 2 2 4 2" xfId="1426" xr:uid="{00000000-0005-0000-0000-00005C2F0000}"/>
    <cellStyle name="Normal 9 2 2 4 2 2" xfId="2713" xr:uid="{00000000-0005-0000-0000-00005D2F0000}"/>
    <cellStyle name="Normal 9 2 2 4 2 3" xfId="24758" xr:uid="{00000000-0005-0000-0000-00005E2F0000}"/>
    <cellStyle name="Normal 9 2 2 4 2 4" xfId="25481" xr:uid="{00000000-0005-0000-0000-00005F2F0000}"/>
    <cellStyle name="Normal 9 2 2 4 3" xfId="2712" xr:uid="{00000000-0005-0000-0000-0000602F0000}"/>
    <cellStyle name="Normal 9 2 2 4 4" xfId="24379" xr:uid="{00000000-0005-0000-0000-0000612F0000}"/>
    <cellStyle name="Normal 9 2 2 4 5" xfId="25124" xr:uid="{00000000-0005-0000-0000-0000622F0000}"/>
    <cellStyle name="Normal 9 2 2 4 6" xfId="26440" xr:uid="{00000000-0005-0000-0000-0000632F0000}"/>
    <cellStyle name="Normal 9 2 2 5" xfId="1427" xr:uid="{00000000-0005-0000-0000-0000642F0000}"/>
    <cellStyle name="Normal 9 2 2 5 2" xfId="2714" xr:uid="{00000000-0005-0000-0000-0000652F0000}"/>
    <cellStyle name="Normal 9 2 2 5 3" xfId="24578" xr:uid="{00000000-0005-0000-0000-0000662F0000}"/>
    <cellStyle name="Normal 9 2 2 5 4" xfId="25301" xr:uid="{00000000-0005-0000-0000-0000672F0000}"/>
    <cellStyle name="Normal 9 2 2 6" xfId="2703" xr:uid="{00000000-0005-0000-0000-0000682F0000}"/>
    <cellStyle name="Normal 9 2 2 7" xfId="24153" xr:uid="{00000000-0005-0000-0000-0000692F0000}"/>
    <cellStyle name="Normal 9 2 2 8" xfId="24199" xr:uid="{00000000-0005-0000-0000-00006A2F0000}"/>
    <cellStyle name="Normal 9 2 2 9" xfId="24944" xr:uid="{00000000-0005-0000-0000-00006B2F0000}"/>
    <cellStyle name="Normal 9 2 3" xfId="1428" xr:uid="{00000000-0005-0000-0000-00006C2F0000}"/>
    <cellStyle name="Normal 9 2 3 2" xfId="1429" xr:uid="{00000000-0005-0000-0000-00006D2F0000}"/>
    <cellStyle name="Normal 9 2 3 2 2" xfId="1430" xr:uid="{00000000-0005-0000-0000-00006E2F0000}"/>
    <cellStyle name="Normal 9 2 3 2 2 2" xfId="1431" xr:uid="{00000000-0005-0000-0000-00006F2F0000}"/>
    <cellStyle name="Normal 9 2 3 2 2 2 2" xfId="2718" xr:uid="{00000000-0005-0000-0000-0000702F0000}"/>
    <cellStyle name="Normal 9 2 3 2 2 2 3" xfId="24877" xr:uid="{00000000-0005-0000-0000-0000712F0000}"/>
    <cellStyle name="Normal 9 2 3 2 2 2 4" xfId="25600" xr:uid="{00000000-0005-0000-0000-0000722F0000}"/>
    <cellStyle name="Normal 9 2 3 2 2 3" xfId="2717" xr:uid="{00000000-0005-0000-0000-0000732F0000}"/>
    <cellStyle name="Normal 9 2 3 2 2 4" xfId="24498" xr:uid="{00000000-0005-0000-0000-0000742F0000}"/>
    <cellStyle name="Normal 9 2 3 2 2 5" xfId="25243" xr:uid="{00000000-0005-0000-0000-0000752F0000}"/>
    <cellStyle name="Normal 9 2 3 2 2 6" xfId="26525" xr:uid="{00000000-0005-0000-0000-0000762F0000}"/>
    <cellStyle name="Normal 9 2 3 2 3" xfId="1432" xr:uid="{00000000-0005-0000-0000-0000772F0000}"/>
    <cellStyle name="Normal 9 2 3 2 3 2" xfId="2719" xr:uid="{00000000-0005-0000-0000-0000782F0000}"/>
    <cellStyle name="Normal 9 2 3 2 3 3" xfId="24697" xr:uid="{00000000-0005-0000-0000-0000792F0000}"/>
    <cellStyle name="Normal 9 2 3 2 3 4" xfId="25420" xr:uid="{00000000-0005-0000-0000-00007A2F0000}"/>
    <cellStyle name="Normal 9 2 3 2 4" xfId="2716" xr:uid="{00000000-0005-0000-0000-00007B2F0000}"/>
    <cellStyle name="Normal 9 2 3 2 5" xfId="24318" xr:uid="{00000000-0005-0000-0000-00007C2F0000}"/>
    <cellStyle name="Normal 9 2 3 2 6" xfId="25063" xr:uid="{00000000-0005-0000-0000-00007D2F0000}"/>
    <cellStyle name="Normal 9 2 3 2 7" xfId="26309" xr:uid="{00000000-0005-0000-0000-00007E2F0000}"/>
    <cellStyle name="Normal 9 2 3 3" xfId="1433" xr:uid="{00000000-0005-0000-0000-00007F2F0000}"/>
    <cellStyle name="Normal 9 2 3 3 2" xfId="1434" xr:uid="{00000000-0005-0000-0000-0000802F0000}"/>
    <cellStyle name="Normal 9 2 3 3 2 2" xfId="1435" xr:uid="{00000000-0005-0000-0000-0000812F0000}"/>
    <cellStyle name="Normal 9 2 3 3 2 2 2" xfId="2722" xr:uid="{00000000-0005-0000-0000-0000822F0000}"/>
    <cellStyle name="Normal 9 2 3 3 2 3" xfId="2721" xr:uid="{00000000-0005-0000-0000-0000832F0000}"/>
    <cellStyle name="Normal 9 2 3 3 2 4" xfId="24789" xr:uid="{00000000-0005-0000-0000-0000842F0000}"/>
    <cellStyle name="Normal 9 2 3 3 2 5" xfId="25512" xr:uid="{00000000-0005-0000-0000-0000852F0000}"/>
    <cellStyle name="Normal 9 2 3 3 2 6" xfId="26597" xr:uid="{00000000-0005-0000-0000-0000862F0000}"/>
    <cellStyle name="Normal 9 2 3 3 3" xfId="1436" xr:uid="{00000000-0005-0000-0000-0000872F0000}"/>
    <cellStyle name="Normal 9 2 3 3 3 2" xfId="2723" xr:uid="{00000000-0005-0000-0000-0000882F0000}"/>
    <cellStyle name="Normal 9 2 3 3 4" xfId="2720" xr:uid="{00000000-0005-0000-0000-0000892F0000}"/>
    <cellStyle name="Normal 9 2 3 3 5" xfId="24410" xr:uid="{00000000-0005-0000-0000-00008A2F0000}"/>
    <cellStyle name="Normal 9 2 3 3 6" xfId="25155" xr:uid="{00000000-0005-0000-0000-00008B2F0000}"/>
    <cellStyle name="Normal 9 2 3 3 7" xfId="26381" xr:uid="{00000000-0005-0000-0000-00008C2F0000}"/>
    <cellStyle name="Normal 9 2 3 4" xfId="1437" xr:uid="{00000000-0005-0000-0000-00008D2F0000}"/>
    <cellStyle name="Normal 9 2 3 4 2" xfId="1438" xr:uid="{00000000-0005-0000-0000-00008E2F0000}"/>
    <cellStyle name="Normal 9 2 3 4 2 2" xfId="2725" xr:uid="{00000000-0005-0000-0000-00008F2F0000}"/>
    <cellStyle name="Normal 9 2 3 4 3" xfId="2724" xr:uid="{00000000-0005-0000-0000-0000902F0000}"/>
    <cellStyle name="Normal 9 2 3 4 4" xfId="24609" xr:uid="{00000000-0005-0000-0000-0000912F0000}"/>
    <cellStyle name="Normal 9 2 3 4 5" xfId="25332" xr:uid="{00000000-0005-0000-0000-0000922F0000}"/>
    <cellStyle name="Normal 9 2 3 4 6" xfId="26453" xr:uid="{00000000-0005-0000-0000-0000932F0000}"/>
    <cellStyle name="Normal 9 2 3 5" xfId="1439" xr:uid="{00000000-0005-0000-0000-0000942F0000}"/>
    <cellStyle name="Normal 9 2 3 5 2" xfId="2726" xr:uid="{00000000-0005-0000-0000-0000952F0000}"/>
    <cellStyle name="Normal 9 2 3 6" xfId="2715" xr:uid="{00000000-0005-0000-0000-0000962F0000}"/>
    <cellStyle name="Normal 9 2 3 7" xfId="24230" xr:uid="{00000000-0005-0000-0000-0000972F0000}"/>
    <cellStyle name="Normal 9 2 3 8" xfId="24975" xr:uid="{00000000-0005-0000-0000-0000982F0000}"/>
    <cellStyle name="Normal 9 2 3 9" xfId="26169" xr:uid="{00000000-0005-0000-0000-0000992F0000}"/>
    <cellStyle name="Normal 9 2 4" xfId="1440" xr:uid="{00000000-0005-0000-0000-00009A2F0000}"/>
    <cellStyle name="Normal 9 2 4 2" xfId="1441" xr:uid="{00000000-0005-0000-0000-00009B2F0000}"/>
    <cellStyle name="Normal 9 2 4 2 2" xfId="1442" xr:uid="{00000000-0005-0000-0000-00009C2F0000}"/>
    <cellStyle name="Normal 9 2 4 2 2 2" xfId="1443" xr:uid="{00000000-0005-0000-0000-00009D2F0000}"/>
    <cellStyle name="Normal 9 2 4 2 2 2 2" xfId="2730" xr:uid="{00000000-0005-0000-0000-00009E2F0000}"/>
    <cellStyle name="Normal 9 2 4 2 2 3" xfId="2729" xr:uid="{00000000-0005-0000-0000-00009F2F0000}"/>
    <cellStyle name="Normal 9 2 4 2 2 4" xfId="24833" xr:uid="{00000000-0005-0000-0000-0000A02F0000}"/>
    <cellStyle name="Normal 9 2 4 2 2 5" xfId="25556" xr:uid="{00000000-0005-0000-0000-0000A12F0000}"/>
    <cellStyle name="Normal 9 2 4 2 2 6" xfId="26552" xr:uid="{00000000-0005-0000-0000-0000A22F0000}"/>
    <cellStyle name="Normal 9 2 4 2 3" xfId="1444" xr:uid="{00000000-0005-0000-0000-0000A32F0000}"/>
    <cellStyle name="Normal 9 2 4 2 3 2" xfId="2731" xr:uid="{00000000-0005-0000-0000-0000A42F0000}"/>
    <cellStyle name="Normal 9 2 4 2 4" xfId="2728" xr:uid="{00000000-0005-0000-0000-0000A52F0000}"/>
    <cellStyle name="Normal 9 2 4 2 5" xfId="24454" xr:uid="{00000000-0005-0000-0000-0000A62F0000}"/>
    <cellStyle name="Normal 9 2 4 2 6" xfId="25199" xr:uid="{00000000-0005-0000-0000-0000A72F0000}"/>
    <cellStyle name="Normal 9 2 4 2 7" xfId="26336" xr:uid="{00000000-0005-0000-0000-0000A82F0000}"/>
    <cellStyle name="Normal 9 2 4 3" xfId="1445" xr:uid="{00000000-0005-0000-0000-0000A92F0000}"/>
    <cellStyle name="Normal 9 2 4 3 2" xfId="1446" xr:uid="{00000000-0005-0000-0000-0000AA2F0000}"/>
    <cellStyle name="Normal 9 2 4 3 2 2" xfId="1447" xr:uid="{00000000-0005-0000-0000-0000AB2F0000}"/>
    <cellStyle name="Normal 9 2 4 3 2 2 2" xfId="2734" xr:uid="{00000000-0005-0000-0000-0000AC2F0000}"/>
    <cellStyle name="Normal 9 2 4 3 2 3" xfId="2733" xr:uid="{00000000-0005-0000-0000-0000AD2F0000}"/>
    <cellStyle name="Normal 9 2 4 3 2 4" xfId="26624" xr:uid="{00000000-0005-0000-0000-0000AE2F0000}"/>
    <cellStyle name="Normal 9 2 4 3 3" xfId="1448" xr:uid="{00000000-0005-0000-0000-0000AF2F0000}"/>
    <cellStyle name="Normal 9 2 4 3 3 2" xfId="2735" xr:uid="{00000000-0005-0000-0000-0000B02F0000}"/>
    <cellStyle name="Normal 9 2 4 3 4" xfId="2732" xr:uid="{00000000-0005-0000-0000-0000B12F0000}"/>
    <cellStyle name="Normal 9 2 4 3 5" xfId="24653" xr:uid="{00000000-0005-0000-0000-0000B22F0000}"/>
    <cellStyle name="Normal 9 2 4 3 6" xfId="25376" xr:uid="{00000000-0005-0000-0000-0000B32F0000}"/>
    <cellStyle name="Normal 9 2 4 3 7" xfId="26408" xr:uid="{00000000-0005-0000-0000-0000B42F0000}"/>
    <cellStyle name="Normal 9 2 4 4" xfId="1449" xr:uid="{00000000-0005-0000-0000-0000B52F0000}"/>
    <cellStyle name="Normal 9 2 4 4 2" xfId="1450" xr:uid="{00000000-0005-0000-0000-0000B62F0000}"/>
    <cellStyle name="Normal 9 2 4 4 2 2" xfId="2737" xr:uid="{00000000-0005-0000-0000-0000B72F0000}"/>
    <cellStyle name="Normal 9 2 4 4 3" xfId="2736" xr:uid="{00000000-0005-0000-0000-0000B82F0000}"/>
    <cellStyle name="Normal 9 2 4 4 4" xfId="26480" xr:uid="{00000000-0005-0000-0000-0000B92F0000}"/>
    <cellStyle name="Normal 9 2 4 5" xfId="1451" xr:uid="{00000000-0005-0000-0000-0000BA2F0000}"/>
    <cellStyle name="Normal 9 2 4 5 2" xfId="2738" xr:uid="{00000000-0005-0000-0000-0000BB2F0000}"/>
    <cellStyle name="Normal 9 2 4 6" xfId="2727" xr:uid="{00000000-0005-0000-0000-0000BC2F0000}"/>
    <cellStyle name="Normal 9 2 4 7" xfId="24274" xr:uid="{00000000-0005-0000-0000-0000BD2F0000}"/>
    <cellStyle name="Normal 9 2 4 8" xfId="25019" xr:uid="{00000000-0005-0000-0000-0000BE2F0000}"/>
    <cellStyle name="Normal 9 2 4 9" xfId="26264" xr:uid="{00000000-0005-0000-0000-0000BF2F0000}"/>
    <cellStyle name="Normal 9 2 5" xfId="1452" xr:uid="{00000000-0005-0000-0000-0000C02F0000}"/>
    <cellStyle name="Normal 9 2 5 2" xfId="1453" xr:uid="{00000000-0005-0000-0000-0000C12F0000}"/>
    <cellStyle name="Normal 9 2 5 2 2" xfId="1454" xr:uid="{00000000-0005-0000-0000-0000C22F0000}"/>
    <cellStyle name="Normal 9 2 5 2 2 2" xfId="2741" xr:uid="{00000000-0005-0000-0000-0000C32F0000}"/>
    <cellStyle name="Normal 9 2 5 2 3" xfId="2740" xr:uid="{00000000-0005-0000-0000-0000C42F0000}"/>
    <cellStyle name="Normal 9 2 5 2 4" xfId="24743" xr:uid="{00000000-0005-0000-0000-0000C52F0000}"/>
    <cellStyle name="Normal 9 2 5 2 5" xfId="25466" xr:uid="{00000000-0005-0000-0000-0000C62F0000}"/>
    <cellStyle name="Normal 9 2 5 2 6" xfId="26499" xr:uid="{00000000-0005-0000-0000-0000C72F0000}"/>
    <cellStyle name="Normal 9 2 5 3" xfId="1455" xr:uid="{00000000-0005-0000-0000-0000C82F0000}"/>
    <cellStyle name="Normal 9 2 5 3 2" xfId="2742" xr:uid="{00000000-0005-0000-0000-0000C92F0000}"/>
    <cellStyle name="Normal 9 2 5 4" xfId="2739" xr:uid="{00000000-0005-0000-0000-0000CA2F0000}"/>
    <cellStyle name="Normal 9 2 5 5" xfId="24364" xr:uid="{00000000-0005-0000-0000-0000CB2F0000}"/>
    <cellStyle name="Normal 9 2 5 6" xfId="25109" xr:uid="{00000000-0005-0000-0000-0000CC2F0000}"/>
    <cellStyle name="Normal 9 2 5 7" xfId="26283" xr:uid="{00000000-0005-0000-0000-0000CD2F0000}"/>
    <cellStyle name="Normal 9 2 6" xfId="1456" xr:uid="{00000000-0005-0000-0000-0000CE2F0000}"/>
    <cellStyle name="Normal 9 2 6 2" xfId="1457" xr:uid="{00000000-0005-0000-0000-0000CF2F0000}"/>
    <cellStyle name="Normal 9 2 6 2 2" xfId="1458" xr:uid="{00000000-0005-0000-0000-0000D02F0000}"/>
    <cellStyle name="Normal 9 2 6 2 2 2" xfId="2745" xr:uid="{00000000-0005-0000-0000-0000D12F0000}"/>
    <cellStyle name="Normal 9 2 6 2 3" xfId="2744" xr:uid="{00000000-0005-0000-0000-0000D22F0000}"/>
    <cellStyle name="Normal 9 2 6 2 4" xfId="26571" xr:uid="{00000000-0005-0000-0000-0000D32F0000}"/>
    <cellStyle name="Normal 9 2 6 3" xfId="1459" xr:uid="{00000000-0005-0000-0000-0000D42F0000}"/>
    <cellStyle name="Normal 9 2 6 3 2" xfId="2746" xr:uid="{00000000-0005-0000-0000-0000D52F0000}"/>
    <cellStyle name="Normal 9 2 6 4" xfId="2743" xr:uid="{00000000-0005-0000-0000-0000D62F0000}"/>
    <cellStyle name="Normal 9 2 6 5" xfId="24565" xr:uid="{00000000-0005-0000-0000-0000D72F0000}"/>
    <cellStyle name="Normal 9 2 6 6" xfId="25288" xr:uid="{00000000-0005-0000-0000-0000D82F0000}"/>
    <cellStyle name="Normal 9 2 6 7" xfId="26355" xr:uid="{00000000-0005-0000-0000-0000D92F0000}"/>
    <cellStyle name="Normal 9 2 7" xfId="1460" xr:uid="{00000000-0005-0000-0000-0000DA2F0000}"/>
    <cellStyle name="Normal 9 2 7 2" xfId="1461" xr:uid="{00000000-0005-0000-0000-0000DB2F0000}"/>
    <cellStyle name="Normal 9 2 7 2 2" xfId="2748" xr:uid="{00000000-0005-0000-0000-0000DC2F0000}"/>
    <cellStyle name="Normal 9 2 7 3" xfId="2747" xr:uid="{00000000-0005-0000-0000-0000DD2F0000}"/>
    <cellStyle name="Normal 9 2 7 4" xfId="26427" xr:uid="{00000000-0005-0000-0000-0000DE2F0000}"/>
    <cellStyle name="Normal 9 2 8" xfId="1462" xr:uid="{00000000-0005-0000-0000-0000DF2F0000}"/>
    <cellStyle name="Normal 9 2 8 2" xfId="2749" xr:uid="{00000000-0005-0000-0000-0000E02F0000}"/>
    <cellStyle name="Normal 9 2 9" xfId="2702" xr:uid="{00000000-0005-0000-0000-0000E12F0000}"/>
    <cellStyle name="Normal 9 3" xfId="1463" xr:uid="{00000000-0005-0000-0000-0000E22F0000}"/>
    <cellStyle name="Normal 9 3 10" xfId="26155" xr:uid="{00000000-0005-0000-0000-0000E32F0000}"/>
    <cellStyle name="Normal 9 3 2" xfId="1464" xr:uid="{00000000-0005-0000-0000-0000E42F0000}"/>
    <cellStyle name="Normal 9 3 2 2" xfId="1465" xr:uid="{00000000-0005-0000-0000-0000E52F0000}"/>
    <cellStyle name="Normal 9 3 2 2 2" xfId="1466" xr:uid="{00000000-0005-0000-0000-0000E62F0000}"/>
    <cellStyle name="Normal 9 3 2 2 2 2" xfId="2753" xr:uid="{00000000-0005-0000-0000-0000E72F0000}"/>
    <cellStyle name="Normal 9 3 2 2 2 2 2" xfId="24889" xr:uid="{00000000-0005-0000-0000-0000E82F0000}"/>
    <cellStyle name="Normal 9 3 2 2 2 2 3" xfId="25612" xr:uid="{00000000-0005-0000-0000-0000E92F0000}"/>
    <cellStyle name="Normal 9 3 2 2 2 3" xfId="24510" xr:uid="{00000000-0005-0000-0000-0000EA2F0000}"/>
    <cellStyle name="Normal 9 3 2 2 2 4" xfId="25255" xr:uid="{00000000-0005-0000-0000-0000EB2F0000}"/>
    <cellStyle name="Normal 9 3 2 2 3" xfId="2752" xr:uid="{00000000-0005-0000-0000-0000EC2F0000}"/>
    <cellStyle name="Normal 9 3 2 2 3 2" xfId="24709" xr:uid="{00000000-0005-0000-0000-0000ED2F0000}"/>
    <cellStyle name="Normal 9 3 2 2 3 3" xfId="25432" xr:uid="{00000000-0005-0000-0000-0000EE2F0000}"/>
    <cellStyle name="Normal 9 3 2 2 4" xfId="24149" xr:uid="{00000000-0005-0000-0000-0000EF2F0000}"/>
    <cellStyle name="Normal 9 3 2 2 5" xfId="24330" xr:uid="{00000000-0005-0000-0000-0000F02F0000}"/>
    <cellStyle name="Normal 9 3 2 2 6" xfId="25075" xr:uid="{00000000-0005-0000-0000-0000F12F0000}"/>
    <cellStyle name="Normal 9 3 2 2 7" xfId="26511" xr:uid="{00000000-0005-0000-0000-0000F22F0000}"/>
    <cellStyle name="Normal 9 3 2 3" xfId="1467" xr:uid="{00000000-0005-0000-0000-0000F32F0000}"/>
    <cellStyle name="Normal 9 3 2 3 2" xfId="2754" xr:uid="{00000000-0005-0000-0000-0000F42F0000}"/>
    <cellStyle name="Normal 9 3 2 3 2 2" xfId="24801" xr:uid="{00000000-0005-0000-0000-0000F52F0000}"/>
    <cellStyle name="Normal 9 3 2 3 2 3" xfId="25524" xr:uid="{00000000-0005-0000-0000-0000F62F0000}"/>
    <cellStyle name="Normal 9 3 2 3 3" xfId="24422" xr:uid="{00000000-0005-0000-0000-0000F72F0000}"/>
    <cellStyle name="Normal 9 3 2 3 4" xfId="25167" xr:uid="{00000000-0005-0000-0000-0000F82F0000}"/>
    <cellStyle name="Normal 9 3 2 4" xfId="2751" xr:uid="{00000000-0005-0000-0000-0000F92F0000}"/>
    <cellStyle name="Normal 9 3 2 4 2" xfId="24621" xr:uid="{00000000-0005-0000-0000-0000FA2F0000}"/>
    <cellStyle name="Normal 9 3 2 4 3" xfId="25344" xr:uid="{00000000-0005-0000-0000-0000FB2F0000}"/>
    <cellStyle name="Normal 9 3 2 5" xfId="24154" xr:uid="{00000000-0005-0000-0000-0000FC2F0000}"/>
    <cellStyle name="Normal 9 3 2 6" xfId="24242" xr:uid="{00000000-0005-0000-0000-0000FD2F0000}"/>
    <cellStyle name="Normal 9 3 2 7" xfId="24987" xr:uid="{00000000-0005-0000-0000-0000FE2F0000}"/>
    <cellStyle name="Normal 9 3 2 8" xfId="26295" xr:uid="{00000000-0005-0000-0000-0000FF2F0000}"/>
    <cellStyle name="Normal 9 3 3" xfId="1468" xr:uid="{00000000-0005-0000-0000-000000300000}"/>
    <cellStyle name="Normal 9 3 3 2" xfId="1469" xr:uid="{00000000-0005-0000-0000-000001300000}"/>
    <cellStyle name="Normal 9 3 3 2 2" xfId="1470" xr:uid="{00000000-0005-0000-0000-000002300000}"/>
    <cellStyle name="Normal 9 3 3 2 2 2" xfId="2757" xr:uid="{00000000-0005-0000-0000-000003300000}"/>
    <cellStyle name="Normal 9 3 3 2 2 3" xfId="24845" xr:uid="{00000000-0005-0000-0000-000004300000}"/>
    <cellStyle name="Normal 9 3 3 2 2 4" xfId="25568" xr:uid="{00000000-0005-0000-0000-000005300000}"/>
    <cellStyle name="Normal 9 3 3 2 3" xfId="2756" xr:uid="{00000000-0005-0000-0000-000006300000}"/>
    <cellStyle name="Normal 9 3 3 2 4" xfId="24466" xr:uid="{00000000-0005-0000-0000-000007300000}"/>
    <cellStyle name="Normal 9 3 3 2 5" xfId="25211" xr:uid="{00000000-0005-0000-0000-000008300000}"/>
    <cellStyle name="Normal 9 3 3 2 6" xfId="26583" xr:uid="{00000000-0005-0000-0000-000009300000}"/>
    <cellStyle name="Normal 9 3 3 3" xfId="1471" xr:uid="{00000000-0005-0000-0000-00000A300000}"/>
    <cellStyle name="Normal 9 3 3 3 2" xfId="2758" xr:uid="{00000000-0005-0000-0000-00000B300000}"/>
    <cellStyle name="Normal 9 3 3 3 3" xfId="24665" xr:uid="{00000000-0005-0000-0000-00000C300000}"/>
    <cellStyle name="Normal 9 3 3 3 4" xfId="25388" xr:uid="{00000000-0005-0000-0000-00000D300000}"/>
    <cellStyle name="Normal 9 3 3 4" xfId="2755" xr:uid="{00000000-0005-0000-0000-00000E300000}"/>
    <cellStyle name="Normal 9 3 3 5" xfId="24286" xr:uid="{00000000-0005-0000-0000-00000F300000}"/>
    <cellStyle name="Normal 9 3 3 6" xfId="25031" xr:uid="{00000000-0005-0000-0000-000010300000}"/>
    <cellStyle name="Normal 9 3 3 7" xfId="26367" xr:uid="{00000000-0005-0000-0000-000011300000}"/>
    <cellStyle name="Normal 9 3 4" xfId="1472" xr:uid="{00000000-0005-0000-0000-000012300000}"/>
    <cellStyle name="Normal 9 3 4 2" xfId="1473" xr:uid="{00000000-0005-0000-0000-000013300000}"/>
    <cellStyle name="Normal 9 3 4 2 2" xfId="2760" xr:uid="{00000000-0005-0000-0000-000014300000}"/>
    <cellStyle name="Normal 9 3 4 2 3" xfId="24757" xr:uid="{00000000-0005-0000-0000-000015300000}"/>
    <cellStyle name="Normal 9 3 4 2 4" xfId="25480" xr:uid="{00000000-0005-0000-0000-000016300000}"/>
    <cellStyle name="Normal 9 3 4 3" xfId="2759" xr:uid="{00000000-0005-0000-0000-000017300000}"/>
    <cellStyle name="Normal 9 3 4 4" xfId="24378" xr:uid="{00000000-0005-0000-0000-000018300000}"/>
    <cellStyle name="Normal 9 3 4 5" xfId="25123" xr:uid="{00000000-0005-0000-0000-000019300000}"/>
    <cellStyle name="Normal 9 3 4 6" xfId="26439" xr:uid="{00000000-0005-0000-0000-00001A300000}"/>
    <cellStyle name="Normal 9 3 5" xfId="1474" xr:uid="{00000000-0005-0000-0000-00001B300000}"/>
    <cellStyle name="Normal 9 3 5 2" xfId="2761" xr:uid="{00000000-0005-0000-0000-00001C300000}"/>
    <cellStyle name="Normal 9 3 5 3" xfId="24577" xr:uid="{00000000-0005-0000-0000-00001D300000}"/>
    <cellStyle name="Normal 9 3 5 4" xfId="25300" xr:uid="{00000000-0005-0000-0000-00001E300000}"/>
    <cellStyle name="Normal 9 3 6" xfId="2750" xr:uid="{00000000-0005-0000-0000-00001F300000}"/>
    <cellStyle name="Normal 9 3 7" xfId="5409" xr:uid="{00000000-0005-0000-0000-000020300000}"/>
    <cellStyle name="Normal 9 3 8" xfId="24198" xr:uid="{00000000-0005-0000-0000-000021300000}"/>
    <cellStyle name="Normal 9 3 9" xfId="24943" xr:uid="{00000000-0005-0000-0000-000022300000}"/>
    <cellStyle name="Normal 9 4" xfId="1475" xr:uid="{00000000-0005-0000-0000-000023300000}"/>
    <cellStyle name="Normal 9 4 10" xfId="26168" xr:uid="{00000000-0005-0000-0000-000024300000}"/>
    <cellStyle name="Normal 9 4 2" xfId="1476" xr:uid="{00000000-0005-0000-0000-000025300000}"/>
    <cellStyle name="Normal 9 4 2 2" xfId="1477" xr:uid="{00000000-0005-0000-0000-000026300000}"/>
    <cellStyle name="Normal 9 4 2 2 2" xfId="1478" xr:uid="{00000000-0005-0000-0000-000027300000}"/>
    <cellStyle name="Normal 9 4 2 2 2 2" xfId="2765" xr:uid="{00000000-0005-0000-0000-000028300000}"/>
    <cellStyle name="Normal 9 4 2 2 2 2 2" xfId="24908" xr:uid="{00000000-0005-0000-0000-000029300000}"/>
    <cellStyle name="Normal 9 4 2 2 2 2 3" xfId="25631" xr:uid="{00000000-0005-0000-0000-00002A300000}"/>
    <cellStyle name="Normal 9 4 2 2 2 3" xfId="24529" xr:uid="{00000000-0005-0000-0000-00002B300000}"/>
    <cellStyle name="Normal 9 4 2 2 2 4" xfId="25274" xr:uid="{00000000-0005-0000-0000-00002C300000}"/>
    <cellStyle name="Normal 9 4 2 2 3" xfId="2764" xr:uid="{00000000-0005-0000-0000-00002D300000}"/>
    <cellStyle name="Normal 9 4 2 2 3 2" xfId="24728" xr:uid="{00000000-0005-0000-0000-00002E300000}"/>
    <cellStyle name="Normal 9 4 2 2 3 3" xfId="25451" xr:uid="{00000000-0005-0000-0000-00002F300000}"/>
    <cellStyle name="Normal 9 4 2 2 4" xfId="24349" xr:uid="{00000000-0005-0000-0000-000030300000}"/>
    <cellStyle name="Normal 9 4 2 2 5" xfId="25094" xr:uid="{00000000-0005-0000-0000-000031300000}"/>
    <cellStyle name="Normal 9 4 2 2 6" xfId="26524" xr:uid="{00000000-0005-0000-0000-000032300000}"/>
    <cellStyle name="Normal 9 4 2 3" xfId="1479" xr:uid="{00000000-0005-0000-0000-000033300000}"/>
    <cellStyle name="Normal 9 4 2 3 2" xfId="2766" xr:uid="{00000000-0005-0000-0000-000034300000}"/>
    <cellStyle name="Normal 9 4 2 3 2 2" xfId="24820" xr:uid="{00000000-0005-0000-0000-000035300000}"/>
    <cellStyle name="Normal 9 4 2 3 2 3" xfId="25543" xr:uid="{00000000-0005-0000-0000-000036300000}"/>
    <cellStyle name="Normal 9 4 2 3 3" xfId="24441" xr:uid="{00000000-0005-0000-0000-000037300000}"/>
    <cellStyle name="Normal 9 4 2 3 4" xfId="25186" xr:uid="{00000000-0005-0000-0000-000038300000}"/>
    <cellStyle name="Normal 9 4 2 4" xfId="2763" xr:uid="{00000000-0005-0000-0000-000039300000}"/>
    <cellStyle name="Normal 9 4 2 4 2" xfId="24640" xr:uid="{00000000-0005-0000-0000-00003A300000}"/>
    <cellStyle name="Normal 9 4 2 4 3" xfId="25363" xr:uid="{00000000-0005-0000-0000-00003B300000}"/>
    <cellStyle name="Normal 9 4 2 5" xfId="24261" xr:uid="{00000000-0005-0000-0000-00003C300000}"/>
    <cellStyle name="Normal 9 4 2 6" xfId="25006" xr:uid="{00000000-0005-0000-0000-00003D300000}"/>
    <cellStyle name="Normal 9 4 2 7" xfId="26308" xr:uid="{00000000-0005-0000-0000-00003E300000}"/>
    <cellStyle name="Normal 9 4 3" xfId="1480" xr:uid="{00000000-0005-0000-0000-00003F300000}"/>
    <cellStyle name="Normal 9 4 3 2" xfId="1481" xr:uid="{00000000-0005-0000-0000-000040300000}"/>
    <cellStyle name="Normal 9 4 3 2 2" xfId="1482" xr:uid="{00000000-0005-0000-0000-000041300000}"/>
    <cellStyle name="Normal 9 4 3 2 2 2" xfId="2769" xr:uid="{00000000-0005-0000-0000-000042300000}"/>
    <cellStyle name="Normal 9 4 3 2 2 3" xfId="24864" xr:uid="{00000000-0005-0000-0000-000043300000}"/>
    <cellStyle name="Normal 9 4 3 2 2 4" xfId="25587" xr:uid="{00000000-0005-0000-0000-000044300000}"/>
    <cellStyle name="Normal 9 4 3 2 3" xfId="2768" xr:uid="{00000000-0005-0000-0000-000045300000}"/>
    <cellStyle name="Normal 9 4 3 2 4" xfId="24485" xr:uid="{00000000-0005-0000-0000-000046300000}"/>
    <cellStyle name="Normal 9 4 3 2 5" xfId="25230" xr:uid="{00000000-0005-0000-0000-000047300000}"/>
    <cellStyle name="Normal 9 4 3 2 6" xfId="26596" xr:uid="{00000000-0005-0000-0000-000048300000}"/>
    <cellStyle name="Normal 9 4 3 3" xfId="1483" xr:uid="{00000000-0005-0000-0000-000049300000}"/>
    <cellStyle name="Normal 9 4 3 3 2" xfId="2770" xr:uid="{00000000-0005-0000-0000-00004A300000}"/>
    <cellStyle name="Normal 9 4 3 3 3" xfId="24684" xr:uid="{00000000-0005-0000-0000-00004B300000}"/>
    <cellStyle name="Normal 9 4 3 3 4" xfId="25407" xr:uid="{00000000-0005-0000-0000-00004C300000}"/>
    <cellStyle name="Normal 9 4 3 4" xfId="2767" xr:uid="{00000000-0005-0000-0000-00004D300000}"/>
    <cellStyle name="Normal 9 4 3 5" xfId="24305" xr:uid="{00000000-0005-0000-0000-00004E300000}"/>
    <cellStyle name="Normal 9 4 3 6" xfId="25050" xr:uid="{00000000-0005-0000-0000-00004F300000}"/>
    <cellStyle name="Normal 9 4 3 7" xfId="26380" xr:uid="{00000000-0005-0000-0000-000050300000}"/>
    <cellStyle name="Normal 9 4 4" xfId="1484" xr:uid="{00000000-0005-0000-0000-000051300000}"/>
    <cellStyle name="Normal 9 4 4 2" xfId="1485" xr:uid="{00000000-0005-0000-0000-000052300000}"/>
    <cellStyle name="Normal 9 4 4 2 2" xfId="2772" xr:uid="{00000000-0005-0000-0000-000053300000}"/>
    <cellStyle name="Normal 9 4 4 2 3" xfId="24776" xr:uid="{00000000-0005-0000-0000-000054300000}"/>
    <cellStyle name="Normal 9 4 4 2 4" xfId="25499" xr:uid="{00000000-0005-0000-0000-000055300000}"/>
    <cellStyle name="Normal 9 4 4 3" xfId="2771" xr:uid="{00000000-0005-0000-0000-000056300000}"/>
    <cellStyle name="Normal 9 4 4 4" xfId="24397" xr:uid="{00000000-0005-0000-0000-000057300000}"/>
    <cellStyle name="Normal 9 4 4 5" xfId="25142" xr:uid="{00000000-0005-0000-0000-000058300000}"/>
    <cellStyle name="Normal 9 4 4 6" xfId="26452" xr:uid="{00000000-0005-0000-0000-000059300000}"/>
    <cellStyle name="Normal 9 4 5" xfId="1486" xr:uid="{00000000-0005-0000-0000-00005A300000}"/>
    <cellStyle name="Normal 9 4 5 2" xfId="2773" xr:uid="{00000000-0005-0000-0000-00005B300000}"/>
    <cellStyle name="Normal 9 4 5 3" xfId="24596" xr:uid="{00000000-0005-0000-0000-00005C300000}"/>
    <cellStyle name="Normal 9 4 5 4" xfId="25319" xr:uid="{00000000-0005-0000-0000-00005D300000}"/>
    <cellStyle name="Normal 9 4 6" xfId="2762" xr:uid="{00000000-0005-0000-0000-00005E300000}"/>
    <cellStyle name="Normal 9 4 7" xfId="7821" xr:uid="{00000000-0005-0000-0000-00005F300000}"/>
    <cellStyle name="Normal 9 4 8" xfId="24217" xr:uid="{00000000-0005-0000-0000-000060300000}"/>
    <cellStyle name="Normal 9 4 9" xfId="24962" xr:uid="{00000000-0005-0000-0000-000061300000}"/>
    <cellStyle name="Normal 9 5" xfId="1487" xr:uid="{00000000-0005-0000-0000-000062300000}"/>
    <cellStyle name="Normal 9 5 10" xfId="26244" xr:uid="{00000000-0005-0000-0000-000063300000}"/>
    <cellStyle name="Normal 9 5 2" xfId="1488" xr:uid="{00000000-0005-0000-0000-000064300000}"/>
    <cellStyle name="Normal 9 5 2 2" xfId="1489" xr:uid="{00000000-0005-0000-0000-000065300000}"/>
    <cellStyle name="Normal 9 5 2 2 2" xfId="1490" xr:uid="{00000000-0005-0000-0000-000066300000}"/>
    <cellStyle name="Normal 9 5 2 2 2 2" xfId="2777" xr:uid="{00000000-0005-0000-0000-000067300000}"/>
    <cellStyle name="Normal 9 5 2 2 2 3" xfId="24876" xr:uid="{00000000-0005-0000-0000-000068300000}"/>
    <cellStyle name="Normal 9 5 2 2 2 4" xfId="25599" xr:uid="{00000000-0005-0000-0000-000069300000}"/>
    <cellStyle name="Normal 9 5 2 2 3" xfId="2776" xr:uid="{00000000-0005-0000-0000-00006A300000}"/>
    <cellStyle name="Normal 9 5 2 2 4" xfId="24497" xr:uid="{00000000-0005-0000-0000-00006B300000}"/>
    <cellStyle name="Normal 9 5 2 2 5" xfId="25242" xr:uid="{00000000-0005-0000-0000-00006C300000}"/>
    <cellStyle name="Normal 9 5 2 2 6" xfId="26533" xr:uid="{00000000-0005-0000-0000-00006D300000}"/>
    <cellStyle name="Normal 9 5 2 3" xfId="1491" xr:uid="{00000000-0005-0000-0000-00006E300000}"/>
    <cellStyle name="Normal 9 5 2 3 2" xfId="2778" xr:uid="{00000000-0005-0000-0000-00006F300000}"/>
    <cellStyle name="Normal 9 5 2 3 3" xfId="24696" xr:uid="{00000000-0005-0000-0000-000070300000}"/>
    <cellStyle name="Normal 9 5 2 3 4" xfId="25419" xr:uid="{00000000-0005-0000-0000-000071300000}"/>
    <cellStyle name="Normal 9 5 2 4" xfId="2775" xr:uid="{00000000-0005-0000-0000-000072300000}"/>
    <cellStyle name="Normal 9 5 2 5" xfId="24317" xr:uid="{00000000-0005-0000-0000-000073300000}"/>
    <cellStyle name="Normal 9 5 2 6" xfId="25062" xr:uid="{00000000-0005-0000-0000-000074300000}"/>
    <cellStyle name="Normal 9 5 2 7" xfId="26317" xr:uid="{00000000-0005-0000-0000-000075300000}"/>
    <cellStyle name="Normal 9 5 3" xfId="1492" xr:uid="{00000000-0005-0000-0000-000076300000}"/>
    <cellStyle name="Normal 9 5 3 2" xfId="1493" xr:uid="{00000000-0005-0000-0000-000077300000}"/>
    <cellStyle name="Normal 9 5 3 2 2" xfId="1494" xr:uid="{00000000-0005-0000-0000-000078300000}"/>
    <cellStyle name="Normal 9 5 3 2 2 2" xfId="2781" xr:uid="{00000000-0005-0000-0000-000079300000}"/>
    <cellStyle name="Normal 9 5 3 2 3" xfId="2780" xr:uid="{00000000-0005-0000-0000-00007A300000}"/>
    <cellStyle name="Normal 9 5 3 2 4" xfId="24788" xr:uid="{00000000-0005-0000-0000-00007B300000}"/>
    <cellStyle name="Normal 9 5 3 2 5" xfId="25511" xr:uid="{00000000-0005-0000-0000-00007C300000}"/>
    <cellStyle name="Normal 9 5 3 2 6" xfId="26605" xr:uid="{00000000-0005-0000-0000-00007D300000}"/>
    <cellStyle name="Normal 9 5 3 3" xfId="1495" xr:uid="{00000000-0005-0000-0000-00007E300000}"/>
    <cellStyle name="Normal 9 5 3 3 2" xfId="2782" xr:uid="{00000000-0005-0000-0000-00007F300000}"/>
    <cellStyle name="Normal 9 5 3 4" xfId="2779" xr:uid="{00000000-0005-0000-0000-000080300000}"/>
    <cellStyle name="Normal 9 5 3 5" xfId="24409" xr:uid="{00000000-0005-0000-0000-000081300000}"/>
    <cellStyle name="Normal 9 5 3 6" xfId="25154" xr:uid="{00000000-0005-0000-0000-000082300000}"/>
    <cellStyle name="Normal 9 5 3 7" xfId="26389" xr:uid="{00000000-0005-0000-0000-000083300000}"/>
    <cellStyle name="Normal 9 5 4" xfId="1496" xr:uid="{00000000-0005-0000-0000-000084300000}"/>
    <cellStyle name="Normal 9 5 4 2" xfId="1497" xr:uid="{00000000-0005-0000-0000-000085300000}"/>
    <cellStyle name="Normal 9 5 4 2 2" xfId="2784" xr:uid="{00000000-0005-0000-0000-000086300000}"/>
    <cellStyle name="Normal 9 5 4 3" xfId="2783" xr:uid="{00000000-0005-0000-0000-000087300000}"/>
    <cellStyle name="Normal 9 5 4 4" xfId="24608" xr:uid="{00000000-0005-0000-0000-000088300000}"/>
    <cellStyle name="Normal 9 5 4 5" xfId="25331" xr:uid="{00000000-0005-0000-0000-000089300000}"/>
    <cellStyle name="Normal 9 5 4 6" xfId="26461" xr:uid="{00000000-0005-0000-0000-00008A300000}"/>
    <cellStyle name="Normal 9 5 5" xfId="1498" xr:uid="{00000000-0005-0000-0000-00008B300000}"/>
    <cellStyle name="Normal 9 5 5 2" xfId="2785" xr:uid="{00000000-0005-0000-0000-00008C300000}"/>
    <cellStyle name="Normal 9 5 6" xfId="2774" xr:uid="{00000000-0005-0000-0000-00008D300000}"/>
    <cellStyle name="Normal 9 5 7" xfId="14695" xr:uid="{00000000-0005-0000-0000-00008E300000}"/>
    <cellStyle name="Normal 9 5 8" xfId="24229" xr:uid="{00000000-0005-0000-0000-00008F300000}"/>
    <cellStyle name="Normal 9 5 9" xfId="24974" xr:uid="{00000000-0005-0000-0000-000090300000}"/>
    <cellStyle name="Normal 9 6" xfId="1499" xr:uid="{00000000-0005-0000-0000-000091300000}"/>
    <cellStyle name="Normal 9 6 10" xfId="26250" xr:uid="{00000000-0005-0000-0000-000092300000}"/>
    <cellStyle name="Normal 9 6 2" xfId="1500" xr:uid="{00000000-0005-0000-0000-000093300000}"/>
    <cellStyle name="Normal 9 6 2 2" xfId="1501" xr:uid="{00000000-0005-0000-0000-000094300000}"/>
    <cellStyle name="Normal 9 6 2 2 2" xfId="1502" xr:uid="{00000000-0005-0000-0000-000095300000}"/>
    <cellStyle name="Normal 9 6 2 2 2 2" xfId="2789" xr:uid="{00000000-0005-0000-0000-000096300000}"/>
    <cellStyle name="Normal 9 6 2 2 3" xfId="2788" xr:uid="{00000000-0005-0000-0000-000097300000}"/>
    <cellStyle name="Normal 9 6 2 2 4" xfId="24832" xr:uid="{00000000-0005-0000-0000-000098300000}"/>
    <cellStyle name="Normal 9 6 2 2 5" xfId="25555" xr:uid="{00000000-0005-0000-0000-000099300000}"/>
    <cellStyle name="Normal 9 6 2 2 6" xfId="26539" xr:uid="{00000000-0005-0000-0000-00009A300000}"/>
    <cellStyle name="Normal 9 6 2 3" xfId="1503" xr:uid="{00000000-0005-0000-0000-00009B300000}"/>
    <cellStyle name="Normal 9 6 2 3 2" xfId="2790" xr:uid="{00000000-0005-0000-0000-00009C300000}"/>
    <cellStyle name="Normal 9 6 2 4" xfId="2787" xr:uid="{00000000-0005-0000-0000-00009D300000}"/>
    <cellStyle name="Normal 9 6 2 5" xfId="24453" xr:uid="{00000000-0005-0000-0000-00009E300000}"/>
    <cellStyle name="Normal 9 6 2 6" xfId="25198" xr:uid="{00000000-0005-0000-0000-00009F300000}"/>
    <cellStyle name="Normal 9 6 2 7" xfId="26323" xr:uid="{00000000-0005-0000-0000-0000A0300000}"/>
    <cellStyle name="Normal 9 6 3" xfId="1504" xr:uid="{00000000-0005-0000-0000-0000A1300000}"/>
    <cellStyle name="Normal 9 6 3 2" xfId="1505" xr:uid="{00000000-0005-0000-0000-0000A2300000}"/>
    <cellStyle name="Normal 9 6 3 2 2" xfId="1506" xr:uid="{00000000-0005-0000-0000-0000A3300000}"/>
    <cellStyle name="Normal 9 6 3 2 2 2" xfId="2793" xr:uid="{00000000-0005-0000-0000-0000A4300000}"/>
    <cellStyle name="Normal 9 6 3 2 3" xfId="2792" xr:uid="{00000000-0005-0000-0000-0000A5300000}"/>
    <cellStyle name="Normal 9 6 3 2 4" xfId="26611" xr:uid="{00000000-0005-0000-0000-0000A6300000}"/>
    <cellStyle name="Normal 9 6 3 3" xfId="1507" xr:uid="{00000000-0005-0000-0000-0000A7300000}"/>
    <cellStyle name="Normal 9 6 3 3 2" xfId="2794" xr:uid="{00000000-0005-0000-0000-0000A8300000}"/>
    <cellStyle name="Normal 9 6 3 4" xfId="2791" xr:uid="{00000000-0005-0000-0000-0000A9300000}"/>
    <cellStyle name="Normal 9 6 3 5" xfId="24652" xr:uid="{00000000-0005-0000-0000-0000AA300000}"/>
    <cellStyle name="Normal 9 6 3 6" xfId="25375" xr:uid="{00000000-0005-0000-0000-0000AB300000}"/>
    <cellStyle name="Normal 9 6 3 7" xfId="26395" xr:uid="{00000000-0005-0000-0000-0000AC300000}"/>
    <cellStyle name="Normal 9 6 4" xfId="1508" xr:uid="{00000000-0005-0000-0000-0000AD300000}"/>
    <cellStyle name="Normal 9 6 4 2" xfId="1509" xr:uid="{00000000-0005-0000-0000-0000AE300000}"/>
    <cellStyle name="Normal 9 6 4 2 2" xfId="2796" xr:uid="{00000000-0005-0000-0000-0000AF300000}"/>
    <cellStyle name="Normal 9 6 4 3" xfId="2795" xr:uid="{00000000-0005-0000-0000-0000B0300000}"/>
    <cellStyle name="Normal 9 6 4 4" xfId="26467" xr:uid="{00000000-0005-0000-0000-0000B1300000}"/>
    <cellStyle name="Normal 9 6 5" xfId="1510" xr:uid="{00000000-0005-0000-0000-0000B2300000}"/>
    <cellStyle name="Normal 9 6 5 2" xfId="2797" xr:uid="{00000000-0005-0000-0000-0000B3300000}"/>
    <cellStyle name="Normal 9 6 6" xfId="2786" xr:uid="{00000000-0005-0000-0000-0000B4300000}"/>
    <cellStyle name="Normal 9 6 7" xfId="19391" xr:uid="{00000000-0005-0000-0000-0000B5300000}"/>
    <cellStyle name="Normal 9 6 8" xfId="24273" xr:uid="{00000000-0005-0000-0000-0000B6300000}"/>
    <cellStyle name="Normal 9 6 9" xfId="25018" xr:uid="{00000000-0005-0000-0000-0000B7300000}"/>
    <cellStyle name="Normal 9 7" xfId="1511" xr:uid="{00000000-0005-0000-0000-0000B8300000}"/>
    <cellStyle name="Normal 9 7 10" xfId="26263" xr:uid="{00000000-0005-0000-0000-0000B9300000}"/>
    <cellStyle name="Normal 9 7 2" xfId="1512" xr:uid="{00000000-0005-0000-0000-0000BA300000}"/>
    <cellStyle name="Normal 9 7 2 2" xfId="1513" xr:uid="{00000000-0005-0000-0000-0000BB300000}"/>
    <cellStyle name="Normal 9 7 2 2 2" xfId="1514" xr:uid="{00000000-0005-0000-0000-0000BC300000}"/>
    <cellStyle name="Normal 9 7 2 2 2 2" xfId="2801" xr:uid="{00000000-0005-0000-0000-0000BD300000}"/>
    <cellStyle name="Normal 9 7 2 2 3" xfId="2800" xr:uid="{00000000-0005-0000-0000-0000BE300000}"/>
    <cellStyle name="Normal 9 7 2 2 4" xfId="26551" xr:uid="{00000000-0005-0000-0000-0000BF300000}"/>
    <cellStyle name="Normal 9 7 2 3" xfId="1515" xr:uid="{00000000-0005-0000-0000-0000C0300000}"/>
    <cellStyle name="Normal 9 7 2 3 2" xfId="2802" xr:uid="{00000000-0005-0000-0000-0000C1300000}"/>
    <cellStyle name="Normal 9 7 2 4" xfId="2799" xr:uid="{00000000-0005-0000-0000-0000C2300000}"/>
    <cellStyle name="Normal 9 7 2 5" xfId="24742" xr:uid="{00000000-0005-0000-0000-0000C3300000}"/>
    <cellStyle name="Normal 9 7 2 6" xfId="25465" xr:uid="{00000000-0005-0000-0000-0000C4300000}"/>
    <cellStyle name="Normal 9 7 2 7" xfId="26335" xr:uid="{00000000-0005-0000-0000-0000C5300000}"/>
    <cellStyle name="Normal 9 7 3" xfId="1516" xr:uid="{00000000-0005-0000-0000-0000C6300000}"/>
    <cellStyle name="Normal 9 7 3 2" xfId="1517" xr:uid="{00000000-0005-0000-0000-0000C7300000}"/>
    <cellStyle name="Normal 9 7 3 2 2" xfId="1518" xr:uid="{00000000-0005-0000-0000-0000C8300000}"/>
    <cellStyle name="Normal 9 7 3 2 2 2" xfId="2805" xr:uid="{00000000-0005-0000-0000-0000C9300000}"/>
    <cellStyle name="Normal 9 7 3 2 3" xfId="2804" xr:uid="{00000000-0005-0000-0000-0000CA300000}"/>
    <cellStyle name="Normal 9 7 3 2 4" xfId="26623" xr:uid="{00000000-0005-0000-0000-0000CB300000}"/>
    <cellStyle name="Normal 9 7 3 3" xfId="1519" xr:uid="{00000000-0005-0000-0000-0000CC300000}"/>
    <cellStyle name="Normal 9 7 3 3 2" xfId="2806" xr:uid="{00000000-0005-0000-0000-0000CD300000}"/>
    <cellStyle name="Normal 9 7 3 4" xfId="2803" xr:uid="{00000000-0005-0000-0000-0000CE300000}"/>
    <cellStyle name="Normal 9 7 3 5" xfId="26407" xr:uid="{00000000-0005-0000-0000-0000CF300000}"/>
    <cellStyle name="Normal 9 7 4" xfId="1520" xr:uid="{00000000-0005-0000-0000-0000D0300000}"/>
    <cellStyle name="Normal 9 7 4 2" xfId="1521" xr:uid="{00000000-0005-0000-0000-0000D1300000}"/>
    <cellStyle name="Normal 9 7 4 2 2" xfId="2808" xr:uid="{00000000-0005-0000-0000-0000D2300000}"/>
    <cellStyle name="Normal 9 7 4 3" xfId="2807" xr:uid="{00000000-0005-0000-0000-0000D3300000}"/>
    <cellStyle name="Normal 9 7 4 4" xfId="26479" xr:uid="{00000000-0005-0000-0000-0000D4300000}"/>
    <cellStyle name="Normal 9 7 5" xfId="1522" xr:uid="{00000000-0005-0000-0000-0000D5300000}"/>
    <cellStyle name="Normal 9 7 5 2" xfId="2809" xr:uid="{00000000-0005-0000-0000-0000D6300000}"/>
    <cellStyle name="Normal 9 7 6" xfId="2798" xr:uid="{00000000-0005-0000-0000-0000D7300000}"/>
    <cellStyle name="Normal 9 7 7" xfId="23882" xr:uid="{00000000-0005-0000-0000-0000D8300000}"/>
    <cellStyle name="Normal 9 7 8" xfId="24363" xr:uid="{00000000-0005-0000-0000-0000D9300000}"/>
    <cellStyle name="Normal 9 7 9" xfId="25108" xr:uid="{00000000-0005-0000-0000-0000DA300000}"/>
    <cellStyle name="Normal 9 8" xfId="1523" xr:uid="{00000000-0005-0000-0000-0000DB300000}"/>
    <cellStyle name="Normal 9 8 2" xfId="1524" xr:uid="{00000000-0005-0000-0000-0000DC300000}"/>
    <cellStyle name="Normal 9 8 2 2" xfId="1525" xr:uid="{00000000-0005-0000-0000-0000DD300000}"/>
    <cellStyle name="Normal 9 8 2 2 2" xfId="1526" xr:uid="{00000000-0005-0000-0000-0000DE300000}"/>
    <cellStyle name="Normal 9 8 2 2 2 2" xfId="2813" xr:uid="{00000000-0005-0000-0000-0000DF300000}"/>
    <cellStyle name="Normal 9 8 2 2 3" xfId="2812" xr:uid="{00000000-0005-0000-0000-0000E0300000}"/>
    <cellStyle name="Normal 9 8 2 2 4" xfId="26558" xr:uid="{00000000-0005-0000-0000-0000E1300000}"/>
    <cellStyle name="Normal 9 8 2 3" xfId="1527" xr:uid="{00000000-0005-0000-0000-0000E2300000}"/>
    <cellStyle name="Normal 9 8 2 3 2" xfId="2814" xr:uid="{00000000-0005-0000-0000-0000E3300000}"/>
    <cellStyle name="Normal 9 8 2 4" xfId="2811" xr:uid="{00000000-0005-0000-0000-0000E4300000}"/>
    <cellStyle name="Normal 9 8 2 5" xfId="26342" xr:uid="{00000000-0005-0000-0000-0000E5300000}"/>
    <cellStyle name="Normal 9 8 3" xfId="1528" xr:uid="{00000000-0005-0000-0000-0000E6300000}"/>
    <cellStyle name="Normal 9 8 3 2" xfId="1529" xr:uid="{00000000-0005-0000-0000-0000E7300000}"/>
    <cellStyle name="Normal 9 8 3 2 2" xfId="1530" xr:uid="{00000000-0005-0000-0000-0000E8300000}"/>
    <cellStyle name="Normal 9 8 3 2 2 2" xfId="2817" xr:uid="{00000000-0005-0000-0000-0000E9300000}"/>
    <cellStyle name="Normal 9 8 3 2 3" xfId="2816" xr:uid="{00000000-0005-0000-0000-0000EA300000}"/>
    <cellStyle name="Normal 9 8 3 2 4" xfId="26630" xr:uid="{00000000-0005-0000-0000-0000EB300000}"/>
    <cellStyle name="Normal 9 8 3 3" xfId="1531" xr:uid="{00000000-0005-0000-0000-0000EC300000}"/>
    <cellStyle name="Normal 9 8 3 3 2" xfId="2818" xr:uid="{00000000-0005-0000-0000-0000ED300000}"/>
    <cellStyle name="Normal 9 8 3 4" xfId="2815" xr:uid="{00000000-0005-0000-0000-0000EE300000}"/>
    <cellStyle name="Normal 9 8 3 5" xfId="26414" xr:uid="{00000000-0005-0000-0000-0000EF300000}"/>
    <cellStyle name="Normal 9 8 4" xfId="1532" xr:uid="{00000000-0005-0000-0000-0000F0300000}"/>
    <cellStyle name="Normal 9 8 4 2" xfId="1533" xr:uid="{00000000-0005-0000-0000-0000F1300000}"/>
    <cellStyle name="Normal 9 8 4 2 2" xfId="2820" xr:uid="{00000000-0005-0000-0000-0000F2300000}"/>
    <cellStyle name="Normal 9 8 4 3" xfId="2819" xr:uid="{00000000-0005-0000-0000-0000F3300000}"/>
    <cellStyle name="Normal 9 8 4 4" xfId="26486" xr:uid="{00000000-0005-0000-0000-0000F4300000}"/>
    <cellStyle name="Normal 9 8 5" xfId="1534" xr:uid="{00000000-0005-0000-0000-0000F5300000}"/>
    <cellStyle name="Normal 9 8 5 2" xfId="2821" xr:uid="{00000000-0005-0000-0000-0000F6300000}"/>
    <cellStyle name="Normal 9 8 6" xfId="2810" xr:uid="{00000000-0005-0000-0000-0000F7300000}"/>
    <cellStyle name="Normal 9 8 7" xfId="24564" xr:uid="{00000000-0005-0000-0000-0000F8300000}"/>
    <cellStyle name="Normal 9 8 8" xfId="25287" xr:uid="{00000000-0005-0000-0000-0000F9300000}"/>
    <cellStyle name="Normal 9 8 9" xfId="26270" xr:uid="{00000000-0005-0000-0000-0000FA300000}"/>
    <cellStyle name="Normal 9 9" xfId="1535" xr:uid="{00000000-0005-0000-0000-0000FB300000}"/>
    <cellStyle name="Normal 9 9 2" xfId="1536" xr:uid="{00000000-0005-0000-0000-0000FC300000}"/>
    <cellStyle name="Normal 9 9 2 2" xfId="1537" xr:uid="{00000000-0005-0000-0000-0000FD300000}"/>
    <cellStyle name="Normal 9 9 2 2 2" xfId="2824" xr:uid="{00000000-0005-0000-0000-0000FE300000}"/>
    <cellStyle name="Normal 9 9 2 3" xfId="2823" xr:uid="{00000000-0005-0000-0000-0000FF300000}"/>
    <cellStyle name="Normal 9 9 2 4" xfId="26498" xr:uid="{00000000-0005-0000-0000-000000310000}"/>
    <cellStyle name="Normal 9 9 3" xfId="1538" xr:uid="{00000000-0005-0000-0000-000001310000}"/>
    <cellStyle name="Normal 9 9 3 2" xfId="2825" xr:uid="{00000000-0005-0000-0000-000002310000}"/>
    <cellStyle name="Normal 9 9 4" xfId="2822" xr:uid="{00000000-0005-0000-0000-000003310000}"/>
    <cellStyle name="Normal 9 9 5" xfId="26282" xr:uid="{00000000-0005-0000-0000-000004310000}"/>
    <cellStyle name="Normal 90" xfId="1791" xr:uid="{00000000-0005-0000-0000-000005310000}"/>
    <cellStyle name="Normal 91" xfId="2845" xr:uid="{00000000-0005-0000-0000-000006310000}"/>
    <cellStyle name="Normal 92" xfId="2891" xr:uid="{00000000-0005-0000-0000-000007310000}"/>
    <cellStyle name="Normal 93" xfId="2842" xr:uid="{00000000-0005-0000-0000-000008310000}"/>
    <cellStyle name="Normal 94" xfId="2888" xr:uid="{00000000-0005-0000-0000-000009310000}"/>
    <cellStyle name="Normal 95" xfId="2829" xr:uid="{00000000-0005-0000-0000-00000A310000}"/>
    <cellStyle name="Normal 96" xfId="2892" xr:uid="{00000000-0005-0000-0000-00000B310000}"/>
    <cellStyle name="Normal 97" xfId="2896" xr:uid="{00000000-0005-0000-0000-00000C310000}"/>
    <cellStyle name="Normal 98" xfId="24156" xr:uid="{00000000-0005-0000-0000-00000D310000}"/>
    <cellStyle name="Normal 99" xfId="24157" xr:uid="{00000000-0005-0000-0000-00000E310000}"/>
    <cellStyle name="Normal$" xfId="25904" xr:uid="{00000000-0005-0000-0000-00000F310000}"/>
    <cellStyle name="Normal1" xfId="25905" xr:uid="{00000000-0005-0000-0000-000010310000}"/>
    <cellStyle name="Normal9" xfId="25906" xr:uid="{00000000-0005-0000-0000-000011310000}"/>
    <cellStyle name="Note 2" xfId="1539" xr:uid="{00000000-0005-0000-0000-000012310000}"/>
    <cellStyle name="Note 2 10" xfId="3419" xr:uid="{00000000-0005-0000-0000-000013310000}"/>
    <cellStyle name="Note 2 10 2" xfId="5957" xr:uid="{00000000-0005-0000-0000-000014310000}"/>
    <cellStyle name="Note 2 10 3" xfId="9767" xr:uid="{00000000-0005-0000-0000-000015310000}"/>
    <cellStyle name="Note 2 10 4" xfId="10597" xr:uid="{00000000-0005-0000-0000-000016310000}"/>
    <cellStyle name="Note 2 10 5" xfId="12945" xr:uid="{00000000-0005-0000-0000-000017310000}"/>
    <cellStyle name="Note 2 10 6" xfId="15603" xr:uid="{00000000-0005-0000-0000-000018310000}"/>
    <cellStyle name="Note 2 10 7" xfId="17641" xr:uid="{00000000-0005-0000-0000-000019310000}"/>
    <cellStyle name="Note 2 10 8" xfId="20299" xr:uid="{00000000-0005-0000-0000-00001A310000}"/>
    <cellStyle name="Note 2 10 9" xfId="22270" xr:uid="{00000000-0005-0000-0000-00001B310000}"/>
    <cellStyle name="Note 2 11" xfId="3384" xr:uid="{00000000-0005-0000-0000-00001C310000}"/>
    <cellStyle name="Note 2 11 2" xfId="5922" xr:uid="{00000000-0005-0000-0000-00001D310000}"/>
    <cellStyle name="Note 2 11 3" xfId="9057" xr:uid="{00000000-0005-0000-0000-00001E310000}"/>
    <cellStyle name="Note 2 11 4" xfId="11829" xr:uid="{00000000-0005-0000-0000-00001F310000}"/>
    <cellStyle name="Note 2 11 5" xfId="14287" xr:uid="{00000000-0005-0000-0000-000020310000}"/>
    <cellStyle name="Note 2 11 6" xfId="14993" xr:uid="{00000000-0005-0000-0000-000021310000}"/>
    <cellStyle name="Note 2 11 7" xfId="18983" xr:uid="{00000000-0005-0000-0000-000022310000}"/>
    <cellStyle name="Note 2 11 8" xfId="19689" xr:uid="{00000000-0005-0000-0000-000023310000}"/>
    <cellStyle name="Note 2 11 9" xfId="23504" xr:uid="{00000000-0005-0000-0000-000024310000}"/>
    <cellStyle name="Note 2 12" xfId="3262" xr:uid="{00000000-0005-0000-0000-000025310000}"/>
    <cellStyle name="Note 2 12 2" xfId="5800" xr:uid="{00000000-0005-0000-0000-000026310000}"/>
    <cellStyle name="Note 2 12 3" xfId="10165" xr:uid="{00000000-0005-0000-0000-000027310000}"/>
    <cellStyle name="Note 2 12 4" xfId="12258" xr:uid="{00000000-0005-0000-0000-000028310000}"/>
    <cellStyle name="Note 2 12 5" xfId="12352" xr:uid="{00000000-0005-0000-0000-000029310000}"/>
    <cellStyle name="Note 2 12 6" xfId="14077" xr:uid="{00000000-0005-0000-0000-00002A310000}"/>
    <cellStyle name="Note 2 12 7" xfId="17048" xr:uid="{00000000-0005-0000-0000-00002B310000}"/>
    <cellStyle name="Note 2 12 8" xfId="18773" xr:uid="{00000000-0005-0000-0000-00002C310000}"/>
    <cellStyle name="Note 2 12 9" xfId="21739" xr:uid="{00000000-0005-0000-0000-00002D310000}"/>
    <cellStyle name="Note 2 13" xfId="3508" xr:uid="{00000000-0005-0000-0000-00002E310000}"/>
    <cellStyle name="Note 2 13 2" xfId="6046" xr:uid="{00000000-0005-0000-0000-00002F310000}"/>
    <cellStyle name="Note 2 13 3" xfId="8840" xr:uid="{00000000-0005-0000-0000-000030310000}"/>
    <cellStyle name="Note 2 13 4" xfId="11524" xr:uid="{00000000-0005-0000-0000-000031310000}"/>
    <cellStyle name="Note 2 13 5" xfId="13953" xr:uid="{00000000-0005-0000-0000-000032310000}"/>
    <cellStyle name="Note 2 13 6" xfId="16543" xr:uid="{00000000-0005-0000-0000-000033310000}"/>
    <cellStyle name="Note 2 13 7" xfId="18649" xr:uid="{00000000-0005-0000-0000-000034310000}"/>
    <cellStyle name="Note 2 13 8" xfId="21239" xr:uid="{00000000-0005-0000-0000-000035310000}"/>
    <cellStyle name="Note 2 13 9" xfId="23198" xr:uid="{00000000-0005-0000-0000-000036310000}"/>
    <cellStyle name="Note 2 14" xfId="3550" xr:uid="{00000000-0005-0000-0000-000037310000}"/>
    <cellStyle name="Note 2 14 2" xfId="6088" xr:uid="{00000000-0005-0000-0000-000038310000}"/>
    <cellStyle name="Note 2 14 3" xfId="9007" xr:uid="{00000000-0005-0000-0000-000039310000}"/>
    <cellStyle name="Note 2 14 4" xfId="11023" xr:uid="{00000000-0005-0000-0000-00003A310000}"/>
    <cellStyle name="Note 2 14 5" xfId="13404" xr:uid="{00000000-0005-0000-0000-00003B310000}"/>
    <cellStyle name="Note 2 14 6" xfId="16037" xr:uid="{00000000-0005-0000-0000-00003C310000}"/>
    <cellStyle name="Note 2 14 7" xfId="18100" xr:uid="{00000000-0005-0000-0000-00003D310000}"/>
    <cellStyle name="Note 2 14 8" xfId="20733" xr:uid="{00000000-0005-0000-0000-00003E310000}"/>
    <cellStyle name="Note 2 14 9" xfId="22696" xr:uid="{00000000-0005-0000-0000-00003F310000}"/>
    <cellStyle name="Note 2 15" xfId="3710" xr:uid="{00000000-0005-0000-0000-000040310000}"/>
    <cellStyle name="Note 2 15 2" xfId="6248" xr:uid="{00000000-0005-0000-0000-000041310000}"/>
    <cellStyle name="Note 2 15 3" xfId="9355" xr:uid="{00000000-0005-0000-0000-000042310000}"/>
    <cellStyle name="Note 2 15 4" xfId="12085" xr:uid="{00000000-0005-0000-0000-000043310000}"/>
    <cellStyle name="Note 2 15 5" xfId="14565" xr:uid="{00000000-0005-0000-0000-000044310000}"/>
    <cellStyle name="Note 2 15 6" xfId="15620" xr:uid="{00000000-0005-0000-0000-000045310000}"/>
    <cellStyle name="Note 2 15 7" xfId="19261" xr:uid="{00000000-0005-0000-0000-000046310000}"/>
    <cellStyle name="Note 2 15 8" xfId="20316" xr:uid="{00000000-0005-0000-0000-000047310000}"/>
    <cellStyle name="Note 2 15 9" xfId="23757" xr:uid="{00000000-0005-0000-0000-000048310000}"/>
    <cellStyle name="Note 2 16" xfId="3772" xr:uid="{00000000-0005-0000-0000-000049310000}"/>
    <cellStyle name="Note 2 16 2" xfId="6310" xr:uid="{00000000-0005-0000-0000-00004A310000}"/>
    <cellStyle name="Note 2 16 3" xfId="9149" xr:uid="{00000000-0005-0000-0000-00004B310000}"/>
    <cellStyle name="Note 2 16 4" xfId="10772" xr:uid="{00000000-0005-0000-0000-00004C310000}"/>
    <cellStyle name="Note 2 16 5" xfId="13127" xr:uid="{00000000-0005-0000-0000-00004D310000}"/>
    <cellStyle name="Note 2 16 6" xfId="15986" xr:uid="{00000000-0005-0000-0000-00004E310000}"/>
    <cellStyle name="Note 2 16 7" xfId="17823" xr:uid="{00000000-0005-0000-0000-00004F310000}"/>
    <cellStyle name="Note 2 16 8" xfId="20682" xr:uid="{00000000-0005-0000-0000-000050310000}"/>
    <cellStyle name="Note 2 16 9" xfId="22444" xr:uid="{00000000-0005-0000-0000-000051310000}"/>
    <cellStyle name="Note 2 17" xfId="3617" xr:uid="{00000000-0005-0000-0000-000052310000}"/>
    <cellStyle name="Note 2 17 2" xfId="6155" xr:uid="{00000000-0005-0000-0000-000053310000}"/>
    <cellStyle name="Note 2 17 3" xfId="8295" xr:uid="{00000000-0005-0000-0000-000054310000}"/>
    <cellStyle name="Note 2 17 4" xfId="8123" xr:uid="{00000000-0005-0000-0000-000055310000}"/>
    <cellStyle name="Note 2 17 5" xfId="12432" xr:uid="{00000000-0005-0000-0000-000056310000}"/>
    <cellStyle name="Note 2 17 6" xfId="15113" xr:uid="{00000000-0005-0000-0000-000057310000}"/>
    <cellStyle name="Note 2 17 7" xfId="17128" xr:uid="{00000000-0005-0000-0000-000058310000}"/>
    <cellStyle name="Note 2 17 8" xfId="19809" xr:uid="{00000000-0005-0000-0000-000059310000}"/>
    <cellStyle name="Note 2 17 9" xfId="21812" xr:uid="{00000000-0005-0000-0000-00005A310000}"/>
    <cellStyle name="Note 2 18" xfId="3884" xr:uid="{00000000-0005-0000-0000-00005B310000}"/>
    <cellStyle name="Note 2 18 2" xfId="6422" xr:uid="{00000000-0005-0000-0000-00005C310000}"/>
    <cellStyle name="Note 2 18 3" xfId="9493" xr:uid="{00000000-0005-0000-0000-00005D310000}"/>
    <cellStyle name="Note 2 18 4" xfId="10188" xr:uid="{00000000-0005-0000-0000-00005E310000}"/>
    <cellStyle name="Note 2 18 5" xfId="12441" xr:uid="{00000000-0005-0000-0000-00005F310000}"/>
    <cellStyle name="Note 2 18 6" xfId="13253" xr:uid="{00000000-0005-0000-0000-000060310000}"/>
    <cellStyle name="Note 2 18 7" xfId="17137" xr:uid="{00000000-0005-0000-0000-000061310000}"/>
    <cellStyle name="Note 2 18 8" xfId="17949" xr:uid="{00000000-0005-0000-0000-000062310000}"/>
    <cellStyle name="Note 2 18 9" xfId="21820" xr:uid="{00000000-0005-0000-0000-000063310000}"/>
    <cellStyle name="Note 2 19" xfId="3896" xr:uid="{00000000-0005-0000-0000-000064310000}"/>
    <cellStyle name="Note 2 19 2" xfId="6434" xr:uid="{00000000-0005-0000-0000-000065310000}"/>
    <cellStyle name="Note 2 19 3" xfId="9244" xr:uid="{00000000-0005-0000-0000-000066310000}"/>
    <cellStyle name="Note 2 19 4" xfId="12165" xr:uid="{00000000-0005-0000-0000-000067310000}"/>
    <cellStyle name="Note 2 19 5" xfId="14648" xr:uid="{00000000-0005-0000-0000-000068310000}"/>
    <cellStyle name="Note 2 19 6" xfId="16616" xr:uid="{00000000-0005-0000-0000-000069310000}"/>
    <cellStyle name="Note 2 19 7" xfId="19344" xr:uid="{00000000-0005-0000-0000-00006A310000}"/>
    <cellStyle name="Note 2 19 8" xfId="21312" xr:uid="{00000000-0005-0000-0000-00006B310000}"/>
    <cellStyle name="Note 2 19 9" xfId="23839" xr:uid="{00000000-0005-0000-0000-00006C310000}"/>
    <cellStyle name="Note 2 2" xfId="3057" xr:uid="{00000000-0005-0000-0000-00006D310000}"/>
    <cellStyle name="Note 2 2 10" xfId="25908" xr:uid="{00000000-0005-0000-0000-00006E310000}"/>
    <cellStyle name="Note 2 2 2" xfId="5596" xr:uid="{00000000-0005-0000-0000-00006F310000}"/>
    <cellStyle name="Note 2 2 2 2" xfId="26041" xr:uid="{00000000-0005-0000-0000-000070310000}"/>
    <cellStyle name="Note 2 2 2 3" xfId="25909" xr:uid="{00000000-0005-0000-0000-000071310000}"/>
    <cellStyle name="Note 2 2 3" xfId="7992" xr:uid="{00000000-0005-0000-0000-000072310000}"/>
    <cellStyle name="Note 2 2 3 2" xfId="26042" xr:uid="{00000000-0005-0000-0000-000073310000}"/>
    <cellStyle name="Note 2 2 3 3" xfId="25910" xr:uid="{00000000-0005-0000-0000-000074310000}"/>
    <cellStyle name="Note 2 2 4" xfId="11539" xr:uid="{00000000-0005-0000-0000-000075310000}"/>
    <cellStyle name="Note 2 2 4 2" xfId="25911" xr:uid="{00000000-0005-0000-0000-000076310000}"/>
    <cellStyle name="Note 2 2 5" xfId="13971" xr:uid="{00000000-0005-0000-0000-000077310000}"/>
    <cellStyle name="Note 2 2 5 2" xfId="26040" xr:uid="{00000000-0005-0000-0000-000078310000}"/>
    <cellStyle name="Note 2 2 6" xfId="15497" xr:uid="{00000000-0005-0000-0000-000079310000}"/>
    <cellStyle name="Note 2 2 7" xfId="18667" xr:uid="{00000000-0005-0000-0000-00007A310000}"/>
    <cellStyle name="Note 2 2 8" xfId="20193" xr:uid="{00000000-0005-0000-0000-00007B310000}"/>
    <cellStyle name="Note 2 2 9" xfId="23213" xr:uid="{00000000-0005-0000-0000-00007C310000}"/>
    <cellStyle name="Note 2 20" xfId="3939" xr:uid="{00000000-0005-0000-0000-00007D310000}"/>
    <cellStyle name="Note 2 20 2" xfId="6477" xr:uid="{00000000-0005-0000-0000-00007E310000}"/>
    <cellStyle name="Note 2 20 3" xfId="9147" xr:uid="{00000000-0005-0000-0000-00007F310000}"/>
    <cellStyle name="Note 2 20 4" xfId="10592" xr:uid="{00000000-0005-0000-0000-000080310000}"/>
    <cellStyle name="Note 2 20 5" xfId="12940" xr:uid="{00000000-0005-0000-0000-000081310000}"/>
    <cellStyle name="Note 2 20 6" xfId="16800" xr:uid="{00000000-0005-0000-0000-000082310000}"/>
    <cellStyle name="Note 2 20 7" xfId="17636" xr:uid="{00000000-0005-0000-0000-000083310000}"/>
    <cellStyle name="Note 2 20 8" xfId="21496" xr:uid="{00000000-0005-0000-0000-000084310000}"/>
    <cellStyle name="Note 2 20 9" xfId="22265" xr:uid="{00000000-0005-0000-0000-000085310000}"/>
    <cellStyle name="Note 2 21" xfId="4032" xr:uid="{00000000-0005-0000-0000-000086310000}"/>
    <cellStyle name="Note 2 21 2" xfId="6570" xr:uid="{00000000-0005-0000-0000-000087310000}"/>
    <cellStyle name="Note 2 21 3" xfId="9299" xr:uid="{00000000-0005-0000-0000-000088310000}"/>
    <cellStyle name="Note 2 21 4" xfId="10308" xr:uid="{00000000-0005-0000-0000-000089310000}"/>
    <cellStyle name="Note 2 21 5" xfId="12623" xr:uid="{00000000-0005-0000-0000-00008A310000}"/>
    <cellStyle name="Note 2 21 6" xfId="16779" xr:uid="{00000000-0005-0000-0000-00008B310000}"/>
    <cellStyle name="Note 2 21 7" xfId="17319" xr:uid="{00000000-0005-0000-0000-00008C310000}"/>
    <cellStyle name="Note 2 21 8" xfId="21475" xr:uid="{00000000-0005-0000-0000-00008D310000}"/>
    <cellStyle name="Note 2 21 9" xfId="21978" xr:uid="{00000000-0005-0000-0000-00008E310000}"/>
    <cellStyle name="Note 2 22" xfId="3648" xr:uid="{00000000-0005-0000-0000-00008F310000}"/>
    <cellStyle name="Note 2 22 2" xfId="6186" xr:uid="{00000000-0005-0000-0000-000090310000}"/>
    <cellStyle name="Note 2 22 3" xfId="5438" xr:uid="{00000000-0005-0000-0000-000091310000}"/>
    <cellStyle name="Note 2 22 4" xfId="12271" xr:uid="{00000000-0005-0000-0000-000092310000}"/>
    <cellStyle name="Note 2 22 5" xfId="13239" xr:uid="{00000000-0005-0000-0000-000093310000}"/>
    <cellStyle name="Note 2 22 6" xfId="15769" xr:uid="{00000000-0005-0000-0000-000094310000}"/>
    <cellStyle name="Note 2 22 7" xfId="17935" xr:uid="{00000000-0005-0000-0000-000095310000}"/>
    <cellStyle name="Note 2 22 8" xfId="20465" xr:uid="{00000000-0005-0000-0000-000096310000}"/>
    <cellStyle name="Note 2 22 9" xfId="22544" xr:uid="{00000000-0005-0000-0000-000097310000}"/>
    <cellStyle name="Note 2 23" xfId="4076" xr:uid="{00000000-0005-0000-0000-000098310000}"/>
    <cellStyle name="Note 2 23 2" xfId="6614" xr:uid="{00000000-0005-0000-0000-000099310000}"/>
    <cellStyle name="Note 2 23 3" xfId="9010" xr:uid="{00000000-0005-0000-0000-00009A310000}"/>
    <cellStyle name="Note 2 23 4" xfId="10800" xr:uid="{00000000-0005-0000-0000-00009B310000}"/>
    <cellStyle name="Note 2 23 5" xfId="13160" xr:uid="{00000000-0005-0000-0000-00009C310000}"/>
    <cellStyle name="Note 2 23 6" xfId="16292" xr:uid="{00000000-0005-0000-0000-00009D310000}"/>
    <cellStyle name="Note 2 23 7" xfId="17856" xr:uid="{00000000-0005-0000-0000-00009E310000}"/>
    <cellStyle name="Note 2 23 8" xfId="20988" xr:uid="{00000000-0005-0000-0000-00009F310000}"/>
    <cellStyle name="Note 2 23 9" xfId="22471" xr:uid="{00000000-0005-0000-0000-0000A0310000}"/>
    <cellStyle name="Note 2 24" xfId="4130" xr:uid="{00000000-0005-0000-0000-0000A1310000}"/>
    <cellStyle name="Note 2 24 2" xfId="6668" xr:uid="{00000000-0005-0000-0000-0000A2310000}"/>
    <cellStyle name="Note 2 24 3" xfId="8646" xr:uid="{00000000-0005-0000-0000-0000A3310000}"/>
    <cellStyle name="Note 2 24 4" xfId="11153" xr:uid="{00000000-0005-0000-0000-0000A4310000}"/>
    <cellStyle name="Note 2 24 5" xfId="13549" xr:uid="{00000000-0005-0000-0000-0000A5310000}"/>
    <cellStyle name="Note 2 24 6" xfId="15535" xr:uid="{00000000-0005-0000-0000-0000A6310000}"/>
    <cellStyle name="Note 2 24 7" xfId="18245" xr:uid="{00000000-0005-0000-0000-0000A7310000}"/>
    <cellStyle name="Note 2 24 8" xfId="20231" xr:uid="{00000000-0005-0000-0000-0000A8310000}"/>
    <cellStyle name="Note 2 24 9" xfId="22826" xr:uid="{00000000-0005-0000-0000-0000A9310000}"/>
    <cellStyle name="Note 2 25" xfId="4173" xr:uid="{00000000-0005-0000-0000-0000AA310000}"/>
    <cellStyle name="Note 2 25 2" xfId="6711" xr:uid="{00000000-0005-0000-0000-0000AB310000}"/>
    <cellStyle name="Note 2 25 3" xfId="9092" xr:uid="{00000000-0005-0000-0000-0000AC310000}"/>
    <cellStyle name="Note 2 25 4" xfId="10791" xr:uid="{00000000-0005-0000-0000-0000AD310000}"/>
    <cellStyle name="Note 2 25 5" xfId="13150" xr:uid="{00000000-0005-0000-0000-0000AE310000}"/>
    <cellStyle name="Note 2 25 6" xfId="15941" xr:uid="{00000000-0005-0000-0000-0000AF310000}"/>
    <cellStyle name="Note 2 25 7" xfId="17846" xr:uid="{00000000-0005-0000-0000-0000B0310000}"/>
    <cellStyle name="Note 2 25 8" xfId="20637" xr:uid="{00000000-0005-0000-0000-0000B1310000}"/>
    <cellStyle name="Note 2 25 9" xfId="22462" xr:uid="{00000000-0005-0000-0000-0000B2310000}"/>
    <cellStyle name="Note 2 26" xfId="4208" xr:uid="{00000000-0005-0000-0000-0000B3310000}"/>
    <cellStyle name="Note 2 26 2" xfId="6746" xr:uid="{00000000-0005-0000-0000-0000B4310000}"/>
    <cellStyle name="Note 2 26 3" xfId="8085" xr:uid="{00000000-0005-0000-0000-0000B5310000}"/>
    <cellStyle name="Note 2 26 4" xfId="9349" xr:uid="{00000000-0005-0000-0000-0000B6310000}"/>
    <cellStyle name="Note 2 26 5" xfId="12472" xr:uid="{00000000-0005-0000-0000-0000B7310000}"/>
    <cellStyle name="Note 2 26 6" xfId="15952" xr:uid="{00000000-0005-0000-0000-0000B8310000}"/>
    <cellStyle name="Note 2 26 7" xfId="17168" xr:uid="{00000000-0005-0000-0000-0000B9310000}"/>
    <cellStyle name="Note 2 26 8" xfId="20648" xr:uid="{00000000-0005-0000-0000-0000BA310000}"/>
    <cellStyle name="Note 2 26 9" xfId="21847" xr:uid="{00000000-0005-0000-0000-0000BB310000}"/>
    <cellStyle name="Note 2 27" xfId="4258" xr:uid="{00000000-0005-0000-0000-0000BC310000}"/>
    <cellStyle name="Note 2 27 2" xfId="6796" xr:uid="{00000000-0005-0000-0000-0000BD310000}"/>
    <cellStyle name="Note 2 27 3" xfId="9411" xr:uid="{00000000-0005-0000-0000-0000BE310000}"/>
    <cellStyle name="Note 2 27 4" xfId="10085" xr:uid="{00000000-0005-0000-0000-0000BF310000}"/>
    <cellStyle name="Note 2 27 5" xfId="14925" xr:uid="{00000000-0005-0000-0000-0000C0310000}"/>
    <cellStyle name="Note 2 27 6" xfId="15001" xr:uid="{00000000-0005-0000-0000-0000C1310000}"/>
    <cellStyle name="Note 2 27 7" xfId="19621" xr:uid="{00000000-0005-0000-0000-0000C2310000}"/>
    <cellStyle name="Note 2 27 8" xfId="19697" xr:uid="{00000000-0005-0000-0000-0000C3310000}"/>
    <cellStyle name="Note 2 27 9" xfId="24088" xr:uid="{00000000-0005-0000-0000-0000C4310000}"/>
    <cellStyle name="Note 2 28" xfId="4301" xr:uid="{00000000-0005-0000-0000-0000C5310000}"/>
    <cellStyle name="Note 2 28 2" xfId="6839" xr:uid="{00000000-0005-0000-0000-0000C6310000}"/>
    <cellStyle name="Note 2 28 3" xfId="9120" xr:uid="{00000000-0005-0000-0000-0000C7310000}"/>
    <cellStyle name="Note 2 28 4" xfId="10313" xr:uid="{00000000-0005-0000-0000-0000C8310000}"/>
    <cellStyle name="Note 2 28 5" xfId="12630" xr:uid="{00000000-0005-0000-0000-0000C9310000}"/>
    <cellStyle name="Note 2 28 6" xfId="14881" xr:uid="{00000000-0005-0000-0000-0000CA310000}"/>
    <cellStyle name="Note 2 28 7" xfId="17326" xr:uid="{00000000-0005-0000-0000-0000CB310000}"/>
    <cellStyle name="Note 2 28 8" xfId="19577" xr:uid="{00000000-0005-0000-0000-0000CC310000}"/>
    <cellStyle name="Note 2 28 9" xfId="21984" xr:uid="{00000000-0005-0000-0000-0000CD310000}"/>
    <cellStyle name="Note 2 29" xfId="4344" xr:uid="{00000000-0005-0000-0000-0000CE310000}"/>
    <cellStyle name="Note 2 29 2" xfId="6882" xr:uid="{00000000-0005-0000-0000-0000CF310000}"/>
    <cellStyle name="Note 2 29 3" xfId="10125" xr:uid="{00000000-0005-0000-0000-0000D0310000}"/>
    <cellStyle name="Note 2 29 4" xfId="11574" xr:uid="{00000000-0005-0000-0000-0000D1310000}"/>
    <cellStyle name="Note 2 29 5" xfId="14011" xr:uid="{00000000-0005-0000-0000-0000D2310000}"/>
    <cellStyle name="Note 2 29 6" xfId="15852" xr:uid="{00000000-0005-0000-0000-0000D3310000}"/>
    <cellStyle name="Note 2 29 7" xfId="18707" xr:uid="{00000000-0005-0000-0000-0000D4310000}"/>
    <cellStyle name="Note 2 29 8" xfId="20548" xr:uid="{00000000-0005-0000-0000-0000D5310000}"/>
    <cellStyle name="Note 2 29 9" xfId="23248" xr:uid="{00000000-0005-0000-0000-0000D6310000}"/>
    <cellStyle name="Note 2 3" xfId="3034" xr:uid="{00000000-0005-0000-0000-0000D7310000}"/>
    <cellStyle name="Note 2 3 10" xfId="25912" xr:uid="{00000000-0005-0000-0000-0000D8310000}"/>
    <cellStyle name="Note 2 3 2" xfId="5573" xr:uid="{00000000-0005-0000-0000-0000D9310000}"/>
    <cellStyle name="Note 2 3 2 2" xfId="26043" xr:uid="{00000000-0005-0000-0000-0000DA310000}"/>
    <cellStyle name="Note 2 3 3" xfId="8519" xr:uid="{00000000-0005-0000-0000-0000DB310000}"/>
    <cellStyle name="Note 2 3 4" xfId="11538" xr:uid="{00000000-0005-0000-0000-0000DC310000}"/>
    <cellStyle name="Note 2 3 5" xfId="13970" xr:uid="{00000000-0005-0000-0000-0000DD310000}"/>
    <cellStyle name="Note 2 3 6" xfId="15564" xr:uid="{00000000-0005-0000-0000-0000DE310000}"/>
    <cellStyle name="Note 2 3 7" xfId="18666" xr:uid="{00000000-0005-0000-0000-0000DF310000}"/>
    <cellStyle name="Note 2 3 8" xfId="20260" xr:uid="{00000000-0005-0000-0000-0000E0310000}"/>
    <cellStyle name="Note 2 3 9" xfId="23212" xr:uid="{00000000-0005-0000-0000-0000E1310000}"/>
    <cellStyle name="Note 2 30" xfId="4387" xr:uid="{00000000-0005-0000-0000-0000E2310000}"/>
    <cellStyle name="Note 2 30 2" xfId="6925" xr:uid="{00000000-0005-0000-0000-0000E3310000}"/>
    <cellStyle name="Note 2 30 3" xfId="8985" xr:uid="{00000000-0005-0000-0000-0000E4310000}"/>
    <cellStyle name="Note 2 30 4" xfId="10658" xr:uid="{00000000-0005-0000-0000-0000E5310000}"/>
    <cellStyle name="Note 2 30 5" xfId="13007" xr:uid="{00000000-0005-0000-0000-0000E6310000}"/>
    <cellStyle name="Note 2 30 6" xfId="14965" xr:uid="{00000000-0005-0000-0000-0000E7310000}"/>
    <cellStyle name="Note 2 30 7" xfId="17703" xr:uid="{00000000-0005-0000-0000-0000E8310000}"/>
    <cellStyle name="Note 2 30 8" xfId="19661" xr:uid="{00000000-0005-0000-0000-0000E9310000}"/>
    <cellStyle name="Note 2 30 9" xfId="22331" xr:uid="{00000000-0005-0000-0000-0000EA310000}"/>
    <cellStyle name="Note 2 31" xfId="4430" xr:uid="{00000000-0005-0000-0000-0000EB310000}"/>
    <cellStyle name="Note 2 31 2" xfId="6968" xr:uid="{00000000-0005-0000-0000-0000EC310000}"/>
    <cellStyle name="Note 2 31 3" xfId="8750" xr:uid="{00000000-0005-0000-0000-0000ED310000}"/>
    <cellStyle name="Note 2 31 4" xfId="9381" xr:uid="{00000000-0005-0000-0000-0000EE310000}"/>
    <cellStyle name="Note 2 31 5" xfId="14914" xr:uid="{00000000-0005-0000-0000-0000EF310000}"/>
    <cellStyle name="Note 2 31 6" xfId="15711" xr:uid="{00000000-0005-0000-0000-0000F0310000}"/>
    <cellStyle name="Note 2 31 7" xfId="19610" xr:uid="{00000000-0005-0000-0000-0000F1310000}"/>
    <cellStyle name="Note 2 31 8" xfId="20407" xr:uid="{00000000-0005-0000-0000-0000F2310000}"/>
    <cellStyle name="Note 2 31 9" xfId="24078" xr:uid="{00000000-0005-0000-0000-0000F3310000}"/>
    <cellStyle name="Note 2 32" xfId="4448" xr:uid="{00000000-0005-0000-0000-0000F4310000}"/>
    <cellStyle name="Note 2 32 2" xfId="6986" xr:uid="{00000000-0005-0000-0000-0000F5310000}"/>
    <cellStyle name="Note 2 32 3" xfId="8068" xr:uid="{00000000-0005-0000-0000-0000F6310000}"/>
    <cellStyle name="Note 2 32 4" xfId="10546" xr:uid="{00000000-0005-0000-0000-0000F7310000}"/>
    <cellStyle name="Note 2 32 5" xfId="12889" xr:uid="{00000000-0005-0000-0000-0000F8310000}"/>
    <cellStyle name="Note 2 32 6" xfId="14068" xr:uid="{00000000-0005-0000-0000-0000F9310000}"/>
    <cellStyle name="Note 2 32 7" xfId="17585" xr:uid="{00000000-0005-0000-0000-0000FA310000}"/>
    <cellStyle name="Note 2 32 8" xfId="18764" xr:uid="{00000000-0005-0000-0000-0000FB310000}"/>
    <cellStyle name="Note 2 32 9" xfId="22217" xr:uid="{00000000-0005-0000-0000-0000FC310000}"/>
    <cellStyle name="Note 2 33" xfId="4505" xr:uid="{00000000-0005-0000-0000-0000FD310000}"/>
    <cellStyle name="Note 2 33 2" xfId="7043" xr:uid="{00000000-0005-0000-0000-0000FE310000}"/>
    <cellStyle name="Note 2 33 3" xfId="8683" xr:uid="{00000000-0005-0000-0000-0000FF310000}"/>
    <cellStyle name="Note 2 33 4" xfId="10650" xr:uid="{00000000-0005-0000-0000-000000320000}"/>
    <cellStyle name="Note 2 33 5" xfId="12999" xr:uid="{00000000-0005-0000-0000-000001320000}"/>
    <cellStyle name="Note 2 33 6" xfId="16044" xr:uid="{00000000-0005-0000-0000-000002320000}"/>
    <cellStyle name="Note 2 33 7" xfId="17695" xr:uid="{00000000-0005-0000-0000-000003320000}"/>
    <cellStyle name="Note 2 33 8" xfId="20740" xr:uid="{00000000-0005-0000-0000-000004320000}"/>
    <cellStyle name="Note 2 33 9" xfId="22323" xr:uid="{00000000-0005-0000-0000-000005320000}"/>
    <cellStyle name="Note 2 34" xfId="4422" xr:uid="{00000000-0005-0000-0000-000006320000}"/>
    <cellStyle name="Note 2 34 2" xfId="6960" xr:uid="{00000000-0005-0000-0000-000007320000}"/>
    <cellStyle name="Note 2 34 3" xfId="9562" xr:uid="{00000000-0005-0000-0000-000008320000}"/>
    <cellStyle name="Note 2 34 4" xfId="10840" xr:uid="{00000000-0005-0000-0000-000009320000}"/>
    <cellStyle name="Note 2 34 5" xfId="13205" xr:uid="{00000000-0005-0000-0000-00000A320000}"/>
    <cellStyle name="Note 2 34 6" xfId="15958" xr:uid="{00000000-0005-0000-0000-00000B320000}"/>
    <cellStyle name="Note 2 34 7" xfId="17901" xr:uid="{00000000-0005-0000-0000-00000C320000}"/>
    <cellStyle name="Note 2 34 8" xfId="20654" xr:uid="{00000000-0005-0000-0000-00000D320000}"/>
    <cellStyle name="Note 2 34 9" xfId="22511" xr:uid="{00000000-0005-0000-0000-00000E320000}"/>
    <cellStyle name="Note 2 35" xfId="4602" xr:uid="{00000000-0005-0000-0000-00000F320000}"/>
    <cellStyle name="Note 2 35 2" xfId="7140" xr:uid="{00000000-0005-0000-0000-000010320000}"/>
    <cellStyle name="Note 2 35 3" xfId="7970" xr:uid="{00000000-0005-0000-0000-000011320000}"/>
    <cellStyle name="Note 2 35 4" xfId="11055" xr:uid="{00000000-0005-0000-0000-000012320000}"/>
    <cellStyle name="Note 2 35 5" xfId="13441" xr:uid="{00000000-0005-0000-0000-000013320000}"/>
    <cellStyle name="Note 2 35 6" xfId="15479" xr:uid="{00000000-0005-0000-0000-000014320000}"/>
    <cellStyle name="Note 2 35 7" xfId="18137" xr:uid="{00000000-0005-0000-0000-000015320000}"/>
    <cellStyle name="Note 2 35 8" xfId="20175" xr:uid="{00000000-0005-0000-0000-000016320000}"/>
    <cellStyle name="Note 2 35 9" xfId="22728" xr:uid="{00000000-0005-0000-0000-000017320000}"/>
    <cellStyle name="Note 2 36" xfId="4645" xr:uid="{00000000-0005-0000-0000-000018320000}"/>
    <cellStyle name="Note 2 36 2" xfId="7183" xr:uid="{00000000-0005-0000-0000-000019320000}"/>
    <cellStyle name="Note 2 36 3" xfId="8858" xr:uid="{00000000-0005-0000-0000-00001A320000}"/>
    <cellStyle name="Note 2 36 4" xfId="10623" xr:uid="{00000000-0005-0000-0000-00001B320000}"/>
    <cellStyle name="Note 2 36 5" xfId="12972" xr:uid="{00000000-0005-0000-0000-00001C320000}"/>
    <cellStyle name="Note 2 36 6" xfId="16440" xr:uid="{00000000-0005-0000-0000-00001D320000}"/>
    <cellStyle name="Note 2 36 7" xfId="17668" xr:uid="{00000000-0005-0000-0000-00001E320000}"/>
    <cellStyle name="Note 2 36 8" xfId="21136" xr:uid="{00000000-0005-0000-0000-00001F320000}"/>
    <cellStyle name="Note 2 36 9" xfId="22296" xr:uid="{00000000-0005-0000-0000-000020320000}"/>
    <cellStyle name="Note 2 37" xfId="4687" xr:uid="{00000000-0005-0000-0000-000021320000}"/>
    <cellStyle name="Note 2 37 2" xfId="7225" xr:uid="{00000000-0005-0000-0000-000022320000}"/>
    <cellStyle name="Note 2 37 3" xfId="9652" xr:uid="{00000000-0005-0000-0000-000023320000}"/>
    <cellStyle name="Note 2 37 4" xfId="10660" xr:uid="{00000000-0005-0000-0000-000024320000}"/>
    <cellStyle name="Note 2 37 5" xfId="13009" xr:uid="{00000000-0005-0000-0000-000025320000}"/>
    <cellStyle name="Note 2 37 6" xfId="15083" xr:uid="{00000000-0005-0000-0000-000026320000}"/>
    <cellStyle name="Note 2 37 7" xfId="17705" xr:uid="{00000000-0005-0000-0000-000027320000}"/>
    <cellStyle name="Note 2 37 8" xfId="19779" xr:uid="{00000000-0005-0000-0000-000028320000}"/>
    <cellStyle name="Note 2 37 9" xfId="22333" xr:uid="{00000000-0005-0000-0000-000029320000}"/>
    <cellStyle name="Note 2 38" xfId="4780" xr:uid="{00000000-0005-0000-0000-00002A320000}"/>
    <cellStyle name="Note 2 38 2" xfId="7318" xr:uid="{00000000-0005-0000-0000-00002B320000}"/>
    <cellStyle name="Note 2 38 3" xfId="9249" xr:uid="{00000000-0005-0000-0000-00002C320000}"/>
    <cellStyle name="Note 2 38 4" xfId="12255" xr:uid="{00000000-0005-0000-0000-00002D320000}"/>
    <cellStyle name="Note 2 38 5" xfId="12348" xr:uid="{00000000-0005-0000-0000-00002E320000}"/>
    <cellStyle name="Note 2 38 6" xfId="15258" xr:uid="{00000000-0005-0000-0000-00002F320000}"/>
    <cellStyle name="Note 2 38 7" xfId="17044" xr:uid="{00000000-0005-0000-0000-000030320000}"/>
    <cellStyle name="Note 2 38 8" xfId="19954" xr:uid="{00000000-0005-0000-0000-000031320000}"/>
    <cellStyle name="Note 2 38 9" xfId="21736" xr:uid="{00000000-0005-0000-0000-000032320000}"/>
    <cellStyle name="Note 2 39" xfId="4792" xr:uid="{00000000-0005-0000-0000-000033320000}"/>
    <cellStyle name="Note 2 39 2" xfId="7330" xr:uid="{00000000-0005-0000-0000-000034320000}"/>
    <cellStyle name="Note 2 39 3" xfId="9728" xr:uid="{00000000-0005-0000-0000-000035320000}"/>
    <cellStyle name="Note 2 39 4" xfId="11459" xr:uid="{00000000-0005-0000-0000-000036320000}"/>
    <cellStyle name="Note 2 39 5" xfId="13881" xr:uid="{00000000-0005-0000-0000-000037320000}"/>
    <cellStyle name="Note 2 39 6" xfId="16128" xr:uid="{00000000-0005-0000-0000-000038320000}"/>
    <cellStyle name="Note 2 39 7" xfId="18577" xr:uid="{00000000-0005-0000-0000-000039320000}"/>
    <cellStyle name="Note 2 39 8" xfId="20824" xr:uid="{00000000-0005-0000-0000-00003A320000}"/>
    <cellStyle name="Note 2 39 9" xfId="23134" xr:uid="{00000000-0005-0000-0000-00003B320000}"/>
    <cellStyle name="Note 2 4" xfId="3161" xr:uid="{00000000-0005-0000-0000-00003C320000}"/>
    <cellStyle name="Note 2 4 10" xfId="25913" xr:uid="{00000000-0005-0000-0000-00003D320000}"/>
    <cellStyle name="Note 2 4 2" xfId="5699" xr:uid="{00000000-0005-0000-0000-00003E320000}"/>
    <cellStyle name="Note 2 4 3" xfId="8202" xr:uid="{00000000-0005-0000-0000-00003F320000}"/>
    <cellStyle name="Note 2 4 4" xfId="8735" xr:uid="{00000000-0005-0000-0000-000040320000}"/>
    <cellStyle name="Note 2 4 5" xfId="12388" xr:uid="{00000000-0005-0000-0000-000041320000}"/>
    <cellStyle name="Note 2 4 6" xfId="16313" xr:uid="{00000000-0005-0000-0000-000042320000}"/>
    <cellStyle name="Note 2 4 7" xfId="17084" xr:uid="{00000000-0005-0000-0000-000043320000}"/>
    <cellStyle name="Note 2 4 8" xfId="21009" xr:uid="{00000000-0005-0000-0000-000044320000}"/>
    <cellStyle name="Note 2 4 9" xfId="21773" xr:uid="{00000000-0005-0000-0000-000045320000}"/>
    <cellStyle name="Note 2 40" xfId="4835" xr:uid="{00000000-0005-0000-0000-000046320000}"/>
    <cellStyle name="Note 2 40 2" xfId="7373" xr:uid="{00000000-0005-0000-0000-000047320000}"/>
    <cellStyle name="Note 2 40 3" xfId="8702" xr:uid="{00000000-0005-0000-0000-000048320000}"/>
    <cellStyle name="Note 2 40 4" xfId="11366" xr:uid="{00000000-0005-0000-0000-000049320000}"/>
    <cellStyle name="Note 2 40 5" xfId="13779" xr:uid="{00000000-0005-0000-0000-00004A320000}"/>
    <cellStyle name="Note 2 40 6" xfId="15338" xr:uid="{00000000-0005-0000-0000-00004B320000}"/>
    <cellStyle name="Note 2 40 7" xfId="18475" xr:uid="{00000000-0005-0000-0000-00004C320000}"/>
    <cellStyle name="Note 2 40 8" xfId="20034" xr:uid="{00000000-0005-0000-0000-00004D320000}"/>
    <cellStyle name="Note 2 40 9" xfId="23040" xr:uid="{00000000-0005-0000-0000-00004E320000}"/>
    <cellStyle name="Note 2 41" xfId="4853" xr:uid="{00000000-0005-0000-0000-00004F320000}"/>
    <cellStyle name="Note 2 41 2" xfId="7391" xr:uid="{00000000-0005-0000-0000-000050320000}"/>
    <cellStyle name="Note 2 41 3" xfId="8326" xr:uid="{00000000-0005-0000-0000-000051320000}"/>
    <cellStyle name="Note 2 41 4" xfId="12032" xr:uid="{00000000-0005-0000-0000-000052320000}"/>
    <cellStyle name="Note 2 41 5" xfId="14514" xr:uid="{00000000-0005-0000-0000-000053320000}"/>
    <cellStyle name="Note 2 41 6" xfId="16934" xr:uid="{00000000-0005-0000-0000-000054320000}"/>
    <cellStyle name="Note 2 41 7" xfId="19210" xr:uid="{00000000-0005-0000-0000-000055320000}"/>
    <cellStyle name="Note 2 41 8" xfId="21630" xr:uid="{00000000-0005-0000-0000-000056320000}"/>
    <cellStyle name="Note 2 41 9" xfId="23707" xr:uid="{00000000-0005-0000-0000-000057320000}"/>
    <cellStyle name="Note 2 42" xfId="4906" xr:uid="{00000000-0005-0000-0000-000058320000}"/>
    <cellStyle name="Note 2 42 2" xfId="7444" xr:uid="{00000000-0005-0000-0000-000059320000}"/>
    <cellStyle name="Note 2 42 3" xfId="8561" xr:uid="{00000000-0005-0000-0000-00005A320000}"/>
    <cellStyle name="Note 2 42 4" xfId="12161" xr:uid="{00000000-0005-0000-0000-00005B320000}"/>
    <cellStyle name="Note 2 42 5" xfId="14644" xr:uid="{00000000-0005-0000-0000-00005C320000}"/>
    <cellStyle name="Note 2 42 6" xfId="16176" xr:uid="{00000000-0005-0000-0000-00005D320000}"/>
    <cellStyle name="Note 2 42 7" xfId="19340" xr:uid="{00000000-0005-0000-0000-00005E320000}"/>
    <cellStyle name="Note 2 42 8" xfId="20872" xr:uid="{00000000-0005-0000-0000-00005F320000}"/>
    <cellStyle name="Note 2 42 9" xfId="23835" xr:uid="{00000000-0005-0000-0000-000060320000}"/>
    <cellStyle name="Note 2 43" xfId="4949" xr:uid="{00000000-0005-0000-0000-000061320000}"/>
    <cellStyle name="Note 2 43 2" xfId="7487" xr:uid="{00000000-0005-0000-0000-000062320000}"/>
    <cellStyle name="Note 2 43 3" xfId="9145" xr:uid="{00000000-0005-0000-0000-000063320000}"/>
    <cellStyle name="Note 2 43 4" xfId="8406" xr:uid="{00000000-0005-0000-0000-000064320000}"/>
    <cellStyle name="Note 2 43 5" xfId="12366" xr:uid="{00000000-0005-0000-0000-000065320000}"/>
    <cellStyle name="Note 2 43 6" xfId="16415" xr:uid="{00000000-0005-0000-0000-000066320000}"/>
    <cellStyle name="Note 2 43 7" xfId="17062" xr:uid="{00000000-0005-0000-0000-000067320000}"/>
    <cellStyle name="Note 2 43 8" xfId="21111" xr:uid="{00000000-0005-0000-0000-000068320000}"/>
    <cellStyle name="Note 2 43 9" xfId="21752" xr:uid="{00000000-0005-0000-0000-000069320000}"/>
    <cellStyle name="Note 2 44" xfId="4994" xr:uid="{00000000-0005-0000-0000-00006A320000}"/>
    <cellStyle name="Note 2 44 2" xfId="7532" xr:uid="{00000000-0005-0000-0000-00006B320000}"/>
    <cellStyle name="Note 2 44 3" xfId="8129" xr:uid="{00000000-0005-0000-0000-00006C320000}"/>
    <cellStyle name="Note 2 44 4" xfId="12235" xr:uid="{00000000-0005-0000-0000-00006D320000}"/>
    <cellStyle name="Note 2 44 5" xfId="14442" xr:uid="{00000000-0005-0000-0000-00006E320000}"/>
    <cellStyle name="Note 2 44 6" xfId="15163" xr:uid="{00000000-0005-0000-0000-00006F320000}"/>
    <cellStyle name="Note 2 44 7" xfId="19138" xr:uid="{00000000-0005-0000-0000-000070320000}"/>
    <cellStyle name="Note 2 44 8" xfId="19859" xr:uid="{00000000-0005-0000-0000-000071320000}"/>
    <cellStyle name="Note 2 44 9" xfId="23640" xr:uid="{00000000-0005-0000-0000-000072320000}"/>
    <cellStyle name="Note 2 45" xfId="5031" xr:uid="{00000000-0005-0000-0000-000073320000}"/>
    <cellStyle name="Note 2 45 2" xfId="7569" xr:uid="{00000000-0005-0000-0000-000074320000}"/>
    <cellStyle name="Note 2 45 3" xfId="9613" xr:uid="{00000000-0005-0000-0000-000075320000}"/>
    <cellStyle name="Note 2 45 4" xfId="11709" xr:uid="{00000000-0005-0000-0000-000076320000}"/>
    <cellStyle name="Note 2 45 5" xfId="14158" xr:uid="{00000000-0005-0000-0000-000077320000}"/>
    <cellStyle name="Note 2 45 6" xfId="16506" xr:uid="{00000000-0005-0000-0000-000078320000}"/>
    <cellStyle name="Note 2 45 7" xfId="18854" xr:uid="{00000000-0005-0000-0000-000079320000}"/>
    <cellStyle name="Note 2 45 8" xfId="21202" xr:uid="{00000000-0005-0000-0000-00007A320000}"/>
    <cellStyle name="Note 2 45 9" xfId="23383" xr:uid="{00000000-0005-0000-0000-00007B320000}"/>
    <cellStyle name="Note 2 46" xfId="5062" xr:uid="{00000000-0005-0000-0000-00007C320000}"/>
    <cellStyle name="Note 2 46 2" xfId="7600" xr:uid="{00000000-0005-0000-0000-00007D320000}"/>
    <cellStyle name="Note 2 46 3" xfId="9898" xr:uid="{00000000-0005-0000-0000-00007E320000}"/>
    <cellStyle name="Note 2 46 4" xfId="11444" xr:uid="{00000000-0005-0000-0000-00007F320000}"/>
    <cellStyle name="Note 2 46 5" xfId="13863" xr:uid="{00000000-0005-0000-0000-000080320000}"/>
    <cellStyle name="Note 2 46 6" xfId="15131" xr:uid="{00000000-0005-0000-0000-000081320000}"/>
    <cellStyle name="Note 2 46 7" xfId="18559" xr:uid="{00000000-0005-0000-0000-000082320000}"/>
    <cellStyle name="Note 2 46 8" xfId="19827" xr:uid="{00000000-0005-0000-0000-000083320000}"/>
    <cellStyle name="Note 2 46 9" xfId="23119" xr:uid="{00000000-0005-0000-0000-000084320000}"/>
    <cellStyle name="Note 2 47" xfId="5092" xr:uid="{00000000-0005-0000-0000-000085320000}"/>
    <cellStyle name="Note 2 47 2" xfId="7630" xr:uid="{00000000-0005-0000-0000-000086320000}"/>
    <cellStyle name="Note 2 47 3" xfId="9046" xr:uid="{00000000-0005-0000-0000-000087320000}"/>
    <cellStyle name="Note 2 47 4" xfId="10810" xr:uid="{00000000-0005-0000-0000-000088320000}"/>
    <cellStyle name="Note 2 47 5" xfId="13172" xr:uid="{00000000-0005-0000-0000-000089320000}"/>
    <cellStyle name="Note 2 47 6" xfId="15164" xr:uid="{00000000-0005-0000-0000-00008A320000}"/>
    <cellStyle name="Note 2 47 7" xfId="17868" xr:uid="{00000000-0005-0000-0000-00008B320000}"/>
    <cellStyle name="Note 2 47 8" xfId="19860" xr:uid="{00000000-0005-0000-0000-00008C320000}"/>
    <cellStyle name="Note 2 47 9" xfId="22481" xr:uid="{00000000-0005-0000-0000-00008D320000}"/>
    <cellStyle name="Note 2 48" xfId="5119" xr:uid="{00000000-0005-0000-0000-00008E320000}"/>
    <cellStyle name="Note 2 48 2" xfId="7657" xr:uid="{00000000-0005-0000-0000-00008F320000}"/>
    <cellStyle name="Note 2 48 3" xfId="9653" xr:uid="{00000000-0005-0000-0000-000090320000}"/>
    <cellStyle name="Note 2 48 4" xfId="11696" xr:uid="{00000000-0005-0000-0000-000091320000}"/>
    <cellStyle name="Note 2 48 5" xfId="14145" xr:uid="{00000000-0005-0000-0000-000092320000}"/>
    <cellStyle name="Note 2 48 6" xfId="14370" xr:uid="{00000000-0005-0000-0000-000093320000}"/>
    <cellStyle name="Note 2 48 7" xfId="18841" xr:uid="{00000000-0005-0000-0000-000094320000}"/>
    <cellStyle name="Note 2 48 8" xfId="19066" xr:uid="{00000000-0005-0000-0000-000095320000}"/>
    <cellStyle name="Note 2 48 9" xfId="23370" xr:uid="{00000000-0005-0000-0000-000096320000}"/>
    <cellStyle name="Note 2 49" xfId="5188" xr:uid="{00000000-0005-0000-0000-000097320000}"/>
    <cellStyle name="Note 2 49 2" xfId="7727" xr:uid="{00000000-0005-0000-0000-000098320000}"/>
    <cellStyle name="Note 2 49 3" xfId="8500" xr:uid="{00000000-0005-0000-0000-000099320000}"/>
    <cellStyle name="Note 2 49 4" xfId="11778" xr:uid="{00000000-0005-0000-0000-00009A320000}"/>
    <cellStyle name="Note 2 49 5" xfId="14232" xr:uid="{00000000-0005-0000-0000-00009B320000}"/>
    <cellStyle name="Note 2 49 6" xfId="16560" xr:uid="{00000000-0005-0000-0000-00009C320000}"/>
    <cellStyle name="Note 2 49 7" xfId="18928" xr:uid="{00000000-0005-0000-0000-00009D320000}"/>
    <cellStyle name="Note 2 49 8" xfId="21256" xr:uid="{00000000-0005-0000-0000-00009E320000}"/>
    <cellStyle name="Note 2 49 9" xfId="23452" xr:uid="{00000000-0005-0000-0000-00009F320000}"/>
    <cellStyle name="Note 2 5" xfId="3204" xr:uid="{00000000-0005-0000-0000-0000A0320000}"/>
    <cellStyle name="Note 2 5 10" xfId="26232" xr:uid="{00000000-0005-0000-0000-0000A1320000}"/>
    <cellStyle name="Note 2 5 2" xfId="5742" xr:uid="{00000000-0005-0000-0000-0000A2320000}"/>
    <cellStyle name="Note 2 5 3" xfId="9811" xr:uid="{00000000-0005-0000-0000-0000A3320000}"/>
    <cellStyle name="Note 2 5 4" xfId="10769" xr:uid="{00000000-0005-0000-0000-0000A4320000}"/>
    <cellStyle name="Note 2 5 5" xfId="13124" xr:uid="{00000000-0005-0000-0000-0000A5320000}"/>
    <cellStyle name="Note 2 5 6" xfId="15569" xr:uid="{00000000-0005-0000-0000-0000A6320000}"/>
    <cellStyle name="Note 2 5 7" xfId="17820" xr:uid="{00000000-0005-0000-0000-0000A7320000}"/>
    <cellStyle name="Note 2 5 8" xfId="20265" xr:uid="{00000000-0005-0000-0000-0000A8320000}"/>
    <cellStyle name="Note 2 5 9" xfId="22441" xr:uid="{00000000-0005-0000-0000-0000A9320000}"/>
    <cellStyle name="Note 2 50" xfId="5184" xr:uid="{00000000-0005-0000-0000-0000AA320000}"/>
    <cellStyle name="Note 2 50 2" xfId="9661" xr:uid="{00000000-0005-0000-0000-0000AB320000}"/>
    <cellStyle name="Note 2 50 3" xfId="10713" xr:uid="{00000000-0005-0000-0000-0000AC320000}"/>
    <cellStyle name="Note 2 50 4" xfId="13067" xr:uid="{00000000-0005-0000-0000-0000AD320000}"/>
    <cellStyle name="Note 2 50 5" xfId="15709" xr:uid="{00000000-0005-0000-0000-0000AE320000}"/>
    <cellStyle name="Note 2 50 6" xfId="17763" xr:uid="{00000000-0005-0000-0000-0000AF320000}"/>
    <cellStyle name="Note 2 50 7" xfId="20405" xr:uid="{00000000-0005-0000-0000-0000B0320000}"/>
    <cellStyle name="Note 2 50 8" xfId="22386" xr:uid="{00000000-0005-0000-0000-0000B1320000}"/>
    <cellStyle name="Note 2 51" xfId="8118" xr:uid="{00000000-0005-0000-0000-0000B2320000}"/>
    <cellStyle name="Note 2 52" xfId="11495" xr:uid="{00000000-0005-0000-0000-0000B3320000}"/>
    <cellStyle name="Note 2 53" xfId="13922" xr:uid="{00000000-0005-0000-0000-0000B4320000}"/>
    <cellStyle name="Note 2 54" xfId="16092" xr:uid="{00000000-0005-0000-0000-0000B5320000}"/>
    <cellStyle name="Note 2 55" xfId="18618" xr:uid="{00000000-0005-0000-0000-0000B6320000}"/>
    <cellStyle name="Note 2 56" xfId="20788" xr:uid="{00000000-0005-0000-0000-0000B7320000}"/>
    <cellStyle name="Note 2 57" xfId="23170" xr:uid="{00000000-0005-0000-0000-0000B8320000}"/>
    <cellStyle name="Note 2 58" xfId="2938" xr:uid="{00000000-0005-0000-0000-0000B9320000}"/>
    <cellStyle name="Note 2 59" xfId="25907" xr:uid="{00000000-0005-0000-0000-0000BA320000}"/>
    <cellStyle name="Note 2 6" xfId="3247" xr:uid="{00000000-0005-0000-0000-0000BB320000}"/>
    <cellStyle name="Note 2 6 2" xfId="5785" xr:uid="{00000000-0005-0000-0000-0000BC320000}"/>
    <cellStyle name="Note 2 6 3" xfId="8948" xr:uid="{00000000-0005-0000-0000-0000BD320000}"/>
    <cellStyle name="Note 2 6 4" xfId="11282" xr:uid="{00000000-0005-0000-0000-0000BE320000}"/>
    <cellStyle name="Note 2 6 5" xfId="13688" xr:uid="{00000000-0005-0000-0000-0000BF320000}"/>
    <cellStyle name="Note 2 6 6" xfId="16169" xr:uid="{00000000-0005-0000-0000-0000C0320000}"/>
    <cellStyle name="Note 2 6 7" xfId="18384" xr:uid="{00000000-0005-0000-0000-0000C1320000}"/>
    <cellStyle name="Note 2 6 8" xfId="20865" xr:uid="{00000000-0005-0000-0000-0000C2320000}"/>
    <cellStyle name="Note 2 6 9" xfId="22956" xr:uid="{00000000-0005-0000-0000-0000C3320000}"/>
    <cellStyle name="Note 2 7" xfId="3290" xr:uid="{00000000-0005-0000-0000-0000C4320000}"/>
    <cellStyle name="Note 2 7 2" xfId="5828" xr:uid="{00000000-0005-0000-0000-0000C5320000}"/>
    <cellStyle name="Note 2 7 3" xfId="7806" xr:uid="{00000000-0005-0000-0000-0000C6320000}"/>
    <cellStyle name="Note 2 7 4" xfId="11451" xr:uid="{00000000-0005-0000-0000-0000C7320000}"/>
    <cellStyle name="Note 2 7 5" xfId="13871" xr:uid="{00000000-0005-0000-0000-0000C8320000}"/>
    <cellStyle name="Note 2 7 6" xfId="15368" xr:uid="{00000000-0005-0000-0000-0000C9320000}"/>
    <cellStyle name="Note 2 7 7" xfId="18567" xr:uid="{00000000-0005-0000-0000-0000CA320000}"/>
    <cellStyle name="Note 2 7 8" xfId="20064" xr:uid="{00000000-0005-0000-0000-0000CB320000}"/>
    <cellStyle name="Note 2 7 9" xfId="23126" xr:uid="{00000000-0005-0000-0000-0000CC320000}"/>
    <cellStyle name="Note 2 8" xfId="3333" xr:uid="{00000000-0005-0000-0000-0000CD320000}"/>
    <cellStyle name="Note 2 8 2" xfId="5871" xr:uid="{00000000-0005-0000-0000-0000CE320000}"/>
    <cellStyle name="Note 2 8 3" xfId="9025" xr:uid="{00000000-0005-0000-0000-0000CF320000}"/>
    <cellStyle name="Note 2 8 4" xfId="10767" xr:uid="{00000000-0005-0000-0000-0000D0320000}"/>
    <cellStyle name="Note 2 8 5" xfId="13122" xr:uid="{00000000-0005-0000-0000-0000D1320000}"/>
    <cellStyle name="Note 2 8 6" xfId="16306" xr:uid="{00000000-0005-0000-0000-0000D2320000}"/>
    <cellStyle name="Note 2 8 7" xfId="17818" xr:uid="{00000000-0005-0000-0000-0000D3320000}"/>
    <cellStyle name="Note 2 8 8" xfId="21002" xr:uid="{00000000-0005-0000-0000-0000D4320000}"/>
    <cellStyle name="Note 2 8 9" xfId="22439" xr:uid="{00000000-0005-0000-0000-0000D5320000}"/>
    <cellStyle name="Note 2 9" xfId="3376" xr:uid="{00000000-0005-0000-0000-0000D6320000}"/>
    <cellStyle name="Note 2 9 2" xfId="5914" xr:uid="{00000000-0005-0000-0000-0000D7320000}"/>
    <cellStyle name="Note 2 9 3" xfId="9496" xr:uid="{00000000-0005-0000-0000-0000D8320000}"/>
    <cellStyle name="Note 2 9 4" xfId="12064" xr:uid="{00000000-0005-0000-0000-0000D9320000}"/>
    <cellStyle name="Note 2 9 5" xfId="14544" xr:uid="{00000000-0005-0000-0000-0000DA320000}"/>
    <cellStyle name="Note 2 9 6" xfId="12416" xr:uid="{00000000-0005-0000-0000-0000DB320000}"/>
    <cellStyle name="Note 2 9 7" xfId="19240" xr:uid="{00000000-0005-0000-0000-0000DC320000}"/>
    <cellStyle name="Note 2 9 8" xfId="17112" xr:uid="{00000000-0005-0000-0000-0000DD320000}"/>
    <cellStyle name="Note 2 9 9" xfId="23736" xr:uid="{00000000-0005-0000-0000-0000DE320000}"/>
    <cellStyle name="Note 3" xfId="5400" xr:uid="{00000000-0005-0000-0000-0000DF320000}"/>
    <cellStyle name="Note 3 2" xfId="25914" xr:uid="{00000000-0005-0000-0000-0000E0320000}"/>
    <cellStyle name="Note 4" xfId="25915" xr:uid="{00000000-0005-0000-0000-0000E1320000}"/>
    <cellStyle name="Output 2" xfId="1540" xr:uid="{00000000-0005-0000-0000-0000E2320000}"/>
    <cellStyle name="Output 2 10" xfId="3412" xr:uid="{00000000-0005-0000-0000-0000E3320000}"/>
    <cellStyle name="Output 2 10 2" xfId="5950" xr:uid="{00000000-0005-0000-0000-0000E4320000}"/>
    <cellStyle name="Output 2 10 3" xfId="9702" xr:uid="{00000000-0005-0000-0000-0000E5320000}"/>
    <cellStyle name="Output 2 10 4" xfId="12040" xr:uid="{00000000-0005-0000-0000-0000E6320000}"/>
    <cellStyle name="Output 2 10 5" xfId="14522" xr:uid="{00000000-0005-0000-0000-0000E7320000}"/>
    <cellStyle name="Output 2 10 6" xfId="12398" xr:uid="{00000000-0005-0000-0000-0000E8320000}"/>
    <cellStyle name="Output 2 10 7" xfId="19218" xr:uid="{00000000-0005-0000-0000-0000E9320000}"/>
    <cellStyle name="Output 2 10 8" xfId="17094" xr:uid="{00000000-0005-0000-0000-0000EA320000}"/>
    <cellStyle name="Output 2 10 9" xfId="23715" xr:uid="{00000000-0005-0000-0000-0000EB320000}"/>
    <cellStyle name="Output 2 11" xfId="3427" xr:uid="{00000000-0005-0000-0000-0000EC320000}"/>
    <cellStyle name="Output 2 11 2" xfId="5965" xr:uid="{00000000-0005-0000-0000-0000ED320000}"/>
    <cellStyle name="Output 2 11 3" xfId="8278" xr:uid="{00000000-0005-0000-0000-0000EE320000}"/>
    <cellStyle name="Output 2 11 4" xfId="11810" xr:uid="{00000000-0005-0000-0000-0000EF320000}"/>
    <cellStyle name="Output 2 11 5" xfId="14267" xr:uid="{00000000-0005-0000-0000-0000F0320000}"/>
    <cellStyle name="Output 2 11 6" xfId="16730" xr:uid="{00000000-0005-0000-0000-0000F1320000}"/>
    <cellStyle name="Output 2 11 7" xfId="18963" xr:uid="{00000000-0005-0000-0000-0000F2320000}"/>
    <cellStyle name="Output 2 11 8" xfId="21426" xr:uid="{00000000-0005-0000-0000-0000F3320000}"/>
    <cellStyle name="Output 2 11 9" xfId="23485" xr:uid="{00000000-0005-0000-0000-0000F4320000}"/>
    <cellStyle name="Output 2 12" xfId="3232" xr:uid="{00000000-0005-0000-0000-0000F5320000}"/>
    <cellStyle name="Output 2 12 2" xfId="5770" xr:uid="{00000000-0005-0000-0000-0000F6320000}"/>
    <cellStyle name="Output 2 12 3" xfId="7803" xr:uid="{00000000-0005-0000-0000-0000F7320000}"/>
    <cellStyle name="Output 2 12 4" xfId="11283" xr:uid="{00000000-0005-0000-0000-0000F8320000}"/>
    <cellStyle name="Output 2 12 5" xfId="13689" xr:uid="{00000000-0005-0000-0000-0000F9320000}"/>
    <cellStyle name="Output 2 12 6" xfId="15980" xr:uid="{00000000-0005-0000-0000-0000FA320000}"/>
    <cellStyle name="Output 2 12 7" xfId="18385" xr:uid="{00000000-0005-0000-0000-0000FB320000}"/>
    <cellStyle name="Output 2 12 8" xfId="20676" xr:uid="{00000000-0005-0000-0000-0000FC320000}"/>
    <cellStyle name="Output 2 12 9" xfId="22957" xr:uid="{00000000-0005-0000-0000-0000FD320000}"/>
    <cellStyle name="Output 2 13" xfId="3541" xr:uid="{00000000-0005-0000-0000-0000FE320000}"/>
    <cellStyle name="Output 2 13 2" xfId="6079" xr:uid="{00000000-0005-0000-0000-0000FF320000}"/>
    <cellStyle name="Output 2 13 3" xfId="5455" xr:uid="{00000000-0005-0000-0000-000000330000}"/>
    <cellStyle name="Output 2 13 4" xfId="11073" xr:uid="{00000000-0005-0000-0000-000001330000}"/>
    <cellStyle name="Output 2 13 5" xfId="13462" xr:uid="{00000000-0005-0000-0000-000002330000}"/>
    <cellStyle name="Output 2 13 6" xfId="15729" xr:uid="{00000000-0005-0000-0000-000003330000}"/>
    <cellStyle name="Output 2 13 7" xfId="18158" xr:uid="{00000000-0005-0000-0000-000004330000}"/>
    <cellStyle name="Output 2 13 8" xfId="20425" xr:uid="{00000000-0005-0000-0000-000005330000}"/>
    <cellStyle name="Output 2 13 9" xfId="22746" xr:uid="{00000000-0005-0000-0000-000006330000}"/>
    <cellStyle name="Output 2 14" xfId="3429" xr:uid="{00000000-0005-0000-0000-000007330000}"/>
    <cellStyle name="Output 2 14 2" xfId="5967" xr:uid="{00000000-0005-0000-0000-000008330000}"/>
    <cellStyle name="Output 2 14 3" xfId="5467" xr:uid="{00000000-0005-0000-0000-000009330000}"/>
    <cellStyle name="Output 2 14 4" xfId="10378" xr:uid="{00000000-0005-0000-0000-00000A330000}"/>
    <cellStyle name="Output 2 14 5" xfId="12700" xr:uid="{00000000-0005-0000-0000-00000B330000}"/>
    <cellStyle name="Output 2 14 6" xfId="16148" xr:uid="{00000000-0005-0000-0000-00000C330000}"/>
    <cellStyle name="Output 2 14 7" xfId="17396" xr:uid="{00000000-0005-0000-0000-00000D330000}"/>
    <cellStyle name="Output 2 14 8" xfId="20844" xr:uid="{00000000-0005-0000-0000-00000E330000}"/>
    <cellStyle name="Output 2 14 9" xfId="22049" xr:uid="{00000000-0005-0000-0000-00000F330000}"/>
    <cellStyle name="Output 2 15" xfId="3489" xr:uid="{00000000-0005-0000-0000-000010330000}"/>
    <cellStyle name="Output 2 15 2" xfId="6027" xr:uid="{00000000-0005-0000-0000-000011330000}"/>
    <cellStyle name="Output 2 15 3" xfId="9805" xr:uid="{00000000-0005-0000-0000-000012330000}"/>
    <cellStyle name="Output 2 15 4" xfId="10707" xr:uid="{00000000-0005-0000-0000-000013330000}"/>
    <cellStyle name="Output 2 15 5" xfId="13061" xr:uid="{00000000-0005-0000-0000-000014330000}"/>
    <cellStyle name="Output 2 15 6" xfId="16265" xr:uid="{00000000-0005-0000-0000-000015330000}"/>
    <cellStyle name="Output 2 15 7" xfId="17757" xr:uid="{00000000-0005-0000-0000-000016330000}"/>
    <cellStyle name="Output 2 15 8" xfId="20961" xr:uid="{00000000-0005-0000-0000-000017330000}"/>
    <cellStyle name="Output 2 15 9" xfId="22380" xr:uid="{00000000-0005-0000-0000-000018330000}"/>
    <cellStyle name="Output 2 16" xfId="3653" xr:uid="{00000000-0005-0000-0000-000019330000}"/>
    <cellStyle name="Output 2 16 2" xfId="6191" xr:uid="{00000000-0005-0000-0000-00001A330000}"/>
    <cellStyle name="Output 2 16 3" xfId="8168" xr:uid="{00000000-0005-0000-0000-00001B330000}"/>
    <cellStyle name="Output 2 16 4" xfId="12128" xr:uid="{00000000-0005-0000-0000-00001C330000}"/>
    <cellStyle name="Output 2 16 5" xfId="14610" xr:uid="{00000000-0005-0000-0000-00001D330000}"/>
    <cellStyle name="Output 2 16 6" xfId="13030" xr:uid="{00000000-0005-0000-0000-00001E330000}"/>
    <cellStyle name="Output 2 16 7" xfId="19306" xr:uid="{00000000-0005-0000-0000-00001F330000}"/>
    <cellStyle name="Output 2 16 8" xfId="17726" xr:uid="{00000000-0005-0000-0000-000020330000}"/>
    <cellStyle name="Output 2 16 9" xfId="23802" xr:uid="{00000000-0005-0000-0000-000021330000}"/>
    <cellStyle name="Output 2 17" xfId="3596" xr:uid="{00000000-0005-0000-0000-000022330000}"/>
    <cellStyle name="Output 2 17 2" xfId="6134" xr:uid="{00000000-0005-0000-0000-000023330000}"/>
    <cellStyle name="Output 2 17 3" xfId="8720" xr:uid="{00000000-0005-0000-0000-000024330000}"/>
    <cellStyle name="Output 2 17 4" xfId="10715" xr:uid="{00000000-0005-0000-0000-000025330000}"/>
    <cellStyle name="Output 2 17 5" xfId="13069" xr:uid="{00000000-0005-0000-0000-000026330000}"/>
    <cellStyle name="Output 2 17 6" xfId="16954" xr:uid="{00000000-0005-0000-0000-000027330000}"/>
    <cellStyle name="Output 2 17 7" xfId="17765" xr:uid="{00000000-0005-0000-0000-000028330000}"/>
    <cellStyle name="Output 2 17 8" xfId="21650" xr:uid="{00000000-0005-0000-0000-000029330000}"/>
    <cellStyle name="Output 2 17 9" xfId="22388" xr:uid="{00000000-0005-0000-0000-00002A330000}"/>
    <cellStyle name="Output 2 18" xfId="3715" xr:uid="{00000000-0005-0000-0000-00002B330000}"/>
    <cellStyle name="Output 2 18 2" xfId="6253" xr:uid="{00000000-0005-0000-0000-00002C330000}"/>
    <cellStyle name="Output 2 18 3" xfId="8497" xr:uid="{00000000-0005-0000-0000-00002D330000}"/>
    <cellStyle name="Output 2 18 4" xfId="11156" xr:uid="{00000000-0005-0000-0000-00002E330000}"/>
    <cellStyle name="Output 2 18 5" xfId="13552" xr:uid="{00000000-0005-0000-0000-00002F330000}"/>
    <cellStyle name="Output 2 18 6" xfId="16408" xr:uid="{00000000-0005-0000-0000-000030330000}"/>
    <cellStyle name="Output 2 18 7" xfId="18248" xr:uid="{00000000-0005-0000-0000-000031330000}"/>
    <cellStyle name="Output 2 18 8" xfId="21104" xr:uid="{00000000-0005-0000-0000-000032330000}"/>
    <cellStyle name="Output 2 18 9" xfId="22829" xr:uid="{00000000-0005-0000-0000-000033330000}"/>
    <cellStyle name="Output 2 19" xfId="3683" xr:uid="{00000000-0005-0000-0000-000034330000}"/>
    <cellStyle name="Output 2 19 2" xfId="6221" xr:uid="{00000000-0005-0000-0000-000035330000}"/>
    <cellStyle name="Output 2 19 3" xfId="7718" xr:uid="{00000000-0005-0000-0000-000036330000}"/>
    <cellStyle name="Output 2 19 4" xfId="10563" xr:uid="{00000000-0005-0000-0000-000037330000}"/>
    <cellStyle name="Output 2 19 5" xfId="12908" xr:uid="{00000000-0005-0000-0000-000038330000}"/>
    <cellStyle name="Output 2 19 6" xfId="15220" xr:uid="{00000000-0005-0000-0000-000039330000}"/>
    <cellStyle name="Output 2 19 7" xfId="17604" xr:uid="{00000000-0005-0000-0000-00003A330000}"/>
    <cellStyle name="Output 2 19 8" xfId="19916" xr:uid="{00000000-0005-0000-0000-00003B330000}"/>
    <cellStyle name="Output 2 19 9" xfId="22235" xr:uid="{00000000-0005-0000-0000-00003C330000}"/>
    <cellStyle name="Output 2 2" xfId="1541" xr:uid="{00000000-0005-0000-0000-00003D330000}"/>
    <cellStyle name="Output 2 2 10" xfId="3058" xr:uid="{00000000-0005-0000-0000-00003E330000}"/>
    <cellStyle name="Output 2 2 11" xfId="25916" xr:uid="{00000000-0005-0000-0000-00003F330000}"/>
    <cellStyle name="Output 2 2 2" xfId="5597" xr:uid="{00000000-0005-0000-0000-000040330000}"/>
    <cellStyle name="Output 2 2 3" xfId="8576" xr:uid="{00000000-0005-0000-0000-000041330000}"/>
    <cellStyle name="Output 2 2 4" xfId="10700" xr:uid="{00000000-0005-0000-0000-000042330000}"/>
    <cellStyle name="Output 2 2 5" xfId="13053" xr:uid="{00000000-0005-0000-0000-000043330000}"/>
    <cellStyle name="Output 2 2 6" xfId="16178" xr:uid="{00000000-0005-0000-0000-000044330000}"/>
    <cellStyle name="Output 2 2 7" xfId="17749" xr:uid="{00000000-0005-0000-0000-000045330000}"/>
    <cellStyle name="Output 2 2 8" xfId="20874" xr:uid="{00000000-0005-0000-0000-000046330000}"/>
    <cellStyle name="Output 2 2 9" xfId="22373" xr:uid="{00000000-0005-0000-0000-000047330000}"/>
    <cellStyle name="Output 2 20" xfId="3771" xr:uid="{00000000-0005-0000-0000-000048330000}"/>
    <cellStyle name="Output 2 20 2" xfId="6309" xr:uid="{00000000-0005-0000-0000-000049330000}"/>
    <cellStyle name="Output 2 20 3" xfId="9253" xr:uid="{00000000-0005-0000-0000-00004A330000}"/>
    <cellStyle name="Output 2 20 4" xfId="11759" xr:uid="{00000000-0005-0000-0000-00004B330000}"/>
    <cellStyle name="Output 2 20 5" xfId="14210" xr:uid="{00000000-0005-0000-0000-00004C330000}"/>
    <cellStyle name="Output 2 20 6" xfId="13781" xr:uid="{00000000-0005-0000-0000-00004D330000}"/>
    <cellStyle name="Output 2 20 7" xfId="18906" xr:uid="{00000000-0005-0000-0000-00004E330000}"/>
    <cellStyle name="Output 2 20 8" xfId="18477" xr:uid="{00000000-0005-0000-0000-00004F330000}"/>
    <cellStyle name="Output 2 20 9" xfId="23433" xr:uid="{00000000-0005-0000-0000-000050330000}"/>
    <cellStyle name="Output 2 21" xfId="3816" xr:uid="{00000000-0005-0000-0000-000051330000}"/>
    <cellStyle name="Output 2 21 2" xfId="6354" xr:uid="{00000000-0005-0000-0000-000052330000}"/>
    <cellStyle name="Output 2 21 3" xfId="9352" xr:uid="{00000000-0005-0000-0000-000053330000}"/>
    <cellStyle name="Output 2 21 4" xfId="12076" xr:uid="{00000000-0005-0000-0000-000054330000}"/>
    <cellStyle name="Output 2 21 5" xfId="14556" xr:uid="{00000000-0005-0000-0000-000055330000}"/>
    <cellStyle name="Output 2 21 6" xfId="15321" xr:uid="{00000000-0005-0000-0000-000056330000}"/>
    <cellStyle name="Output 2 21 7" xfId="19252" xr:uid="{00000000-0005-0000-0000-000057330000}"/>
    <cellStyle name="Output 2 21 8" xfId="20017" xr:uid="{00000000-0005-0000-0000-000058330000}"/>
    <cellStyle name="Output 2 21 9" xfId="23748" xr:uid="{00000000-0005-0000-0000-000059330000}"/>
    <cellStyle name="Output 2 22" xfId="3810" xr:uid="{00000000-0005-0000-0000-00005A330000}"/>
    <cellStyle name="Output 2 22 2" xfId="6348" xr:uid="{00000000-0005-0000-0000-00005B330000}"/>
    <cellStyle name="Output 2 22 3" xfId="8473" xr:uid="{00000000-0005-0000-0000-00005C330000}"/>
    <cellStyle name="Output 2 22 4" xfId="11095" xr:uid="{00000000-0005-0000-0000-00005D330000}"/>
    <cellStyle name="Output 2 22 5" xfId="13488" xr:uid="{00000000-0005-0000-0000-00005E330000}"/>
    <cellStyle name="Output 2 22 6" xfId="16563" xr:uid="{00000000-0005-0000-0000-00005F330000}"/>
    <cellStyle name="Output 2 22 7" xfId="18184" xr:uid="{00000000-0005-0000-0000-000060330000}"/>
    <cellStyle name="Output 2 22 8" xfId="21259" xr:uid="{00000000-0005-0000-0000-000061330000}"/>
    <cellStyle name="Output 2 22 9" xfId="22768" xr:uid="{00000000-0005-0000-0000-000062330000}"/>
    <cellStyle name="Output 2 23" xfId="3889" xr:uid="{00000000-0005-0000-0000-000063330000}"/>
    <cellStyle name="Output 2 23 2" xfId="6427" xr:uid="{00000000-0005-0000-0000-000064330000}"/>
    <cellStyle name="Output 2 23 3" xfId="9764" xr:uid="{00000000-0005-0000-0000-000065330000}"/>
    <cellStyle name="Output 2 23 4" xfId="11422" xr:uid="{00000000-0005-0000-0000-000066330000}"/>
    <cellStyle name="Output 2 23 5" xfId="13540" xr:uid="{00000000-0005-0000-0000-000067330000}"/>
    <cellStyle name="Output 2 23 6" xfId="15241" xr:uid="{00000000-0005-0000-0000-000068330000}"/>
    <cellStyle name="Output 2 23 7" xfId="18236" xr:uid="{00000000-0005-0000-0000-000069330000}"/>
    <cellStyle name="Output 2 23 8" xfId="19937" xr:uid="{00000000-0005-0000-0000-00006A330000}"/>
    <cellStyle name="Output 2 23 9" xfId="22817" xr:uid="{00000000-0005-0000-0000-00006B330000}"/>
    <cellStyle name="Output 2 24" xfId="3932" xr:uid="{00000000-0005-0000-0000-00006C330000}"/>
    <cellStyle name="Output 2 24 2" xfId="6470" xr:uid="{00000000-0005-0000-0000-00006D330000}"/>
    <cellStyle name="Output 2 24 3" xfId="8949" xr:uid="{00000000-0005-0000-0000-00006E330000}"/>
    <cellStyle name="Output 2 24 4" xfId="11162" xr:uid="{00000000-0005-0000-0000-00006F330000}"/>
    <cellStyle name="Output 2 24 5" xfId="13558" xr:uid="{00000000-0005-0000-0000-000070330000}"/>
    <cellStyle name="Output 2 24 6" xfId="15074" xr:uid="{00000000-0005-0000-0000-000071330000}"/>
    <cellStyle name="Output 2 24 7" xfId="18254" xr:uid="{00000000-0005-0000-0000-000072330000}"/>
    <cellStyle name="Output 2 24 8" xfId="19770" xr:uid="{00000000-0005-0000-0000-000073330000}"/>
    <cellStyle name="Output 2 24 9" xfId="22835" xr:uid="{00000000-0005-0000-0000-000074330000}"/>
    <cellStyle name="Output 2 25" xfId="3975" xr:uid="{00000000-0005-0000-0000-000075330000}"/>
    <cellStyle name="Output 2 25 2" xfId="6513" xr:uid="{00000000-0005-0000-0000-000076330000}"/>
    <cellStyle name="Output 2 25 3" xfId="8982" xr:uid="{00000000-0005-0000-0000-000077330000}"/>
    <cellStyle name="Output 2 25 4" xfId="8265" xr:uid="{00000000-0005-0000-0000-000078330000}"/>
    <cellStyle name="Output 2 25 5" xfId="13799" xr:uid="{00000000-0005-0000-0000-000079330000}"/>
    <cellStyle name="Output 2 25 6" xfId="15664" xr:uid="{00000000-0005-0000-0000-00007A330000}"/>
    <cellStyle name="Output 2 25 7" xfId="18495" xr:uid="{00000000-0005-0000-0000-00007B330000}"/>
    <cellStyle name="Output 2 25 8" xfId="20360" xr:uid="{00000000-0005-0000-0000-00007C330000}"/>
    <cellStyle name="Output 2 25 9" xfId="23058" xr:uid="{00000000-0005-0000-0000-00007D330000}"/>
    <cellStyle name="Output 2 26" xfId="3911" xr:uid="{00000000-0005-0000-0000-00007E330000}"/>
    <cellStyle name="Output 2 26 2" xfId="6449" xr:uid="{00000000-0005-0000-0000-00007F330000}"/>
    <cellStyle name="Output 2 26 3" xfId="9909" xr:uid="{00000000-0005-0000-0000-000080330000}"/>
    <cellStyle name="Output 2 26 4" xfId="11385" xr:uid="{00000000-0005-0000-0000-000081330000}"/>
    <cellStyle name="Output 2 26 5" xfId="14884" xr:uid="{00000000-0005-0000-0000-000082330000}"/>
    <cellStyle name="Output 2 26 6" xfId="16343" xr:uid="{00000000-0005-0000-0000-000083330000}"/>
    <cellStyle name="Output 2 26 7" xfId="19580" xr:uid="{00000000-0005-0000-0000-000084330000}"/>
    <cellStyle name="Output 2 26 8" xfId="21039" xr:uid="{00000000-0005-0000-0000-000085330000}"/>
    <cellStyle name="Output 2 26 9" xfId="24052" xr:uid="{00000000-0005-0000-0000-000086330000}"/>
    <cellStyle name="Output 2 27" xfId="3693" xr:uid="{00000000-0005-0000-0000-000087330000}"/>
    <cellStyle name="Output 2 27 2" xfId="6231" xr:uid="{00000000-0005-0000-0000-000088330000}"/>
    <cellStyle name="Output 2 27 3" xfId="9870" xr:uid="{00000000-0005-0000-0000-000089330000}"/>
    <cellStyle name="Output 2 27 4" xfId="12217" xr:uid="{00000000-0005-0000-0000-00008A330000}"/>
    <cellStyle name="Output 2 27 5" xfId="14835" xr:uid="{00000000-0005-0000-0000-00008B330000}"/>
    <cellStyle name="Output 2 27 6" xfId="16787" xr:uid="{00000000-0005-0000-0000-00008C330000}"/>
    <cellStyle name="Output 2 27 7" xfId="19531" xr:uid="{00000000-0005-0000-0000-00008D330000}"/>
    <cellStyle name="Output 2 27 8" xfId="21483" xr:uid="{00000000-0005-0000-0000-00008E330000}"/>
    <cellStyle name="Output 2 27 9" xfId="24016" xr:uid="{00000000-0005-0000-0000-00008F330000}"/>
    <cellStyle name="Output 2 28" xfId="4078" xr:uid="{00000000-0005-0000-0000-000090330000}"/>
    <cellStyle name="Output 2 28 2" xfId="6616" xr:uid="{00000000-0005-0000-0000-000091330000}"/>
    <cellStyle name="Output 2 28 3" xfId="8588" xr:uid="{00000000-0005-0000-0000-000092330000}"/>
    <cellStyle name="Output 2 28 4" xfId="11417" xr:uid="{00000000-0005-0000-0000-000093330000}"/>
    <cellStyle name="Output 2 28 5" xfId="13833" xr:uid="{00000000-0005-0000-0000-000094330000}"/>
    <cellStyle name="Output 2 28 6" xfId="16487" xr:uid="{00000000-0005-0000-0000-000095330000}"/>
    <cellStyle name="Output 2 28 7" xfId="18529" xr:uid="{00000000-0005-0000-0000-000096330000}"/>
    <cellStyle name="Output 2 28 8" xfId="21183" xr:uid="{00000000-0005-0000-0000-000097330000}"/>
    <cellStyle name="Output 2 28 9" xfId="23091" xr:uid="{00000000-0005-0000-0000-000098330000}"/>
    <cellStyle name="Output 2 29" xfId="4123" xr:uid="{00000000-0005-0000-0000-000099330000}"/>
    <cellStyle name="Output 2 29 2" xfId="6661" xr:uid="{00000000-0005-0000-0000-00009A330000}"/>
    <cellStyle name="Output 2 29 3" xfId="7834" xr:uid="{00000000-0005-0000-0000-00009B330000}"/>
    <cellStyle name="Output 2 29 4" xfId="11964" xr:uid="{00000000-0005-0000-0000-00009C330000}"/>
    <cellStyle name="Output 2 29 5" xfId="14440" xr:uid="{00000000-0005-0000-0000-00009D330000}"/>
    <cellStyle name="Output 2 29 6" xfId="16298" xr:uid="{00000000-0005-0000-0000-00009E330000}"/>
    <cellStyle name="Output 2 29 7" xfId="19136" xr:uid="{00000000-0005-0000-0000-00009F330000}"/>
    <cellStyle name="Output 2 29 8" xfId="20994" xr:uid="{00000000-0005-0000-0000-0000A0330000}"/>
    <cellStyle name="Output 2 29 9" xfId="23639" xr:uid="{00000000-0005-0000-0000-0000A1330000}"/>
    <cellStyle name="Output 2 3" xfId="3033" xr:uid="{00000000-0005-0000-0000-0000A2330000}"/>
    <cellStyle name="Output 2 3 10" xfId="25917" xr:uid="{00000000-0005-0000-0000-0000A3330000}"/>
    <cellStyle name="Output 2 3 2" xfId="5572" xr:uid="{00000000-0005-0000-0000-0000A4330000}"/>
    <cellStyle name="Output 2 3 3" xfId="8583" xr:uid="{00000000-0005-0000-0000-0000A5330000}"/>
    <cellStyle name="Output 2 3 4" xfId="11228" xr:uid="{00000000-0005-0000-0000-0000A6330000}"/>
    <cellStyle name="Output 2 3 5" xfId="13632" xr:uid="{00000000-0005-0000-0000-0000A7330000}"/>
    <cellStyle name="Output 2 3 6" xfId="15273" xr:uid="{00000000-0005-0000-0000-0000A8330000}"/>
    <cellStyle name="Output 2 3 7" xfId="18328" xr:uid="{00000000-0005-0000-0000-0000A9330000}"/>
    <cellStyle name="Output 2 3 8" xfId="19969" xr:uid="{00000000-0005-0000-0000-0000AA330000}"/>
    <cellStyle name="Output 2 3 9" xfId="22902" xr:uid="{00000000-0005-0000-0000-0000AB330000}"/>
    <cellStyle name="Output 2 30" xfId="4216" xr:uid="{00000000-0005-0000-0000-0000AC330000}"/>
    <cellStyle name="Output 2 30 2" xfId="6754" xr:uid="{00000000-0005-0000-0000-0000AD330000}"/>
    <cellStyle name="Output 2 30 3" xfId="9917" xr:uid="{00000000-0005-0000-0000-0000AE330000}"/>
    <cellStyle name="Output 2 30 4" xfId="11934" xr:uid="{00000000-0005-0000-0000-0000AF330000}"/>
    <cellStyle name="Output 2 30 5" xfId="14193" xr:uid="{00000000-0005-0000-0000-0000B0330000}"/>
    <cellStyle name="Output 2 30 6" xfId="16660" xr:uid="{00000000-0005-0000-0000-0000B1330000}"/>
    <cellStyle name="Output 2 30 7" xfId="18889" xr:uid="{00000000-0005-0000-0000-0000B2330000}"/>
    <cellStyle name="Output 2 30 8" xfId="21356" xr:uid="{00000000-0005-0000-0000-0000B3330000}"/>
    <cellStyle name="Output 2 30 9" xfId="23416" xr:uid="{00000000-0005-0000-0000-0000B4330000}"/>
    <cellStyle name="Output 2 31" xfId="4251" xr:uid="{00000000-0005-0000-0000-0000B5330000}"/>
    <cellStyle name="Output 2 31 2" xfId="6789" xr:uid="{00000000-0005-0000-0000-0000B6330000}"/>
    <cellStyle name="Output 2 31 3" xfId="9250" xr:uid="{00000000-0005-0000-0000-0000B7330000}"/>
    <cellStyle name="Output 2 31 4" xfId="11429" xr:uid="{00000000-0005-0000-0000-0000B8330000}"/>
    <cellStyle name="Output 2 31 5" xfId="13847" xr:uid="{00000000-0005-0000-0000-0000B9330000}"/>
    <cellStyle name="Output 2 31 6" xfId="15568" xr:uid="{00000000-0005-0000-0000-0000BA330000}"/>
    <cellStyle name="Output 2 31 7" xfId="18543" xr:uid="{00000000-0005-0000-0000-0000BB330000}"/>
    <cellStyle name="Output 2 31 8" xfId="20264" xr:uid="{00000000-0005-0000-0000-0000BC330000}"/>
    <cellStyle name="Output 2 31 9" xfId="23104" xr:uid="{00000000-0005-0000-0000-0000BD330000}"/>
    <cellStyle name="Output 2 32" xfId="4294" xr:uid="{00000000-0005-0000-0000-0000BE330000}"/>
    <cellStyle name="Output 2 32 2" xfId="6832" xr:uid="{00000000-0005-0000-0000-0000BF330000}"/>
    <cellStyle name="Output 2 32 3" xfId="8082" xr:uid="{00000000-0005-0000-0000-0000C0330000}"/>
    <cellStyle name="Output 2 32 4" xfId="11935" xr:uid="{00000000-0005-0000-0000-0000C1330000}"/>
    <cellStyle name="Output 2 32 5" xfId="14408" xr:uid="{00000000-0005-0000-0000-0000C2330000}"/>
    <cellStyle name="Output 2 32 6" xfId="16614" xr:uid="{00000000-0005-0000-0000-0000C3330000}"/>
    <cellStyle name="Output 2 32 7" xfId="19104" xr:uid="{00000000-0005-0000-0000-0000C4330000}"/>
    <cellStyle name="Output 2 32 8" xfId="21310" xr:uid="{00000000-0005-0000-0000-0000C5330000}"/>
    <cellStyle name="Output 2 32 9" xfId="23610" xr:uid="{00000000-0005-0000-0000-0000C6330000}"/>
    <cellStyle name="Output 2 33" xfId="4337" xr:uid="{00000000-0005-0000-0000-0000C7330000}"/>
    <cellStyle name="Output 2 33 2" xfId="6875" xr:uid="{00000000-0005-0000-0000-0000C8330000}"/>
    <cellStyle name="Output 2 33 3" xfId="10198" xr:uid="{00000000-0005-0000-0000-0000C9330000}"/>
    <cellStyle name="Output 2 33 4" xfId="11561" xr:uid="{00000000-0005-0000-0000-0000CA330000}"/>
    <cellStyle name="Output 2 33 5" xfId="13996" xr:uid="{00000000-0005-0000-0000-0000CB330000}"/>
    <cellStyle name="Output 2 33 6" xfId="16388" xr:uid="{00000000-0005-0000-0000-0000CC330000}"/>
    <cellStyle name="Output 2 33 7" xfId="18692" xr:uid="{00000000-0005-0000-0000-0000CD330000}"/>
    <cellStyle name="Output 2 33 8" xfId="21084" xr:uid="{00000000-0005-0000-0000-0000CE330000}"/>
    <cellStyle name="Output 2 33 9" xfId="23235" xr:uid="{00000000-0005-0000-0000-0000CF330000}"/>
    <cellStyle name="Output 2 34" xfId="4380" xr:uid="{00000000-0005-0000-0000-0000D0330000}"/>
    <cellStyle name="Output 2 34 2" xfId="6918" xr:uid="{00000000-0005-0000-0000-0000D1330000}"/>
    <cellStyle name="Output 2 34 3" xfId="9980" xr:uid="{00000000-0005-0000-0000-0000D2330000}"/>
    <cellStyle name="Output 2 34 4" xfId="10346" xr:uid="{00000000-0005-0000-0000-0000D3330000}"/>
    <cellStyle name="Output 2 34 5" xfId="12668" xr:uid="{00000000-0005-0000-0000-0000D4330000}"/>
    <cellStyle name="Output 2 34 6" xfId="12967" xr:uid="{00000000-0005-0000-0000-0000D5330000}"/>
    <cellStyle name="Output 2 34 7" xfId="17364" xr:uid="{00000000-0005-0000-0000-0000D6330000}"/>
    <cellStyle name="Output 2 34 8" xfId="17663" xr:uid="{00000000-0005-0000-0000-0000D7330000}"/>
    <cellStyle name="Output 2 34 9" xfId="22017" xr:uid="{00000000-0005-0000-0000-0000D8330000}"/>
    <cellStyle name="Output 2 35" xfId="4423" xr:uid="{00000000-0005-0000-0000-0000D9330000}"/>
    <cellStyle name="Output 2 35 2" xfId="6961" xr:uid="{00000000-0005-0000-0000-0000DA330000}"/>
    <cellStyle name="Output 2 35 3" xfId="10063" xr:uid="{00000000-0005-0000-0000-0000DB330000}"/>
    <cellStyle name="Output 2 35 4" xfId="11612" xr:uid="{00000000-0005-0000-0000-0000DC330000}"/>
    <cellStyle name="Output 2 35 5" xfId="13796" xr:uid="{00000000-0005-0000-0000-0000DD330000}"/>
    <cellStyle name="Output 2 35 6" xfId="16829" xr:uid="{00000000-0005-0000-0000-0000DE330000}"/>
    <cellStyle name="Output 2 35 7" xfId="18492" xr:uid="{00000000-0005-0000-0000-0000DF330000}"/>
    <cellStyle name="Output 2 35 8" xfId="21525" xr:uid="{00000000-0005-0000-0000-0000E0330000}"/>
    <cellStyle name="Output 2 35 9" xfId="23056" xr:uid="{00000000-0005-0000-0000-0000E1330000}"/>
    <cellStyle name="Output 2 36" xfId="4395" xr:uid="{00000000-0005-0000-0000-0000E2330000}"/>
    <cellStyle name="Output 2 36 2" xfId="6933" xr:uid="{00000000-0005-0000-0000-0000E3330000}"/>
    <cellStyle name="Output 2 36 3" xfId="9439" xr:uid="{00000000-0005-0000-0000-0000E4330000}"/>
    <cellStyle name="Output 2 36 4" xfId="11357" xr:uid="{00000000-0005-0000-0000-0000E5330000}"/>
    <cellStyle name="Output 2 36 5" xfId="13770" xr:uid="{00000000-0005-0000-0000-0000E6330000}"/>
    <cellStyle name="Output 2 36 6" xfId="16792" xr:uid="{00000000-0005-0000-0000-0000E7330000}"/>
    <cellStyle name="Output 2 36 7" xfId="18466" xr:uid="{00000000-0005-0000-0000-0000E8330000}"/>
    <cellStyle name="Output 2 36 8" xfId="21488" xr:uid="{00000000-0005-0000-0000-0000E9330000}"/>
    <cellStyle name="Output 2 36 9" xfId="23031" xr:uid="{00000000-0005-0000-0000-0000EA330000}"/>
    <cellStyle name="Output 2 37" xfId="4507" xr:uid="{00000000-0005-0000-0000-0000EB330000}"/>
    <cellStyle name="Output 2 37 2" xfId="7045" xr:uid="{00000000-0005-0000-0000-0000EC330000}"/>
    <cellStyle name="Output 2 37 3" xfId="8323" xr:uid="{00000000-0005-0000-0000-0000ED330000}"/>
    <cellStyle name="Output 2 37 4" xfId="11163" xr:uid="{00000000-0005-0000-0000-0000EE330000}"/>
    <cellStyle name="Output 2 37 5" xfId="13559" xr:uid="{00000000-0005-0000-0000-0000EF330000}"/>
    <cellStyle name="Output 2 37 6" xfId="14909" xr:uid="{00000000-0005-0000-0000-0000F0330000}"/>
    <cellStyle name="Output 2 37 7" xfId="18255" xr:uid="{00000000-0005-0000-0000-0000F1330000}"/>
    <cellStyle name="Output 2 37 8" xfId="19605" xr:uid="{00000000-0005-0000-0000-0000F2330000}"/>
    <cellStyle name="Output 2 37 9" xfId="22836" xr:uid="{00000000-0005-0000-0000-0000F3330000}"/>
    <cellStyle name="Output 2 38" xfId="4504" xr:uid="{00000000-0005-0000-0000-0000F4330000}"/>
    <cellStyle name="Output 2 38 2" xfId="7042" xr:uid="{00000000-0005-0000-0000-0000F5330000}"/>
    <cellStyle name="Output 2 38 3" xfId="9999" xr:uid="{00000000-0005-0000-0000-0000F6330000}"/>
    <cellStyle name="Output 2 38 4" xfId="10269" xr:uid="{00000000-0005-0000-0000-0000F7330000}"/>
    <cellStyle name="Output 2 38 5" xfId="14877" xr:uid="{00000000-0005-0000-0000-0000F8330000}"/>
    <cellStyle name="Output 2 38 6" xfId="15429" xr:uid="{00000000-0005-0000-0000-0000F9330000}"/>
    <cellStyle name="Output 2 38 7" xfId="19573" xr:uid="{00000000-0005-0000-0000-0000FA330000}"/>
    <cellStyle name="Output 2 38 8" xfId="20125" xr:uid="{00000000-0005-0000-0000-0000FB330000}"/>
    <cellStyle name="Output 2 38 9" xfId="24047" xr:uid="{00000000-0005-0000-0000-0000FC330000}"/>
    <cellStyle name="Output 2 39" xfId="4595" xr:uid="{00000000-0005-0000-0000-0000FD330000}"/>
    <cellStyle name="Output 2 39 2" xfId="7133" xr:uid="{00000000-0005-0000-0000-0000FE330000}"/>
    <cellStyle name="Output 2 39 3" xfId="8564" xr:uid="{00000000-0005-0000-0000-0000FF330000}"/>
    <cellStyle name="Output 2 39 4" xfId="10802" xr:uid="{00000000-0005-0000-0000-000000340000}"/>
    <cellStyle name="Output 2 39 5" xfId="13162" xr:uid="{00000000-0005-0000-0000-000001340000}"/>
    <cellStyle name="Output 2 39 6" xfId="16682" xr:uid="{00000000-0005-0000-0000-000002340000}"/>
    <cellStyle name="Output 2 39 7" xfId="17858" xr:uid="{00000000-0005-0000-0000-000003340000}"/>
    <cellStyle name="Output 2 39 8" xfId="21378" xr:uid="{00000000-0005-0000-0000-000004340000}"/>
    <cellStyle name="Output 2 39 9" xfId="22473" xr:uid="{00000000-0005-0000-0000-000005340000}"/>
    <cellStyle name="Output 2 4" xfId="3154" xr:uid="{00000000-0005-0000-0000-000006340000}"/>
    <cellStyle name="Output 2 4 10" xfId="25918" xr:uid="{00000000-0005-0000-0000-000007340000}"/>
    <cellStyle name="Output 2 4 2" xfId="5692" xr:uid="{00000000-0005-0000-0000-000008340000}"/>
    <cellStyle name="Output 2 4 3" xfId="10240" xr:uid="{00000000-0005-0000-0000-000009340000}"/>
    <cellStyle name="Output 2 4 4" xfId="10361" xr:uid="{00000000-0005-0000-0000-00000A340000}"/>
    <cellStyle name="Output 2 4 5" xfId="12683" xr:uid="{00000000-0005-0000-0000-00000B340000}"/>
    <cellStyle name="Output 2 4 6" xfId="15803" xr:uid="{00000000-0005-0000-0000-00000C340000}"/>
    <cellStyle name="Output 2 4 7" xfId="17379" xr:uid="{00000000-0005-0000-0000-00000D340000}"/>
    <cellStyle name="Output 2 4 8" xfId="20499" xr:uid="{00000000-0005-0000-0000-00000E340000}"/>
    <cellStyle name="Output 2 4 9" xfId="22032" xr:uid="{00000000-0005-0000-0000-00000F340000}"/>
    <cellStyle name="Output 2 40" xfId="4638" xr:uid="{00000000-0005-0000-0000-000010340000}"/>
    <cellStyle name="Output 2 40 2" xfId="7176" xr:uid="{00000000-0005-0000-0000-000011340000}"/>
    <cellStyle name="Output 2 40 3" xfId="8940" xr:uid="{00000000-0005-0000-0000-000012340000}"/>
    <cellStyle name="Output 2 40 4" xfId="10318" xr:uid="{00000000-0005-0000-0000-000013340000}"/>
    <cellStyle name="Output 2 40 5" xfId="12635" xr:uid="{00000000-0005-0000-0000-000014340000}"/>
    <cellStyle name="Output 2 40 6" xfId="16946" xr:uid="{00000000-0005-0000-0000-000015340000}"/>
    <cellStyle name="Output 2 40 7" xfId="17331" xr:uid="{00000000-0005-0000-0000-000016340000}"/>
    <cellStyle name="Output 2 40 8" xfId="21642" xr:uid="{00000000-0005-0000-0000-000017340000}"/>
    <cellStyle name="Output 2 40 9" xfId="21989" xr:uid="{00000000-0005-0000-0000-000018340000}"/>
    <cellStyle name="Output 2 41" xfId="4681" xr:uid="{00000000-0005-0000-0000-000019340000}"/>
    <cellStyle name="Output 2 41 2" xfId="7219" xr:uid="{00000000-0005-0000-0000-00001A340000}"/>
    <cellStyle name="Output 2 41 3" xfId="8648" xr:uid="{00000000-0005-0000-0000-00001B340000}"/>
    <cellStyle name="Output 2 41 4" xfId="8791" xr:uid="{00000000-0005-0000-0000-00001C340000}"/>
    <cellStyle name="Output 2 41 5" xfId="12460" xr:uid="{00000000-0005-0000-0000-00001D340000}"/>
    <cellStyle name="Output 2 41 6" xfId="15467" xr:uid="{00000000-0005-0000-0000-00001E340000}"/>
    <cellStyle name="Output 2 41 7" xfId="17156" xr:uid="{00000000-0005-0000-0000-00001F340000}"/>
    <cellStyle name="Output 2 41 8" xfId="20163" xr:uid="{00000000-0005-0000-0000-000020340000}"/>
    <cellStyle name="Output 2 41 9" xfId="21837" xr:uid="{00000000-0005-0000-0000-000021340000}"/>
    <cellStyle name="Output 2 42" xfId="4723" xr:uid="{00000000-0005-0000-0000-000022340000}"/>
    <cellStyle name="Output 2 42 2" xfId="7261" xr:uid="{00000000-0005-0000-0000-000023340000}"/>
    <cellStyle name="Output 2 42 3" xfId="9935" xr:uid="{00000000-0005-0000-0000-000024340000}"/>
    <cellStyle name="Output 2 42 4" xfId="10699" xr:uid="{00000000-0005-0000-0000-000025340000}"/>
    <cellStyle name="Output 2 42 5" xfId="13052" xr:uid="{00000000-0005-0000-0000-000026340000}"/>
    <cellStyle name="Output 2 42 6" xfId="15465" xr:uid="{00000000-0005-0000-0000-000027340000}"/>
    <cellStyle name="Output 2 42 7" xfId="17748" xr:uid="{00000000-0005-0000-0000-000028340000}"/>
    <cellStyle name="Output 2 42 8" xfId="20161" xr:uid="{00000000-0005-0000-0000-000029340000}"/>
    <cellStyle name="Output 2 42 9" xfId="22372" xr:uid="{00000000-0005-0000-0000-00002A340000}"/>
    <cellStyle name="Output 2 43" xfId="4660" xr:uid="{00000000-0005-0000-0000-00002B340000}"/>
    <cellStyle name="Output 2 43 2" xfId="7198" xr:uid="{00000000-0005-0000-0000-00002C340000}"/>
    <cellStyle name="Output 2 43 3" xfId="9658" xr:uid="{00000000-0005-0000-0000-00002D340000}"/>
    <cellStyle name="Output 2 43 4" xfId="11663" xr:uid="{00000000-0005-0000-0000-00002E340000}"/>
    <cellStyle name="Output 2 43 5" xfId="14110" xr:uid="{00000000-0005-0000-0000-00002F340000}"/>
    <cellStyle name="Output 2 43 6" xfId="16615" xr:uid="{00000000-0005-0000-0000-000030340000}"/>
    <cellStyle name="Output 2 43 7" xfId="18806" xr:uid="{00000000-0005-0000-0000-000031340000}"/>
    <cellStyle name="Output 2 43 8" xfId="21311" xr:uid="{00000000-0005-0000-0000-000032340000}"/>
    <cellStyle name="Output 2 43 9" xfId="23338" xr:uid="{00000000-0005-0000-0000-000033340000}"/>
    <cellStyle name="Output 2 44" xfId="4785" xr:uid="{00000000-0005-0000-0000-000034340000}"/>
    <cellStyle name="Output 2 44 2" xfId="7323" xr:uid="{00000000-0005-0000-0000-000035340000}"/>
    <cellStyle name="Output 2 44 3" xfId="8464" xr:uid="{00000000-0005-0000-0000-000036340000}"/>
    <cellStyle name="Output 2 44 4" xfId="7983" xr:uid="{00000000-0005-0000-0000-000037340000}"/>
    <cellStyle name="Output 2 44 5" xfId="13842" xr:uid="{00000000-0005-0000-0000-000038340000}"/>
    <cellStyle name="Output 2 44 6" xfId="15436" xr:uid="{00000000-0005-0000-0000-000039340000}"/>
    <cellStyle name="Output 2 44 7" xfId="18538" xr:uid="{00000000-0005-0000-0000-00003A340000}"/>
    <cellStyle name="Output 2 44 8" xfId="20132" xr:uid="{00000000-0005-0000-0000-00003B340000}"/>
    <cellStyle name="Output 2 44 9" xfId="23099" xr:uid="{00000000-0005-0000-0000-00003C340000}"/>
    <cellStyle name="Output 2 45" xfId="4828" xr:uid="{00000000-0005-0000-0000-00003D340000}"/>
    <cellStyle name="Output 2 45 2" xfId="7366" xr:uid="{00000000-0005-0000-0000-00003E340000}"/>
    <cellStyle name="Output 2 45 3" xfId="8977" xr:uid="{00000000-0005-0000-0000-00003F340000}"/>
    <cellStyle name="Output 2 45 4" xfId="9932" xr:uid="{00000000-0005-0000-0000-000040340000}"/>
    <cellStyle name="Output 2 45 5" xfId="12439" xr:uid="{00000000-0005-0000-0000-000041340000}"/>
    <cellStyle name="Output 2 45 6" xfId="15576" xr:uid="{00000000-0005-0000-0000-000042340000}"/>
    <cellStyle name="Output 2 45 7" xfId="17135" xr:uid="{00000000-0005-0000-0000-000043340000}"/>
    <cellStyle name="Output 2 45 8" xfId="20272" xr:uid="{00000000-0005-0000-0000-000044340000}"/>
    <cellStyle name="Output 2 45 9" xfId="21818" xr:uid="{00000000-0005-0000-0000-000045340000}"/>
    <cellStyle name="Output 2 46" xfId="4800" xr:uid="{00000000-0005-0000-0000-000046340000}"/>
    <cellStyle name="Output 2 46 2" xfId="7338" xr:uid="{00000000-0005-0000-0000-000047340000}"/>
    <cellStyle name="Output 2 46 3" xfId="7968" xr:uid="{00000000-0005-0000-0000-000048340000}"/>
    <cellStyle name="Output 2 46 4" xfId="11858" xr:uid="{00000000-0005-0000-0000-000049340000}"/>
    <cellStyle name="Output 2 46 5" xfId="14052" xr:uid="{00000000-0005-0000-0000-00004A340000}"/>
    <cellStyle name="Output 2 46 6" xfId="16530" xr:uid="{00000000-0005-0000-0000-00004B340000}"/>
    <cellStyle name="Output 2 46 7" xfId="18748" xr:uid="{00000000-0005-0000-0000-00004C340000}"/>
    <cellStyle name="Output 2 46 8" xfId="21226" xr:uid="{00000000-0005-0000-0000-00004D340000}"/>
    <cellStyle name="Output 2 46 9" xfId="23286" xr:uid="{00000000-0005-0000-0000-00004E340000}"/>
    <cellStyle name="Output 2 47" xfId="4908" xr:uid="{00000000-0005-0000-0000-00004F340000}"/>
    <cellStyle name="Output 2 47 2" xfId="7446" xr:uid="{00000000-0005-0000-0000-000050340000}"/>
    <cellStyle name="Output 2 47 3" xfId="9854" xr:uid="{00000000-0005-0000-0000-000051340000}"/>
    <cellStyle name="Output 2 47 4" xfId="11267" xr:uid="{00000000-0005-0000-0000-000052340000}"/>
    <cellStyle name="Output 2 47 5" xfId="13673" xr:uid="{00000000-0005-0000-0000-000053340000}"/>
    <cellStyle name="Output 2 47 6" xfId="15051" xr:uid="{00000000-0005-0000-0000-000054340000}"/>
    <cellStyle name="Output 2 47 7" xfId="18369" xr:uid="{00000000-0005-0000-0000-000055340000}"/>
    <cellStyle name="Output 2 47 8" xfId="19747" xr:uid="{00000000-0005-0000-0000-000056340000}"/>
    <cellStyle name="Output 2 47 9" xfId="22941" xr:uid="{00000000-0005-0000-0000-000057340000}"/>
    <cellStyle name="Output 2 48" xfId="4827" xr:uid="{00000000-0005-0000-0000-000058340000}"/>
    <cellStyle name="Output 2 48 2" xfId="7365" xr:uid="{00000000-0005-0000-0000-000059340000}"/>
    <cellStyle name="Output 2 48 3" xfId="8657" xr:uid="{00000000-0005-0000-0000-00005A340000}"/>
    <cellStyle name="Output 2 48 4" xfId="10139" xr:uid="{00000000-0005-0000-0000-00005B340000}"/>
    <cellStyle name="Output 2 48 5" xfId="12491" xr:uid="{00000000-0005-0000-0000-00005C340000}"/>
    <cellStyle name="Output 2 48 6" xfId="16756" xr:uid="{00000000-0005-0000-0000-00005D340000}"/>
    <cellStyle name="Output 2 48 7" xfId="17187" xr:uid="{00000000-0005-0000-0000-00005E340000}"/>
    <cellStyle name="Output 2 48 8" xfId="21452" xr:uid="{00000000-0005-0000-0000-00005F340000}"/>
    <cellStyle name="Output 2 48 9" xfId="21864" xr:uid="{00000000-0005-0000-0000-000060340000}"/>
    <cellStyle name="Output 2 49" xfId="4988" xr:uid="{00000000-0005-0000-0000-000061340000}"/>
    <cellStyle name="Output 2 49 2" xfId="7526" xr:uid="{00000000-0005-0000-0000-000062340000}"/>
    <cellStyle name="Output 2 49 3" xfId="8251" xr:uid="{00000000-0005-0000-0000-000063340000}"/>
    <cellStyle name="Output 2 49 4" xfId="11734" xr:uid="{00000000-0005-0000-0000-000064340000}"/>
    <cellStyle name="Output 2 49 5" xfId="14185" xr:uid="{00000000-0005-0000-0000-000065340000}"/>
    <cellStyle name="Output 2 49 6" xfId="15433" xr:uid="{00000000-0005-0000-0000-000066340000}"/>
    <cellStyle name="Output 2 49 7" xfId="18881" xr:uid="{00000000-0005-0000-0000-000067340000}"/>
    <cellStyle name="Output 2 49 8" xfId="20129" xr:uid="{00000000-0005-0000-0000-000068340000}"/>
    <cellStyle name="Output 2 49 9" xfId="23408" xr:uid="{00000000-0005-0000-0000-000069340000}"/>
    <cellStyle name="Output 2 5" xfId="3197" xr:uid="{00000000-0005-0000-0000-00006A340000}"/>
    <cellStyle name="Output 2 5 10" xfId="26233" xr:uid="{00000000-0005-0000-0000-00006B340000}"/>
    <cellStyle name="Output 2 5 2" xfId="5735" xr:uid="{00000000-0005-0000-0000-00006C340000}"/>
    <cellStyle name="Output 2 5 3" xfId="10185" xr:uid="{00000000-0005-0000-0000-00006D340000}"/>
    <cellStyle name="Output 2 5 4" xfId="8866" xr:uid="{00000000-0005-0000-0000-00006E340000}"/>
    <cellStyle name="Output 2 5 5" xfId="14948" xr:uid="{00000000-0005-0000-0000-00006F340000}"/>
    <cellStyle name="Output 2 5 6" xfId="15775" xr:uid="{00000000-0005-0000-0000-000070340000}"/>
    <cellStyle name="Output 2 5 7" xfId="19644" xr:uid="{00000000-0005-0000-0000-000071340000}"/>
    <cellStyle name="Output 2 5 8" xfId="20471" xr:uid="{00000000-0005-0000-0000-000072340000}"/>
    <cellStyle name="Output 2 5 9" xfId="24110" xr:uid="{00000000-0005-0000-0000-000073340000}"/>
    <cellStyle name="Output 2 50" xfId="5026" xr:uid="{00000000-0005-0000-0000-000074340000}"/>
    <cellStyle name="Output 2 50 2" xfId="7564" xr:uid="{00000000-0005-0000-0000-000075340000}"/>
    <cellStyle name="Output 2 50 3" xfId="9524" xr:uid="{00000000-0005-0000-0000-000076340000}"/>
    <cellStyle name="Output 2 50 4" xfId="11403" xr:uid="{00000000-0005-0000-0000-000077340000}"/>
    <cellStyle name="Output 2 50 5" xfId="13819" xr:uid="{00000000-0005-0000-0000-000078340000}"/>
    <cellStyle name="Output 2 50 6" xfId="16967" xr:uid="{00000000-0005-0000-0000-000079340000}"/>
    <cellStyle name="Output 2 50 7" xfId="18515" xr:uid="{00000000-0005-0000-0000-00007A340000}"/>
    <cellStyle name="Output 2 50 8" xfId="21663" xr:uid="{00000000-0005-0000-0000-00007B340000}"/>
    <cellStyle name="Output 2 50 9" xfId="23077" xr:uid="{00000000-0005-0000-0000-00007C340000}"/>
    <cellStyle name="Output 2 51" xfId="5060" xr:uid="{00000000-0005-0000-0000-00007D340000}"/>
    <cellStyle name="Output 2 51 2" xfId="7598" xr:uid="{00000000-0005-0000-0000-00007E340000}"/>
    <cellStyle name="Output 2 51 3" xfId="9788" xr:uid="{00000000-0005-0000-0000-00007F340000}"/>
    <cellStyle name="Output 2 51 4" xfId="11341" xr:uid="{00000000-0005-0000-0000-000080340000}"/>
    <cellStyle name="Output 2 51 5" xfId="13752" xr:uid="{00000000-0005-0000-0000-000081340000}"/>
    <cellStyle name="Output 2 51 6" xfId="15341" xr:uid="{00000000-0005-0000-0000-000082340000}"/>
    <cellStyle name="Output 2 51 7" xfId="18448" xr:uid="{00000000-0005-0000-0000-000083340000}"/>
    <cellStyle name="Output 2 51 8" xfId="20037" xr:uid="{00000000-0005-0000-0000-000084340000}"/>
    <cellStyle name="Output 2 51 9" xfId="23015" xr:uid="{00000000-0005-0000-0000-000085340000}"/>
    <cellStyle name="Output 2 52" xfId="5090" xr:uid="{00000000-0005-0000-0000-000086340000}"/>
    <cellStyle name="Output 2 52 2" xfId="7628" xr:uid="{00000000-0005-0000-0000-000087340000}"/>
    <cellStyle name="Output 2 52 3" xfId="10121" xr:uid="{00000000-0005-0000-0000-000088340000}"/>
    <cellStyle name="Output 2 52 4" xfId="11018" xr:uid="{00000000-0005-0000-0000-000089340000}"/>
    <cellStyle name="Output 2 52 5" xfId="13398" xr:uid="{00000000-0005-0000-0000-00008A340000}"/>
    <cellStyle name="Output 2 52 6" xfId="15010" xr:uid="{00000000-0005-0000-0000-00008B340000}"/>
    <cellStyle name="Output 2 52 7" xfId="18094" xr:uid="{00000000-0005-0000-0000-00008C340000}"/>
    <cellStyle name="Output 2 52 8" xfId="19706" xr:uid="{00000000-0005-0000-0000-00008D340000}"/>
    <cellStyle name="Output 2 52 9" xfId="22691" xr:uid="{00000000-0005-0000-0000-00008E340000}"/>
    <cellStyle name="Output 2 53" xfId="5120" xr:uid="{00000000-0005-0000-0000-00008F340000}"/>
    <cellStyle name="Output 2 53 2" xfId="7658" xr:uid="{00000000-0005-0000-0000-000090340000}"/>
    <cellStyle name="Output 2 53 3" xfId="9859" xr:uid="{00000000-0005-0000-0000-000091340000}"/>
    <cellStyle name="Output 2 53 4" xfId="8829" xr:uid="{00000000-0005-0000-0000-000092340000}"/>
    <cellStyle name="Output 2 53 5" xfId="14926" xr:uid="{00000000-0005-0000-0000-000093340000}"/>
    <cellStyle name="Output 2 53 6" xfId="14998" xr:uid="{00000000-0005-0000-0000-000094340000}"/>
    <cellStyle name="Output 2 53 7" xfId="19622" xr:uid="{00000000-0005-0000-0000-000095340000}"/>
    <cellStyle name="Output 2 53 8" xfId="19694" xr:uid="{00000000-0005-0000-0000-000096340000}"/>
    <cellStyle name="Output 2 53 9" xfId="24089" xr:uid="{00000000-0005-0000-0000-000097340000}"/>
    <cellStyle name="Output 2 54" xfId="5189" xr:uid="{00000000-0005-0000-0000-000098340000}"/>
    <cellStyle name="Output 2 54 2" xfId="7728" xr:uid="{00000000-0005-0000-0000-000099340000}"/>
    <cellStyle name="Output 2 54 3" xfId="9494" xr:uid="{00000000-0005-0000-0000-00009A340000}"/>
    <cellStyle name="Output 2 54 4" xfId="12264" xr:uid="{00000000-0005-0000-0000-00009B340000}"/>
    <cellStyle name="Output 2 54 5" xfId="12752" xr:uid="{00000000-0005-0000-0000-00009C340000}"/>
    <cellStyle name="Output 2 54 6" xfId="15507" xr:uid="{00000000-0005-0000-0000-00009D340000}"/>
    <cellStyle name="Output 2 54 7" xfId="17448" xr:uid="{00000000-0005-0000-0000-00009E340000}"/>
    <cellStyle name="Output 2 54 8" xfId="20203" xr:uid="{00000000-0005-0000-0000-00009F340000}"/>
    <cellStyle name="Output 2 54 9" xfId="22097" xr:uid="{00000000-0005-0000-0000-0000A0340000}"/>
    <cellStyle name="Output 2 55" xfId="5183" xr:uid="{00000000-0005-0000-0000-0000A1340000}"/>
    <cellStyle name="Output 2 55 2" xfId="7788" xr:uid="{00000000-0005-0000-0000-0000A2340000}"/>
    <cellStyle name="Output 2 55 3" xfId="10469" xr:uid="{00000000-0005-0000-0000-0000A3340000}"/>
    <cellStyle name="Output 2 55 4" xfId="12802" xr:uid="{00000000-0005-0000-0000-0000A4340000}"/>
    <cellStyle name="Output 2 55 5" xfId="15874" xr:uid="{00000000-0005-0000-0000-0000A5340000}"/>
    <cellStyle name="Output 2 55 6" xfId="17498" xr:uid="{00000000-0005-0000-0000-0000A6340000}"/>
    <cellStyle name="Output 2 55 7" xfId="20570" xr:uid="{00000000-0005-0000-0000-0000A7340000}"/>
    <cellStyle name="Output 2 55 8" xfId="22139" xr:uid="{00000000-0005-0000-0000-0000A8340000}"/>
    <cellStyle name="Output 2 56" xfId="5462" xr:uid="{00000000-0005-0000-0000-0000A9340000}"/>
    <cellStyle name="Output 2 57" xfId="10740" xr:uid="{00000000-0005-0000-0000-0000AA340000}"/>
    <cellStyle name="Output 2 58" xfId="13095" xr:uid="{00000000-0005-0000-0000-0000AB340000}"/>
    <cellStyle name="Output 2 59" xfId="15387" xr:uid="{00000000-0005-0000-0000-0000AC340000}"/>
    <cellStyle name="Output 2 6" xfId="3240" xr:uid="{00000000-0005-0000-0000-0000AD340000}"/>
    <cellStyle name="Output 2 6 2" xfId="5778" xr:uid="{00000000-0005-0000-0000-0000AE340000}"/>
    <cellStyle name="Output 2 6 3" xfId="9085" xr:uid="{00000000-0005-0000-0000-0000AF340000}"/>
    <cellStyle name="Output 2 6 4" xfId="10455" xr:uid="{00000000-0005-0000-0000-0000B0340000}"/>
    <cellStyle name="Output 2 6 5" xfId="12786" xr:uid="{00000000-0005-0000-0000-0000B1340000}"/>
    <cellStyle name="Output 2 6 6" xfId="15609" xr:uid="{00000000-0005-0000-0000-0000B2340000}"/>
    <cellStyle name="Output 2 6 7" xfId="17482" xr:uid="{00000000-0005-0000-0000-0000B3340000}"/>
    <cellStyle name="Output 2 6 8" xfId="20305" xr:uid="{00000000-0005-0000-0000-0000B4340000}"/>
    <cellStyle name="Output 2 6 9" xfId="22126" xr:uid="{00000000-0005-0000-0000-0000B5340000}"/>
    <cellStyle name="Output 2 60" xfId="17791" xr:uid="{00000000-0005-0000-0000-0000B6340000}"/>
    <cellStyle name="Output 2 61" xfId="20083" xr:uid="{00000000-0005-0000-0000-0000B7340000}"/>
    <cellStyle name="Output 2 62" xfId="22413" xr:uid="{00000000-0005-0000-0000-0000B8340000}"/>
    <cellStyle name="Output 2 63" xfId="2939" xr:uid="{00000000-0005-0000-0000-0000B9340000}"/>
    <cellStyle name="Output 2 7" xfId="3283" xr:uid="{00000000-0005-0000-0000-0000BA340000}"/>
    <cellStyle name="Output 2 7 2" xfId="5821" xr:uid="{00000000-0005-0000-0000-0000BB340000}"/>
    <cellStyle name="Output 2 7 3" xfId="8728" xr:uid="{00000000-0005-0000-0000-0000BC340000}"/>
    <cellStyle name="Output 2 7 4" xfId="11936" xr:uid="{00000000-0005-0000-0000-0000BD340000}"/>
    <cellStyle name="Output 2 7 5" xfId="14409" xr:uid="{00000000-0005-0000-0000-0000BE340000}"/>
    <cellStyle name="Output 2 7 6" xfId="12341" xr:uid="{00000000-0005-0000-0000-0000BF340000}"/>
    <cellStyle name="Output 2 7 7" xfId="19105" xr:uid="{00000000-0005-0000-0000-0000C0340000}"/>
    <cellStyle name="Output 2 7 8" xfId="17037" xr:uid="{00000000-0005-0000-0000-0000C1340000}"/>
    <cellStyle name="Output 2 7 9" xfId="23611" xr:uid="{00000000-0005-0000-0000-0000C2340000}"/>
    <cellStyle name="Output 2 8" xfId="3326" xr:uid="{00000000-0005-0000-0000-0000C3340000}"/>
    <cellStyle name="Output 2 8 2" xfId="5864" xr:uid="{00000000-0005-0000-0000-0000C4340000}"/>
    <cellStyle name="Output 2 8 3" xfId="8114" xr:uid="{00000000-0005-0000-0000-0000C5340000}"/>
    <cellStyle name="Output 2 8 4" xfId="11115" xr:uid="{00000000-0005-0000-0000-0000C6340000}"/>
    <cellStyle name="Output 2 8 5" xfId="13509" xr:uid="{00000000-0005-0000-0000-0000C7340000}"/>
    <cellStyle name="Output 2 8 6" xfId="15177" xr:uid="{00000000-0005-0000-0000-0000C8340000}"/>
    <cellStyle name="Output 2 8 7" xfId="18205" xr:uid="{00000000-0005-0000-0000-0000C9340000}"/>
    <cellStyle name="Output 2 8 8" xfId="19873" xr:uid="{00000000-0005-0000-0000-0000CA340000}"/>
    <cellStyle name="Output 2 8 9" xfId="22788" xr:uid="{00000000-0005-0000-0000-0000CB340000}"/>
    <cellStyle name="Output 2 9" xfId="3369" xr:uid="{00000000-0005-0000-0000-0000CC340000}"/>
    <cellStyle name="Output 2 9 2" xfId="5907" xr:uid="{00000000-0005-0000-0000-0000CD340000}"/>
    <cellStyle name="Output 2 9 3" xfId="8886" xr:uid="{00000000-0005-0000-0000-0000CE340000}"/>
    <cellStyle name="Output 2 9 4" xfId="12106" xr:uid="{00000000-0005-0000-0000-0000CF340000}"/>
    <cellStyle name="Output 2 9 5" xfId="14588" xr:uid="{00000000-0005-0000-0000-0000D0340000}"/>
    <cellStyle name="Output 2 9 6" xfId="16489" xr:uid="{00000000-0005-0000-0000-0000D1340000}"/>
    <cellStyle name="Output 2 9 7" xfId="19284" xr:uid="{00000000-0005-0000-0000-0000D2340000}"/>
    <cellStyle name="Output 2 9 8" xfId="21185" xr:uid="{00000000-0005-0000-0000-0000D3340000}"/>
    <cellStyle name="Output 2 9 9" xfId="23780" xr:uid="{00000000-0005-0000-0000-0000D4340000}"/>
    <cellStyle name="Output1_Back" xfId="1542" xr:uid="{00000000-0005-0000-0000-0000D5340000}"/>
    <cellStyle name="p" xfId="1543" xr:uid="{00000000-0005-0000-0000-0000D6340000}"/>
    <cellStyle name="p_2010 Attachment O  GG_082709" xfId="1544" xr:uid="{00000000-0005-0000-0000-0000D7340000}"/>
    <cellStyle name="p_2010 Attachment O Template Supporting Work Papers_ITC Midwest" xfId="1545" xr:uid="{00000000-0005-0000-0000-0000D8340000}"/>
    <cellStyle name="p_2010 Attachment O Template Supporting Work Papers_ITCTransmission" xfId="1546" xr:uid="{00000000-0005-0000-0000-0000D9340000}"/>
    <cellStyle name="p_2010 Attachment O Template Supporting Work Papers_METC" xfId="1547" xr:uid="{00000000-0005-0000-0000-0000DA340000}"/>
    <cellStyle name="p_2Mod11" xfId="1548" xr:uid="{00000000-0005-0000-0000-0000DB340000}"/>
    <cellStyle name="p_aavidmod11.xls Chart 1" xfId="1549" xr:uid="{00000000-0005-0000-0000-0000DC340000}"/>
    <cellStyle name="p_aavidmod11.xls Chart 2" xfId="1550" xr:uid="{00000000-0005-0000-0000-0000DD340000}"/>
    <cellStyle name="p_Attachment O &amp; GG" xfId="1551" xr:uid="{00000000-0005-0000-0000-0000DE340000}"/>
    <cellStyle name="p_charts for capm" xfId="1552" xr:uid="{00000000-0005-0000-0000-0000DF340000}"/>
    <cellStyle name="p_DCF" xfId="1553" xr:uid="{00000000-0005-0000-0000-0000E0340000}"/>
    <cellStyle name="p_DCF_2Mod11" xfId="1554" xr:uid="{00000000-0005-0000-0000-0000E1340000}"/>
    <cellStyle name="p_DCF_aavidmod11.xls Chart 1" xfId="1555" xr:uid="{00000000-0005-0000-0000-0000E2340000}"/>
    <cellStyle name="p_DCF_aavidmod11.xls Chart 2" xfId="1556" xr:uid="{00000000-0005-0000-0000-0000E3340000}"/>
    <cellStyle name="p_DCF_charts for capm" xfId="1557" xr:uid="{00000000-0005-0000-0000-0000E4340000}"/>
    <cellStyle name="p_DCF_DCF5" xfId="1558" xr:uid="{00000000-0005-0000-0000-0000E5340000}"/>
    <cellStyle name="p_DCF_Template2" xfId="1559" xr:uid="{00000000-0005-0000-0000-0000E6340000}"/>
    <cellStyle name="p_DCF_Template2_1" xfId="1560" xr:uid="{00000000-0005-0000-0000-0000E7340000}"/>
    <cellStyle name="p_DCF_VERA" xfId="1561" xr:uid="{00000000-0005-0000-0000-0000E8340000}"/>
    <cellStyle name="p_DCF_VERA_1" xfId="1562" xr:uid="{00000000-0005-0000-0000-0000E9340000}"/>
    <cellStyle name="p_DCF_VERA_1_Template2" xfId="1563" xr:uid="{00000000-0005-0000-0000-0000EA340000}"/>
    <cellStyle name="p_DCF_VERA_aavidmod11.xls Chart 2" xfId="1564" xr:uid="{00000000-0005-0000-0000-0000EB340000}"/>
    <cellStyle name="p_DCF_VERA_Model02" xfId="1565" xr:uid="{00000000-0005-0000-0000-0000EC340000}"/>
    <cellStyle name="p_DCF_VERA_Template2" xfId="1566" xr:uid="{00000000-0005-0000-0000-0000ED340000}"/>
    <cellStyle name="p_DCF_VERA_VERA" xfId="1567" xr:uid="{00000000-0005-0000-0000-0000EE340000}"/>
    <cellStyle name="p_DCF_VERA_VERA_1" xfId="1568" xr:uid="{00000000-0005-0000-0000-0000EF340000}"/>
    <cellStyle name="p_DCF_VERA_VERA_2" xfId="1569" xr:uid="{00000000-0005-0000-0000-0000F0340000}"/>
    <cellStyle name="p_DCF_VERA_VERA_Template2" xfId="1570" xr:uid="{00000000-0005-0000-0000-0000F1340000}"/>
    <cellStyle name="p_DCF5" xfId="1571" xr:uid="{00000000-0005-0000-0000-0000F2340000}"/>
    <cellStyle name="p_ITC Great Plains Formula 1-12-09a" xfId="1572" xr:uid="{00000000-0005-0000-0000-0000F3340000}"/>
    <cellStyle name="p_ITCM 2010 Template" xfId="1573" xr:uid="{00000000-0005-0000-0000-0000F4340000}"/>
    <cellStyle name="p_ITCMW 2009 Rate" xfId="1574" xr:uid="{00000000-0005-0000-0000-0000F5340000}"/>
    <cellStyle name="p_ITCMW 2010 Rate_083109" xfId="1575" xr:uid="{00000000-0005-0000-0000-0000F6340000}"/>
    <cellStyle name="p_ITCOP 2010 Rate_083109" xfId="1576" xr:uid="{00000000-0005-0000-0000-0000F7340000}"/>
    <cellStyle name="p_ITCT 2009 Rate" xfId="1577" xr:uid="{00000000-0005-0000-0000-0000F8340000}"/>
    <cellStyle name="p_ITCT New 2010 Attachment O &amp; GG_111209NL" xfId="1578" xr:uid="{00000000-0005-0000-0000-0000F9340000}"/>
    <cellStyle name="p_METC 2010 Rate_083109" xfId="1579" xr:uid="{00000000-0005-0000-0000-0000FA340000}"/>
    <cellStyle name="p_Template2" xfId="1580" xr:uid="{00000000-0005-0000-0000-0000FB340000}"/>
    <cellStyle name="p_Template2_1" xfId="1581" xr:uid="{00000000-0005-0000-0000-0000FC340000}"/>
    <cellStyle name="p_VERA" xfId="1582" xr:uid="{00000000-0005-0000-0000-0000FD340000}"/>
    <cellStyle name="p_VERA_1" xfId="1583" xr:uid="{00000000-0005-0000-0000-0000FE340000}"/>
    <cellStyle name="p_VERA_1_Template2" xfId="1584" xr:uid="{00000000-0005-0000-0000-0000FF340000}"/>
    <cellStyle name="p_VERA_aavidmod11.xls Chart 2" xfId="1585" xr:uid="{00000000-0005-0000-0000-000000350000}"/>
    <cellStyle name="p_VERA_Model02" xfId="1586" xr:uid="{00000000-0005-0000-0000-000001350000}"/>
    <cellStyle name="p_VERA_Template2" xfId="1587" xr:uid="{00000000-0005-0000-0000-000002350000}"/>
    <cellStyle name="p_VERA_VERA" xfId="1588" xr:uid="{00000000-0005-0000-0000-000003350000}"/>
    <cellStyle name="p_VERA_VERA_1" xfId="1589" xr:uid="{00000000-0005-0000-0000-000004350000}"/>
    <cellStyle name="p_VERA_VERA_2" xfId="1590" xr:uid="{00000000-0005-0000-0000-000005350000}"/>
    <cellStyle name="p_VERA_VERA_Template2" xfId="1591" xr:uid="{00000000-0005-0000-0000-000006350000}"/>
    <cellStyle name="p1" xfId="1592" xr:uid="{00000000-0005-0000-0000-000007350000}"/>
    <cellStyle name="p2" xfId="1593" xr:uid="{00000000-0005-0000-0000-000008350000}"/>
    <cellStyle name="p3" xfId="1594" xr:uid="{00000000-0005-0000-0000-000009350000}"/>
    <cellStyle name="Percent" xfId="1" builtinId="5"/>
    <cellStyle name="Percent %" xfId="1595" xr:uid="{00000000-0005-0000-0000-00000B350000}"/>
    <cellStyle name="Percent % Long Underline" xfId="1596" xr:uid="{00000000-0005-0000-0000-00000C350000}"/>
    <cellStyle name="Percent (0)" xfId="1597" xr:uid="{00000000-0005-0000-0000-00000D350000}"/>
    <cellStyle name="Percent [0]" xfId="1598" xr:uid="{00000000-0005-0000-0000-00000E350000}"/>
    <cellStyle name="Percent [1]" xfId="1599" xr:uid="{00000000-0005-0000-0000-00000F350000}"/>
    <cellStyle name="Percent [2]" xfId="1600" xr:uid="{00000000-0005-0000-0000-000010350000}"/>
    <cellStyle name="Percent [3]" xfId="1601" xr:uid="{00000000-0005-0000-0000-000011350000}"/>
    <cellStyle name="Percent 0.0%" xfId="1602" xr:uid="{00000000-0005-0000-0000-000012350000}"/>
    <cellStyle name="Percent 0.0% Long Underline" xfId="1603" xr:uid="{00000000-0005-0000-0000-000013350000}"/>
    <cellStyle name="Percent 0.00%" xfId="1604" xr:uid="{00000000-0005-0000-0000-000014350000}"/>
    <cellStyle name="Percent 0.00% Long Underline" xfId="1605" xr:uid="{00000000-0005-0000-0000-000015350000}"/>
    <cellStyle name="Percent 0.000%" xfId="1606" xr:uid="{00000000-0005-0000-0000-000016350000}"/>
    <cellStyle name="Percent 0.000% Long Underline" xfId="1607" xr:uid="{00000000-0005-0000-0000-000017350000}"/>
    <cellStyle name="Percent 0.0000%" xfId="1608" xr:uid="{00000000-0005-0000-0000-000018350000}"/>
    <cellStyle name="Percent 0.0000% Long Underline" xfId="1609" xr:uid="{00000000-0005-0000-0000-000019350000}"/>
    <cellStyle name="Percent 10" xfId="1610" xr:uid="{00000000-0005-0000-0000-00001A350000}"/>
    <cellStyle name="Percent 10 2" xfId="1611" xr:uid="{00000000-0005-0000-0000-00001B350000}"/>
    <cellStyle name="Percent 11" xfId="1612" xr:uid="{00000000-0005-0000-0000-00001C350000}"/>
    <cellStyle name="Percent 11 2" xfId="1613" xr:uid="{00000000-0005-0000-0000-00001D350000}"/>
    <cellStyle name="Percent 11 2 2" xfId="24730" xr:uid="{00000000-0005-0000-0000-00001E350000}"/>
    <cellStyle name="Percent 11 2 3" xfId="25453" xr:uid="{00000000-0005-0000-0000-00001F350000}"/>
    <cellStyle name="Percent 11 3" xfId="24351" xr:uid="{00000000-0005-0000-0000-000020350000}"/>
    <cellStyle name="Percent 11 4" xfId="25096" xr:uid="{00000000-0005-0000-0000-000021350000}"/>
    <cellStyle name="Percent 12" xfId="1614" xr:uid="{00000000-0005-0000-0000-000022350000}"/>
    <cellStyle name="Percent 12 2" xfId="1615" xr:uid="{00000000-0005-0000-0000-000023350000}"/>
    <cellStyle name="Percent 13" xfId="1616" xr:uid="{00000000-0005-0000-0000-000024350000}"/>
    <cellStyle name="Percent 13 2" xfId="1617" xr:uid="{00000000-0005-0000-0000-000025350000}"/>
    <cellStyle name="Percent 14" xfId="1618" xr:uid="{00000000-0005-0000-0000-000026350000}"/>
    <cellStyle name="Percent 14 2" xfId="24541" xr:uid="{00000000-0005-0000-0000-000027350000}"/>
    <cellStyle name="Percent 15" xfId="1619" xr:uid="{00000000-0005-0000-0000-000028350000}"/>
    <cellStyle name="Percent 15 2" xfId="24531" xr:uid="{00000000-0005-0000-0000-000029350000}"/>
    <cellStyle name="Percent 16" xfId="1620" xr:uid="{00000000-0005-0000-0000-00002A350000}"/>
    <cellStyle name="Percent 16 2" xfId="24547" xr:uid="{00000000-0005-0000-0000-00002B350000}"/>
    <cellStyle name="Percent 17" xfId="1621" xr:uid="{00000000-0005-0000-0000-00002C350000}"/>
    <cellStyle name="Percent 17 2" xfId="24543" xr:uid="{00000000-0005-0000-0000-00002D350000}"/>
    <cellStyle name="Percent 18" xfId="1622" xr:uid="{00000000-0005-0000-0000-00002E350000}"/>
    <cellStyle name="Percent 18 2" xfId="24539" xr:uid="{00000000-0005-0000-0000-00002F350000}"/>
    <cellStyle name="Percent 19" xfId="1623" xr:uid="{00000000-0005-0000-0000-000030350000}"/>
    <cellStyle name="Percent 19 2" xfId="24536" xr:uid="{00000000-0005-0000-0000-000031350000}"/>
    <cellStyle name="Percent 2" xfId="1624" xr:uid="{00000000-0005-0000-0000-000032350000}"/>
    <cellStyle name="Percent 2 2" xfId="1625" xr:uid="{00000000-0005-0000-0000-000033350000}"/>
    <cellStyle name="Percent 2 2 2" xfId="1626" xr:uid="{00000000-0005-0000-0000-000034350000}"/>
    <cellStyle name="Percent 2 2 2 2" xfId="1763" xr:uid="{00000000-0005-0000-0000-000035350000}"/>
    <cellStyle name="Percent 2 2 2 2 2" xfId="2859" xr:uid="{00000000-0005-0000-0000-000036350000}"/>
    <cellStyle name="Percent 2 2 2 2 3" xfId="26056" xr:uid="{00000000-0005-0000-0000-000037350000}"/>
    <cellStyle name="Percent 2 2 2 3" xfId="1785" xr:uid="{00000000-0005-0000-0000-000038350000}"/>
    <cellStyle name="Percent 2 2 2 3 2" xfId="2880" xr:uid="{00000000-0005-0000-0000-000039350000}"/>
    <cellStyle name="Percent 2 2 2 4" xfId="25966" xr:uid="{00000000-0005-0000-0000-00003A350000}"/>
    <cellStyle name="Percent 2 2 3" xfId="26078" xr:uid="{00000000-0005-0000-0000-00003B350000}"/>
    <cellStyle name="Percent 2 3" xfId="1627" xr:uid="{00000000-0005-0000-0000-00003C350000}"/>
    <cellStyle name="Percent 2 3 2" xfId="2831" xr:uid="{00000000-0005-0000-0000-00003D350000}"/>
    <cellStyle name="Percent 2 3 2 2" xfId="26046" xr:uid="{00000000-0005-0000-0000-00003E350000}"/>
    <cellStyle name="Percent 2 3 3" xfId="5412" xr:uid="{00000000-0005-0000-0000-00003F350000}"/>
    <cellStyle name="Percent 2 3 4" xfId="25956" xr:uid="{00000000-0005-0000-0000-000040350000}"/>
    <cellStyle name="Percent 2 4" xfId="1762" xr:uid="{00000000-0005-0000-0000-000041350000}"/>
    <cellStyle name="Percent 2 4 2" xfId="2858" xr:uid="{00000000-0005-0000-0000-000042350000}"/>
    <cellStyle name="Percent 2 4 2 2" xfId="26058" xr:uid="{00000000-0005-0000-0000-000043350000}"/>
    <cellStyle name="Percent 2 4 3" xfId="25972" xr:uid="{00000000-0005-0000-0000-000044350000}"/>
    <cellStyle name="Percent 2 5" xfId="1784" xr:uid="{00000000-0005-0000-0000-000045350000}"/>
    <cellStyle name="Percent 2 5 2" xfId="2879" xr:uid="{00000000-0005-0000-0000-000046350000}"/>
    <cellStyle name="Percent 2 5 2 2" xfId="26063" xr:uid="{00000000-0005-0000-0000-000047350000}"/>
    <cellStyle name="Percent 2 5 3" xfId="25978" xr:uid="{00000000-0005-0000-0000-000048350000}"/>
    <cellStyle name="Percent 2 6" xfId="2830" xr:uid="{00000000-0005-0000-0000-000049350000}"/>
    <cellStyle name="Percent 2 6 2" xfId="25985" xr:uid="{00000000-0005-0000-0000-00004A350000}"/>
    <cellStyle name="Percent 2 7" xfId="1797" xr:uid="{00000000-0005-0000-0000-00004B350000}"/>
    <cellStyle name="Percent 2 8" xfId="25639" xr:uid="{00000000-0005-0000-0000-00004C350000}"/>
    <cellStyle name="Percent 20" xfId="1628" xr:uid="{00000000-0005-0000-0000-00004D350000}"/>
    <cellStyle name="Percent 20 2" xfId="24537" xr:uid="{00000000-0005-0000-0000-00004E350000}"/>
    <cellStyle name="Percent 21" xfId="1629" xr:uid="{00000000-0005-0000-0000-00004F350000}"/>
    <cellStyle name="Percent 21 2" xfId="24744" xr:uid="{00000000-0005-0000-0000-000050350000}"/>
    <cellStyle name="Percent 21 2 2" xfId="25467" xr:uid="{00000000-0005-0000-0000-000051350000}"/>
    <cellStyle name="Percent 21 3" xfId="24365" xr:uid="{00000000-0005-0000-0000-000052350000}"/>
    <cellStyle name="Percent 21 4" xfId="25110" xr:uid="{00000000-0005-0000-0000-000053350000}"/>
    <cellStyle name="Percent 22" xfId="1630" xr:uid="{00000000-0005-0000-0000-000054350000}"/>
    <cellStyle name="Percent 22 2" xfId="24549" xr:uid="{00000000-0005-0000-0000-000055350000}"/>
    <cellStyle name="Percent 23" xfId="1631" xr:uid="{00000000-0005-0000-0000-000056350000}"/>
    <cellStyle name="Percent 24" xfId="1632" xr:uid="{00000000-0005-0000-0000-000057350000}"/>
    <cellStyle name="Percent 25" xfId="1633" xr:uid="{00000000-0005-0000-0000-000058350000}"/>
    <cellStyle name="Percent 26" xfId="1634" xr:uid="{00000000-0005-0000-0000-000059350000}"/>
    <cellStyle name="Percent 27" xfId="1761" xr:uid="{00000000-0005-0000-0000-00005A350000}"/>
    <cellStyle name="Percent 27 2" xfId="2857" xr:uid="{00000000-0005-0000-0000-00005B350000}"/>
    <cellStyle name="Percent 28" xfId="1768" xr:uid="{00000000-0005-0000-0000-00005C350000}"/>
    <cellStyle name="Percent 28 2" xfId="2863" xr:uid="{00000000-0005-0000-0000-00005D350000}"/>
    <cellStyle name="Percent 29" xfId="1753" xr:uid="{00000000-0005-0000-0000-00005E350000}"/>
    <cellStyle name="Percent 29 2" xfId="2852" xr:uid="{00000000-0005-0000-0000-00005F350000}"/>
    <cellStyle name="Percent 3" xfId="1635" xr:uid="{00000000-0005-0000-0000-000060350000}"/>
    <cellStyle name="Percent 3 2" xfId="1636" xr:uid="{00000000-0005-0000-0000-000061350000}"/>
    <cellStyle name="Percent 3 2 2" xfId="26098" xr:uid="{00000000-0005-0000-0000-000062350000}"/>
    <cellStyle name="Percent 3 3" xfId="1637" xr:uid="{00000000-0005-0000-0000-000063350000}"/>
    <cellStyle name="Percent 3 3 2" xfId="26234" xr:uid="{00000000-0005-0000-0000-000064350000}"/>
    <cellStyle name="Percent 3 3 3" xfId="26077" xr:uid="{00000000-0005-0000-0000-000065350000}"/>
    <cellStyle name="Percent 3 4" xfId="1638" xr:uid="{00000000-0005-0000-0000-000066350000}"/>
    <cellStyle name="Percent 3 5" xfId="1639" xr:uid="{00000000-0005-0000-0000-000067350000}"/>
    <cellStyle name="Percent 3 5 2" xfId="1640" xr:uid="{00000000-0005-0000-0000-000068350000}"/>
    <cellStyle name="Percent 3 6" xfId="1764" xr:uid="{00000000-0005-0000-0000-000069350000}"/>
    <cellStyle name="Percent 30" xfId="1769" xr:uid="{00000000-0005-0000-0000-00006A350000}"/>
    <cellStyle name="Percent 30 2" xfId="2864" xr:uid="{00000000-0005-0000-0000-00006B350000}"/>
    <cellStyle name="Percent 31" xfId="1755" xr:uid="{00000000-0005-0000-0000-00006C350000}"/>
    <cellStyle name="Percent 31 2" xfId="2853" xr:uid="{00000000-0005-0000-0000-00006D350000}"/>
    <cellStyle name="Percent 32" xfId="1783" xr:uid="{00000000-0005-0000-0000-00006E350000}"/>
    <cellStyle name="Percent 32 2" xfId="2878" xr:uid="{00000000-0005-0000-0000-00006F350000}"/>
    <cellStyle name="Percent 33" xfId="1788" xr:uid="{00000000-0005-0000-0000-000070350000}"/>
    <cellStyle name="Percent 33 2" xfId="2883" xr:uid="{00000000-0005-0000-0000-000071350000}"/>
    <cellStyle name="Percent 34" xfId="1780" xr:uid="{00000000-0005-0000-0000-000072350000}"/>
    <cellStyle name="Percent 34 2" xfId="2875" xr:uid="{00000000-0005-0000-0000-000073350000}"/>
    <cellStyle name="Percent 35" xfId="2826" xr:uid="{00000000-0005-0000-0000-000074350000}"/>
    <cellStyle name="Percent 36" xfId="1793" xr:uid="{00000000-0005-0000-0000-000075350000}"/>
    <cellStyle name="Percent 37" xfId="2843" xr:uid="{00000000-0005-0000-0000-000076350000}"/>
    <cellStyle name="Percent 38" xfId="2889" xr:uid="{00000000-0005-0000-0000-000077350000}"/>
    <cellStyle name="Percent 39" xfId="2840" xr:uid="{00000000-0005-0000-0000-000078350000}"/>
    <cellStyle name="Percent 4" xfId="1641" xr:uid="{00000000-0005-0000-0000-000079350000}"/>
    <cellStyle name="Percent 4 2" xfId="1642" xr:uid="{00000000-0005-0000-0000-00007A350000}"/>
    <cellStyle name="Percent 4 2 2" xfId="5271" xr:uid="{00000000-0005-0000-0000-00007B350000}"/>
    <cellStyle name="Percent 4 2 2 2" xfId="5268" xr:uid="{00000000-0005-0000-0000-00007C350000}"/>
    <cellStyle name="Percent 4 2 2 2 2" xfId="5273" xr:uid="{00000000-0005-0000-0000-00007D350000}"/>
    <cellStyle name="Percent 4 2 2 2 2 2" xfId="5275" xr:uid="{00000000-0005-0000-0000-00007E350000}"/>
    <cellStyle name="Percent 4 2 2 2 2 2 2" xfId="7815" xr:uid="{00000000-0005-0000-0000-00007F350000}"/>
    <cellStyle name="Percent 4 2 2 2 2 2 3" xfId="14689" xr:uid="{00000000-0005-0000-0000-000080350000}"/>
    <cellStyle name="Percent 4 2 2 2 2 2 4" xfId="19385" xr:uid="{00000000-0005-0000-0000-000081350000}"/>
    <cellStyle name="Percent 4 2 2 2 2 2 5" xfId="23876" xr:uid="{00000000-0005-0000-0000-000082350000}"/>
    <cellStyle name="Percent 4 2 2 2 2 3" xfId="7813" xr:uid="{00000000-0005-0000-0000-000083350000}"/>
    <cellStyle name="Percent 4 2 2 2 2 4" xfId="14687" xr:uid="{00000000-0005-0000-0000-000084350000}"/>
    <cellStyle name="Percent 4 2 2 2 2 5" xfId="19383" xr:uid="{00000000-0005-0000-0000-000085350000}"/>
    <cellStyle name="Percent 4 2 2 2 2 6" xfId="23874" xr:uid="{00000000-0005-0000-0000-000086350000}"/>
    <cellStyle name="Percent 4 2 2 2 3" xfId="7808" xr:uid="{00000000-0005-0000-0000-000087350000}"/>
    <cellStyle name="Percent 4 2 2 2 4" xfId="14682" xr:uid="{00000000-0005-0000-0000-000088350000}"/>
    <cellStyle name="Percent 4 2 2 2 5" xfId="19378" xr:uid="{00000000-0005-0000-0000-000089350000}"/>
    <cellStyle name="Percent 4 2 2 2 6" xfId="23869" xr:uid="{00000000-0005-0000-0000-00008A350000}"/>
    <cellStyle name="Percent 4 2 2 3" xfId="7811" xr:uid="{00000000-0005-0000-0000-00008B350000}"/>
    <cellStyle name="Percent 4 2 2 4" xfId="14685" xr:uid="{00000000-0005-0000-0000-00008C350000}"/>
    <cellStyle name="Percent 4 2 2 5" xfId="19381" xr:uid="{00000000-0005-0000-0000-00008D350000}"/>
    <cellStyle name="Percent 4 2 2 6" xfId="23872" xr:uid="{00000000-0005-0000-0000-00008E350000}"/>
    <cellStyle name="Percent 4 2 3" xfId="7709" xr:uid="{00000000-0005-0000-0000-00008F350000}"/>
    <cellStyle name="Percent 4 2 4" xfId="14584" xr:uid="{00000000-0005-0000-0000-000090350000}"/>
    <cellStyle name="Percent 4 2 5" xfId="19280" xr:uid="{00000000-0005-0000-0000-000091350000}"/>
    <cellStyle name="Percent 4 2 6" xfId="23776" xr:uid="{00000000-0005-0000-0000-000092350000}"/>
    <cellStyle name="Percent 4 2 7" xfId="24134" xr:uid="{00000000-0005-0000-0000-000093350000}"/>
    <cellStyle name="Percent 4 2 8" xfId="5170" xr:uid="{00000000-0005-0000-0000-000094350000}"/>
    <cellStyle name="Percent 4 3" xfId="7706" xr:uid="{00000000-0005-0000-0000-000095350000}"/>
    <cellStyle name="Percent 4 4" xfId="14581" xr:uid="{00000000-0005-0000-0000-000096350000}"/>
    <cellStyle name="Percent 4 5" xfId="19277" xr:uid="{00000000-0005-0000-0000-000097350000}"/>
    <cellStyle name="Percent 4 6" xfId="23773" xr:uid="{00000000-0005-0000-0000-000098350000}"/>
    <cellStyle name="Percent 4 7" xfId="24132" xr:uid="{00000000-0005-0000-0000-000099350000}"/>
    <cellStyle name="Percent 4 8" xfId="5167" xr:uid="{00000000-0005-0000-0000-00009A350000}"/>
    <cellStyle name="Percent 40" xfId="2886" xr:uid="{00000000-0005-0000-0000-00009B350000}"/>
    <cellStyle name="Percent 41" xfId="2827" xr:uid="{00000000-0005-0000-0000-00009C350000}"/>
    <cellStyle name="Percent 42" xfId="24169" xr:uid="{00000000-0005-0000-0000-00009D350000}"/>
    <cellStyle name="Percent 43" xfId="24186" xr:uid="{00000000-0005-0000-0000-00009E350000}"/>
    <cellStyle name="Percent 44" xfId="24930" xr:uid="{00000000-0005-0000-0000-00009F350000}"/>
    <cellStyle name="Percent 45" xfId="24914" xr:uid="{00000000-0005-0000-0000-0000A0350000}"/>
    <cellStyle name="Percent 46" xfId="25633" xr:uid="{00000000-0005-0000-0000-0000A1350000}"/>
    <cellStyle name="Percent 47" xfId="25637" xr:uid="{00000000-0005-0000-0000-0000A2350000}"/>
    <cellStyle name="Percent 48" xfId="32497" xr:uid="{00000000-0005-0000-0000-0000A3350000}"/>
    <cellStyle name="Percent 49" xfId="32500" xr:uid="{00000000-0005-0000-0000-0000A4350000}"/>
    <cellStyle name="Percent 5" xfId="1643" xr:uid="{00000000-0005-0000-0000-0000A5350000}"/>
    <cellStyle name="Percent 5 2" xfId="5395" xr:uid="{00000000-0005-0000-0000-0000A6350000}"/>
    <cellStyle name="Percent 5 2 2" xfId="24155" xr:uid="{00000000-0005-0000-0000-0000A7350000}"/>
    <cellStyle name="Percent 5 2 2 2" xfId="24148" xr:uid="{00000000-0005-0000-0000-0000A8350000}"/>
    <cellStyle name="Percent 5 2 2 3" xfId="25920" xr:uid="{00000000-0005-0000-0000-0000A9350000}"/>
    <cellStyle name="Percent 5 2 3" xfId="25919" xr:uid="{00000000-0005-0000-0000-0000AA350000}"/>
    <cellStyle name="Percent 5 3" xfId="7818" xr:uid="{00000000-0005-0000-0000-0000AB350000}"/>
    <cellStyle name="Percent 5 3 2" xfId="25921" xr:uid="{00000000-0005-0000-0000-0000AC350000}"/>
    <cellStyle name="Percent 5 4" xfId="14692" xr:uid="{00000000-0005-0000-0000-0000AD350000}"/>
    <cellStyle name="Percent 5 5" xfId="19388" xr:uid="{00000000-0005-0000-0000-0000AE350000}"/>
    <cellStyle name="Percent 5 6" xfId="23879" xr:uid="{00000000-0005-0000-0000-0000AF350000}"/>
    <cellStyle name="Percent 5 7" xfId="5278" xr:uid="{00000000-0005-0000-0000-0000B0350000}"/>
    <cellStyle name="Percent 50" xfId="32516" xr:uid="{00000000-0005-0000-0000-0000B1350000}"/>
    <cellStyle name="Percent 51" xfId="32520" xr:uid="{00000000-0005-0000-0000-0000B2350000}"/>
    <cellStyle name="Percent 6" xfId="1644" xr:uid="{00000000-0005-0000-0000-0000B3350000}"/>
    <cellStyle name="Percent 6 2" xfId="2898" xr:uid="{00000000-0005-0000-0000-0000B4350000}"/>
    <cellStyle name="Percent 6 2 2" xfId="25923" xr:uid="{00000000-0005-0000-0000-0000B5350000}"/>
    <cellStyle name="Percent 6 3" xfId="25924" xr:uid="{00000000-0005-0000-0000-0000B6350000}"/>
    <cellStyle name="Percent 6 4" xfId="25925" xr:uid="{00000000-0005-0000-0000-0000B7350000}"/>
    <cellStyle name="Percent 6 5" xfId="26139" xr:uid="{00000000-0005-0000-0000-0000B8350000}"/>
    <cellStyle name="Percent 6 6" xfId="25922" xr:uid="{00000000-0005-0000-0000-0000B9350000}"/>
    <cellStyle name="Percent 7" xfId="1645" xr:uid="{00000000-0005-0000-0000-0000BA350000}"/>
    <cellStyle name="Percent 7 2" xfId="26069" xr:uid="{00000000-0005-0000-0000-0000BB350000}"/>
    <cellStyle name="Percent 8" xfId="1646" xr:uid="{00000000-0005-0000-0000-0000BC350000}"/>
    <cellStyle name="Percent 8 2" xfId="1647" xr:uid="{00000000-0005-0000-0000-0000BD350000}"/>
    <cellStyle name="Percent 8 2 2" xfId="1648" xr:uid="{00000000-0005-0000-0000-0000BE350000}"/>
    <cellStyle name="Percent 8 2 2 2" xfId="2834" xr:uid="{00000000-0005-0000-0000-0000BF350000}"/>
    <cellStyle name="Percent 8 2 2 2 2" xfId="24893" xr:uid="{00000000-0005-0000-0000-0000C0350000}"/>
    <cellStyle name="Percent 8 2 2 2 2 2" xfId="25616" xr:uid="{00000000-0005-0000-0000-0000C1350000}"/>
    <cellStyle name="Percent 8 2 2 2 3" xfId="24514" xr:uid="{00000000-0005-0000-0000-0000C2350000}"/>
    <cellStyle name="Percent 8 2 2 2 4" xfId="25259" xr:uid="{00000000-0005-0000-0000-0000C3350000}"/>
    <cellStyle name="Percent 8 2 2 3" xfId="24713" xr:uid="{00000000-0005-0000-0000-0000C4350000}"/>
    <cellStyle name="Percent 8 2 2 3 2" xfId="25436" xr:uid="{00000000-0005-0000-0000-0000C5350000}"/>
    <cellStyle name="Percent 8 2 2 4" xfId="24334" xr:uid="{00000000-0005-0000-0000-0000C6350000}"/>
    <cellStyle name="Percent 8 2 2 5" xfId="25079" xr:uid="{00000000-0005-0000-0000-0000C7350000}"/>
    <cellStyle name="Percent 8 2 3" xfId="2833" xr:uid="{00000000-0005-0000-0000-0000C8350000}"/>
    <cellStyle name="Percent 8 2 3 2" xfId="24805" xr:uid="{00000000-0005-0000-0000-0000C9350000}"/>
    <cellStyle name="Percent 8 2 3 2 2" xfId="25528" xr:uid="{00000000-0005-0000-0000-0000CA350000}"/>
    <cellStyle name="Percent 8 2 3 3" xfId="24426" xr:uid="{00000000-0005-0000-0000-0000CB350000}"/>
    <cellStyle name="Percent 8 2 3 4" xfId="25171" xr:uid="{00000000-0005-0000-0000-0000CC350000}"/>
    <cellStyle name="Percent 8 2 4" xfId="24625" xr:uid="{00000000-0005-0000-0000-0000CD350000}"/>
    <cellStyle name="Percent 8 2 4 2" xfId="25348" xr:uid="{00000000-0005-0000-0000-0000CE350000}"/>
    <cellStyle name="Percent 8 2 5" xfId="24246" xr:uid="{00000000-0005-0000-0000-0000CF350000}"/>
    <cellStyle name="Percent 8 2 6" xfId="24991" xr:uid="{00000000-0005-0000-0000-0000D0350000}"/>
    <cellStyle name="Percent 8 3" xfId="1649" xr:uid="{00000000-0005-0000-0000-0000D1350000}"/>
    <cellStyle name="Percent 8 3 2" xfId="2835" xr:uid="{00000000-0005-0000-0000-0000D2350000}"/>
    <cellStyle name="Percent 8 3 2 2" xfId="24849" xr:uid="{00000000-0005-0000-0000-0000D3350000}"/>
    <cellStyle name="Percent 8 3 2 2 2" xfId="25572" xr:uid="{00000000-0005-0000-0000-0000D4350000}"/>
    <cellStyle name="Percent 8 3 2 3" xfId="24470" xr:uid="{00000000-0005-0000-0000-0000D5350000}"/>
    <cellStyle name="Percent 8 3 2 4" xfId="25215" xr:uid="{00000000-0005-0000-0000-0000D6350000}"/>
    <cellStyle name="Percent 8 3 3" xfId="24669" xr:uid="{00000000-0005-0000-0000-0000D7350000}"/>
    <cellStyle name="Percent 8 3 3 2" xfId="25392" xr:uid="{00000000-0005-0000-0000-0000D8350000}"/>
    <cellStyle name="Percent 8 3 4" xfId="24290" xr:uid="{00000000-0005-0000-0000-0000D9350000}"/>
    <cellStyle name="Percent 8 3 5" xfId="25035" xr:uid="{00000000-0005-0000-0000-0000DA350000}"/>
    <cellStyle name="Percent 8 4" xfId="1650" xr:uid="{00000000-0005-0000-0000-0000DB350000}"/>
    <cellStyle name="Percent 8 4 2" xfId="24761" xr:uid="{00000000-0005-0000-0000-0000DC350000}"/>
    <cellStyle name="Percent 8 4 2 2" xfId="25484" xr:uid="{00000000-0005-0000-0000-0000DD350000}"/>
    <cellStyle name="Percent 8 4 3" xfId="24382" xr:uid="{00000000-0005-0000-0000-0000DE350000}"/>
    <cellStyle name="Percent 8 4 4" xfId="25127" xr:uid="{00000000-0005-0000-0000-0000DF350000}"/>
    <cellStyle name="Percent 8 5" xfId="2832" xr:uid="{00000000-0005-0000-0000-0000E0350000}"/>
    <cellStyle name="Percent 8 5 2" xfId="24581" xr:uid="{00000000-0005-0000-0000-0000E1350000}"/>
    <cellStyle name="Percent 8 5 3" xfId="25304" xr:uid="{00000000-0005-0000-0000-0000E2350000}"/>
    <cellStyle name="Percent 8 6" xfId="24202" xr:uid="{00000000-0005-0000-0000-0000E3350000}"/>
    <cellStyle name="Percent 8 7" xfId="24947" xr:uid="{00000000-0005-0000-0000-0000E4350000}"/>
    <cellStyle name="Percent 9" xfId="1651" xr:uid="{00000000-0005-0000-0000-0000E5350000}"/>
    <cellStyle name="Percent 9 2" xfId="1652" xr:uid="{00000000-0005-0000-0000-0000E6350000}"/>
    <cellStyle name="Percent 9 2 2" xfId="1653" xr:uid="{00000000-0005-0000-0000-0000E7350000}"/>
    <cellStyle name="Percent 9 2 2 2" xfId="1654" xr:uid="{00000000-0005-0000-0000-0000E8350000}"/>
    <cellStyle name="Percent 9 2 2 3" xfId="1655" xr:uid="{00000000-0005-0000-0000-0000E9350000}"/>
    <cellStyle name="Percent 9 2 2 3 2" xfId="1656" xr:uid="{00000000-0005-0000-0000-0000EA350000}"/>
    <cellStyle name="Percent 9 2 2 3 2 2" xfId="2838" xr:uid="{00000000-0005-0000-0000-0000EB350000}"/>
    <cellStyle name="Percent 9 2 2 3 2 2 2" xfId="24898" xr:uid="{00000000-0005-0000-0000-0000EC350000}"/>
    <cellStyle name="Percent 9 2 2 3 2 2 2 2" xfId="25621" xr:uid="{00000000-0005-0000-0000-0000ED350000}"/>
    <cellStyle name="Percent 9 2 2 3 2 2 3" xfId="24519" xr:uid="{00000000-0005-0000-0000-0000EE350000}"/>
    <cellStyle name="Percent 9 2 2 3 2 2 4" xfId="25264" xr:uid="{00000000-0005-0000-0000-0000EF350000}"/>
    <cellStyle name="Percent 9 2 2 3 2 3" xfId="24718" xr:uid="{00000000-0005-0000-0000-0000F0350000}"/>
    <cellStyle name="Percent 9 2 2 3 2 3 2" xfId="25441" xr:uid="{00000000-0005-0000-0000-0000F1350000}"/>
    <cellStyle name="Percent 9 2 2 3 2 4" xfId="24339" xr:uid="{00000000-0005-0000-0000-0000F2350000}"/>
    <cellStyle name="Percent 9 2 2 3 2 5" xfId="25084" xr:uid="{00000000-0005-0000-0000-0000F3350000}"/>
    <cellStyle name="Percent 9 2 2 3 3" xfId="2837" xr:uid="{00000000-0005-0000-0000-0000F4350000}"/>
    <cellStyle name="Percent 9 2 2 3 3 2" xfId="24810" xr:uid="{00000000-0005-0000-0000-0000F5350000}"/>
    <cellStyle name="Percent 9 2 2 3 3 2 2" xfId="25533" xr:uid="{00000000-0005-0000-0000-0000F6350000}"/>
    <cellStyle name="Percent 9 2 2 3 3 3" xfId="24431" xr:uid="{00000000-0005-0000-0000-0000F7350000}"/>
    <cellStyle name="Percent 9 2 2 3 3 4" xfId="25176" xr:uid="{00000000-0005-0000-0000-0000F8350000}"/>
    <cellStyle name="Percent 9 2 2 3 4" xfId="24630" xr:uid="{00000000-0005-0000-0000-0000F9350000}"/>
    <cellStyle name="Percent 9 2 2 3 4 2" xfId="25353" xr:uid="{00000000-0005-0000-0000-0000FA350000}"/>
    <cellStyle name="Percent 9 2 2 3 5" xfId="24251" xr:uid="{00000000-0005-0000-0000-0000FB350000}"/>
    <cellStyle name="Percent 9 2 2 3 6" xfId="24996" xr:uid="{00000000-0005-0000-0000-0000FC350000}"/>
    <cellStyle name="Percent 9 2 2 4" xfId="1657" xr:uid="{00000000-0005-0000-0000-0000FD350000}"/>
    <cellStyle name="Percent 9 2 2 4 2" xfId="2839" xr:uid="{00000000-0005-0000-0000-0000FE350000}"/>
    <cellStyle name="Percent 9 2 2 4 2 2" xfId="24854" xr:uid="{00000000-0005-0000-0000-0000FF350000}"/>
    <cellStyle name="Percent 9 2 2 4 2 2 2" xfId="25577" xr:uid="{00000000-0005-0000-0000-000000360000}"/>
    <cellStyle name="Percent 9 2 2 4 2 3" xfId="24475" xr:uid="{00000000-0005-0000-0000-000001360000}"/>
    <cellStyle name="Percent 9 2 2 4 2 4" xfId="25220" xr:uid="{00000000-0005-0000-0000-000002360000}"/>
    <cellStyle name="Percent 9 2 2 4 3" xfId="24674" xr:uid="{00000000-0005-0000-0000-000003360000}"/>
    <cellStyle name="Percent 9 2 2 4 3 2" xfId="25397" xr:uid="{00000000-0005-0000-0000-000004360000}"/>
    <cellStyle name="Percent 9 2 2 4 4" xfId="24295" xr:uid="{00000000-0005-0000-0000-000005360000}"/>
    <cellStyle name="Percent 9 2 2 4 5" xfId="25040" xr:uid="{00000000-0005-0000-0000-000006360000}"/>
    <cellStyle name="Percent 9 2 2 5" xfId="2836" xr:uid="{00000000-0005-0000-0000-000007360000}"/>
    <cellStyle name="Percent 9 2 2 5 2" xfId="24766" xr:uid="{00000000-0005-0000-0000-000008360000}"/>
    <cellStyle name="Percent 9 2 2 5 2 2" xfId="25489" xr:uid="{00000000-0005-0000-0000-000009360000}"/>
    <cellStyle name="Percent 9 2 2 5 3" xfId="24387" xr:uid="{00000000-0005-0000-0000-00000A360000}"/>
    <cellStyle name="Percent 9 2 2 5 4" xfId="25132" xr:uid="{00000000-0005-0000-0000-00000B360000}"/>
    <cellStyle name="Percent 9 2 2 6" xfId="24586" xr:uid="{00000000-0005-0000-0000-00000C360000}"/>
    <cellStyle name="Percent 9 2 2 6 2" xfId="25309" xr:uid="{00000000-0005-0000-0000-00000D360000}"/>
    <cellStyle name="Percent 9 2 2 7" xfId="24207" xr:uid="{00000000-0005-0000-0000-00000E360000}"/>
    <cellStyle name="Percent 9 2 2 8" xfId="24952" xr:uid="{00000000-0005-0000-0000-00000F360000}"/>
    <cellStyle name="Percent Input" xfId="1658" xr:uid="{00000000-0005-0000-0000-000010360000}"/>
    <cellStyle name="Percent0" xfId="1659" xr:uid="{00000000-0005-0000-0000-000011360000}"/>
    <cellStyle name="Percent1" xfId="1660" xr:uid="{00000000-0005-0000-0000-000012360000}"/>
    <cellStyle name="Percent2" xfId="1661" xr:uid="{00000000-0005-0000-0000-000013360000}"/>
    <cellStyle name="PSChar" xfId="1662" xr:uid="{00000000-0005-0000-0000-000014360000}"/>
    <cellStyle name="PSChar 2" xfId="24551" xr:uid="{00000000-0005-0000-0000-000015360000}"/>
    <cellStyle name="PSChar 3" xfId="32499" xr:uid="{00000000-0005-0000-0000-000016360000}"/>
    <cellStyle name="PSDate" xfId="1663" xr:uid="{00000000-0005-0000-0000-000017360000}"/>
    <cellStyle name="PSDec" xfId="1664" xr:uid="{00000000-0005-0000-0000-000018360000}"/>
    <cellStyle name="PSdesc" xfId="1665" xr:uid="{00000000-0005-0000-0000-000019360000}"/>
    <cellStyle name="PSHeading" xfId="1666" xr:uid="{00000000-0005-0000-0000-00001A360000}"/>
    <cellStyle name="PSHeading 2" xfId="32502" xr:uid="{00000000-0005-0000-0000-00001B360000}"/>
    <cellStyle name="PSInt" xfId="1667" xr:uid="{00000000-0005-0000-0000-00001C360000}"/>
    <cellStyle name="PSSpacer" xfId="1668" xr:uid="{00000000-0005-0000-0000-00001D360000}"/>
    <cellStyle name="PStest" xfId="1669" xr:uid="{00000000-0005-0000-0000-00001E360000}"/>
    <cellStyle name="QUESTION" xfId="25926" xr:uid="{00000000-0005-0000-0000-00001F360000}"/>
    <cellStyle name="R00A" xfId="1670" xr:uid="{00000000-0005-0000-0000-000020360000}"/>
    <cellStyle name="R00B" xfId="1671" xr:uid="{00000000-0005-0000-0000-000021360000}"/>
    <cellStyle name="R00L" xfId="1672" xr:uid="{00000000-0005-0000-0000-000022360000}"/>
    <cellStyle name="R01A" xfId="1673" xr:uid="{00000000-0005-0000-0000-000023360000}"/>
    <cellStyle name="R01B" xfId="1674" xr:uid="{00000000-0005-0000-0000-000024360000}"/>
    <cellStyle name="R01H" xfId="1675" xr:uid="{00000000-0005-0000-0000-000025360000}"/>
    <cellStyle name="R01L" xfId="1676" xr:uid="{00000000-0005-0000-0000-000026360000}"/>
    <cellStyle name="R02A" xfId="1677" xr:uid="{00000000-0005-0000-0000-000027360000}"/>
    <cellStyle name="R02B" xfId="1678" xr:uid="{00000000-0005-0000-0000-000028360000}"/>
    <cellStyle name="R02H" xfId="1679" xr:uid="{00000000-0005-0000-0000-000029360000}"/>
    <cellStyle name="R02L" xfId="1680" xr:uid="{00000000-0005-0000-0000-00002A360000}"/>
    <cellStyle name="R03A" xfId="1681" xr:uid="{00000000-0005-0000-0000-00002B360000}"/>
    <cellStyle name="R03B" xfId="1682" xr:uid="{00000000-0005-0000-0000-00002C360000}"/>
    <cellStyle name="R03H" xfId="1683" xr:uid="{00000000-0005-0000-0000-00002D360000}"/>
    <cellStyle name="R03L" xfId="1684" xr:uid="{00000000-0005-0000-0000-00002E360000}"/>
    <cellStyle name="R04A" xfId="1685" xr:uid="{00000000-0005-0000-0000-00002F360000}"/>
    <cellStyle name="R04B" xfId="1686" xr:uid="{00000000-0005-0000-0000-000030360000}"/>
    <cellStyle name="R04H" xfId="1687" xr:uid="{00000000-0005-0000-0000-000031360000}"/>
    <cellStyle name="R04L" xfId="1688" xr:uid="{00000000-0005-0000-0000-000032360000}"/>
    <cellStyle name="R05A" xfId="1689" xr:uid="{00000000-0005-0000-0000-000033360000}"/>
    <cellStyle name="R05B" xfId="1690" xr:uid="{00000000-0005-0000-0000-000034360000}"/>
    <cellStyle name="R05H" xfId="1691" xr:uid="{00000000-0005-0000-0000-000035360000}"/>
    <cellStyle name="R05L" xfId="1692" xr:uid="{00000000-0005-0000-0000-000036360000}"/>
    <cellStyle name="R05L 2" xfId="1693" xr:uid="{00000000-0005-0000-0000-000037360000}"/>
    <cellStyle name="R06A" xfId="1694" xr:uid="{00000000-0005-0000-0000-000038360000}"/>
    <cellStyle name="R06B" xfId="1695" xr:uid="{00000000-0005-0000-0000-000039360000}"/>
    <cellStyle name="R06H" xfId="1696" xr:uid="{00000000-0005-0000-0000-00003A360000}"/>
    <cellStyle name="R06L" xfId="1697" xr:uid="{00000000-0005-0000-0000-00003B360000}"/>
    <cellStyle name="R07A" xfId="1698" xr:uid="{00000000-0005-0000-0000-00003C360000}"/>
    <cellStyle name="R07B" xfId="1699" xr:uid="{00000000-0005-0000-0000-00003D360000}"/>
    <cellStyle name="R07H" xfId="1700" xr:uid="{00000000-0005-0000-0000-00003E360000}"/>
    <cellStyle name="R07L" xfId="1701" xr:uid="{00000000-0005-0000-0000-00003F360000}"/>
    <cellStyle name="rborder" xfId="1702" xr:uid="{00000000-0005-0000-0000-000040360000}"/>
    <cellStyle name="red" xfId="1703" xr:uid="{00000000-0005-0000-0000-000041360000}"/>
    <cellStyle name="s_HardInc " xfId="1704" xr:uid="{00000000-0005-0000-0000-000042360000}"/>
    <cellStyle name="s_HardInc _ITC Great Plains Formula 1-12-09a" xfId="1705" xr:uid="{00000000-0005-0000-0000-000043360000}"/>
    <cellStyle name="SAPBEXaggData" xfId="2940" xr:uid="{00000000-0005-0000-0000-000044360000}"/>
    <cellStyle name="SAPBEXaggData 10" xfId="3387" xr:uid="{00000000-0005-0000-0000-000045360000}"/>
    <cellStyle name="SAPBEXaggData 10 2" xfId="5925" xr:uid="{00000000-0005-0000-0000-000046360000}"/>
    <cellStyle name="SAPBEXaggData 10 3" xfId="10222" xr:uid="{00000000-0005-0000-0000-000047360000}"/>
    <cellStyle name="SAPBEXaggData 10 4" xfId="12160" xr:uid="{00000000-0005-0000-0000-000048360000}"/>
    <cellStyle name="SAPBEXaggData 10 5" xfId="14643" xr:uid="{00000000-0005-0000-0000-000049360000}"/>
    <cellStyle name="SAPBEXaggData 10 6" xfId="15889" xr:uid="{00000000-0005-0000-0000-00004A360000}"/>
    <cellStyle name="SAPBEXaggData 10 7" xfId="19339" xr:uid="{00000000-0005-0000-0000-00004B360000}"/>
    <cellStyle name="SAPBEXaggData 10 8" xfId="20585" xr:uid="{00000000-0005-0000-0000-00004C360000}"/>
    <cellStyle name="SAPBEXaggData 10 9" xfId="23834" xr:uid="{00000000-0005-0000-0000-00004D360000}"/>
    <cellStyle name="SAPBEXaggData 11" xfId="3449" xr:uid="{00000000-0005-0000-0000-00004E360000}"/>
    <cellStyle name="SAPBEXaggData 11 2" xfId="5987" xr:uid="{00000000-0005-0000-0000-00004F360000}"/>
    <cellStyle name="SAPBEXaggData 11 3" xfId="7771" xr:uid="{00000000-0005-0000-0000-000050360000}"/>
    <cellStyle name="SAPBEXaggData 11 4" xfId="10174" xr:uid="{00000000-0005-0000-0000-000051360000}"/>
    <cellStyle name="SAPBEXaggData 11 5" xfId="12478" xr:uid="{00000000-0005-0000-0000-000052360000}"/>
    <cellStyle name="SAPBEXaggData 11 6" xfId="16943" xr:uid="{00000000-0005-0000-0000-000053360000}"/>
    <cellStyle name="SAPBEXaggData 11 7" xfId="17174" xr:uid="{00000000-0005-0000-0000-000054360000}"/>
    <cellStyle name="SAPBEXaggData 11 8" xfId="21639" xr:uid="{00000000-0005-0000-0000-000055360000}"/>
    <cellStyle name="SAPBEXaggData 11 9" xfId="21852" xr:uid="{00000000-0005-0000-0000-000056360000}"/>
    <cellStyle name="SAPBEXaggData 12" xfId="3370" xr:uid="{00000000-0005-0000-0000-000057360000}"/>
    <cellStyle name="SAPBEXaggData 12 2" xfId="5908" xr:uid="{00000000-0005-0000-0000-000058360000}"/>
    <cellStyle name="SAPBEXaggData 12 3" xfId="9536" xr:uid="{00000000-0005-0000-0000-000059360000}"/>
    <cellStyle name="SAPBEXaggData 12 4" xfId="11540" xr:uid="{00000000-0005-0000-0000-00005A360000}"/>
    <cellStyle name="SAPBEXaggData 12 5" xfId="13972" xr:uid="{00000000-0005-0000-0000-00005B360000}"/>
    <cellStyle name="SAPBEXaggData 12 6" xfId="16817" xr:uid="{00000000-0005-0000-0000-00005C360000}"/>
    <cellStyle name="SAPBEXaggData 12 7" xfId="18668" xr:uid="{00000000-0005-0000-0000-00005D360000}"/>
    <cellStyle name="SAPBEXaggData 12 8" xfId="21513" xr:uid="{00000000-0005-0000-0000-00005E360000}"/>
    <cellStyle name="SAPBEXaggData 12 9" xfId="23214" xr:uid="{00000000-0005-0000-0000-00005F360000}"/>
    <cellStyle name="SAPBEXaggData 13" xfId="3426" xr:uid="{00000000-0005-0000-0000-000060360000}"/>
    <cellStyle name="SAPBEXaggData 13 2" xfId="5964" xr:uid="{00000000-0005-0000-0000-000061360000}"/>
    <cellStyle name="SAPBEXaggData 13 3" xfId="9098" xr:uid="{00000000-0005-0000-0000-000062360000}"/>
    <cellStyle name="SAPBEXaggData 13 4" xfId="11747" xr:uid="{00000000-0005-0000-0000-000063360000}"/>
    <cellStyle name="SAPBEXaggData 13 5" xfId="13920" xr:uid="{00000000-0005-0000-0000-000064360000}"/>
    <cellStyle name="SAPBEXaggData 13 6" xfId="15371" xr:uid="{00000000-0005-0000-0000-000065360000}"/>
    <cellStyle name="SAPBEXaggData 13 7" xfId="18616" xr:uid="{00000000-0005-0000-0000-000066360000}"/>
    <cellStyle name="SAPBEXaggData 13 8" xfId="20067" xr:uid="{00000000-0005-0000-0000-000067360000}"/>
    <cellStyle name="SAPBEXaggData 13 9" xfId="23168" xr:uid="{00000000-0005-0000-0000-000068360000}"/>
    <cellStyle name="SAPBEXaggData 14" xfId="3587" xr:uid="{00000000-0005-0000-0000-000069360000}"/>
    <cellStyle name="SAPBEXaggData 14 2" xfId="6125" xr:uid="{00000000-0005-0000-0000-00006A360000}"/>
    <cellStyle name="SAPBEXaggData 14 3" xfId="8598" xr:uid="{00000000-0005-0000-0000-00006B360000}"/>
    <cellStyle name="SAPBEXaggData 14 4" xfId="10949" xr:uid="{00000000-0005-0000-0000-00006C360000}"/>
    <cellStyle name="SAPBEXaggData 14 5" xfId="13320" xr:uid="{00000000-0005-0000-0000-00006D360000}"/>
    <cellStyle name="SAPBEXaggData 14 6" xfId="16685" xr:uid="{00000000-0005-0000-0000-00006E360000}"/>
    <cellStyle name="SAPBEXaggData 14 7" xfId="18016" xr:uid="{00000000-0005-0000-0000-00006F360000}"/>
    <cellStyle name="SAPBEXaggData 14 8" xfId="21381" xr:uid="{00000000-0005-0000-0000-000070360000}"/>
    <cellStyle name="SAPBEXaggData 14 9" xfId="22620" xr:uid="{00000000-0005-0000-0000-000071360000}"/>
    <cellStyle name="SAPBEXaggData 15" xfId="3453" xr:uid="{00000000-0005-0000-0000-000072360000}"/>
    <cellStyle name="SAPBEXaggData 15 2" xfId="5991" xr:uid="{00000000-0005-0000-0000-000073360000}"/>
    <cellStyle name="SAPBEXaggData 15 3" xfId="8574" xr:uid="{00000000-0005-0000-0000-000074360000}"/>
    <cellStyle name="SAPBEXaggData 15 4" xfId="10758" xr:uid="{00000000-0005-0000-0000-000075360000}"/>
    <cellStyle name="SAPBEXaggData 15 5" xfId="13113" xr:uid="{00000000-0005-0000-0000-000076360000}"/>
    <cellStyle name="SAPBEXaggData 15 6" xfId="16263" xr:uid="{00000000-0005-0000-0000-000077360000}"/>
    <cellStyle name="SAPBEXaggData 15 7" xfId="17809" xr:uid="{00000000-0005-0000-0000-000078360000}"/>
    <cellStyle name="SAPBEXaggData 15 8" xfId="20959" xr:uid="{00000000-0005-0000-0000-000079360000}"/>
    <cellStyle name="SAPBEXaggData 15 9" xfId="22430" xr:uid="{00000000-0005-0000-0000-00007A360000}"/>
    <cellStyle name="SAPBEXaggData 16" xfId="3649" xr:uid="{00000000-0005-0000-0000-00007B360000}"/>
    <cellStyle name="SAPBEXaggData 16 2" xfId="6187" xr:uid="{00000000-0005-0000-0000-00007C360000}"/>
    <cellStyle name="SAPBEXaggData 16 3" xfId="8235" xr:uid="{00000000-0005-0000-0000-00007D360000}"/>
    <cellStyle name="SAPBEXaggData 16 4" xfId="11059" xr:uid="{00000000-0005-0000-0000-00007E360000}"/>
    <cellStyle name="SAPBEXaggData 16 5" xfId="13446" xr:uid="{00000000-0005-0000-0000-00007F360000}"/>
    <cellStyle name="SAPBEXaggData 16 6" xfId="16961" xr:uid="{00000000-0005-0000-0000-000080360000}"/>
    <cellStyle name="SAPBEXaggData 16 7" xfId="18142" xr:uid="{00000000-0005-0000-0000-000081360000}"/>
    <cellStyle name="SAPBEXaggData 16 8" xfId="21657" xr:uid="{00000000-0005-0000-0000-000082360000}"/>
    <cellStyle name="SAPBEXaggData 16 9" xfId="22732" xr:uid="{00000000-0005-0000-0000-000083360000}"/>
    <cellStyle name="SAPBEXaggData 17" xfId="3779" xr:uid="{00000000-0005-0000-0000-000084360000}"/>
    <cellStyle name="SAPBEXaggData 17 2" xfId="6317" xr:uid="{00000000-0005-0000-0000-000085360000}"/>
    <cellStyle name="SAPBEXaggData 17 3" xfId="9905" xr:uid="{00000000-0005-0000-0000-000086360000}"/>
    <cellStyle name="SAPBEXaggData 17 4" xfId="10566" xr:uid="{00000000-0005-0000-0000-000087360000}"/>
    <cellStyle name="SAPBEXaggData 17 5" xfId="12911" xr:uid="{00000000-0005-0000-0000-000088360000}"/>
    <cellStyle name="SAPBEXaggData 17 6" xfId="16622" xr:uid="{00000000-0005-0000-0000-000089360000}"/>
    <cellStyle name="SAPBEXaggData 17 7" xfId="17607" xr:uid="{00000000-0005-0000-0000-00008A360000}"/>
    <cellStyle name="SAPBEXaggData 17 8" xfId="21318" xr:uid="{00000000-0005-0000-0000-00008B360000}"/>
    <cellStyle name="SAPBEXaggData 17 9" xfId="22238" xr:uid="{00000000-0005-0000-0000-00008C360000}"/>
    <cellStyle name="SAPBEXaggData 18" xfId="3799" xr:uid="{00000000-0005-0000-0000-00008D360000}"/>
    <cellStyle name="SAPBEXaggData 18 2" xfId="6337" xr:uid="{00000000-0005-0000-0000-00008E360000}"/>
    <cellStyle name="SAPBEXaggData 18 3" xfId="8172" xr:uid="{00000000-0005-0000-0000-00008F360000}"/>
    <cellStyle name="SAPBEXaggData 18 4" xfId="10798" xr:uid="{00000000-0005-0000-0000-000090360000}"/>
    <cellStyle name="SAPBEXaggData 18 5" xfId="13157" xr:uid="{00000000-0005-0000-0000-000091360000}"/>
    <cellStyle name="SAPBEXaggData 18 6" xfId="15913" xr:uid="{00000000-0005-0000-0000-000092360000}"/>
    <cellStyle name="SAPBEXaggData 18 7" xfId="17853" xr:uid="{00000000-0005-0000-0000-000093360000}"/>
    <cellStyle name="SAPBEXaggData 18 8" xfId="20609" xr:uid="{00000000-0005-0000-0000-000094360000}"/>
    <cellStyle name="SAPBEXaggData 18 9" xfId="22469" xr:uid="{00000000-0005-0000-0000-000095360000}"/>
    <cellStyle name="SAPBEXaggData 19" xfId="3811" xr:uid="{00000000-0005-0000-0000-000096360000}"/>
    <cellStyle name="SAPBEXaggData 19 2" xfId="6349" xr:uid="{00000000-0005-0000-0000-000097360000}"/>
    <cellStyle name="SAPBEXaggData 19 3" xfId="8378" xr:uid="{00000000-0005-0000-0000-000098360000}"/>
    <cellStyle name="SAPBEXaggData 19 4" xfId="10374" xr:uid="{00000000-0005-0000-0000-000099360000}"/>
    <cellStyle name="SAPBEXaggData 19 5" xfId="12696" xr:uid="{00000000-0005-0000-0000-00009A360000}"/>
    <cellStyle name="SAPBEXaggData 19 6" xfId="15282" xr:uid="{00000000-0005-0000-0000-00009B360000}"/>
    <cellStyle name="SAPBEXaggData 19 7" xfId="17392" xr:uid="{00000000-0005-0000-0000-00009C360000}"/>
    <cellStyle name="SAPBEXaggData 19 8" xfId="19978" xr:uid="{00000000-0005-0000-0000-00009D360000}"/>
    <cellStyle name="SAPBEXaggData 19 9" xfId="22045" xr:uid="{00000000-0005-0000-0000-00009E360000}"/>
    <cellStyle name="SAPBEXaggData 2" xfId="3059" xr:uid="{00000000-0005-0000-0000-00009F360000}"/>
    <cellStyle name="SAPBEXaggData 2 2" xfId="5418" xr:uid="{00000000-0005-0000-0000-0000A0360000}"/>
    <cellStyle name="SAPBEXaggData 2 3" xfId="9893" xr:uid="{00000000-0005-0000-0000-0000A1360000}"/>
    <cellStyle name="SAPBEXaggData 2 4" xfId="11874" xr:uid="{00000000-0005-0000-0000-0000A2360000}"/>
    <cellStyle name="SAPBEXaggData 2 5" xfId="14338" xr:uid="{00000000-0005-0000-0000-0000A3360000}"/>
    <cellStyle name="SAPBEXaggData 2 6" xfId="15370" xr:uid="{00000000-0005-0000-0000-0000A4360000}"/>
    <cellStyle name="SAPBEXaggData 2 7" xfId="19034" xr:uid="{00000000-0005-0000-0000-0000A5360000}"/>
    <cellStyle name="SAPBEXaggData 2 8" xfId="20066" xr:uid="{00000000-0005-0000-0000-0000A6360000}"/>
    <cellStyle name="SAPBEXaggData 2 9" xfId="23550" xr:uid="{00000000-0005-0000-0000-0000A7360000}"/>
    <cellStyle name="SAPBEXaggData 20" xfId="3907" xr:uid="{00000000-0005-0000-0000-0000A8360000}"/>
    <cellStyle name="SAPBEXaggData 20 2" xfId="6445" xr:uid="{00000000-0005-0000-0000-0000A9360000}"/>
    <cellStyle name="SAPBEXaggData 20 3" xfId="8346" xr:uid="{00000000-0005-0000-0000-0000AA360000}"/>
    <cellStyle name="SAPBEXaggData 20 4" xfId="10607" xr:uid="{00000000-0005-0000-0000-0000AB360000}"/>
    <cellStyle name="SAPBEXaggData 20 5" xfId="12955" xr:uid="{00000000-0005-0000-0000-0000AC360000}"/>
    <cellStyle name="SAPBEXaggData 20 6" xfId="16198" xr:uid="{00000000-0005-0000-0000-0000AD360000}"/>
    <cellStyle name="SAPBEXaggData 20 7" xfId="17651" xr:uid="{00000000-0005-0000-0000-0000AE360000}"/>
    <cellStyle name="SAPBEXaggData 20 8" xfId="20894" xr:uid="{00000000-0005-0000-0000-0000AF360000}"/>
    <cellStyle name="SAPBEXaggData 20 9" xfId="22280" xr:uid="{00000000-0005-0000-0000-0000B0360000}"/>
    <cellStyle name="SAPBEXaggData 21" xfId="3856" xr:uid="{00000000-0005-0000-0000-0000B1360000}"/>
    <cellStyle name="SAPBEXaggData 21 2" xfId="6394" xr:uid="{00000000-0005-0000-0000-0000B2360000}"/>
    <cellStyle name="SAPBEXaggData 21 3" xfId="9945" xr:uid="{00000000-0005-0000-0000-0000B3360000}"/>
    <cellStyle name="SAPBEXaggData 21 4" xfId="11534" xr:uid="{00000000-0005-0000-0000-0000B4360000}"/>
    <cellStyle name="SAPBEXaggData 21 5" xfId="13966" xr:uid="{00000000-0005-0000-0000-0000B5360000}"/>
    <cellStyle name="SAPBEXaggData 21 6" xfId="16749" xr:uid="{00000000-0005-0000-0000-0000B6360000}"/>
    <cellStyle name="SAPBEXaggData 21 7" xfId="18662" xr:uid="{00000000-0005-0000-0000-0000B7360000}"/>
    <cellStyle name="SAPBEXaggData 21 8" xfId="21445" xr:uid="{00000000-0005-0000-0000-0000B8360000}"/>
    <cellStyle name="SAPBEXaggData 21 9" xfId="23208" xr:uid="{00000000-0005-0000-0000-0000B9360000}"/>
    <cellStyle name="SAPBEXaggData 22" xfId="4004" xr:uid="{00000000-0005-0000-0000-0000BA360000}"/>
    <cellStyle name="SAPBEXaggData 22 2" xfId="6542" xr:uid="{00000000-0005-0000-0000-0000BB360000}"/>
    <cellStyle name="SAPBEXaggData 22 3" xfId="8559" xr:uid="{00000000-0005-0000-0000-0000BC360000}"/>
    <cellStyle name="SAPBEXaggData 22 4" xfId="12074" xr:uid="{00000000-0005-0000-0000-0000BD360000}"/>
    <cellStyle name="SAPBEXaggData 22 5" xfId="14554" xr:uid="{00000000-0005-0000-0000-0000BE360000}"/>
    <cellStyle name="SAPBEXaggData 22 6" xfId="15142" xr:uid="{00000000-0005-0000-0000-0000BF360000}"/>
    <cellStyle name="SAPBEXaggData 22 7" xfId="19250" xr:uid="{00000000-0005-0000-0000-0000C0360000}"/>
    <cellStyle name="SAPBEXaggData 22 8" xfId="19838" xr:uid="{00000000-0005-0000-0000-0000C1360000}"/>
    <cellStyle name="SAPBEXaggData 22 9" xfId="23746" xr:uid="{00000000-0005-0000-0000-0000C2360000}"/>
    <cellStyle name="SAPBEXaggData 23" xfId="3983" xr:uid="{00000000-0005-0000-0000-0000C3360000}"/>
    <cellStyle name="SAPBEXaggData 23 2" xfId="6521" xr:uid="{00000000-0005-0000-0000-0000C4360000}"/>
    <cellStyle name="SAPBEXaggData 23 3" xfId="9389" xr:uid="{00000000-0005-0000-0000-0000C5360000}"/>
    <cellStyle name="SAPBEXaggData 23 4" xfId="11284" xr:uid="{00000000-0005-0000-0000-0000C6360000}"/>
    <cellStyle name="SAPBEXaggData 23 5" xfId="13690" xr:uid="{00000000-0005-0000-0000-0000C7360000}"/>
    <cellStyle name="SAPBEXaggData 23 6" xfId="15883" xr:uid="{00000000-0005-0000-0000-0000C8360000}"/>
    <cellStyle name="SAPBEXaggData 23 7" xfId="18386" xr:uid="{00000000-0005-0000-0000-0000C9360000}"/>
    <cellStyle name="SAPBEXaggData 23 8" xfId="20579" xr:uid="{00000000-0005-0000-0000-0000CA360000}"/>
    <cellStyle name="SAPBEXaggData 23 9" xfId="22958" xr:uid="{00000000-0005-0000-0000-0000CB360000}"/>
    <cellStyle name="SAPBEXaggData 24" xfId="4034" xr:uid="{00000000-0005-0000-0000-0000CC360000}"/>
    <cellStyle name="SAPBEXaggData 24 2" xfId="6572" xr:uid="{00000000-0005-0000-0000-0000CD360000}"/>
    <cellStyle name="SAPBEXaggData 24 3" xfId="8131" xr:uid="{00000000-0005-0000-0000-0000CE360000}"/>
    <cellStyle name="SAPBEXaggData 24 4" xfId="11498" xr:uid="{00000000-0005-0000-0000-0000CF360000}"/>
    <cellStyle name="SAPBEXaggData 24 5" xfId="13925" xr:uid="{00000000-0005-0000-0000-0000D0360000}"/>
    <cellStyle name="SAPBEXaggData 24 6" xfId="12498" xr:uid="{00000000-0005-0000-0000-0000D1360000}"/>
    <cellStyle name="SAPBEXaggData 24 7" xfId="18621" xr:uid="{00000000-0005-0000-0000-0000D2360000}"/>
    <cellStyle name="SAPBEXaggData 24 8" xfId="17194" xr:uid="{00000000-0005-0000-0000-0000D3360000}"/>
    <cellStyle name="SAPBEXaggData 24 9" xfId="23173" xr:uid="{00000000-0005-0000-0000-0000D4360000}"/>
    <cellStyle name="SAPBEXaggData 25" xfId="4141" xr:uid="{00000000-0005-0000-0000-0000D5360000}"/>
    <cellStyle name="SAPBEXaggData 25 2" xfId="6679" xr:uid="{00000000-0005-0000-0000-0000D6360000}"/>
    <cellStyle name="SAPBEXaggData 25 3" xfId="9726" xr:uid="{00000000-0005-0000-0000-0000D7360000}"/>
    <cellStyle name="SAPBEXaggData 25 4" xfId="10838" xr:uid="{00000000-0005-0000-0000-0000D8360000}"/>
    <cellStyle name="SAPBEXaggData 25 5" xfId="13203" xr:uid="{00000000-0005-0000-0000-0000D9360000}"/>
    <cellStyle name="SAPBEXaggData 25 6" xfId="14982" xr:uid="{00000000-0005-0000-0000-0000DA360000}"/>
    <cellStyle name="SAPBEXaggData 25 7" xfId="17899" xr:uid="{00000000-0005-0000-0000-0000DB360000}"/>
    <cellStyle name="SAPBEXaggData 25 8" xfId="19678" xr:uid="{00000000-0005-0000-0000-0000DC360000}"/>
    <cellStyle name="SAPBEXaggData 25 9" xfId="22509" xr:uid="{00000000-0005-0000-0000-0000DD360000}"/>
    <cellStyle name="SAPBEXaggData 26" xfId="4209" xr:uid="{00000000-0005-0000-0000-0000DE360000}"/>
    <cellStyle name="SAPBEXaggData 26 2" xfId="6747" xr:uid="{00000000-0005-0000-0000-0000DF360000}"/>
    <cellStyle name="SAPBEXaggData 26 3" xfId="9806" xr:uid="{00000000-0005-0000-0000-0000E0360000}"/>
    <cellStyle name="SAPBEXaggData 26 4" xfId="12045" xr:uid="{00000000-0005-0000-0000-0000E1360000}"/>
    <cellStyle name="SAPBEXaggData 26 5" xfId="14814" xr:uid="{00000000-0005-0000-0000-0000E2360000}"/>
    <cellStyle name="SAPBEXaggData 26 6" xfId="12368" xr:uid="{00000000-0005-0000-0000-0000E3360000}"/>
    <cellStyle name="SAPBEXaggData 26 7" xfId="19510" xr:uid="{00000000-0005-0000-0000-0000E4360000}"/>
    <cellStyle name="SAPBEXaggData 26 8" xfId="17064" xr:uid="{00000000-0005-0000-0000-0000E5360000}"/>
    <cellStyle name="SAPBEXaggData 26 9" xfId="23998" xr:uid="{00000000-0005-0000-0000-0000E6360000}"/>
    <cellStyle name="SAPBEXaggData 27" xfId="4156" xr:uid="{00000000-0005-0000-0000-0000E7360000}"/>
    <cellStyle name="SAPBEXaggData 27 2" xfId="6694" xr:uid="{00000000-0005-0000-0000-0000E8360000}"/>
    <cellStyle name="SAPBEXaggData 27 3" xfId="8604" xr:uid="{00000000-0005-0000-0000-0000E9360000}"/>
    <cellStyle name="SAPBEXaggData 27 4" xfId="11545" xr:uid="{00000000-0005-0000-0000-0000EA360000}"/>
    <cellStyle name="SAPBEXaggData 27 5" xfId="13979" xr:uid="{00000000-0005-0000-0000-0000EB360000}"/>
    <cellStyle name="SAPBEXaggData 27 6" xfId="16572" xr:uid="{00000000-0005-0000-0000-0000EC360000}"/>
    <cellStyle name="SAPBEXaggData 27 7" xfId="18675" xr:uid="{00000000-0005-0000-0000-0000ED360000}"/>
    <cellStyle name="SAPBEXaggData 27 8" xfId="21268" xr:uid="{00000000-0005-0000-0000-0000EE360000}"/>
    <cellStyle name="SAPBEXaggData 27 9" xfId="23219" xr:uid="{00000000-0005-0000-0000-0000EF360000}"/>
    <cellStyle name="SAPBEXaggData 28" xfId="4269" xr:uid="{00000000-0005-0000-0000-0000F0360000}"/>
    <cellStyle name="SAPBEXaggData 28 2" xfId="6807" xr:uid="{00000000-0005-0000-0000-0000F1360000}"/>
    <cellStyle name="SAPBEXaggData 28 3" xfId="8121" xr:uid="{00000000-0005-0000-0000-0000F2360000}"/>
    <cellStyle name="SAPBEXaggData 28 4" xfId="10643" xr:uid="{00000000-0005-0000-0000-0000F3360000}"/>
    <cellStyle name="SAPBEXaggData 28 5" xfId="12992" xr:uid="{00000000-0005-0000-0000-0000F4360000}"/>
    <cellStyle name="SAPBEXaggData 28 6" xfId="16096" xr:uid="{00000000-0005-0000-0000-0000F5360000}"/>
    <cellStyle name="SAPBEXaggData 28 7" xfId="17688" xr:uid="{00000000-0005-0000-0000-0000F6360000}"/>
    <cellStyle name="SAPBEXaggData 28 8" xfId="20792" xr:uid="{00000000-0005-0000-0000-0000F7360000}"/>
    <cellStyle name="SAPBEXaggData 28 9" xfId="22316" xr:uid="{00000000-0005-0000-0000-0000F8360000}"/>
    <cellStyle name="SAPBEXaggData 29" xfId="4312" xr:uid="{00000000-0005-0000-0000-0000F9360000}"/>
    <cellStyle name="SAPBEXaggData 29 2" xfId="6850" xr:uid="{00000000-0005-0000-0000-0000FA360000}"/>
    <cellStyle name="SAPBEXaggData 29 3" xfId="8229" xr:uid="{00000000-0005-0000-0000-0000FB360000}"/>
    <cellStyle name="SAPBEXaggData 29 4" xfId="11484" xr:uid="{00000000-0005-0000-0000-0000FC360000}"/>
    <cellStyle name="SAPBEXaggData 29 5" xfId="13909" xr:uid="{00000000-0005-0000-0000-0000FD360000}"/>
    <cellStyle name="SAPBEXaggData 29 6" xfId="16376" xr:uid="{00000000-0005-0000-0000-0000FE360000}"/>
    <cellStyle name="SAPBEXaggData 29 7" xfId="18605" xr:uid="{00000000-0005-0000-0000-0000FF360000}"/>
    <cellStyle name="SAPBEXaggData 29 8" xfId="21072" xr:uid="{00000000-0005-0000-0000-000000370000}"/>
    <cellStyle name="SAPBEXaggData 29 9" xfId="23159" xr:uid="{00000000-0005-0000-0000-000001370000}"/>
    <cellStyle name="SAPBEXaggData 3" xfId="3032" xr:uid="{00000000-0005-0000-0000-000002370000}"/>
    <cellStyle name="SAPBEXaggData 3 2" xfId="5571" xr:uid="{00000000-0005-0000-0000-000003370000}"/>
    <cellStyle name="SAPBEXaggData 3 3" xfId="9398" xr:uid="{00000000-0005-0000-0000-000004370000}"/>
    <cellStyle name="SAPBEXaggData 3 4" xfId="10627" xr:uid="{00000000-0005-0000-0000-000005370000}"/>
    <cellStyle name="SAPBEXaggData 3 5" xfId="12976" xr:uid="{00000000-0005-0000-0000-000006370000}"/>
    <cellStyle name="SAPBEXaggData 3 6" xfId="16808" xr:uid="{00000000-0005-0000-0000-000007370000}"/>
    <cellStyle name="SAPBEXaggData 3 7" xfId="17672" xr:uid="{00000000-0005-0000-0000-000008370000}"/>
    <cellStyle name="SAPBEXaggData 3 8" xfId="21504" xr:uid="{00000000-0005-0000-0000-000009370000}"/>
    <cellStyle name="SAPBEXaggData 3 9" xfId="22300" xr:uid="{00000000-0005-0000-0000-00000A370000}"/>
    <cellStyle name="SAPBEXaggData 30" xfId="4355" xr:uid="{00000000-0005-0000-0000-00000B370000}"/>
    <cellStyle name="SAPBEXaggData 30 2" xfId="6893" xr:uid="{00000000-0005-0000-0000-00000C370000}"/>
    <cellStyle name="SAPBEXaggData 30 3" xfId="9074" xr:uid="{00000000-0005-0000-0000-00000D370000}"/>
    <cellStyle name="SAPBEXaggData 30 4" xfId="10492" xr:uid="{00000000-0005-0000-0000-00000E370000}"/>
    <cellStyle name="SAPBEXaggData 30 5" xfId="12827" xr:uid="{00000000-0005-0000-0000-00000F370000}"/>
    <cellStyle name="SAPBEXaggData 30 6" xfId="12916" xr:uid="{00000000-0005-0000-0000-000010370000}"/>
    <cellStyle name="SAPBEXaggData 30 7" xfId="17523" xr:uid="{00000000-0005-0000-0000-000011370000}"/>
    <cellStyle name="SAPBEXaggData 30 8" xfId="17612" xr:uid="{00000000-0005-0000-0000-000012370000}"/>
    <cellStyle name="SAPBEXaggData 30 9" xfId="22162" xr:uid="{00000000-0005-0000-0000-000013370000}"/>
    <cellStyle name="SAPBEXaggData 31" xfId="4398" xr:uid="{00000000-0005-0000-0000-000014370000}"/>
    <cellStyle name="SAPBEXaggData 31 2" xfId="6936" xr:uid="{00000000-0005-0000-0000-000015370000}"/>
    <cellStyle name="SAPBEXaggData 31 3" xfId="10186" xr:uid="{00000000-0005-0000-0000-000016370000}"/>
    <cellStyle name="SAPBEXaggData 31 4" xfId="8880" xr:uid="{00000000-0005-0000-0000-000017370000}"/>
    <cellStyle name="SAPBEXaggData 31 5" xfId="12539" xr:uid="{00000000-0005-0000-0000-000018370000}"/>
    <cellStyle name="SAPBEXaggData 31 6" xfId="14843" xr:uid="{00000000-0005-0000-0000-000019370000}"/>
    <cellStyle name="SAPBEXaggData 31 7" xfId="17235" xr:uid="{00000000-0005-0000-0000-00001A370000}"/>
    <cellStyle name="SAPBEXaggData 31 8" xfId="19539" xr:uid="{00000000-0005-0000-0000-00001B370000}"/>
    <cellStyle name="SAPBEXaggData 31 9" xfId="21903" xr:uid="{00000000-0005-0000-0000-00001C370000}"/>
    <cellStyle name="SAPBEXaggData 32" xfId="4438" xr:uid="{00000000-0005-0000-0000-00001D370000}"/>
    <cellStyle name="SAPBEXaggData 32 2" xfId="6976" xr:uid="{00000000-0005-0000-0000-00001E370000}"/>
    <cellStyle name="SAPBEXaggData 32 3" xfId="8711" xr:uid="{00000000-0005-0000-0000-00001F370000}"/>
    <cellStyle name="SAPBEXaggData 32 4" xfId="10271" xr:uid="{00000000-0005-0000-0000-000020370000}"/>
    <cellStyle name="SAPBEXaggData 32 5" xfId="12581" xr:uid="{00000000-0005-0000-0000-000021370000}"/>
    <cellStyle name="SAPBEXaggData 32 6" xfId="16587" xr:uid="{00000000-0005-0000-0000-000022370000}"/>
    <cellStyle name="SAPBEXaggData 32 7" xfId="17277" xr:uid="{00000000-0005-0000-0000-000023370000}"/>
    <cellStyle name="SAPBEXaggData 32 8" xfId="21283" xr:uid="{00000000-0005-0000-0000-000024370000}"/>
    <cellStyle name="SAPBEXaggData 32 9" xfId="21940" xr:uid="{00000000-0005-0000-0000-000025370000}"/>
    <cellStyle name="SAPBEXaggData 33" xfId="4386" xr:uid="{00000000-0005-0000-0000-000026370000}"/>
    <cellStyle name="SAPBEXaggData 33 2" xfId="6924" xr:uid="{00000000-0005-0000-0000-000027370000}"/>
    <cellStyle name="SAPBEXaggData 33 3" xfId="9260" xr:uid="{00000000-0005-0000-0000-000028370000}"/>
    <cellStyle name="SAPBEXaggData 33 4" xfId="11307" xr:uid="{00000000-0005-0000-0000-000029370000}"/>
    <cellStyle name="SAPBEXaggData 33 5" xfId="12413" xr:uid="{00000000-0005-0000-0000-00002A370000}"/>
    <cellStyle name="SAPBEXaggData 33 6" xfId="15318" xr:uid="{00000000-0005-0000-0000-00002B370000}"/>
    <cellStyle name="SAPBEXaggData 33 7" xfId="17109" xr:uid="{00000000-0005-0000-0000-00002C370000}"/>
    <cellStyle name="SAPBEXaggData 33 8" xfId="20014" xr:uid="{00000000-0005-0000-0000-00002D370000}"/>
    <cellStyle name="SAPBEXaggData 33 9" xfId="21794" xr:uid="{00000000-0005-0000-0000-00002E370000}"/>
    <cellStyle name="SAPBEXaggData 34" xfId="4145" xr:uid="{00000000-0005-0000-0000-00002F370000}"/>
    <cellStyle name="SAPBEXaggData 34 2" xfId="6683" xr:uid="{00000000-0005-0000-0000-000030370000}"/>
    <cellStyle name="SAPBEXaggData 34 3" xfId="9230" xr:uid="{00000000-0005-0000-0000-000031370000}"/>
    <cellStyle name="SAPBEXaggData 34 4" xfId="10555" xr:uid="{00000000-0005-0000-0000-000032370000}"/>
    <cellStyle name="SAPBEXaggData 34 5" xfId="12898" xr:uid="{00000000-0005-0000-0000-000033370000}"/>
    <cellStyle name="SAPBEXaggData 34 6" xfId="16117" xr:uid="{00000000-0005-0000-0000-000034370000}"/>
    <cellStyle name="SAPBEXaggData 34 7" xfId="17594" xr:uid="{00000000-0005-0000-0000-000035370000}"/>
    <cellStyle name="SAPBEXaggData 34 8" xfId="20813" xr:uid="{00000000-0005-0000-0000-000036370000}"/>
    <cellStyle name="SAPBEXaggData 34 9" xfId="22226" xr:uid="{00000000-0005-0000-0000-000037370000}"/>
    <cellStyle name="SAPBEXaggData 35" xfId="4566" xr:uid="{00000000-0005-0000-0000-000038370000}"/>
    <cellStyle name="SAPBEXaggData 35 2" xfId="7104" xr:uid="{00000000-0005-0000-0000-000039370000}"/>
    <cellStyle name="SAPBEXaggData 35 3" xfId="8672" xr:uid="{00000000-0005-0000-0000-00003A370000}"/>
    <cellStyle name="SAPBEXaggData 35 4" xfId="10586" xr:uid="{00000000-0005-0000-0000-00003B370000}"/>
    <cellStyle name="SAPBEXaggData 35 5" xfId="12933" xr:uid="{00000000-0005-0000-0000-00003C370000}"/>
    <cellStyle name="SAPBEXaggData 35 6" xfId="16114" xr:uid="{00000000-0005-0000-0000-00003D370000}"/>
    <cellStyle name="SAPBEXaggData 35 7" xfId="17629" xr:uid="{00000000-0005-0000-0000-00003E370000}"/>
    <cellStyle name="SAPBEXaggData 35 8" xfId="20810" xr:uid="{00000000-0005-0000-0000-00003F370000}"/>
    <cellStyle name="SAPBEXaggData 35 9" xfId="22259" xr:uid="{00000000-0005-0000-0000-000040370000}"/>
    <cellStyle name="SAPBEXaggData 36" xfId="4613" xr:uid="{00000000-0005-0000-0000-000041370000}"/>
    <cellStyle name="SAPBEXaggData 36 2" xfId="7151" xr:uid="{00000000-0005-0000-0000-000042370000}"/>
    <cellStyle name="SAPBEXaggData 36 3" xfId="9576" xr:uid="{00000000-0005-0000-0000-000043370000}"/>
    <cellStyle name="SAPBEXaggData 36 4" xfId="10433" xr:uid="{00000000-0005-0000-0000-000044370000}"/>
    <cellStyle name="SAPBEXaggData 36 5" xfId="12759" xr:uid="{00000000-0005-0000-0000-000045370000}"/>
    <cellStyle name="SAPBEXaggData 36 6" xfId="15862" xr:uid="{00000000-0005-0000-0000-000046370000}"/>
    <cellStyle name="SAPBEXaggData 36 7" xfId="17455" xr:uid="{00000000-0005-0000-0000-000047370000}"/>
    <cellStyle name="SAPBEXaggData 36 8" xfId="20558" xr:uid="{00000000-0005-0000-0000-000048370000}"/>
    <cellStyle name="SAPBEXaggData 36 9" xfId="22104" xr:uid="{00000000-0005-0000-0000-000049370000}"/>
    <cellStyle name="SAPBEXaggData 37" xfId="4656" xr:uid="{00000000-0005-0000-0000-00004A370000}"/>
    <cellStyle name="SAPBEXaggData 37 2" xfId="7194" xr:uid="{00000000-0005-0000-0000-00004B370000}"/>
    <cellStyle name="SAPBEXaggData 37 3" xfId="10037" xr:uid="{00000000-0005-0000-0000-00004C370000}"/>
    <cellStyle name="SAPBEXaggData 37 4" xfId="11617" xr:uid="{00000000-0005-0000-0000-00004D370000}"/>
    <cellStyle name="SAPBEXaggData 37 5" xfId="14058" xr:uid="{00000000-0005-0000-0000-00004E370000}"/>
    <cellStyle name="SAPBEXaggData 37 6" xfId="15792" xr:uid="{00000000-0005-0000-0000-00004F370000}"/>
    <cellStyle name="SAPBEXaggData 37 7" xfId="18754" xr:uid="{00000000-0005-0000-0000-000050370000}"/>
    <cellStyle name="SAPBEXaggData 37 8" xfId="20488" xr:uid="{00000000-0005-0000-0000-000051370000}"/>
    <cellStyle name="SAPBEXaggData 37 9" xfId="23292" xr:uid="{00000000-0005-0000-0000-000052370000}"/>
    <cellStyle name="SAPBEXaggData 38" xfId="4610" xr:uid="{00000000-0005-0000-0000-000053370000}"/>
    <cellStyle name="SAPBEXaggData 38 2" xfId="7148" xr:uid="{00000000-0005-0000-0000-000054370000}"/>
    <cellStyle name="SAPBEXaggData 38 3" xfId="8521" xr:uid="{00000000-0005-0000-0000-000055370000}"/>
    <cellStyle name="SAPBEXaggData 38 4" xfId="11986" xr:uid="{00000000-0005-0000-0000-000056370000}"/>
    <cellStyle name="SAPBEXaggData 38 5" xfId="14464" xr:uid="{00000000-0005-0000-0000-000057370000}"/>
    <cellStyle name="SAPBEXaggData 38 6" xfId="15784" xr:uid="{00000000-0005-0000-0000-000058370000}"/>
    <cellStyle name="SAPBEXaggData 38 7" xfId="19160" xr:uid="{00000000-0005-0000-0000-000059370000}"/>
    <cellStyle name="SAPBEXaggData 38 8" xfId="20480" xr:uid="{00000000-0005-0000-0000-00005A370000}"/>
    <cellStyle name="SAPBEXaggData 38 9" xfId="23661" xr:uid="{00000000-0005-0000-0000-00005B370000}"/>
    <cellStyle name="SAPBEXaggData 39" xfId="4663" xr:uid="{00000000-0005-0000-0000-00005C370000}"/>
    <cellStyle name="SAPBEXaggData 39 2" xfId="7201" xr:uid="{00000000-0005-0000-0000-00005D370000}"/>
    <cellStyle name="SAPBEXaggData 39 3" xfId="7722" xr:uid="{00000000-0005-0000-0000-00005E370000}"/>
    <cellStyle name="SAPBEXaggData 39 4" xfId="11348" xr:uid="{00000000-0005-0000-0000-00005F370000}"/>
    <cellStyle name="SAPBEXaggData 39 5" xfId="13066" xr:uid="{00000000-0005-0000-0000-000060370000}"/>
    <cellStyle name="SAPBEXaggData 39 6" xfId="15306" xr:uid="{00000000-0005-0000-0000-000061370000}"/>
    <cellStyle name="SAPBEXaggData 39 7" xfId="17762" xr:uid="{00000000-0005-0000-0000-000062370000}"/>
    <cellStyle name="SAPBEXaggData 39 8" xfId="20002" xr:uid="{00000000-0005-0000-0000-000063370000}"/>
    <cellStyle name="SAPBEXaggData 39 9" xfId="22385" xr:uid="{00000000-0005-0000-0000-000064370000}"/>
    <cellStyle name="SAPBEXaggData 4" xfId="3122" xr:uid="{00000000-0005-0000-0000-000065370000}"/>
    <cellStyle name="SAPBEXaggData 4 2" xfId="5660" xr:uid="{00000000-0005-0000-0000-000066370000}"/>
    <cellStyle name="SAPBEXaggData 4 3" xfId="9039" xr:uid="{00000000-0005-0000-0000-000067370000}"/>
    <cellStyle name="SAPBEXaggData 4 4" xfId="11741" xr:uid="{00000000-0005-0000-0000-000068370000}"/>
    <cellStyle name="SAPBEXaggData 4 5" xfId="14192" xr:uid="{00000000-0005-0000-0000-000069370000}"/>
    <cellStyle name="SAPBEXaggData 4 6" xfId="16310" xr:uid="{00000000-0005-0000-0000-00006A370000}"/>
    <cellStyle name="SAPBEXaggData 4 7" xfId="18888" xr:uid="{00000000-0005-0000-0000-00006B370000}"/>
    <cellStyle name="SAPBEXaggData 4 8" xfId="21006" xr:uid="{00000000-0005-0000-0000-00006C370000}"/>
    <cellStyle name="SAPBEXaggData 4 9" xfId="23415" xr:uid="{00000000-0005-0000-0000-00006D370000}"/>
    <cellStyle name="SAPBEXaggData 40" xfId="4803" xr:uid="{00000000-0005-0000-0000-00006E370000}"/>
    <cellStyle name="SAPBEXaggData 40 2" xfId="7341" xr:uid="{00000000-0005-0000-0000-00006F370000}"/>
    <cellStyle name="SAPBEXaggData 40 3" xfId="8454" xr:uid="{00000000-0005-0000-0000-000070370000}"/>
    <cellStyle name="SAPBEXaggData 40 4" xfId="10540" xr:uid="{00000000-0005-0000-0000-000071370000}"/>
    <cellStyle name="SAPBEXaggData 40 5" xfId="12883" xr:uid="{00000000-0005-0000-0000-000072370000}"/>
    <cellStyle name="SAPBEXaggData 40 6" xfId="16769" xr:uid="{00000000-0005-0000-0000-000073370000}"/>
    <cellStyle name="SAPBEXaggData 40 7" xfId="17579" xr:uid="{00000000-0005-0000-0000-000074370000}"/>
    <cellStyle name="SAPBEXaggData 40 8" xfId="21465" xr:uid="{00000000-0005-0000-0000-000075370000}"/>
    <cellStyle name="SAPBEXaggData 40 9" xfId="22211" xr:uid="{00000000-0005-0000-0000-000076370000}"/>
    <cellStyle name="SAPBEXaggData 41" xfId="4843" xr:uid="{00000000-0005-0000-0000-000077370000}"/>
    <cellStyle name="SAPBEXaggData 41 2" xfId="7381" xr:uid="{00000000-0005-0000-0000-000078370000}"/>
    <cellStyle name="SAPBEXaggData 41 3" xfId="8608" xr:uid="{00000000-0005-0000-0000-000079370000}"/>
    <cellStyle name="SAPBEXaggData 41 4" xfId="10381" xr:uid="{00000000-0005-0000-0000-00007A370000}"/>
    <cellStyle name="SAPBEXaggData 41 5" xfId="12703" xr:uid="{00000000-0005-0000-0000-00007B370000}"/>
    <cellStyle name="SAPBEXaggData 41 6" xfId="16532" xr:uid="{00000000-0005-0000-0000-00007C370000}"/>
    <cellStyle name="SAPBEXaggData 41 7" xfId="17399" xr:uid="{00000000-0005-0000-0000-00007D370000}"/>
    <cellStyle name="SAPBEXaggData 41 8" xfId="21228" xr:uid="{00000000-0005-0000-0000-00007E370000}"/>
    <cellStyle name="SAPBEXaggData 41 9" xfId="22052" xr:uid="{00000000-0005-0000-0000-00007F370000}"/>
    <cellStyle name="SAPBEXaggData 42" xfId="4791" xr:uid="{00000000-0005-0000-0000-000080370000}"/>
    <cellStyle name="SAPBEXaggData 42 2" xfId="7329" xr:uid="{00000000-0005-0000-0000-000081370000}"/>
    <cellStyle name="SAPBEXaggData 42 3" xfId="8857" xr:uid="{00000000-0005-0000-0000-000082370000}"/>
    <cellStyle name="SAPBEXaggData 42 4" xfId="10489" xr:uid="{00000000-0005-0000-0000-000083370000}"/>
    <cellStyle name="SAPBEXaggData 42 5" xfId="14906" xr:uid="{00000000-0005-0000-0000-000084370000}"/>
    <cellStyle name="SAPBEXaggData 42 6" xfId="15823" xr:uid="{00000000-0005-0000-0000-000085370000}"/>
    <cellStyle name="SAPBEXaggData 42 7" xfId="19602" xr:uid="{00000000-0005-0000-0000-000086370000}"/>
    <cellStyle name="SAPBEXaggData 42 8" xfId="20519" xr:uid="{00000000-0005-0000-0000-000087370000}"/>
    <cellStyle name="SAPBEXaggData 42 9" xfId="24071" xr:uid="{00000000-0005-0000-0000-000088370000}"/>
    <cellStyle name="SAPBEXaggData 43" xfId="4905" xr:uid="{00000000-0005-0000-0000-000089370000}"/>
    <cellStyle name="SAPBEXaggData 43 2" xfId="7443" xr:uid="{00000000-0005-0000-0000-00008A370000}"/>
    <cellStyle name="SAPBEXaggData 43 3" xfId="7794" xr:uid="{00000000-0005-0000-0000-00008B370000}"/>
    <cellStyle name="SAPBEXaggData 43 4" xfId="10574" xr:uid="{00000000-0005-0000-0000-00008C370000}"/>
    <cellStyle name="SAPBEXaggData 43 5" xfId="12920" xr:uid="{00000000-0005-0000-0000-00008D370000}"/>
    <cellStyle name="SAPBEXaggData 43 6" xfId="15028" xr:uid="{00000000-0005-0000-0000-00008E370000}"/>
    <cellStyle name="SAPBEXaggData 43 7" xfId="17616" xr:uid="{00000000-0005-0000-0000-00008F370000}"/>
    <cellStyle name="SAPBEXaggData 43 8" xfId="19724" xr:uid="{00000000-0005-0000-0000-000090370000}"/>
    <cellStyle name="SAPBEXaggData 43 9" xfId="22246" xr:uid="{00000000-0005-0000-0000-000091370000}"/>
    <cellStyle name="SAPBEXaggData 44" xfId="4964" xr:uid="{00000000-0005-0000-0000-000092370000}"/>
    <cellStyle name="SAPBEXaggData 44 2" xfId="7502" xr:uid="{00000000-0005-0000-0000-000093370000}"/>
    <cellStyle name="SAPBEXaggData 44 3" xfId="8280" xr:uid="{00000000-0005-0000-0000-000094370000}"/>
    <cellStyle name="SAPBEXaggData 44 4" xfId="12088" xr:uid="{00000000-0005-0000-0000-000095370000}"/>
    <cellStyle name="SAPBEXaggData 44 5" xfId="14568" xr:uid="{00000000-0005-0000-0000-000096370000}"/>
    <cellStyle name="SAPBEXaggData 44 6" xfId="15896" xr:uid="{00000000-0005-0000-0000-000097370000}"/>
    <cellStyle name="SAPBEXaggData 44 7" xfId="19264" xr:uid="{00000000-0005-0000-0000-000098370000}"/>
    <cellStyle name="SAPBEXaggData 44 8" xfId="20592" xr:uid="{00000000-0005-0000-0000-000099370000}"/>
    <cellStyle name="SAPBEXaggData 44 9" xfId="23760" xr:uid="{00000000-0005-0000-0000-00009A370000}"/>
    <cellStyle name="SAPBEXaggData 45" xfId="5004" xr:uid="{00000000-0005-0000-0000-00009B370000}"/>
    <cellStyle name="SAPBEXaggData 45 2" xfId="7542" xr:uid="{00000000-0005-0000-0000-00009C370000}"/>
    <cellStyle name="SAPBEXaggData 45 3" xfId="9674" xr:uid="{00000000-0005-0000-0000-00009D370000}"/>
    <cellStyle name="SAPBEXaggData 45 4" xfId="11158" xr:uid="{00000000-0005-0000-0000-00009E370000}"/>
    <cellStyle name="SAPBEXaggData 45 5" xfId="13554" xr:uid="{00000000-0005-0000-0000-00009F370000}"/>
    <cellStyle name="SAPBEXaggData 45 6" xfId="15144" xr:uid="{00000000-0005-0000-0000-0000A0370000}"/>
    <cellStyle name="SAPBEXaggData 45 7" xfId="18250" xr:uid="{00000000-0005-0000-0000-0000A1370000}"/>
    <cellStyle name="SAPBEXaggData 45 8" xfId="19840" xr:uid="{00000000-0005-0000-0000-0000A2370000}"/>
    <cellStyle name="SAPBEXaggData 45 9" xfId="22831" xr:uid="{00000000-0005-0000-0000-0000A3370000}"/>
    <cellStyle name="SAPBEXaggData 46" xfId="5041" xr:uid="{00000000-0005-0000-0000-0000A4370000}"/>
    <cellStyle name="SAPBEXaggData 46 2" xfId="7579" xr:uid="{00000000-0005-0000-0000-0000A5370000}"/>
    <cellStyle name="SAPBEXaggData 46 3" xfId="8593" xr:uid="{00000000-0005-0000-0000-0000A6370000}"/>
    <cellStyle name="SAPBEXaggData 46 4" xfId="10436" xr:uid="{00000000-0005-0000-0000-0000A7370000}"/>
    <cellStyle name="SAPBEXaggData 46 5" xfId="12762" xr:uid="{00000000-0005-0000-0000-0000A8370000}"/>
    <cellStyle name="SAPBEXaggData 46 6" xfId="16459" xr:uid="{00000000-0005-0000-0000-0000A9370000}"/>
    <cellStyle name="SAPBEXaggData 46 7" xfId="17458" xr:uid="{00000000-0005-0000-0000-0000AA370000}"/>
    <cellStyle name="SAPBEXaggData 46 8" xfId="21155" xr:uid="{00000000-0005-0000-0000-0000AB370000}"/>
    <cellStyle name="SAPBEXaggData 46 9" xfId="22107" xr:uid="{00000000-0005-0000-0000-0000AC370000}"/>
    <cellStyle name="SAPBEXaggData 47" xfId="5071" xr:uid="{00000000-0005-0000-0000-0000AD370000}"/>
    <cellStyle name="SAPBEXaggData 47 2" xfId="7609" xr:uid="{00000000-0005-0000-0000-0000AE370000}"/>
    <cellStyle name="SAPBEXaggData 47 3" xfId="9792" xr:uid="{00000000-0005-0000-0000-0000AF370000}"/>
    <cellStyle name="SAPBEXaggData 47 4" xfId="10288" xr:uid="{00000000-0005-0000-0000-0000B0370000}"/>
    <cellStyle name="SAPBEXaggData 47 5" xfId="12601" xr:uid="{00000000-0005-0000-0000-0000B1370000}"/>
    <cellStyle name="SAPBEXaggData 47 6" xfId="15529" xr:uid="{00000000-0005-0000-0000-0000B2370000}"/>
    <cellStyle name="SAPBEXaggData 47 7" xfId="17297" xr:uid="{00000000-0005-0000-0000-0000B3370000}"/>
    <cellStyle name="SAPBEXaggData 47 8" xfId="20225" xr:uid="{00000000-0005-0000-0000-0000B4370000}"/>
    <cellStyle name="SAPBEXaggData 47 9" xfId="21958" xr:uid="{00000000-0005-0000-0000-0000B5370000}"/>
    <cellStyle name="SAPBEXaggData 48" xfId="5121" xr:uid="{00000000-0005-0000-0000-0000B6370000}"/>
    <cellStyle name="SAPBEXaggData 48 2" xfId="7659" xr:uid="{00000000-0005-0000-0000-0000B7370000}"/>
    <cellStyle name="SAPBEXaggData 48 3" xfId="9663" xr:uid="{00000000-0005-0000-0000-0000B8370000}"/>
    <cellStyle name="SAPBEXaggData 48 4" xfId="11859" xr:uid="{00000000-0005-0000-0000-0000B9370000}"/>
    <cellStyle name="SAPBEXaggData 48 5" xfId="14322" xr:uid="{00000000-0005-0000-0000-0000BA370000}"/>
    <cellStyle name="SAPBEXaggData 48 6" xfId="12565" xr:uid="{00000000-0005-0000-0000-0000BB370000}"/>
    <cellStyle name="SAPBEXaggData 48 7" xfId="19018" xr:uid="{00000000-0005-0000-0000-0000BC370000}"/>
    <cellStyle name="SAPBEXaggData 48 8" xfId="17261" xr:uid="{00000000-0005-0000-0000-0000BD370000}"/>
    <cellStyle name="SAPBEXaggData 48 9" xfId="23535" xr:uid="{00000000-0005-0000-0000-0000BE370000}"/>
    <cellStyle name="SAPBEXaggData 49" xfId="5190" xr:uid="{00000000-0005-0000-0000-0000BF370000}"/>
    <cellStyle name="SAPBEXaggData 49 2" xfId="7729" xr:uid="{00000000-0005-0000-0000-0000C0370000}"/>
    <cellStyle name="SAPBEXaggData 49 3" xfId="7971" xr:uid="{00000000-0005-0000-0000-0000C1370000}"/>
    <cellStyle name="SAPBEXaggData 49 4" xfId="11354" xr:uid="{00000000-0005-0000-0000-0000C2370000}"/>
    <cellStyle name="SAPBEXaggData 49 5" xfId="12412" xr:uid="{00000000-0005-0000-0000-0000C3370000}"/>
    <cellStyle name="SAPBEXaggData 49 6" xfId="16926" xr:uid="{00000000-0005-0000-0000-0000C4370000}"/>
    <cellStyle name="SAPBEXaggData 49 7" xfId="17108" xr:uid="{00000000-0005-0000-0000-0000C5370000}"/>
    <cellStyle name="SAPBEXaggData 49 8" xfId="21622" xr:uid="{00000000-0005-0000-0000-0000C6370000}"/>
    <cellStyle name="SAPBEXaggData 49 9" xfId="21793" xr:uid="{00000000-0005-0000-0000-0000C7370000}"/>
    <cellStyle name="SAPBEXaggData 5" xfId="3172" xr:uid="{00000000-0005-0000-0000-0000C8370000}"/>
    <cellStyle name="SAPBEXaggData 5 2" xfId="5710" xr:uid="{00000000-0005-0000-0000-0000C9370000}"/>
    <cellStyle name="SAPBEXaggData 5 3" xfId="8725" xr:uid="{00000000-0005-0000-0000-0000CA370000}"/>
    <cellStyle name="SAPBEXaggData 5 4" xfId="10835" xr:uid="{00000000-0005-0000-0000-0000CB370000}"/>
    <cellStyle name="SAPBEXaggData 5 5" xfId="13200" xr:uid="{00000000-0005-0000-0000-0000CC370000}"/>
    <cellStyle name="SAPBEXaggData 5 6" xfId="16242" xr:uid="{00000000-0005-0000-0000-0000CD370000}"/>
    <cellStyle name="SAPBEXaggData 5 7" xfId="17896" xr:uid="{00000000-0005-0000-0000-0000CE370000}"/>
    <cellStyle name="SAPBEXaggData 5 8" xfId="20938" xr:uid="{00000000-0005-0000-0000-0000CF370000}"/>
    <cellStyle name="SAPBEXaggData 5 9" xfId="22506" xr:uid="{00000000-0005-0000-0000-0000D0370000}"/>
    <cellStyle name="SAPBEXaggData 50" xfId="5231" xr:uid="{00000000-0005-0000-0000-0000D1370000}"/>
    <cellStyle name="SAPBEXaggData 50 2" xfId="8209" xr:uid="{00000000-0005-0000-0000-0000D2370000}"/>
    <cellStyle name="SAPBEXaggData 50 3" xfId="10385" xr:uid="{00000000-0005-0000-0000-0000D3370000}"/>
    <cellStyle name="SAPBEXaggData 50 4" xfId="12707" xr:uid="{00000000-0005-0000-0000-0000D4370000}"/>
    <cellStyle name="SAPBEXaggData 50 5" xfId="16132" xr:uid="{00000000-0005-0000-0000-0000D5370000}"/>
    <cellStyle name="SAPBEXaggData 50 6" xfId="17403" xr:uid="{00000000-0005-0000-0000-0000D6370000}"/>
    <cellStyle name="SAPBEXaggData 50 7" xfId="20828" xr:uid="{00000000-0005-0000-0000-0000D7370000}"/>
    <cellStyle name="SAPBEXaggData 50 8" xfId="22056" xr:uid="{00000000-0005-0000-0000-0000D8370000}"/>
    <cellStyle name="SAPBEXaggData 51" xfId="9514" xr:uid="{00000000-0005-0000-0000-0000D9370000}"/>
    <cellStyle name="SAPBEXaggData 52" xfId="10955" xr:uid="{00000000-0005-0000-0000-0000DA370000}"/>
    <cellStyle name="SAPBEXaggData 53" xfId="13326" xr:uid="{00000000-0005-0000-0000-0000DB370000}"/>
    <cellStyle name="SAPBEXaggData 54" xfId="15417" xr:uid="{00000000-0005-0000-0000-0000DC370000}"/>
    <cellStyle name="SAPBEXaggData 55" xfId="18022" xr:uid="{00000000-0005-0000-0000-0000DD370000}"/>
    <cellStyle name="SAPBEXaggData 56" xfId="20113" xr:uid="{00000000-0005-0000-0000-0000DE370000}"/>
    <cellStyle name="SAPBEXaggData 57" xfId="22626" xr:uid="{00000000-0005-0000-0000-0000DF370000}"/>
    <cellStyle name="SAPBEXaggData 58" xfId="25927" xr:uid="{00000000-0005-0000-0000-0000E0370000}"/>
    <cellStyle name="SAPBEXaggData 6" xfId="3215" xr:uid="{00000000-0005-0000-0000-0000E1370000}"/>
    <cellStyle name="SAPBEXaggData 6 2" xfId="5753" xr:uid="{00000000-0005-0000-0000-0000E2370000}"/>
    <cellStyle name="SAPBEXaggData 6 3" xfId="9843" xr:uid="{00000000-0005-0000-0000-0000E3370000}"/>
    <cellStyle name="SAPBEXaggData 6 4" xfId="11623" xr:uid="{00000000-0005-0000-0000-0000E4370000}"/>
    <cellStyle name="SAPBEXaggData 6 5" xfId="14879" xr:uid="{00000000-0005-0000-0000-0000E5370000}"/>
    <cellStyle name="SAPBEXaggData 6 6" xfId="15915" xr:uid="{00000000-0005-0000-0000-0000E6370000}"/>
    <cellStyle name="SAPBEXaggData 6 7" xfId="19575" xr:uid="{00000000-0005-0000-0000-0000E7370000}"/>
    <cellStyle name="SAPBEXaggData 6 8" xfId="20611" xr:uid="{00000000-0005-0000-0000-0000E8370000}"/>
    <cellStyle name="SAPBEXaggData 6 9" xfId="24049" xr:uid="{00000000-0005-0000-0000-0000E9370000}"/>
    <cellStyle name="SAPBEXaggData 7" xfId="3258" xr:uid="{00000000-0005-0000-0000-0000EA370000}"/>
    <cellStyle name="SAPBEXaggData 7 2" xfId="5796" xr:uid="{00000000-0005-0000-0000-0000EB370000}"/>
    <cellStyle name="SAPBEXaggData 7 3" xfId="9069" xr:uid="{00000000-0005-0000-0000-0000EC370000}"/>
    <cellStyle name="SAPBEXaggData 7 4" xfId="12003" xr:uid="{00000000-0005-0000-0000-0000ED370000}"/>
    <cellStyle name="SAPBEXaggData 7 5" xfId="14482" xr:uid="{00000000-0005-0000-0000-0000EE370000}"/>
    <cellStyle name="SAPBEXaggData 7 6" xfId="16192" xr:uid="{00000000-0005-0000-0000-0000EF370000}"/>
    <cellStyle name="SAPBEXaggData 7 7" xfId="19178" xr:uid="{00000000-0005-0000-0000-0000F0370000}"/>
    <cellStyle name="SAPBEXaggData 7 8" xfId="20888" xr:uid="{00000000-0005-0000-0000-0000F1370000}"/>
    <cellStyle name="SAPBEXaggData 7 9" xfId="23678" xr:uid="{00000000-0005-0000-0000-0000F2370000}"/>
    <cellStyle name="SAPBEXaggData 8" xfId="3301" xr:uid="{00000000-0005-0000-0000-0000F3370000}"/>
    <cellStyle name="SAPBEXaggData 8 2" xfId="5839" xr:uid="{00000000-0005-0000-0000-0000F4370000}"/>
    <cellStyle name="SAPBEXaggData 8 3" xfId="9590" xr:uid="{00000000-0005-0000-0000-0000F5370000}"/>
    <cellStyle name="SAPBEXaggData 8 4" xfId="10942" xr:uid="{00000000-0005-0000-0000-0000F6370000}"/>
    <cellStyle name="SAPBEXaggData 8 5" xfId="12684" xr:uid="{00000000-0005-0000-0000-0000F7370000}"/>
    <cellStyle name="SAPBEXaggData 8 6" xfId="15092" xr:uid="{00000000-0005-0000-0000-0000F8370000}"/>
    <cellStyle name="SAPBEXaggData 8 7" xfId="17380" xr:uid="{00000000-0005-0000-0000-0000F9370000}"/>
    <cellStyle name="SAPBEXaggData 8 8" xfId="19788" xr:uid="{00000000-0005-0000-0000-0000FA370000}"/>
    <cellStyle name="SAPBEXaggData 8 9" xfId="22033" xr:uid="{00000000-0005-0000-0000-0000FB370000}"/>
    <cellStyle name="SAPBEXaggData 9" xfId="3344" xr:uid="{00000000-0005-0000-0000-0000FC370000}"/>
    <cellStyle name="SAPBEXaggData 9 2" xfId="5882" xr:uid="{00000000-0005-0000-0000-0000FD370000}"/>
    <cellStyle name="SAPBEXaggData 9 3" xfId="9692" xr:uid="{00000000-0005-0000-0000-0000FE370000}"/>
    <cellStyle name="SAPBEXaggData 9 4" xfId="10913" xr:uid="{00000000-0005-0000-0000-0000FF370000}"/>
    <cellStyle name="SAPBEXaggData 9 5" xfId="13283" xr:uid="{00000000-0005-0000-0000-000000380000}"/>
    <cellStyle name="SAPBEXaggData 9 6" xfId="15323" xr:uid="{00000000-0005-0000-0000-000001380000}"/>
    <cellStyle name="SAPBEXaggData 9 7" xfId="17979" xr:uid="{00000000-0005-0000-0000-000002380000}"/>
    <cellStyle name="SAPBEXaggData 9 8" xfId="20019" xr:uid="{00000000-0005-0000-0000-000003380000}"/>
    <cellStyle name="SAPBEXaggData 9 9" xfId="22584" xr:uid="{00000000-0005-0000-0000-000004380000}"/>
    <cellStyle name="SAPBEXaggDataEmph" xfId="2941" xr:uid="{00000000-0005-0000-0000-000005380000}"/>
    <cellStyle name="SAPBEXaggDataEmph 10" xfId="3383" xr:uid="{00000000-0005-0000-0000-000006380000}"/>
    <cellStyle name="SAPBEXaggDataEmph 10 2" xfId="5921" xr:uid="{00000000-0005-0000-0000-000007380000}"/>
    <cellStyle name="SAPBEXaggDataEmph 10 3" xfId="8554" xr:uid="{00000000-0005-0000-0000-000008380000}"/>
    <cellStyle name="SAPBEXaggDataEmph 10 4" xfId="11959" xr:uid="{00000000-0005-0000-0000-000009380000}"/>
    <cellStyle name="SAPBEXaggDataEmph 10 5" xfId="14435" xr:uid="{00000000-0005-0000-0000-00000A380000}"/>
    <cellStyle name="SAPBEXaggDataEmph 10 6" xfId="16112" xr:uid="{00000000-0005-0000-0000-00000B380000}"/>
    <cellStyle name="SAPBEXaggDataEmph 10 7" xfId="19131" xr:uid="{00000000-0005-0000-0000-00000C380000}"/>
    <cellStyle name="SAPBEXaggDataEmph 10 8" xfId="20808" xr:uid="{00000000-0005-0000-0000-00000D380000}"/>
    <cellStyle name="SAPBEXaggDataEmph 10 9" xfId="23634" xr:uid="{00000000-0005-0000-0000-00000E380000}"/>
    <cellStyle name="SAPBEXaggDataEmph 11" xfId="3454" xr:uid="{00000000-0005-0000-0000-00000F380000}"/>
    <cellStyle name="SAPBEXaggDataEmph 11 2" xfId="5992" xr:uid="{00000000-0005-0000-0000-000010380000}"/>
    <cellStyle name="SAPBEXaggDataEmph 11 3" xfId="9179" xr:uid="{00000000-0005-0000-0000-000011380000}"/>
    <cellStyle name="SAPBEXaggDataEmph 11 4" xfId="10328" xr:uid="{00000000-0005-0000-0000-000012380000}"/>
    <cellStyle name="SAPBEXaggDataEmph 11 5" xfId="12647" xr:uid="{00000000-0005-0000-0000-000013380000}"/>
    <cellStyle name="SAPBEXaggDataEmph 11 6" xfId="16809" xr:uid="{00000000-0005-0000-0000-000014380000}"/>
    <cellStyle name="SAPBEXaggDataEmph 11 7" xfId="17343" xr:uid="{00000000-0005-0000-0000-000015380000}"/>
    <cellStyle name="SAPBEXaggDataEmph 11 8" xfId="21505" xr:uid="{00000000-0005-0000-0000-000016380000}"/>
    <cellStyle name="SAPBEXaggDataEmph 11 9" xfId="21999" xr:uid="{00000000-0005-0000-0000-000017380000}"/>
    <cellStyle name="SAPBEXaggDataEmph 12" xfId="3464" xr:uid="{00000000-0005-0000-0000-000018380000}"/>
    <cellStyle name="SAPBEXaggDataEmph 12 2" xfId="6002" xr:uid="{00000000-0005-0000-0000-000019380000}"/>
    <cellStyle name="SAPBEXaggDataEmph 12 3" xfId="9991" xr:uid="{00000000-0005-0000-0000-00001A380000}"/>
    <cellStyle name="SAPBEXaggDataEmph 12 4" xfId="10775" xr:uid="{00000000-0005-0000-0000-00001B380000}"/>
    <cellStyle name="SAPBEXaggDataEmph 12 5" xfId="12335" xr:uid="{00000000-0005-0000-0000-00001C380000}"/>
    <cellStyle name="SAPBEXaggDataEmph 12 6" xfId="14848" xr:uid="{00000000-0005-0000-0000-00001D380000}"/>
    <cellStyle name="SAPBEXaggDataEmph 12 7" xfId="17031" xr:uid="{00000000-0005-0000-0000-00001E380000}"/>
    <cellStyle name="SAPBEXaggDataEmph 12 8" xfId="19544" xr:uid="{00000000-0005-0000-0000-00001F380000}"/>
    <cellStyle name="SAPBEXaggDataEmph 12 9" xfId="21724" xr:uid="{00000000-0005-0000-0000-000020380000}"/>
    <cellStyle name="SAPBEXaggDataEmph 13" xfId="3542" xr:uid="{00000000-0005-0000-0000-000021380000}"/>
    <cellStyle name="SAPBEXaggDataEmph 13 2" xfId="6080" xr:uid="{00000000-0005-0000-0000-000022380000}"/>
    <cellStyle name="SAPBEXaggDataEmph 13 3" xfId="9224" xr:uid="{00000000-0005-0000-0000-000023380000}"/>
    <cellStyle name="SAPBEXaggDataEmph 13 4" xfId="11630" xr:uid="{00000000-0005-0000-0000-000024380000}"/>
    <cellStyle name="SAPBEXaggDataEmph 13 5" xfId="14073" xr:uid="{00000000-0005-0000-0000-000025380000}"/>
    <cellStyle name="SAPBEXaggDataEmph 13 6" xfId="13389" xr:uid="{00000000-0005-0000-0000-000026380000}"/>
    <cellStyle name="SAPBEXaggDataEmph 13 7" xfId="18769" xr:uid="{00000000-0005-0000-0000-000027380000}"/>
    <cellStyle name="SAPBEXaggDataEmph 13 8" xfId="18085" xr:uid="{00000000-0005-0000-0000-000028380000}"/>
    <cellStyle name="SAPBEXaggDataEmph 13 9" xfId="23305" xr:uid="{00000000-0005-0000-0000-000029380000}"/>
    <cellStyle name="SAPBEXaggDataEmph 14" xfId="3544" xr:uid="{00000000-0005-0000-0000-00002A380000}"/>
    <cellStyle name="SAPBEXaggDataEmph 14 2" xfId="6082" xr:uid="{00000000-0005-0000-0000-00002B380000}"/>
    <cellStyle name="SAPBEXaggDataEmph 14 3" xfId="5486" xr:uid="{00000000-0005-0000-0000-00002C380000}"/>
    <cellStyle name="SAPBEXaggDataEmph 14 4" xfId="10603" xr:uid="{00000000-0005-0000-0000-00002D380000}"/>
    <cellStyle name="SAPBEXaggDataEmph 14 5" xfId="12951" xr:uid="{00000000-0005-0000-0000-00002E380000}"/>
    <cellStyle name="SAPBEXaggDataEmph 14 6" xfId="16202" xr:uid="{00000000-0005-0000-0000-00002F380000}"/>
    <cellStyle name="SAPBEXaggDataEmph 14 7" xfId="17647" xr:uid="{00000000-0005-0000-0000-000030380000}"/>
    <cellStyle name="SAPBEXaggDataEmph 14 8" xfId="20898" xr:uid="{00000000-0005-0000-0000-000031380000}"/>
    <cellStyle name="SAPBEXaggDataEmph 14 9" xfId="22276" xr:uid="{00000000-0005-0000-0000-000032380000}"/>
    <cellStyle name="SAPBEXaggDataEmph 15" xfId="3666" xr:uid="{00000000-0005-0000-0000-000033380000}"/>
    <cellStyle name="SAPBEXaggDataEmph 15 2" xfId="6204" xr:uid="{00000000-0005-0000-0000-000034380000}"/>
    <cellStyle name="SAPBEXaggDataEmph 15 3" xfId="5489" xr:uid="{00000000-0005-0000-0000-000035380000}"/>
    <cellStyle name="SAPBEXaggDataEmph 15 4" xfId="10287" xr:uid="{00000000-0005-0000-0000-000036380000}"/>
    <cellStyle name="SAPBEXaggDataEmph 15 5" xfId="12600" xr:uid="{00000000-0005-0000-0000-000037380000}"/>
    <cellStyle name="SAPBEXaggDataEmph 15 6" xfId="13447" xr:uid="{00000000-0005-0000-0000-000038380000}"/>
    <cellStyle name="SAPBEXaggDataEmph 15 7" xfId="17296" xr:uid="{00000000-0005-0000-0000-000039380000}"/>
    <cellStyle name="SAPBEXaggDataEmph 15 8" xfId="18143" xr:uid="{00000000-0005-0000-0000-00003A380000}"/>
    <cellStyle name="SAPBEXaggDataEmph 15 9" xfId="21957" xr:uid="{00000000-0005-0000-0000-00003B380000}"/>
    <cellStyle name="SAPBEXaggDataEmph 16" xfId="3728" xr:uid="{00000000-0005-0000-0000-00003C380000}"/>
    <cellStyle name="SAPBEXaggDataEmph 16 2" xfId="6266" xr:uid="{00000000-0005-0000-0000-00003D380000}"/>
    <cellStyle name="SAPBEXaggDataEmph 16 3" xfId="8166" xr:uid="{00000000-0005-0000-0000-00003E380000}"/>
    <cellStyle name="SAPBEXaggDataEmph 16 4" xfId="11472" xr:uid="{00000000-0005-0000-0000-00003F380000}"/>
    <cellStyle name="SAPBEXaggDataEmph 16 5" xfId="13895" xr:uid="{00000000-0005-0000-0000-000040380000}"/>
    <cellStyle name="SAPBEXaggDataEmph 16 6" xfId="16400" xr:uid="{00000000-0005-0000-0000-000041380000}"/>
    <cellStyle name="SAPBEXaggDataEmph 16 7" xfId="18591" xr:uid="{00000000-0005-0000-0000-000042380000}"/>
    <cellStyle name="SAPBEXaggDataEmph 16 8" xfId="21096" xr:uid="{00000000-0005-0000-0000-000043380000}"/>
    <cellStyle name="SAPBEXaggDataEmph 16 9" xfId="23147" xr:uid="{00000000-0005-0000-0000-000044380000}"/>
    <cellStyle name="SAPBEXaggDataEmph 17" xfId="3783" xr:uid="{00000000-0005-0000-0000-000045380000}"/>
    <cellStyle name="SAPBEXaggDataEmph 17 2" xfId="6321" xr:uid="{00000000-0005-0000-0000-000046380000}"/>
    <cellStyle name="SAPBEXaggDataEmph 17 3" xfId="9971" xr:uid="{00000000-0005-0000-0000-000047380000}"/>
    <cellStyle name="SAPBEXaggDataEmph 17 4" xfId="11637" xr:uid="{00000000-0005-0000-0000-000048380000}"/>
    <cellStyle name="SAPBEXaggDataEmph 17 5" xfId="14081" xr:uid="{00000000-0005-0000-0000-000049380000}"/>
    <cellStyle name="SAPBEXaggDataEmph 17 6" xfId="16433" xr:uid="{00000000-0005-0000-0000-00004A380000}"/>
    <cellStyle name="SAPBEXaggDataEmph 17 7" xfId="18777" xr:uid="{00000000-0005-0000-0000-00004B380000}"/>
    <cellStyle name="SAPBEXaggDataEmph 17 8" xfId="21129" xr:uid="{00000000-0005-0000-0000-00004C380000}"/>
    <cellStyle name="SAPBEXaggDataEmph 17 9" xfId="23312" xr:uid="{00000000-0005-0000-0000-00004D380000}"/>
    <cellStyle name="SAPBEXaggDataEmph 18" xfId="3840" xr:uid="{00000000-0005-0000-0000-00004E380000}"/>
    <cellStyle name="SAPBEXaggDataEmph 18 2" xfId="6378" xr:uid="{00000000-0005-0000-0000-00004F380000}"/>
    <cellStyle name="SAPBEXaggDataEmph 18 3" xfId="10236" xr:uid="{00000000-0005-0000-0000-000050380000}"/>
    <cellStyle name="SAPBEXaggDataEmph 18 4" xfId="11813" xr:uid="{00000000-0005-0000-0000-000051380000}"/>
    <cellStyle name="SAPBEXaggDataEmph 18 5" xfId="14270" xr:uid="{00000000-0005-0000-0000-000052380000}"/>
    <cellStyle name="SAPBEXaggDataEmph 18 6" xfId="14479" xr:uid="{00000000-0005-0000-0000-000053380000}"/>
    <cellStyle name="SAPBEXaggDataEmph 18 7" xfId="18966" xr:uid="{00000000-0005-0000-0000-000054380000}"/>
    <cellStyle name="SAPBEXaggDataEmph 18 8" xfId="19175" xr:uid="{00000000-0005-0000-0000-000055380000}"/>
    <cellStyle name="SAPBEXaggDataEmph 18 9" xfId="23488" xr:uid="{00000000-0005-0000-0000-000056380000}"/>
    <cellStyle name="SAPBEXaggDataEmph 19" xfId="3815" xr:uid="{00000000-0005-0000-0000-000057380000}"/>
    <cellStyle name="SAPBEXaggDataEmph 19 2" xfId="6353" xr:uid="{00000000-0005-0000-0000-000058380000}"/>
    <cellStyle name="SAPBEXaggDataEmph 19 3" xfId="8014" xr:uid="{00000000-0005-0000-0000-000059380000}"/>
    <cellStyle name="SAPBEXaggDataEmph 19 4" xfId="11441" xr:uid="{00000000-0005-0000-0000-00005A380000}"/>
    <cellStyle name="SAPBEXaggDataEmph 19 5" xfId="13859" xr:uid="{00000000-0005-0000-0000-00005B380000}"/>
    <cellStyle name="SAPBEXaggDataEmph 19 6" xfId="16840" xr:uid="{00000000-0005-0000-0000-00005C380000}"/>
    <cellStyle name="SAPBEXaggDataEmph 19 7" xfId="18555" xr:uid="{00000000-0005-0000-0000-00005D380000}"/>
    <cellStyle name="SAPBEXaggDataEmph 19 8" xfId="21536" xr:uid="{00000000-0005-0000-0000-00005E380000}"/>
    <cellStyle name="SAPBEXaggDataEmph 19 9" xfId="23116" xr:uid="{00000000-0005-0000-0000-00005F380000}"/>
    <cellStyle name="SAPBEXaggDataEmph 2" xfId="3060" xr:uid="{00000000-0005-0000-0000-000060380000}"/>
    <cellStyle name="SAPBEXaggDataEmph 2 2" xfId="5598" xr:uid="{00000000-0005-0000-0000-000061380000}"/>
    <cellStyle name="SAPBEXaggDataEmph 2 3" xfId="9694" xr:uid="{00000000-0005-0000-0000-000062380000}"/>
    <cellStyle name="SAPBEXaggDataEmph 2 4" xfId="11531" xr:uid="{00000000-0005-0000-0000-000063380000}"/>
    <cellStyle name="SAPBEXaggDataEmph 2 5" xfId="13963" xr:uid="{00000000-0005-0000-0000-000064380000}"/>
    <cellStyle name="SAPBEXaggDataEmph 2 6" xfId="15278" xr:uid="{00000000-0005-0000-0000-000065380000}"/>
    <cellStyle name="SAPBEXaggDataEmph 2 7" xfId="18659" xr:uid="{00000000-0005-0000-0000-000066380000}"/>
    <cellStyle name="SAPBEXaggDataEmph 2 8" xfId="19974" xr:uid="{00000000-0005-0000-0000-000067380000}"/>
    <cellStyle name="SAPBEXaggDataEmph 2 9" xfId="23205" xr:uid="{00000000-0005-0000-0000-000068380000}"/>
    <cellStyle name="SAPBEXaggDataEmph 20" xfId="3903" xr:uid="{00000000-0005-0000-0000-000069380000}"/>
    <cellStyle name="SAPBEXaggDataEmph 20 2" xfId="6441" xr:uid="{00000000-0005-0000-0000-00006A380000}"/>
    <cellStyle name="SAPBEXaggDataEmph 20 3" xfId="9378" xr:uid="{00000000-0005-0000-0000-00006B380000}"/>
    <cellStyle name="SAPBEXaggDataEmph 20 4" xfId="11190" xr:uid="{00000000-0005-0000-0000-00006C380000}"/>
    <cellStyle name="SAPBEXaggDataEmph 20 5" xfId="13313" xr:uid="{00000000-0005-0000-0000-00006D380000}"/>
    <cellStyle name="SAPBEXaggDataEmph 20 6" xfId="15949" xr:uid="{00000000-0005-0000-0000-00006E380000}"/>
    <cellStyle name="SAPBEXaggDataEmph 20 7" xfId="18009" xr:uid="{00000000-0005-0000-0000-00006F380000}"/>
    <cellStyle name="SAPBEXaggDataEmph 20 8" xfId="20645" xr:uid="{00000000-0005-0000-0000-000070380000}"/>
    <cellStyle name="SAPBEXaggDataEmph 20 9" xfId="22613" xr:uid="{00000000-0005-0000-0000-000071380000}"/>
    <cellStyle name="SAPBEXaggDataEmph 21" xfId="3988" xr:uid="{00000000-0005-0000-0000-000072380000}"/>
    <cellStyle name="SAPBEXaggDataEmph 21 2" xfId="6526" xr:uid="{00000000-0005-0000-0000-000073380000}"/>
    <cellStyle name="SAPBEXaggDataEmph 21 3" xfId="8178" xr:uid="{00000000-0005-0000-0000-000074380000}"/>
    <cellStyle name="SAPBEXaggDataEmph 21 4" xfId="12084" xr:uid="{00000000-0005-0000-0000-000075380000}"/>
    <cellStyle name="SAPBEXaggDataEmph 21 5" xfId="14564" xr:uid="{00000000-0005-0000-0000-000076380000}"/>
    <cellStyle name="SAPBEXaggDataEmph 21 6" xfId="15657" xr:uid="{00000000-0005-0000-0000-000077380000}"/>
    <cellStyle name="SAPBEXaggDataEmph 21 7" xfId="19260" xr:uid="{00000000-0005-0000-0000-000078380000}"/>
    <cellStyle name="SAPBEXaggDataEmph 21 8" xfId="20353" xr:uid="{00000000-0005-0000-0000-000079380000}"/>
    <cellStyle name="SAPBEXaggDataEmph 21 9" xfId="23756" xr:uid="{00000000-0005-0000-0000-00007A380000}"/>
    <cellStyle name="SAPBEXaggDataEmph 22" xfId="4028" xr:uid="{00000000-0005-0000-0000-00007B380000}"/>
    <cellStyle name="SAPBEXaggDataEmph 22 2" xfId="6566" xr:uid="{00000000-0005-0000-0000-00007C380000}"/>
    <cellStyle name="SAPBEXaggDataEmph 22 3" xfId="7998" xr:uid="{00000000-0005-0000-0000-00007D380000}"/>
    <cellStyle name="SAPBEXaggDataEmph 22 4" xfId="11137" xr:uid="{00000000-0005-0000-0000-00007E380000}"/>
    <cellStyle name="SAPBEXaggDataEmph 22 5" xfId="13533" xr:uid="{00000000-0005-0000-0000-00007F380000}"/>
    <cellStyle name="SAPBEXaggDataEmph 22 6" xfId="15865" xr:uid="{00000000-0005-0000-0000-000080380000}"/>
    <cellStyle name="SAPBEXaggDataEmph 22 7" xfId="18229" xr:uid="{00000000-0005-0000-0000-000081380000}"/>
    <cellStyle name="SAPBEXaggDataEmph 22 8" xfId="20561" xr:uid="{00000000-0005-0000-0000-000082380000}"/>
    <cellStyle name="SAPBEXaggDataEmph 22 9" xfId="22810" xr:uid="{00000000-0005-0000-0000-000083380000}"/>
    <cellStyle name="SAPBEXaggDataEmph 23" xfId="3926" xr:uid="{00000000-0005-0000-0000-000084380000}"/>
    <cellStyle name="SAPBEXaggDataEmph 23 2" xfId="6464" xr:uid="{00000000-0005-0000-0000-000085380000}"/>
    <cellStyle name="SAPBEXaggDataEmph 23 3" xfId="9412" xr:uid="{00000000-0005-0000-0000-000086380000}"/>
    <cellStyle name="SAPBEXaggDataEmph 23 4" xfId="10242" xr:uid="{00000000-0005-0000-0000-000087380000}"/>
    <cellStyle name="SAPBEXaggDataEmph 23 5" xfId="12549" xr:uid="{00000000-0005-0000-0000-000088380000}"/>
    <cellStyle name="SAPBEXaggDataEmph 23 6" xfId="16272" xr:uid="{00000000-0005-0000-0000-000089380000}"/>
    <cellStyle name="SAPBEXaggDataEmph 23 7" xfId="17245" xr:uid="{00000000-0005-0000-0000-00008A380000}"/>
    <cellStyle name="SAPBEXaggDataEmph 23 8" xfId="20968" xr:uid="{00000000-0005-0000-0000-00008B380000}"/>
    <cellStyle name="SAPBEXaggDataEmph 23 9" xfId="21911" xr:uid="{00000000-0005-0000-0000-00008C380000}"/>
    <cellStyle name="SAPBEXaggDataEmph 24" xfId="4075" xr:uid="{00000000-0005-0000-0000-00008D380000}"/>
    <cellStyle name="SAPBEXaggDataEmph 24 2" xfId="6613" xr:uid="{00000000-0005-0000-0000-00008E380000}"/>
    <cellStyle name="SAPBEXaggDataEmph 24 3" xfId="9415" xr:uid="{00000000-0005-0000-0000-00008F380000}"/>
    <cellStyle name="SAPBEXaggDataEmph 24 4" xfId="11275" xr:uid="{00000000-0005-0000-0000-000090380000}"/>
    <cellStyle name="SAPBEXaggDataEmph 24 5" xfId="12342" xr:uid="{00000000-0005-0000-0000-000091380000}"/>
    <cellStyle name="SAPBEXaggDataEmph 24 6" xfId="15632" xr:uid="{00000000-0005-0000-0000-000092380000}"/>
    <cellStyle name="SAPBEXaggDataEmph 24 7" xfId="17038" xr:uid="{00000000-0005-0000-0000-000093380000}"/>
    <cellStyle name="SAPBEXaggDataEmph 24 8" xfId="20328" xr:uid="{00000000-0005-0000-0000-000094380000}"/>
    <cellStyle name="SAPBEXaggDataEmph 24 9" xfId="21730" xr:uid="{00000000-0005-0000-0000-000095380000}"/>
    <cellStyle name="SAPBEXaggDataEmph 25" xfId="4137" xr:uid="{00000000-0005-0000-0000-000096380000}"/>
    <cellStyle name="SAPBEXaggDataEmph 25 2" xfId="6675" xr:uid="{00000000-0005-0000-0000-000097380000}"/>
    <cellStyle name="SAPBEXaggDataEmph 25 3" xfId="9418" xr:uid="{00000000-0005-0000-0000-000098380000}"/>
    <cellStyle name="SAPBEXaggDataEmph 25 4" xfId="11301" xr:uid="{00000000-0005-0000-0000-000099380000}"/>
    <cellStyle name="SAPBEXaggDataEmph 25 5" xfId="13708" xr:uid="{00000000-0005-0000-0000-00009A380000}"/>
    <cellStyle name="SAPBEXaggDataEmph 25 6" xfId="15476" xr:uid="{00000000-0005-0000-0000-00009B380000}"/>
    <cellStyle name="SAPBEXaggDataEmph 25 7" xfId="18404" xr:uid="{00000000-0005-0000-0000-00009C380000}"/>
    <cellStyle name="SAPBEXaggDataEmph 25 8" xfId="20172" xr:uid="{00000000-0005-0000-0000-00009D380000}"/>
    <cellStyle name="SAPBEXaggDataEmph 25 9" xfId="22975" xr:uid="{00000000-0005-0000-0000-00009E380000}"/>
    <cellStyle name="SAPBEXaggDataEmph 26" xfId="4184" xr:uid="{00000000-0005-0000-0000-00009F380000}"/>
    <cellStyle name="SAPBEXaggDataEmph 26 2" xfId="6722" xr:uid="{00000000-0005-0000-0000-0000A0380000}"/>
    <cellStyle name="SAPBEXaggDataEmph 26 3" xfId="8660" xr:uid="{00000000-0005-0000-0000-0000A1380000}"/>
    <cellStyle name="SAPBEXaggDataEmph 26 4" xfId="10405" xr:uid="{00000000-0005-0000-0000-0000A2380000}"/>
    <cellStyle name="SAPBEXaggDataEmph 26 5" xfId="12728" xr:uid="{00000000-0005-0000-0000-0000A3380000}"/>
    <cellStyle name="SAPBEXaggDataEmph 26 6" xfId="16291" xr:uid="{00000000-0005-0000-0000-0000A4380000}"/>
    <cellStyle name="SAPBEXaggDataEmph 26 7" xfId="17424" xr:uid="{00000000-0005-0000-0000-0000A5380000}"/>
    <cellStyle name="SAPBEXaggDataEmph 26 8" xfId="20987" xr:uid="{00000000-0005-0000-0000-0000A6380000}"/>
    <cellStyle name="SAPBEXaggDataEmph 26 9" xfId="22076" xr:uid="{00000000-0005-0000-0000-0000A7380000}"/>
    <cellStyle name="SAPBEXaggDataEmph 27" xfId="4225" xr:uid="{00000000-0005-0000-0000-0000A8380000}"/>
    <cellStyle name="SAPBEXaggDataEmph 27 2" xfId="6763" xr:uid="{00000000-0005-0000-0000-0000A9380000}"/>
    <cellStyle name="SAPBEXaggDataEmph 27 3" xfId="8834" xr:uid="{00000000-0005-0000-0000-0000AA380000}"/>
    <cellStyle name="SAPBEXaggDataEmph 27 4" xfId="11407" xr:uid="{00000000-0005-0000-0000-0000AB380000}"/>
    <cellStyle name="SAPBEXaggDataEmph 27 5" xfId="13823" xr:uid="{00000000-0005-0000-0000-0000AC380000}"/>
    <cellStyle name="SAPBEXaggDataEmph 27 6" xfId="16326" xr:uid="{00000000-0005-0000-0000-0000AD380000}"/>
    <cellStyle name="SAPBEXaggDataEmph 27 7" xfId="18519" xr:uid="{00000000-0005-0000-0000-0000AE380000}"/>
    <cellStyle name="SAPBEXaggDataEmph 27 8" xfId="21022" xr:uid="{00000000-0005-0000-0000-0000AF380000}"/>
    <cellStyle name="SAPBEXaggDataEmph 27 9" xfId="23081" xr:uid="{00000000-0005-0000-0000-0000B0380000}"/>
    <cellStyle name="SAPBEXaggDataEmph 28" xfId="4265" xr:uid="{00000000-0005-0000-0000-0000B1380000}"/>
    <cellStyle name="SAPBEXaggDataEmph 28 2" xfId="6803" xr:uid="{00000000-0005-0000-0000-0000B2380000}"/>
    <cellStyle name="SAPBEXaggDataEmph 28 3" xfId="9377" xr:uid="{00000000-0005-0000-0000-0000B3380000}"/>
    <cellStyle name="SAPBEXaggDataEmph 28 4" xfId="10999" xr:uid="{00000000-0005-0000-0000-0000B4380000}"/>
    <cellStyle name="SAPBEXaggDataEmph 28 5" xfId="13374" xr:uid="{00000000-0005-0000-0000-0000B5380000}"/>
    <cellStyle name="SAPBEXaggDataEmph 28 6" xfId="16368" xr:uid="{00000000-0005-0000-0000-0000B6380000}"/>
    <cellStyle name="SAPBEXaggDataEmph 28 7" xfId="18070" xr:uid="{00000000-0005-0000-0000-0000B7380000}"/>
    <cellStyle name="SAPBEXaggDataEmph 28 8" xfId="21064" xr:uid="{00000000-0005-0000-0000-0000B8380000}"/>
    <cellStyle name="SAPBEXaggDataEmph 28 9" xfId="22672" xr:uid="{00000000-0005-0000-0000-0000B9380000}"/>
    <cellStyle name="SAPBEXaggDataEmph 29" xfId="4308" xr:uid="{00000000-0005-0000-0000-0000BA380000}"/>
    <cellStyle name="SAPBEXaggDataEmph 29 2" xfId="6846" xr:uid="{00000000-0005-0000-0000-0000BB380000}"/>
    <cellStyle name="SAPBEXaggDataEmph 29 3" xfId="9586" xr:uid="{00000000-0005-0000-0000-0000BC380000}"/>
    <cellStyle name="SAPBEXaggDataEmph 29 4" xfId="8905" xr:uid="{00000000-0005-0000-0000-0000BD380000}"/>
    <cellStyle name="SAPBEXaggDataEmph 29 5" xfId="12326" xr:uid="{00000000-0005-0000-0000-0000BE380000}"/>
    <cellStyle name="SAPBEXaggDataEmph 29 6" xfId="16770" xr:uid="{00000000-0005-0000-0000-0000BF380000}"/>
    <cellStyle name="SAPBEXaggDataEmph 29 7" xfId="17022" xr:uid="{00000000-0005-0000-0000-0000C0380000}"/>
    <cellStyle name="SAPBEXaggDataEmph 29 8" xfId="21466" xr:uid="{00000000-0005-0000-0000-0000C1380000}"/>
    <cellStyle name="SAPBEXaggDataEmph 29 9" xfId="21716" xr:uid="{00000000-0005-0000-0000-0000C2380000}"/>
    <cellStyle name="SAPBEXaggDataEmph 3" xfId="3105" xr:uid="{00000000-0005-0000-0000-0000C3380000}"/>
    <cellStyle name="SAPBEXaggDataEmph 3 2" xfId="5643" xr:uid="{00000000-0005-0000-0000-0000C4380000}"/>
    <cellStyle name="SAPBEXaggDataEmph 3 3" xfId="7987" xr:uid="{00000000-0005-0000-0000-0000C5380000}"/>
    <cellStyle name="SAPBEXaggDataEmph 3 4" xfId="10605" xr:uid="{00000000-0005-0000-0000-0000C6380000}"/>
    <cellStyle name="SAPBEXaggDataEmph 3 5" xfId="12953" xr:uid="{00000000-0005-0000-0000-0000C7380000}"/>
    <cellStyle name="SAPBEXaggDataEmph 3 6" xfId="16409" xr:uid="{00000000-0005-0000-0000-0000C8380000}"/>
    <cellStyle name="SAPBEXaggDataEmph 3 7" xfId="17649" xr:uid="{00000000-0005-0000-0000-0000C9380000}"/>
    <cellStyle name="SAPBEXaggDataEmph 3 8" xfId="21105" xr:uid="{00000000-0005-0000-0000-0000CA380000}"/>
    <cellStyle name="SAPBEXaggDataEmph 3 9" xfId="22278" xr:uid="{00000000-0005-0000-0000-0000CB380000}"/>
    <cellStyle name="SAPBEXaggDataEmph 30" xfId="4351" xr:uid="{00000000-0005-0000-0000-0000CC380000}"/>
    <cellStyle name="SAPBEXaggDataEmph 30 2" xfId="6889" xr:uid="{00000000-0005-0000-0000-0000CD380000}"/>
    <cellStyle name="SAPBEXaggDataEmph 30 3" xfId="8675" xr:uid="{00000000-0005-0000-0000-0000CE380000}"/>
    <cellStyle name="SAPBEXaggDataEmph 30 4" xfId="12053" xr:uid="{00000000-0005-0000-0000-0000CF380000}"/>
    <cellStyle name="SAPBEXaggDataEmph 30 5" xfId="14321" xr:uid="{00000000-0005-0000-0000-0000D0380000}"/>
    <cellStyle name="SAPBEXaggDataEmph 30 6" xfId="14426" xr:uid="{00000000-0005-0000-0000-0000D1380000}"/>
    <cellStyle name="SAPBEXaggDataEmph 30 7" xfId="19017" xr:uid="{00000000-0005-0000-0000-0000D2380000}"/>
    <cellStyle name="SAPBEXaggDataEmph 30 8" xfId="19122" xr:uid="{00000000-0005-0000-0000-0000D3380000}"/>
    <cellStyle name="SAPBEXaggDataEmph 30 9" xfId="23534" xr:uid="{00000000-0005-0000-0000-0000D4380000}"/>
    <cellStyle name="SAPBEXaggDataEmph 31" xfId="4394" xr:uid="{00000000-0005-0000-0000-0000D5380000}"/>
    <cellStyle name="SAPBEXaggDataEmph 31 2" xfId="6932" xr:uid="{00000000-0005-0000-0000-0000D6380000}"/>
    <cellStyle name="SAPBEXaggDataEmph 31 3" xfId="8039" xr:uid="{00000000-0005-0000-0000-0000D7380000}"/>
    <cellStyle name="SAPBEXaggDataEmph 31 4" xfId="10912" xr:uid="{00000000-0005-0000-0000-0000D8380000}"/>
    <cellStyle name="SAPBEXaggDataEmph 31 5" xfId="13282" xr:uid="{00000000-0005-0000-0000-0000D9380000}"/>
    <cellStyle name="SAPBEXaggDataEmph 31 6" xfId="15976" xr:uid="{00000000-0005-0000-0000-0000DA380000}"/>
    <cellStyle name="SAPBEXaggDataEmph 31 7" xfId="17978" xr:uid="{00000000-0005-0000-0000-0000DB380000}"/>
    <cellStyle name="SAPBEXaggDataEmph 31 8" xfId="20672" xr:uid="{00000000-0005-0000-0000-0000DC380000}"/>
    <cellStyle name="SAPBEXaggDataEmph 31 9" xfId="22583" xr:uid="{00000000-0005-0000-0000-0000DD380000}"/>
    <cellStyle name="SAPBEXaggDataEmph 32" xfId="4460" xr:uid="{00000000-0005-0000-0000-0000DE380000}"/>
    <cellStyle name="SAPBEXaggDataEmph 32 2" xfId="6998" xr:uid="{00000000-0005-0000-0000-0000DF380000}"/>
    <cellStyle name="SAPBEXaggDataEmph 32 3" xfId="9150" xr:uid="{00000000-0005-0000-0000-0000E0380000}"/>
    <cellStyle name="SAPBEXaggDataEmph 32 4" xfId="11106" xr:uid="{00000000-0005-0000-0000-0000E1380000}"/>
    <cellStyle name="SAPBEXaggDataEmph 32 5" xfId="13500" xr:uid="{00000000-0005-0000-0000-0000E2380000}"/>
    <cellStyle name="SAPBEXaggDataEmph 32 6" xfId="16165" xr:uid="{00000000-0005-0000-0000-0000E3380000}"/>
    <cellStyle name="SAPBEXaggDataEmph 32 7" xfId="18196" xr:uid="{00000000-0005-0000-0000-0000E4380000}"/>
    <cellStyle name="SAPBEXaggDataEmph 32 8" xfId="20861" xr:uid="{00000000-0005-0000-0000-0000E5380000}"/>
    <cellStyle name="SAPBEXaggDataEmph 32 9" xfId="22779" xr:uid="{00000000-0005-0000-0000-0000E6380000}"/>
    <cellStyle name="SAPBEXaggDataEmph 33" xfId="4462" xr:uid="{00000000-0005-0000-0000-0000E7380000}"/>
    <cellStyle name="SAPBEXaggDataEmph 33 2" xfId="7000" xr:uid="{00000000-0005-0000-0000-0000E8380000}"/>
    <cellStyle name="SAPBEXaggDataEmph 33 3" xfId="9026" xr:uid="{00000000-0005-0000-0000-0000E9380000}"/>
    <cellStyle name="SAPBEXaggDataEmph 33 4" xfId="11948" xr:uid="{00000000-0005-0000-0000-0000EA380000}"/>
    <cellStyle name="SAPBEXaggDataEmph 33 5" xfId="14421" xr:uid="{00000000-0005-0000-0000-0000EB380000}"/>
    <cellStyle name="SAPBEXaggDataEmph 33 6" xfId="16609" xr:uid="{00000000-0005-0000-0000-0000EC380000}"/>
    <cellStyle name="SAPBEXaggDataEmph 33 7" xfId="19117" xr:uid="{00000000-0005-0000-0000-0000ED380000}"/>
    <cellStyle name="SAPBEXaggDataEmph 33 8" xfId="21305" xr:uid="{00000000-0005-0000-0000-0000EE380000}"/>
    <cellStyle name="SAPBEXaggDataEmph 33 9" xfId="23623" xr:uid="{00000000-0005-0000-0000-0000EF380000}"/>
    <cellStyle name="SAPBEXaggDataEmph 34" xfId="4224" xr:uid="{00000000-0005-0000-0000-0000F0380000}"/>
    <cellStyle name="SAPBEXaggDataEmph 34 2" xfId="6762" xr:uid="{00000000-0005-0000-0000-0000F1380000}"/>
    <cellStyle name="SAPBEXaggDataEmph 34 3" xfId="9973" xr:uid="{00000000-0005-0000-0000-0000F2380000}"/>
    <cellStyle name="SAPBEXaggDataEmph 34 4" xfId="10924" xr:uid="{00000000-0005-0000-0000-0000F3380000}"/>
    <cellStyle name="SAPBEXaggDataEmph 34 5" xfId="13294" xr:uid="{00000000-0005-0000-0000-0000F4380000}"/>
    <cellStyle name="SAPBEXaggDataEmph 34 6" xfId="15204" xr:uid="{00000000-0005-0000-0000-0000F5380000}"/>
    <cellStyle name="SAPBEXaggDataEmph 34 7" xfId="17990" xr:uid="{00000000-0005-0000-0000-0000F6380000}"/>
    <cellStyle name="SAPBEXaggDataEmph 34 8" xfId="19900" xr:uid="{00000000-0005-0000-0000-0000F7380000}"/>
    <cellStyle name="SAPBEXaggDataEmph 34 9" xfId="22595" xr:uid="{00000000-0005-0000-0000-0000F8380000}"/>
    <cellStyle name="SAPBEXaggDataEmph 35" xfId="4489" xr:uid="{00000000-0005-0000-0000-0000F9380000}"/>
    <cellStyle name="SAPBEXaggDataEmph 35 2" xfId="7027" xr:uid="{00000000-0005-0000-0000-0000FA380000}"/>
    <cellStyle name="SAPBEXaggDataEmph 35 3" xfId="8399" xr:uid="{00000000-0005-0000-0000-0000FB380000}"/>
    <cellStyle name="SAPBEXaggDataEmph 35 4" xfId="10589" xr:uid="{00000000-0005-0000-0000-0000FC380000}"/>
    <cellStyle name="SAPBEXaggDataEmph 35 5" xfId="12937" xr:uid="{00000000-0005-0000-0000-0000FD380000}"/>
    <cellStyle name="SAPBEXaggDataEmph 35 6" xfId="16057" xr:uid="{00000000-0005-0000-0000-0000FE380000}"/>
    <cellStyle name="SAPBEXaggDataEmph 35 7" xfId="17633" xr:uid="{00000000-0005-0000-0000-0000FF380000}"/>
    <cellStyle name="SAPBEXaggDataEmph 35 8" xfId="20753" xr:uid="{00000000-0005-0000-0000-000000390000}"/>
    <cellStyle name="SAPBEXaggDataEmph 35 9" xfId="22262" xr:uid="{00000000-0005-0000-0000-000001390000}"/>
    <cellStyle name="SAPBEXaggDataEmph 36" xfId="4609" xr:uid="{00000000-0005-0000-0000-000002390000}"/>
    <cellStyle name="SAPBEXaggDataEmph 36 2" xfId="7147" xr:uid="{00000000-0005-0000-0000-000003390000}"/>
    <cellStyle name="SAPBEXaggDataEmph 36 3" xfId="9404" xr:uid="{00000000-0005-0000-0000-000004390000}"/>
    <cellStyle name="SAPBEXaggDataEmph 36 4" xfId="10939" xr:uid="{00000000-0005-0000-0000-000005390000}"/>
    <cellStyle name="SAPBEXaggDataEmph 36 5" xfId="13310" xr:uid="{00000000-0005-0000-0000-000006390000}"/>
    <cellStyle name="SAPBEXaggDataEmph 36 6" xfId="16282" xr:uid="{00000000-0005-0000-0000-000007390000}"/>
    <cellStyle name="SAPBEXaggDataEmph 36 7" xfId="18006" xr:uid="{00000000-0005-0000-0000-000008390000}"/>
    <cellStyle name="SAPBEXaggDataEmph 36 8" xfId="20978" xr:uid="{00000000-0005-0000-0000-000009390000}"/>
    <cellStyle name="SAPBEXaggDataEmph 36 9" xfId="22610" xr:uid="{00000000-0005-0000-0000-00000A390000}"/>
    <cellStyle name="SAPBEXaggDataEmph 37" xfId="4652" xr:uid="{00000000-0005-0000-0000-00000B390000}"/>
    <cellStyle name="SAPBEXaggDataEmph 37 2" xfId="7190" xr:uid="{00000000-0005-0000-0000-00000C390000}"/>
    <cellStyle name="SAPBEXaggDataEmph 37 3" xfId="10064" xr:uid="{00000000-0005-0000-0000-00000D390000}"/>
    <cellStyle name="SAPBEXaggDataEmph 37 4" xfId="12041" xr:uid="{00000000-0005-0000-0000-00000E390000}"/>
    <cellStyle name="SAPBEXaggDataEmph 37 5" xfId="14523" xr:uid="{00000000-0005-0000-0000-00000F390000}"/>
    <cellStyle name="SAPBEXaggDataEmph 37 6" xfId="14422" xr:uid="{00000000-0005-0000-0000-000010390000}"/>
    <cellStyle name="SAPBEXaggDataEmph 37 7" xfId="19219" xr:uid="{00000000-0005-0000-0000-000011390000}"/>
    <cellStyle name="SAPBEXaggDataEmph 37 8" xfId="19118" xr:uid="{00000000-0005-0000-0000-000012390000}"/>
    <cellStyle name="SAPBEXaggDataEmph 37 9" xfId="23716" xr:uid="{00000000-0005-0000-0000-000013390000}"/>
    <cellStyle name="SAPBEXaggDataEmph 38" xfId="4736" xr:uid="{00000000-0005-0000-0000-000014390000}"/>
    <cellStyle name="SAPBEXaggDataEmph 38 2" xfId="7274" xr:uid="{00000000-0005-0000-0000-000015390000}"/>
    <cellStyle name="SAPBEXaggDataEmph 38 3" xfId="8882" xr:uid="{00000000-0005-0000-0000-000016390000}"/>
    <cellStyle name="SAPBEXaggDataEmph 38 4" xfId="11437" xr:uid="{00000000-0005-0000-0000-000017390000}"/>
    <cellStyle name="SAPBEXaggDataEmph 38 5" xfId="13855" xr:uid="{00000000-0005-0000-0000-000018390000}"/>
    <cellStyle name="SAPBEXaggDataEmph 38 6" xfId="15919" xr:uid="{00000000-0005-0000-0000-000019390000}"/>
    <cellStyle name="SAPBEXaggDataEmph 38 7" xfId="18551" xr:uid="{00000000-0005-0000-0000-00001A390000}"/>
    <cellStyle name="SAPBEXaggDataEmph 38 8" xfId="20615" xr:uid="{00000000-0005-0000-0000-00001B390000}"/>
    <cellStyle name="SAPBEXaggDataEmph 38 9" xfId="23112" xr:uid="{00000000-0005-0000-0000-00001C390000}"/>
    <cellStyle name="SAPBEXaggDataEmph 39" xfId="4730" xr:uid="{00000000-0005-0000-0000-00001D390000}"/>
    <cellStyle name="SAPBEXaggDataEmph 39 2" xfId="7268" xr:uid="{00000000-0005-0000-0000-00001E390000}"/>
    <cellStyle name="SAPBEXaggDataEmph 39 3" xfId="9251" xr:uid="{00000000-0005-0000-0000-00001F390000}"/>
    <cellStyle name="SAPBEXaggDataEmph 39 4" xfId="11356" xr:uid="{00000000-0005-0000-0000-000020390000}"/>
    <cellStyle name="SAPBEXaggDataEmph 39 5" xfId="13768" xr:uid="{00000000-0005-0000-0000-000021390000}"/>
    <cellStyle name="SAPBEXaggDataEmph 39 6" xfId="16552" xr:uid="{00000000-0005-0000-0000-000022390000}"/>
    <cellStyle name="SAPBEXaggDataEmph 39 7" xfId="18464" xr:uid="{00000000-0005-0000-0000-000023390000}"/>
    <cellStyle name="SAPBEXaggDataEmph 39 8" xfId="21248" xr:uid="{00000000-0005-0000-0000-000024390000}"/>
    <cellStyle name="SAPBEXaggDataEmph 39 9" xfId="23030" xr:uid="{00000000-0005-0000-0000-000025390000}"/>
    <cellStyle name="SAPBEXaggDataEmph 4" xfId="3013" xr:uid="{00000000-0005-0000-0000-000026390000}"/>
    <cellStyle name="SAPBEXaggDataEmph 4 2" xfId="5552" xr:uid="{00000000-0005-0000-0000-000027390000}"/>
    <cellStyle name="SAPBEXaggDataEmph 4 3" xfId="8509" xr:uid="{00000000-0005-0000-0000-000028390000}"/>
    <cellStyle name="SAPBEXaggDataEmph 4 4" xfId="11836" xr:uid="{00000000-0005-0000-0000-000029390000}"/>
    <cellStyle name="SAPBEXaggDataEmph 4 5" xfId="14294" xr:uid="{00000000-0005-0000-0000-00002A390000}"/>
    <cellStyle name="SAPBEXaggDataEmph 4 6" xfId="15471" xr:uid="{00000000-0005-0000-0000-00002B390000}"/>
    <cellStyle name="SAPBEXaggDataEmph 4 7" xfId="18990" xr:uid="{00000000-0005-0000-0000-00002C390000}"/>
    <cellStyle name="SAPBEXaggDataEmph 4 8" xfId="20167" xr:uid="{00000000-0005-0000-0000-00002D390000}"/>
    <cellStyle name="SAPBEXaggDataEmph 4 9" xfId="23511" xr:uid="{00000000-0005-0000-0000-00002E390000}"/>
    <cellStyle name="SAPBEXaggDataEmph 40" xfId="4799" xr:uid="{00000000-0005-0000-0000-00002F390000}"/>
    <cellStyle name="SAPBEXaggDataEmph 40 2" xfId="7337" xr:uid="{00000000-0005-0000-0000-000030390000}"/>
    <cellStyle name="SAPBEXaggDataEmph 40 3" xfId="9480" xr:uid="{00000000-0005-0000-0000-000031390000}"/>
    <cellStyle name="SAPBEXaggDataEmph 40 4" xfId="11408" xr:uid="{00000000-0005-0000-0000-000032390000}"/>
    <cellStyle name="SAPBEXaggDataEmph 40 5" xfId="13824" xr:uid="{00000000-0005-0000-0000-000033390000}"/>
    <cellStyle name="SAPBEXaggDataEmph 40 6" xfId="16896" xr:uid="{00000000-0005-0000-0000-000034390000}"/>
    <cellStyle name="SAPBEXaggDataEmph 40 7" xfId="18520" xr:uid="{00000000-0005-0000-0000-000035390000}"/>
    <cellStyle name="SAPBEXaggDataEmph 40 8" xfId="21592" xr:uid="{00000000-0005-0000-0000-000036390000}"/>
    <cellStyle name="SAPBEXaggDataEmph 40 9" xfId="23082" xr:uid="{00000000-0005-0000-0000-000037390000}"/>
    <cellStyle name="SAPBEXaggDataEmph 41" xfId="4865" xr:uid="{00000000-0005-0000-0000-000038390000}"/>
    <cellStyle name="SAPBEXaggDataEmph 41 2" xfId="7403" xr:uid="{00000000-0005-0000-0000-000039390000}"/>
    <cellStyle name="SAPBEXaggDataEmph 41 3" xfId="10034" xr:uid="{00000000-0005-0000-0000-00003A390000}"/>
    <cellStyle name="SAPBEXaggDataEmph 41 4" xfId="11657" xr:uid="{00000000-0005-0000-0000-00003B390000}"/>
    <cellStyle name="SAPBEXaggDataEmph 41 5" xfId="14103" xr:uid="{00000000-0005-0000-0000-00003C390000}"/>
    <cellStyle name="SAPBEXaggDataEmph 41 6" xfId="16469" xr:uid="{00000000-0005-0000-0000-00003D390000}"/>
    <cellStyle name="SAPBEXaggDataEmph 41 7" xfId="18799" xr:uid="{00000000-0005-0000-0000-00003E390000}"/>
    <cellStyle name="SAPBEXaggDataEmph 41 8" xfId="21165" xr:uid="{00000000-0005-0000-0000-00003F390000}"/>
    <cellStyle name="SAPBEXaggDataEmph 41 9" xfId="23332" xr:uid="{00000000-0005-0000-0000-000040390000}"/>
    <cellStyle name="SAPBEXaggDataEmph 42" xfId="4867" xr:uid="{00000000-0005-0000-0000-000041390000}"/>
    <cellStyle name="SAPBEXaggDataEmph 42 2" xfId="7405" xr:uid="{00000000-0005-0000-0000-000042390000}"/>
    <cellStyle name="SAPBEXaggDataEmph 42 3" xfId="8043" xr:uid="{00000000-0005-0000-0000-000043390000}"/>
    <cellStyle name="SAPBEXaggDataEmph 42 4" xfId="11221" xr:uid="{00000000-0005-0000-0000-000044390000}"/>
    <cellStyle name="SAPBEXaggDataEmph 42 5" xfId="13624" xr:uid="{00000000-0005-0000-0000-000045390000}"/>
    <cellStyle name="SAPBEXaggDataEmph 42 6" xfId="16088" xr:uid="{00000000-0005-0000-0000-000046390000}"/>
    <cellStyle name="SAPBEXaggDataEmph 42 7" xfId="18320" xr:uid="{00000000-0005-0000-0000-000047390000}"/>
    <cellStyle name="SAPBEXaggDataEmph 42 8" xfId="20784" xr:uid="{00000000-0005-0000-0000-000048390000}"/>
    <cellStyle name="SAPBEXaggDataEmph 42 9" xfId="22896" xr:uid="{00000000-0005-0000-0000-000049390000}"/>
    <cellStyle name="SAPBEXaggDataEmph 43" xfId="4748" xr:uid="{00000000-0005-0000-0000-00004A390000}"/>
    <cellStyle name="SAPBEXaggDataEmph 43 2" xfId="7286" xr:uid="{00000000-0005-0000-0000-00004B390000}"/>
    <cellStyle name="SAPBEXaggDataEmph 43 3" xfId="8937" xr:uid="{00000000-0005-0000-0000-00004C390000}"/>
    <cellStyle name="SAPBEXaggDataEmph 43 4" xfId="11465" xr:uid="{00000000-0005-0000-0000-00004D390000}"/>
    <cellStyle name="SAPBEXaggDataEmph 43 5" xfId="13888" xr:uid="{00000000-0005-0000-0000-00004E390000}"/>
    <cellStyle name="SAPBEXaggDataEmph 43 6" xfId="16692" xr:uid="{00000000-0005-0000-0000-00004F390000}"/>
    <cellStyle name="SAPBEXaggDataEmph 43 7" xfId="18584" xr:uid="{00000000-0005-0000-0000-000050390000}"/>
    <cellStyle name="SAPBEXaggDataEmph 43 8" xfId="21388" xr:uid="{00000000-0005-0000-0000-000051390000}"/>
    <cellStyle name="SAPBEXaggDataEmph 43 9" xfId="23140" xr:uid="{00000000-0005-0000-0000-000052390000}"/>
    <cellStyle name="SAPBEXaggDataEmph 44" xfId="4901" xr:uid="{00000000-0005-0000-0000-000053390000}"/>
    <cellStyle name="SAPBEXaggDataEmph 44 2" xfId="7439" xr:uid="{00000000-0005-0000-0000-000054390000}"/>
    <cellStyle name="SAPBEXaggDataEmph 44 3" xfId="9715" xr:uid="{00000000-0005-0000-0000-000055390000}"/>
    <cellStyle name="SAPBEXaggDataEmph 44 4" xfId="10285" xr:uid="{00000000-0005-0000-0000-000056390000}"/>
    <cellStyle name="SAPBEXaggDataEmph 44 5" xfId="12598" xr:uid="{00000000-0005-0000-0000-000057390000}"/>
    <cellStyle name="SAPBEXaggDataEmph 44 6" xfId="16245" xr:uid="{00000000-0005-0000-0000-000058390000}"/>
    <cellStyle name="SAPBEXaggDataEmph 44 7" xfId="17294" xr:uid="{00000000-0005-0000-0000-000059390000}"/>
    <cellStyle name="SAPBEXaggDataEmph 44 8" xfId="20941" xr:uid="{00000000-0005-0000-0000-00005A390000}"/>
    <cellStyle name="SAPBEXaggDataEmph 44 9" xfId="21955" xr:uid="{00000000-0005-0000-0000-00005B390000}"/>
    <cellStyle name="SAPBEXaggDataEmph 45" xfId="5001" xr:uid="{00000000-0005-0000-0000-00005C390000}"/>
    <cellStyle name="SAPBEXaggDataEmph 45 2" xfId="7539" xr:uid="{00000000-0005-0000-0000-00005D390000}"/>
    <cellStyle name="SAPBEXaggDataEmph 45 3" xfId="8478" xr:uid="{00000000-0005-0000-0000-00005E390000}"/>
    <cellStyle name="SAPBEXaggDataEmph 45 4" xfId="11648" xr:uid="{00000000-0005-0000-0000-00005F390000}"/>
    <cellStyle name="SAPBEXaggDataEmph 45 5" xfId="14093" xr:uid="{00000000-0005-0000-0000-000060390000}"/>
    <cellStyle name="SAPBEXaggDataEmph 45 6" xfId="15692" xr:uid="{00000000-0005-0000-0000-000061390000}"/>
    <cellStyle name="SAPBEXaggDataEmph 45 7" xfId="18789" xr:uid="{00000000-0005-0000-0000-000062390000}"/>
    <cellStyle name="SAPBEXaggDataEmph 45 8" xfId="20388" xr:uid="{00000000-0005-0000-0000-000063390000}"/>
    <cellStyle name="SAPBEXaggDataEmph 45 9" xfId="23323" xr:uid="{00000000-0005-0000-0000-000064390000}"/>
    <cellStyle name="SAPBEXaggDataEmph 46" xfId="5038" xr:uid="{00000000-0005-0000-0000-000065390000}"/>
    <cellStyle name="SAPBEXaggDataEmph 46 2" xfId="7576" xr:uid="{00000000-0005-0000-0000-000066390000}"/>
    <cellStyle name="SAPBEXaggDataEmph 46 3" xfId="8532" xr:uid="{00000000-0005-0000-0000-000067390000}"/>
    <cellStyle name="SAPBEXaggDataEmph 46 4" xfId="11625" xr:uid="{00000000-0005-0000-0000-000068390000}"/>
    <cellStyle name="SAPBEXaggDataEmph 46 5" xfId="14067" xr:uid="{00000000-0005-0000-0000-000069390000}"/>
    <cellStyle name="SAPBEXaggDataEmph 46 6" xfId="15089" xr:uid="{00000000-0005-0000-0000-00006A390000}"/>
    <cellStyle name="SAPBEXaggDataEmph 46 7" xfId="18763" xr:uid="{00000000-0005-0000-0000-00006B390000}"/>
    <cellStyle name="SAPBEXaggDataEmph 46 8" xfId="19785" xr:uid="{00000000-0005-0000-0000-00006C390000}"/>
    <cellStyle name="SAPBEXaggDataEmph 46 9" xfId="23300" xr:uid="{00000000-0005-0000-0000-00006D390000}"/>
    <cellStyle name="SAPBEXaggDataEmph 47" xfId="5068" xr:uid="{00000000-0005-0000-0000-00006E390000}"/>
    <cellStyle name="SAPBEXaggDataEmph 47 2" xfId="7606" xr:uid="{00000000-0005-0000-0000-00006F390000}"/>
    <cellStyle name="SAPBEXaggDataEmph 47 3" xfId="10178" xr:uid="{00000000-0005-0000-0000-000070390000}"/>
    <cellStyle name="SAPBEXaggDataEmph 47 4" xfId="10828" xr:uid="{00000000-0005-0000-0000-000071390000}"/>
    <cellStyle name="SAPBEXaggDataEmph 47 5" xfId="13192" xr:uid="{00000000-0005-0000-0000-000072390000}"/>
    <cellStyle name="SAPBEXaggDataEmph 47 6" xfId="16446" xr:uid="{00000000-0005-0000-0000-000073390000}"/>
    <cellStyle name="SAPBEXaggDataEmph 47 7" xfId="17888" xr:uid="{00000000-0005-0000-0000-000074390000}"/>
    <cellStyle name="SAPBEXaggDataEmph 47 8" xfId="21142" xr:uid="{00000000-0005-0000-0000-000075390000}"/>
    <cellStyle name="SAPBEXaggDataEmph 47 9" xfId="22499" xr:uid="{00000000-0005-0000-0000-000076390000}"/>
    <cellStyle name="SAPBEXaggDataEmph 48" xfId="5122" xr:uid="{00000000-0005-0000-0000-000077390000}"/>
    <cellStyle name="SAPBEXaggDataEmph 48 2" xfId="7660" xr:uid="{00000000-0005-0000-0000-000078390000}"/>
    <cellStyle name="SAPBEXaggDataEmph 48 3" xfId="9517" xr:uid="{00000000-0005-0000-0000-000079390000}"/>
    <cellStyle name="SAPBEXaggDataEmph 48 4" xfId="11508" xr:uid="{00000000-0005-0000-0000-00007A390000}"/>
    <cellStyle name="SAPBEXaggDataEmph 48 5" xfId="13935" xr:uid="{00000000-0005-0000-0000-00007B390000}"/>
    <cellStyle name="SAPBEXaggDataEmph 48 6" xfId="15724" xr:uid="{00000000-0005-0000-0000-00007C390000}"/>
    <cellStyle name="SAPBEXaggDataEmph 48 7" xfId="18631" xr:uid="{00000000-0005-0000-0000-00007D390000}"/>
    <cellStyle name="SAPBEXaggDataEmph 48 8" xfId="20420" xr:uid="{00000000-0005-0000-0000-00007E390000}"/>
    <cellStyle name="SAPBEXaggDataEmph 48 9" xfId="23182" xr:uid="{00000000-0005-0000-0000-00007F390000}"/>
    <cellStyle name="SAPBEXaggDataEmph 49" xfId="5191" xr:uid="{00000000-0005-0000-0000-000080390000}"/>
    <cellStyle name="SAPBEXaggDataEmph 49 2" xfId="7730" xr:uid="{00000000-0005-0000-0000-000081390000}"/>
    <cellStyle name="SAPBEXaggDataEmph 49 3" xfId="9401" xr:uid="{00000000-0005-0000-0000-000082390000}"/>
    <cellStyle name="SAPBEXaggDataEmph 49 4" xfId="10371" xr:uid="{00000000-0005-0000-0000-000083390000}"/>
    <cellStyle name="SAPBEXaggDataEmph 49 5" xfId="12693" xr:uid="{00000000-0005-0000-0000-000084390000}"/>
    <cellStyle name="SAPBEXaggDataEmph 49 6" xfId="15329" xr:uid="{00000000-0005-0000-0000-000085390000}"/>
    <cellStyle name="SAPBEXaggDataEmph 49 7" xfId="17389" xr:uid="{00000000-0005-0000-0000-000086390000}"/>
    <cellStyle name="SAPBEXaggDataEmph 49 8" xfId="20025" xr:uid="{00000000-0005-0000-0000-000087390000}"/>
    <cellStyle name="SAPBEXaggDataEmph 49 9" xfId="22042" xr:uid="{00000000-0005-0000-0000-000088390000}"/>
    <cellStyle name="SAPBEXaggDataEmph 5" xfId="3168" xr:uid="{00000000-0005-0000-0000-000089390000}"/>
    <cellStyle name="SAPBEXaggDataEmph 5 2" xfId="5706" xr:uid="{00000000-0005-0000-0000-00008A390000}"/>
    <cellStyle name="SAPBEXaggDataEmph 5 3" xfId="10124" xr:uid="{00000000-0005-0000-0000-00008B390000}"/>
    <cellStyle name="SAPBEXaggDataEmph 5 4" xfId="11016" xr:uid="{00000000-0005-0000-0000-00008C390000}"/>
    <cellStyle name="SAPBEXaggDataEmph 5 5" xfId="13395" xr:uid="{00000000-0005-0000-0000-00008D390000}"/>
    <cellStyle name="SAPBEXaggDataEmph 5 6" xfId="15185" xr:uid="{00000000-0005-0000-0000-00008E390000}"/>
    <cellStyle name="SAPBEXaggDataEmph 5 7" xfId="18091" xr:uid="{00000000-0005-0000-0000-00008F390000}"/>
    <cellStyle name="SAPBEXaggDataEmph 5 8" xfId="19881" xr:uid="{00000000-0005-0000-0000-000090390000}"/>
    <cellStyle name="SAPBEXaggDataEmph 5 9" xfId="22689" xr:uid="{00000000-0005-0000-0000-000091390000}"/>
    <cellStyle name="SAPBEXaggDataEmph 50" xfId="5234" xr:uid="{00000000-0005-0000-0000-000092390000}"/>
    <cellStyle name="SAPBEXaggDataEmph 50 2" xfId="7957" xr:uid="{00000000-0005-0000-0000-000093390000}"/>
    <cellStyle name="SAPBEXaggDataEmph 50 3" xfId="12027" xr:uid="{00000000-0005-0000-0000-000094390000}"/>
    <cellStyle name="SAPBEXaggDataEmph 50 4" xfId="14508" xr:uid="{00000000-0005-0000-0000-000095390000}"/>
    <cellStyle name="SAPBEXaggDataEmph 50 5" xfId="14917" xr:uid="{00000000-0005-0000-0000-000096390000}"/>
    <cellStyle name="SAPBEXaggDataEmph 50 6" xfId="19204" xr:uid="{00000000-0005-0000-0000-000097390000}"/>
    <cellStyle name="SAPBEXaggDataEmph 50 7" xfId="19613" xr:uid="{00000000-0005-0000-0000-000098390000}"/>
    <cellStyle name="SAPBEXaggDataEmph 50 8" xfId="23702" xr:uid="{00000000-0005-0000-0000-000099390000}"/>
    <cellStyle name="SAPBEXaggDataEmph 51" xfId="8686" xr:uid="{00000000-0005-0000-0000-00009A390000}"/>
    <cellStyle name="SAPBEXaggDataEmph 52" xfId="10935" xr:uid="{00000000-0005-0000-0000-00009B390000}"/>
    <cellStyle name="SAPBEXaggDataEmph 53" xfId="13014" xr:uid="{00000000-0005-0000-0000-00009C390000}"/>
    <cellStyle name="SAPBEXaggDataEmph 54" xfId="14850" xr:uid="{00000000-0005-0000-0000-00009D390000}"/>
    <cellStyle name="SAPBEXaggDataEmph 55" xfId="17710" xr:uid="{00000000-0005-0000-0000-00009E390000}"/>
    <cellStyle name="SAPBEXaggDataEmph 56" xfId="19546" xr:uid="{00000000-0005-0000-0000-00009F390000}"/>
    <cellStyle name="SAPBEXaggDataEmph 57" xfId="22338" xr:uid="{00000000-0005-0000-0000-0000A0390000}"/>
    <cellStyle name="SAPBEXaggDataEmph 6" xfId="3211" xr:uid="{00000000-0005-0000-0000-0000A1390000}"/>
    <cellStyle name="SAPBEXaggDataEmph 6 2" xfId="5749" xr:uid="{00000000-0005-0000-0000-0000A2390000}"/>
    <cellStyle name="SAPBEXaggDataEmph 6 3" xfId="9966" xr:uid="{00000000-0005-0000-0000-0000A3390000}"/>
    <cellStyle name="SAPBEXaggDataEmph 6 4" xfId="11870" xr:uid="{00000000-0005-0000-0000-0000A4390000}"/>
    <cellStyle name="SAPBEXaggDataEmph 6 5" xfId="14334" xr:uid="{00000000-0005-0000-0000-0000A5390000}"/>
    <cellStyle name="SAPBEXaggDataEmph 6 6" xfId="16889" xr:uid="{00000000-0005-0000-0000-0000A6390000}"/>
    <cellStyle name="SAPBEXaggDataEmph 6 7" xfId="19030" xr:uid="{00000000-0005-0000-0000-0000A7390000}"/>
    <cellStyle name="SAPBEXaggDataEmph 6 8" xfId="21585" xr:uid="{00000000-0005-0000-0000-0000A8390000}"/>
    <cellStyle name="SAPBEXaggDataEmph 6 9" xfId="23546" xr:uid="{00000000-0005-0000-0000-0000A9390000}"/>
    <cellStyle name="SAPBEXaggDataEmph 7" xfId="3254" xr:uid="{00000000-0005-0000-0000-0000AA390000}"/>
    <cellStyle name="SAPBEXaggDataEmph 7 2" xfId="5792" xr:uid="{00000000-0005-0000-0000-0000AB390000}"/>
    <cellStyle name="SAPBEXaggDataEmph 7 3" xfId="8437" xr:uid="{00000000-0005-0000-0000-0000AC390000}"/>
    <cellStyle name="SAPBEXaggDataEmph 7 4" xfId="8632" xr:uid="{00000000-0005-0000-0000-0000AD390000}"/>
    <cellStyle name="SAPBEXaggDataEmph 7 5" xfId="12536" xr:uid="{00000000-0005-0000-0000-0000AE390000}"/>
    <cellStyle name="SAPBEXaggDataEmph 7 6" xfId="16991" xr:uid="{00000000-0005-0000-0000-0000AF390000}"/>
    <cellStyle name="SAPBEXaggDataEmph 7 7" xfId="17232" xr:uid="{00000000-0005-0000-0000-0000B0390000}"/>
    <cellStyle name="SAPBEXaggDataEmph 7 8" xfId="21687" xr:uid="{00000000-0005-0000-0000-0000B1390000}"/>
    <cellStyle name="SAPBEXaggDataEmph 7 9" xfId="21900" xr:uid="{00000000-0005-0000-0000-0000B2390000}"/>
    <cellStyle name="SAPBEXaggDataEmph 8" xfId="3297" xr:uid="{00000000-0005-0000-0000-0000B3390000}"/>
    <cellStyle name="SAPBEXaggDataEmph 8 2" xfId="5835" xr:uid="{00000000-0005-0000-0000-0000B4390000}"/>
    <cellStyle name="SAPBEXaggDataEmph 8 3" xfId="9489" xr:uid="{00000000-0005-0000-0000-0000B5390000}"/>
    <cellStyle name="SAPBEXaggDataEmph 8 4" xfId="11040" xr:uid="{00000000-0005-0000-0000-0000B6390000}"/>
    <cellStyle name="SAPBEXaggDataEmph 8 5" xfId="13424" xr:uid="{00000000-0005-0000-0000-0000B7390000}"/>
    <cellStyle name="SAPBEXaggDataEmph 8 6" xfId="15695" xr:uid="{00000000-0005-0000-0000-0000B8390000}"/>
    <cellStyle name="SAPBEXaggDataEmph 8 7" xfId="18120" xr:uid="{00000000-0005-0000-0000-0000B9390000}"/>
    <cellStyle name="SAPBEXaggDataEmph 8 8" xfId="20391" xr:uid="{00000000-0005-0000-0000-0000BA390000}"/>
    <cellStyle name="SAPBEXaggDataEmph 8 9" xfId="22713" xr:uid="{00000000-0005-0000-0000-0000BB390000}"/>
    <cellStyle name="SAPBEXaggDataEmph 9" xfId="3340" xr:uid="{00000000-0005-0000-0000-0000BC390000}"/>
    <cellStyle name="SAPBEXaggDataEmph 9 2" xfId="5878" xr:uid="{00000000-0005-0000-0000-0000BD390000}"/>
    <cellStyle name="SAPBEXaggDataEmph 9 3" xfId="8812" xr:uid="{00000000-0005-0000-0000-0000BE390000}"/>
    <cellStyle name="SAPBEXaggDataEmph 9 4" xfId="12231" xr:uid="{00000000-0005-0000-0000-0000BF390000}"/>
    <cellStyle name="SAPBEXaggDataEmph 9 5" xfId="14244" xr:uid="{00000000-0005-0000-0000-0000C0390000}"/>
    <cellStyle name="SAPBEXaggDataEmph 9 6" xfId="15442" xr:uid="{00000000-0005-0000-0000-0000C1390000}"/>
    <cellStyle name="SAPBEXaggDataEmph 9 7" xfId="18940" xr:uid="{00000000-0005-0000-0000-0000C2390000}"/>
    <cellStyle name="SAPBEXaggDataEmph 9 8" xfId="20138" xr:uid="{00000000-0005-0000-0000-0000C3390000}"/>
    <cellStyle name="SAPBEXaggDataEmph 9 9" xfId="23462" xr:uid="{00000000-0005-0000-0000-0000C4390000}"/>
    <cellStyle name="SAPBEXaggItem" xfId="2942" xr:uid="{00000000-0005-0000-0000-0000C5390000}"/>
    <cellStyle name="SAPBEXaggItem 10" xfId="3385" xr:uid="{00000000-0005-0000-0000-0000C6390000}"/>
    <cellStyle name="SAPBEXaggItem 10 2" xfId="5923" xr:uid="{00000000-0005-0000-0000-0000C7390000}"/>
    <cellStyle name="SAPBEXaggItem 10 3" xfId="9621" xr:uid="{00000000-0005-0000-0000-0000C8390000}"/>
    <cellStyle name="SAPBEXaggItem 10 4" xfId="12239" xr:uid="{00000000-0005-0000-0000-0000C9390000}"/>
    <cellStyle name="SAPBEXaggItem 10 5" xfId="12622" xr:uid="{00000000-0005-0000-0000-0000CA390000}"/>
    <cellStyle name="SAPBEXaggItem 10 6" xfId="15369" xr:uid="{00000000-0005-0000-0000-0000CB390000}"/>
    <cellStyle name="SAPBEXaggItem 10 7" xfId="17318" xr:uid="{00000000-0005-0000-0000-0000CC390000}"/>
    <cellStyle name="SAPBEXaggItem 10 8" xfId="20065" xr:uid="{00000000-0005-0000-0000-0000CD390000}"/>
    <cellStyle name="SAPBEXaggItem 10 9" xfId="21977" xr:uid="{00000000-0005-0000-0000-0000CE390000}"/>
    <cellStyle name="SAPBEXaggItem 11" xfId="3255" xr:uid="{00000000-0005-0000-0000-0000CF390000}"/>
    <cellStyle name="SAPBEXaggItem 11 2" xfId="5793" xr:uid="{00000000-0005-0000-0000-0000D0390000}"/>
    <cellStyle name="SAPBEXaggItem 11 3" xfId="5457" xr:uid="{00000000-0005-0000-0000-0000D1390000}"/>
    <cellStyle name="SAPBEXaggItem 11 4" xfId="11530" xr:uid="{00000000-0005-0000-0000-0000D2390000}"/>
    <cellStyle name="SAPBEXaggItem 11 5" xfId="13962" xr:uid="{00000000-0005-0000-0000-0000D3390000}"/>
    <cellStyle name="SAPBEXaggItem 11 6" xfId="16845" xr:uid="{00000000-0005-0000-0000-0000D4390000}"/>
    <cellStyle name="SAPBEXaggItem 11 7" xfId="18658" xr:uid="{00000000-0005-0000-0000-0000D5390000}"/>
    <cellStyle name="SAPBEXaggItem 11 8" xfId="21541" xr:uid="{00000000-0005-0000-0000-0000D6390000}"/>
    <cellStyle name="SAPBEXaggItem 11 9" xfId="23204" xr:uid="{00000000-0005-0000-0000-0000D7390000}"/>
    <cellStyle name="SAPBEXaggItem 12" xfId="3451" xr:uid="{00000000-0005-0000-0000-0000D8390000}"/>
    <cellStyle name="SAPBEXaggItem 12 2" xfId="5989" xr:uid="{00000000-0005-0000-0000-0000D9390000}"/>
    <cellStyle name="SAPBEXaggItem 12 3" xfId="8611" xr:uid="{00000000-0005-0000-0000-0000DA390000}"/>
    <cellStyle name="SAPBEXaggItem 12 4" xfId="11150" xr:uid="{00000000-0005-0000-0000-0000DB390000}"/>
    <cellStyle name="SAPBEXaggItem 12 5" xfId="13546" xr:uid="{00000000-0005-0000-0000-0000DC390000}"/>
    <cellStyle name="SAPBEXaggItem 12 6" xfId="16593" xr:uid="{00000000-0005-0000-0000-0000DD390000}"/>
    <cellStyle name="SAPBEXaggItem 12 7" xfId="18242" xr:uid="{00000000-0005-0000-0000-0000DE390000}"/>
    <cellStyle name="SAPBEXaggItem 12 8" xfId="21289" xr:uid="{00000000-0005-0000-0000-0000DF390000}"/>
    <cellStyle name="SAPBEXaggItem 12 9" xfId="22823" xr:uid="{00000000-0005-0000-0000-0000E0390000}"/>
    <cellStyle name="SAPBEXaggItem 13" xfId="3547" xr:uid="{00000000-0005-0000-0000-0000E1390000}"/>
    <cellStyle name="SAPBEXaggItem 13 2" xfId="6085" xr:uid="{00000000-0005-0000-0000-0000E2390000}"/>
    <cellStyle name="SAPBEXaggItem 13 3" xfId="8918" xr:uid="{00000000-0005-0000-0000-0000E3390000}"/>
    <cellStyle name="SAPBEXaggItem 13 4" xfId="11620" xr:uid="{00000000-0005-0000-0000-0000E4390000}"/>
    <cellStyle name="SAPBEXaggItem 13 5" xfId="14061" xr:uid="{00000000-0005-0000-0000-0000E5390000}"/>
    <cellStyle name="SAPBEXaggItem 13 6" xfId="16529" xr:uid="{00000000-0005-0000-0000-0000E6390000}"/>
    <cellStyle name="SAPBEXaggItem 13 7" xfId="18757" xr:uid="{00000000-0005-0000-0000-0000E7390000}"/>
    <cellStyle name="SAPBEXaggItem 13 8" xfId="21225" xr:uid="{00000000-0005-0000-0000-0000E8390000}"/>
    <cellStyle name="SAPBEXaggItem 13 9" xfId="23295" xr:uid="{00000000-0005-0000-0000-0000E9390000}"/>
    <cellStyle name="SAPBEXaggItem 14" xfId="3546" xr:uid="{00000000-0005-0000-0000-0000EA390000}"/>
    <cellStyle name="SAPBEXaggItem 14 2" xfId="6084" xr:uid="{00000000-0005-0000-0000-0000EB390000}"/>
    <cellStyle name="SAPBEXaggItem 14 3" xfId="10227" xr:uid="{00000000-0005-0000-0000-0000EC390000}"/>
    <cellStyle name="SAPBEXaggItem 14 4" xfId="12020" xr:uid="{00000000-0005-0000-0000-0000ED390000}"/>
    <cellStyle name="SAPBEXaggItem 14 5" xfId="14500" xr:uid="{00000000-0005-0000-0000-0000EE390000}"/>
    <cellStyle name="SAPBEXaggItem 14 6" xfId="16933" xr:uid="{00000000-0005-0000-0000-0000EF390000}"/>
    <cellStyle name="SAPBEXaggItem 14 7" xfId="19196" xr:uid="{00000000-0005-0000-0000-0000F0390000}"/>
    <cellStyle name="SAPBEXaggItem 14 8" xfId="21629" xr:uid="{00000000-0005-0000-0000-0000F1390000}"/>
    <cellStyle name="SAPBEXaggItem 14 9" xfId="23695" xr:uid="{00000000-0005-0000-0000-0000F2390000}"/>
    <cellStyle name="SAPBEXaggItem 15" xfId="3594" xr:uid="{00000000-0005-0000-0000-0000F3390000}"/>
    <cellStyle name="SAPBEXaggItem 15 2" xfId="6132" xr:uid="{00000000-0005-0000-0000-0000F4390000}"/>
    <cellStyle name="SAPBEXaggItem 15 3" xfId="8959" xr:uid="{00000000-0005-0000-0000-0000F5390000}"/>
    <cellStyle name="SAPBEXaggItem 15 4" xfId="12100" xr:uid="{00000000-0005-0000-0000-0000F6390000}"/>
    <cellStyle name="SAPBEXaggItem 15 5" xfId="14601" xr:uid="{00000000-0005-0000-0000-0000F7390000}"/>
    <cellStyle name="SAPBEXaggItem 15 6" xfId="16317" xr:uid="{00000000-0005-0000-0000-0000F8390000}"/>
    <cellStyle name="SAPBEXaggItem 15 7" xfId="19297" xr:uid="{00000000-0005-0000-0000-0000F9390000}"/>
    <cellStyle name="SAPBEXaggItem 15 8" xfId="21013" xr:uid="{00000000-0005-0000-0000-0000FA390000}"/>
    <cellStyle name="SAPBEXaggItem 15 9" xfId="23793" xr:uid="{00000000-0005-0000-0000-0000FB390000}"/>
    <cellStyle name="SAPBEXaggItem 16" xfId="3675" xr:uid="{00000000-0005-0000-0000-0000FC390000}"/>
    <cellStyle name="SAPBEXaggItem 16 2" xfId="6213" xr:uid="{00000000-0005-0000-0000-0000FD390000}"/>
    <cellStyle name="SAPBEXaggItem 16 3" xfId="9167" xr:uid="{00000000-0005-0000-0000-0000FE390000}"/>
    <cellStyle name="SAPBEXaggItem 16 4" xfId="10279" xr:uid="{00000000-0005-0000-0000-0000FF390000}"/>
    <cellStyle name="SAPBEXaggItem 16 5" xfId="12590" xr:uid="{00000000-0005-0000-0000-0000003A0000}"/>
    <cellStyle name="SAPBEXaggItem 16 6" xfId="16810" xr:uid="{00000000-0005-0000-0000-0000013A0000}"/>
    <cellStyle name="SAPBEXaggItem 16 7" xfId="17286" xr:uid="{00000000-0005-0000-0000-0000023A0000}"/>
    <cellStyle name="SAPBEXaggItem 16 8" xfId="21506" xr:uid="{00000000-0005-0000-0000-0000033A0000}"/>
    <cellStyle name="SAPBEXaggItem 16 9" xfId="21949" xr:uid="{00000000-0005-0000-0000-0000043A0000}"/>
    <cellStyle name="SAPBEXaggItem 17" xfId="3778" xr:uid="{00000000-0005-0000-0000-0000053A0000}"/>
    <cellStyle name="SAPBEXaggItem 17 2" xfId="6316" xr:uid="{00000000-0005-0000-0000-0000063A0000}"/>
    <cellStyle name="SAPBEXaggItem 17 3" xfId="8373" xr:uid="{00000000-0005-0000-0000-0000073A0000}"/>
    <cellStyle name="SAPBEXaggItem 17 4" xfId="8636" xr:uid="{00000000-0005-0000-0000-0000083A0000}"/>
    <cellStyle name="SAPBEXaggItem 17 5" xfId="14942" xr:uid="{00000000-0005-0000-0000-0000093A0000}"/>
    <cellStyle name="SAPBEXaggItem 17 6" xfId="16679" xr:uid="{00000000-0005-0000-0000-00000A3A0000}"/>
    <cellStyle name="SAPBEXaggItem 17 7" xfId="19638" xr:uid="{00000000-0005-0000-0000-00000B3A0000}"/>
    <cellStyle name="SAPBEXaggItem 17 8" xfId="21375" xr:uid="{00000000-0005-0000-0000-00000C3A0000}"/>
    <cellStyle name="SAPBEXaggItem 17 9" xfId="24105" xr:uid="{00000000-0005-0000-0000-00000D3A0000}"/>
    <cellStyle name="SAPBEXaggItem 18" xfId="3805" xr:uid="{00000000-0005-0000-0000-00000E3A0000}"/>
    <cellStyle name="SAPBEXaggItem 18 2" xfId="6343" xr:uid="{00000000-0005-0000-0000-00000F3A0000}"/>
    <cellStyle name="SAPBEXaggItem 18 3" xfId="9096" xr:uid="{00000000-0005-0000-0000-0000103A0000}"/>
    <cellStyle name="SAPBEXaggItem 18 4" xfId="11963" xr:uid="{00000000-0005-0000-0000-0000113A0000}"/>
    <cellStyle name="SAPBEXaggItem 18 5" xfId="14198" xr:uid="{00000000-0005-0000-0000-0000123A0000}"/>
    <cellStyle name="SAPBEXaggItem 18 6" xfId="16732" xr:uid="{00000000-0005-0000-0000-0000133A0000}"/>
    <cellStyle name="SAPBEXaggItem 18 7" xfId="18894" xr:uid="{00000000-0005-0000-0000-0000143A0000}"/>
    <cellStyle name="SAPBEXaggItem 18 8" xfId="21428" xr:uid="{00000000-0005-0000-0000-0000153A0000}"/>
    <cellStyle name="SAPBEXaggItem 18 9" xfId="23421" xr:uid="{00000000-0005-0000-0000-0000163A0000}"/>
    <cellStyle name="SAPBEXaggItem 19" xfId="3801" xr:uid="{00000000-0005-0000-0000-0000173A0000}"/>
    <cellStyle name="SAPBEXaggItem 19 2" xfId="6339" xr:uid="{00000000-0005-0000-0000-0000183A0000}"/>
    <cellStyle name="SAPBEXaggItem 19 3" xfId="8664" xr:uid="{00000000-0005-0000-0000-0000193A0000}"/>
    <cellStyle name="SAPBEXaggItem 19 4" xfId="11463" xr:uid="{00000000-0005-0000-0000-00001A3A0000}"/>
    <cellStyle name="SAPBEXaggItem 19 5" xfId="13886" xr:uid="{00000000-0005-0000-0000-00001B3A0000}"/>
    <cellStyle name="SAPBEXaggItem 19 6" xfId="16250" xr:uid="{00000000-0005-0000-0000-00001C3A0000}"/>
    <cellStyle name="SAPBEXaggItem 19 7" xfId="18582" xr:uid="{00000000-0005-0000-0000-00001D3A0000}"/>
    <cellStyle name="SAPBEXaggItem 19 8" xfId="20946" xr:uid="{00000000-0005-0000-0000-00001E3A0000}"/>
    <cellStyle name="SAPBEXaggItem 19 9" xfId="23138" xr:uid="{00000000-0005-0000-0000-00001F3A0000}"/>
    <cellStyle name="SAPBEXaggItem 2" xfId="3061" xr:uid="{00000000-0005-0000-0000-0000203A0000}"/>
    <cellStyle name="SAPBEXaggItem 2 2" xfId="5599" xr:uid="{00000000-0005-0000-0000-0000213A0000}"/>
    <cellStyle name="SAPBEXaggItem 2 3" xfId="9192" xr:uid="{00000000-0005-0000-0000-0000223A0000}"/>
    <cellStyle name="SAPBEXaggItem 2 4" xfId="10252" xr:uid="{00000000-0005-0000-0000-0000233A0000}"/>
    <cellStyle name="SAPBEXaggItem 2 5" xfId="12560" xr:uid="{00000000-0005-0000-0000-0000243A0000}"/>
    <cellStyle name="SAPBEXaggItem 2 6" xfId="16547" xr:uid="{00000000-0005-0000-0000-0000253A0000}"/>
    <cellStyle name="SAPBEXaggItem 2 7" xfId="17256" xr:uid="{00000000-0005-0000-0000-0000263A0000}"/>
    <cellStyle name="SAPBEXaggItem 2 8" xfId="21243" xr:uid="{00000000-0005-0000-0000-0000273A0000}"/>
    <cellStyle name="SAPBEXaggItem 2 9" xfId="21921" xr:uid="{00000000-0005-0000-0000-0000283A0000}"/>
    <cellStyle name="SAPBEXaggItem 20" xfId="3905" xr:uid="{00000000-0005-0000-0000-0000293A0000}"/>
    <cellStyle name="SAPBEXaggItem 20 2" xfId="6443" xr:uid="{00000000-0005-0000-0000-00002A3A0000}"/>
    <cellStyle name="SAPBEXaggItem 20 3" xfId="8330" xr:uid="{00000000-0005-0000-0000-00002B3A0000}"/>
    <cellStyle name="SAPBEXaggItem 20 4" xfId="12077" xr:uid="{00000000-0005-0000-0000-00002C3A0000}"/>
    <cellStyle name="SAPBEXaggItem 20 5" xfId="14557" xr:uid="{00000000-0005-0000-0000-00002D3A0000}"/>
    <cellStyle name="SAPBEXaggItem 20 6" xfId="15284" xr:uid="{00000000-0005-0000-0000-00002E3A0000}"/>
    <cellStyle name="SAPBEXaggItem 20 7" xfId="19253" xr:uid="{00000000-0005-0000-0000-00002F3A0000}"/>
    <cellStyle name="SAPBEXaggItem 20 8" xfId="19980" xr:uid="{00000000-0005-0000-0000-0000303A0000}"/>
    <cellStyle name="SAPBEXaggItem 20 9" xfId="23749" xr:uid="{00000000-0005-0000-0000-0000313A0000}"/>
    <cellStyle name="SAPBEXaggItem 21" xfId="3749" xr:uid="{00000000-0005-0000-0000-0000323A0000}"/>
    <cellStyle name="SAPBEXaggItem 21 2" xfId="6287" xr:uid="{00000000-0005-0000-0000-0000333A0000}"/>
    <cellStyle name="SAPBEXaggItem 21 3" xfId="5456" xr:uid="{00000000-0005-0000-0000-0000343A0000}"/>
    <cellStyle name="SAPBEXaggItem 21 4" xfId="11031" xr:uid="{00000000-0005-0000-0000-0000353A0000}"/>
    <cellStyle name="SAPBEXaggItem 21 5" xfId="13413" xr:uid="{00000000-0005-0000-0000-0000363A0000}"/>
    <cellStyle name="SAPBEXaggItem 21 6" xfId="15474" xr:uid="{00000000-0005-0000-0000-0000373A0000}"/>
    <cellStyle name="SAPBEXaggItem 21 7" xfId="18109" xr:uid="{00000000-0005-0000-0000-0000383A0000}"/>
    <cellStyle name="SAPBEXaggItem 21 8" xfId="20170" xr:uid="{00000000-0005-0000-0000-0000393A0000}"/>
    <cellStyle name="SAPBEXaggItem 21 9" xfId="22704" xr:uid="{00000000-0005-0000-0000-00003A3A0000}"/>
    <cellStyle name="SAPBEXaggItem 22" xfId="3931" xr:uid="{00000000-0005-0000-0000-00003B3A0000}"/>
    <cellStyle name="SAPBEXaggItem 22 2" xfId="6469" xr:uid="{00000000-0005-0000-0000-00003C3A0000}"/>
    <cellStyle name="SAPBEXaggItem 22 3" xfId="9863" xr:uid="{00000000-0005-0000-0000-00003D3A0000}"/>
    <cellStyle name="SAPBEXaggItem 22 4" xfId="10805" xr:uid="{00000000-0005-0000-0000-00003E3A0000}"/>
    <cellStyle name="SAPBEXaggItem 22 5" xfId="13166" xr:uid="{00000000-0005-0000-0000-00003F3A0000}"/>
    <cellStyle name="SAPBEXaggItem 22 6" xfId="16345" xr:uid="{00000000-0005-0000-0000-0000403A0000}"/>
    <cellStyle name="SAPBEXaggItem 22 7" xfId="17862" xr:uid="{00000000-0005-0000-0000-0000413A0000}"/>
    <cellStyle name="SAPBEXaggItem 22 8" xfId="21041" xr:uid="{00000000-0005-0000-0000-0000423A0000}"/>
    <cellStyle name="SAPBEXaggItem 22 9" xfId="22476" xr:uid="{00000000-0005-0000-0000-0000433A0000}"/>
    <cellStyle name="SAPBEXaggItem 23" xfId="3755" xr:uid="{00000000-0005-0000-0000-0000443A0000}"/>
    <cellStyle name="SAPBEXaggItem 23 2" xfId="6293" xr:uid="{00000000-0005-0000-0000-0000453A0000}"/>
    <cellStyle name="SAPBEXaggItem 23 3" xfId="9869" xr:uid="{00000000-0005-0000-0000-0000463A0000}"/>
    <cellStyle name="SAPBEXaggItem 23 4" xfId="12245" xr:uid="{00000000-0005-0000-0000-0000473A0000}"/>
    <cellStyle name="SAPBEXaggItem 23 5" xfId="12312" xr:uid="{00000000-0005-0000-0000-0000483A0000}"/>
    <cellStyle name="SAPBEXaggItem 23 6" xfId="15460" xr:uid="{00000000-0005-0000-0000-0000493A0000}"/>
    <cellStyle name="SAPBEXaggItem 23 7" xfId="17008" xr:uid="{00000000-0005-0000-0000-00004A3A0000}"/>
    <cellStyle name="SAPBEXaggItem 23 8" xfId="20156" xr:uid="{00000000-0005-0000-0000-00004B3A0000}"/>
    <cellStyle name="SAPBEXaggItem 23 9" xfId="21703" xr:uid="{00000000-0005-0000-0000-00004C3A0000}"/>
    <cellStyle name="SAPBEXaggItem 24" xfId="3965" xr:uid="{00000000-0005-0000-0000-00004D3A0000}"/>
    <cellStyle name="SAPBEXaggItem 24 2" xfId="6503" xr:uid="{00000000-0005-0000-0000-00004E3A0000}"/>
    <cellStyle name="SAPBEXaggItem 24 3" xfId="8324" xr:uid="{00000000-0005-0000-0000-00004F3A0000}"/>
    <cellStyle name="SAPBEXaggItem 24 4" xfId="11499" xr:uid="{00000000-0005-0000-0000-0000503A0000}"/>
    <cellStyle name="SAPBEXaggItem 24 5" xfId="13926" xr:uid="{00000000-0005-0000-0000-0000513A0000}"/>
    <cellStyle name="SAPBEXaggItem 24 6" xfId="16395" xr:uid="{00000000-0005-0000-0000-0000523A0000}"/>
    <cellStyle name="SAPBEXaggItem 24 7" xfId="18622" xr:uid="{00000000-0005-0000-0000-0000533A0000}"/>
    <cellStyle name="SAPBEXaggItem 24 8" xfId="21091" xr:uid="{00000000-0005-0000-0000-0000543A0000}"/>
    <cellStyle name="SAPBEXaggItem 24 9" xfId="23174" xr:uid="{00000000-0005-0000-0000-0000553A0000}"/>
    <cellStyle name="SAPBEXaggItem 25" xfId="4139" xr:uid="{00000000-0005-0000-0000-0000563A0000}"/>
    <cellStyle name="SAPBEXaggItem 25 2" xfId="6677" xr:uid="{00000000-0005-0000-0000-0000573A0000}"/>
    <cellStyle name="SAPBEXaggItem 25 3" xfId="9644" xr:uid="{00000000-0005-0000-0000-0000583A0000}"/>
    <cellStyle name="SAPBEXaggItem 25 4" xfId="10717" xr:uid="{00000000-0005-0000-0000-0000593A0000}"/>
    <cellStyle name="SAPBEXaggItem 25 5" xfId="12359" xr:uid="{00000000-0005-0000-0000-00005A3A0000}"/>
    <cellStyle name="SAPBEXaggItem 25 6" xfId="16448" xr:uid="{00000000-0005-0000-0000-00005B3A0000}"/>
    <cellStyle name="SAPBEXaggItem 25 7" xfId="17055" xr:uid="{00000000-0005-0000-0000-00005C3A0000}"/>
    <cellStyle name="SAPBEXaggItem 25 8" xfId="21144" xr:uid="{00000000-0005-0000-0000-00005D3A0000}"/>
    <cellStyle name="SAPBEXaggItem 25 9" xfId="21746" xr:uid="{00000000-0005-0000-0000-00005E3A0000}"/>
    <cellStyle name="SAPBEXaggItem 26" xfId="4180" xr:uid="{00000000-0005-0000-0000-00005F3A0000}"/>
    <cellStyle name="SAPBEXaggItem 26 2" xfId="6718" xr:uid="{00000000-0005-0000-0000-0000603A0000}"/>
    <cellStyle name="SAPBEXaggItem 26 3" xfId="10129" xr:uid="{00000000-0005-0000-0000-0000613A0000}"/>
    <cellStyle name="SAPBEXaggItem 26 4" xfId="12212" xr:uid="{00000000-0005-0000-0000-0000623A0000}"/>
    <cellStyle name="SAPBEXaggItem 26 5" xfId="14840" xr:uid="{00000000-0005-0000-0000-0000633A0000}"/>
    <cellStyle name="SAPBEXaggItem 26 6" xfId="16907" xr:uid="{00000000-0005-0000-0000-0000643A0000}"/>
    <cellStyle name="SAPBEXaggItem 26 7" xfId="19536" xr:uid="{00000000-0005-0000-0000-0000653A0000}"/>
    <cellStyle name="SAPBEXaggItem 26 8" xfId="21603" xr:uid="{00000000-0005-0000-0000-0000663A0000}"/>
    <cellStyle name="SAPBEXaggItem 26 9" xfId="24021" xr:uid="{00000000-0005-0000-0000-0000673A0000}"/>
    <cellStyle name="SAPBEXaggItem 27" xfId="4226" xr:uid="{00000000-0005-0000-0000-0000683A0000}"/>
    <cellStyle name="SAPBEXaggItem 27 2" xfId="6764" xr:uid="{00000000-0005-0000-0000-0000693A0000}"/>
    <cellStyle name="SAPBEXaggItem 27 3" xfId="9709" xr:uid="{00000000-0005-0000-0000-00006A3A0000}"/>
    <cellStyle name="SAPBEXaggItem 27 4" xfId="11169" xr:uid="{00000000-0005-0000-0000-00006B3A0000}"/>
    <cellStyle name="SAPBEXaggItem 27 5" xfId="13565" xr:uid="{00000000-0005-0000-0000-00006C3A0000}"/>
    <cellStyle name="SAPBEXaggItem 27 6" xfId="15770" xr:uid="{00000000-0005-0000-0000-00006D3A0000}"/>
    <cellStyle name="SAPBEXaggItem 27 7" xfId="18261" xr:uid="{00000000-0005-0000-0000-00006E3A0000}"/>
    <cellStyle name="SAPBEXaggItem 27 8" xfId="20466" xr:uid="{00000000-0005-0000-0000-00006F3A0000}"/>
    <cellStyle name="SAPBEXaggItem 27 9" xfId="22842" xr:uid="{00000000-0005-0000-0000-0000703A0000}"/>
    <cellStyle name="SAPBEXaggItem 28" xfId="4267" xr:uid="{00000000-0005-0000-0000-0000713A0000}"/>
    <cellStyle name="SAPBEXaggItem 28 2" xfId="6805" xr:uid="{00000000-0005-0000-0000-0000723A0000}"/>
    <cellStyle name="SAPBEXaggItem 28 3" xfId="8075" xr:uid="{00000000-0005-0000-0000-0000733A0000}"/>
    <cellStyle name="SAPBEXaggItem 28 4" xfId="11683" xr:uid="{00000000-0005-0000-0000-0000743A0000}"/>
    <cellStyle name="SAPBEXaggItem 28 5" xfId="14131" xr:uid="{00000000-0005-0000-0000-0000753A0000}"/>
    <cellStyle name="SAPBEXaggItem 28 6" xfId="12543" xr:uid="{00000000-0005-0000-0000-0000763A0000}"/>
    <cellStyle name="SAPBEXaggItem 28 7" xfId="18827" xr:uid="{00000000-0005-0000-0000-0000773A0000}"/>
    <cellStyle name="SAPBEXaggItem 28 8" xfId="17239" xr:uid="{00000000-0005-0000-0000-0000783A0000}"/>
    <cellStyle name="SAPBEXaggItem 28 9" xfId="23357" xr:uid="{00000000-0005-0000-0000-0000793A0000}"/>
    <cellStyle name="SAPBEXaggItem 29" xfId="4310" xr:uid="{00000000-0005-0000-0000-00007A3A0000}"/>
    <cellStyle name="SAPBEXaggItem 29 2" xfId="6848" xr:uid="{00000000-0005-0000-0000-00007B3A0000}"/>
    <cellStyle name="SAPBEXaggItem 29 3" xfId="8804" xr:uid="{00000000-0005-0000-0000-00007C3A0000}"/>
    <cellStyle name="SAPBEXaggItem 29 4" xfId="12227" xr:uid="{00000000-0005-0000-0000-00007D3A0000}"/>
    <cellStyle name="SAPBEXaggItem 29 5" xfId="14096" xr:uid="{00000000-0005-0000-0000-00007E3A0000}"/>
    <cellStyle name="SAPBEXaggItem 29 6" xfId="16998" xr:uid="{00000000-0005-0000-0000-00007F3A0000}"/>
    <cellStyle name="SAPBEXaggItem 29 7" xfId="18792" xr:uid="{00000000-0005-0000-0000-0000803A0000}"/>
    <cellStyle name="SAPBEXaggItem 29 8" xfId="21694" xr:uid="{00000000-0005-0000-0000-0000813A0000}"/>
    <cellStyle name="SAPBEXaggItem 29 9" xfId="23325" xr:uid="{00000000-0005-0000-0000-0000823A0000}"/>
    <cellStyle name="SAPBEXaggItem 3" xfId="3116" xr:uid="{00000000-0005-0000-0000-0000833A0000}"/>
    <cellStyle name="SAPBEXaggItem 3 2" xfId="5654" xr:uid="{00000000-0005-0000-0000-0000843A0000}"/>
    <cellStyle name="SAPBEXaggItem 3 3" xfId="8475" xr:uid="{00000000-0005-0000-0000-0000853A0000}"/>
    <cellStyle name="SAPBEXaggItem 3 4" xfId="12067" xr:uid="{00000000-0005-0000-0000-0000863A0000}"/>
    <cellStyle name="SAPBEXaggItem 3 5" xfId="14547" xr:uid="{00000000-0005-0000-0000-0000873A0000}"/>
    <cellStyle name="SAPBEXaggItem 3 6" xfId="12861" xr:uid="{00000000-0005-0000-0000-0000883A0000}"/>
    <cellStyle name="SAPBEXaggItem 3 7" xfId="19243" xr:uid="{00000000-0005-0000-0000-0000893A0000}"/>
    <cellStyle name="SAPBEXaggItem 3 8" xfId="17557" xr:uid="{00000000-0005-0000-0000-00008A3A0000}"/>
    <cellStyle name="SAPBEXaggItem 3 9" xfId="23739" xr:uid="{00000000-0005-0000-0000-00008B3A0000}"/>
    <cellStyle name="SAPBEXaggItem 30" xfId="4353" xr:uid="{00000000-0005-0000-0000-00008C3A0000}"/>
    <cellStyle name="SAPBEXaggItem 30 2" xfId="6891" xr:uid="{00000000-0005-0000-0000-00008D3A0000}"/>
    <cellStyle name="SAPBEXaggItem 30 3" xfId="9876" xr:uid="{00000000-0005-0000-0000-00008E3A0000}"/>
    <cellStyle name="SAPBEXaggItem 30 4" xfId="12275" xr:uid="{00000000-0005-0000-0000-00008F3A0000}"/>
    <cellStyle name="SAPBEXaggItem 30 5" xfId="13510" xr:uid="{00000000-0005-0000-0000-0000903A0000}"/>
    <cellStyle name="SAPBEXaggItem 30 6" xfId="15166" xr:uid="{00000000-0005-0000-0000-0000913A0000}"/>
    <cellStyle name="SAPBEXaggItem 30 7" xfId="18206" xr:uid="{00000000-0005-0000-0000-0000923A0000}"/>
    <cellStyle name="SAPBEXaggItem 30 8" xfId="19862" xr:uid="{00000000-0005-0000-0000-0000933A0000}"/>
    <cellStyle name="SAPBEXaggItem 30 9" xfId="22789" xr:uid="{00000000-0005-0000-0000-0000943A0000}"/>
    <cellStyle name="SAPBEXaggItem 31" xfId="4396" xr:uid="{00000000-0005-0000-0000-0000953A0000}"/>
    <cellStyle name="SAPBEXaggItem 31 2" xfId="6934" xr:uid="{00000000-0005-0000-0000-0000963A0000}"/>
    <cellStyle name="SAPBEXaggItem 31 3" xfId="8659" xr:uid="{00000000-0005-0000-0000-0000973A0000}"/>
    <cellStyle name="SAPBEXaggItem 31 4" xfId="11758" xr:uid="{00000000-0005-0000-0000-0000983A0000}"/>
    <cellStyle name="SAPBEXaggItem 31 5" xfId="14209" xr:uid="{00000000-0005-0000-0000-0000993A0000}"/>
    <cellStyle name="SAPBEXaggItem 31 6" xfId="16404" xr:uid="{00000000-0005-0000-0000-00009A3A0000}"/>
    <cellStyle name="SAPBEXaggItem 31 7" xfId="18905" xr:uid="{00000000-0005-0000-0000-00009B3A0000}"/>
    <cellStyle name="SAPBEXaggItem 31 8" xfId="21100" xr:uid="{00000000-0005-0000-0000-00009C3A0000}"/>
    <cellStyle name="SAPBEXaggItem 31 9" xfId="23432" xr:uid="{00000000-0005-0000-0000-00009D3A0000}"/>
    <cellStyle name="SAPBEXaggItem 32" xfId="4465" xr:uid="{00000000-0005-0000-0000-00009E3A0000}"/>
    <cellStyle name="SAPBEXaggItem 32 2" xfId="7003" xr:uid="{00000000-0005-0000-0000-00009F3A0000}"/>
    <cellStyle name="SAPBEXaggItem 32 3" xfId="8160" xr:uid="{00000000-0005-0000-0000-0000A03A0000}"/>
    <cellStyle name="SAPBEXaggItem 32 4" xfId="11913" xr:uid="{00000000-0005-0000-0000-0000A13A0000}"/>
    <cellStyle name="SAPBEXaggItem 32 5" xfId="14385" xr:uid="{00000000-0005-0000-0000-0000A23A0000}"/>
    <cellStyle name="SAPBEXaggItem 32 6" xfId="16423" xr:uid="{00000000-0005-0000-0000-0000A33A0000}"/>
    <cellStyle name="SAPBEXaggItem 32 7" xfId="19081" xr:uid="{00000000-0005-0000-0000-0000A43A0000}"/>
    <cellStyle name="SAPBEXaggItem 32 8" xfId="21119" xr:uid="{00000000-0005-0000-0000-0000A53A0000}"/>
    <cellStyle name="SAPBEXaggItem 32 9" xfId="23588" xr:uid="{00000000-0005-0000-0000-0000A63A0000}"/>
    <cellStyle name="SAPBEXaggItem 33" xfId="4230" xr:uid="{00000000-0005-0000-0000-0000A73A0000}"/>
    <cellStyle name="SAPBEXaggItem 33 2" xfId="6768" xr:uid="{00000000-0005-0000-0000-0000A83A0000}"/>
    <cellStyle name="SAPBEXaggItem 33 3" xfId="9492" xr:uid="{00000000-0005-0000-0000-0000A93A0000}"/>
    <cellStyle name="SAPBEXaggItem 33 4" xfId="8084" xr:uid="{00000000-0005-0000-0000-0000AA3A0000}"/>
    <cellStyle name="SAPBEXaggItem 33 5" xfId="12521" xr:uid="{00000000-0005-0000-0000-0000AB3A0000}"/>
    <cellStyle name="SAPBEXaggItem 33 6" xfId="15288" xr:uid="{00000000-0005-0000-0000-0000AC3A0000}"/>
    <cellStyle name="SAPBEXaggItem 33 7" xfId="17217" xr:uid="{00000000-0005-0000-0000-0000AD3A0000}"/>
    <cellStyle name="SAPBEXaggItem 33 8" xfId="19984" xr:uid="{00000000-0005-0000-0000-0000AE3A0000}"/>
    <cellStyle name="SAPBEXaggItem 33 9" xfId="21888" xr:uid="{00000000-0005-0000-0000-0000AF3A0000}"/>
    <cellStyle name="SAPBEXaggItem 34" xfId="4547" xr:uid="{00000000-0005-0000-0000-0000B03A0000}"/>
    <cellStyle name="SAPBEXaggItem 34 2" xfId="7085" xr:uid="{00000000-0005-0000-0000-0000B13A0000}"/>
    <cellStyle name="SAPBEXaggItem 34 3" xfId="8421" xr:uid="{00000000-0005-0000-0000-0000B23A0000}"/>
    <cellStyle name="SAPBEXaggItem 34 4" xfId="12302" xr:uid="{00000000-0005-0000-0000-0000B33A0000}"/>
    <cellStyle name="SAPBEXaggItem 34 5" xfId="14690" xr:uid="{00000000-0005-0000-0000-0000B43A0000}"/>
    <cellStyle name="SAPBEXaggItem 34 6" xfId="16441" xr:uid="{00000000-0005-0000-0000-0000B53A0000}"/>
    <cellStyle name="SAPBEXaggItem 34 7" xfId="19386" xr:uid="{00000000-0005-0000-0000-0000B63A0000}"/>
    <cellStyle name="SAPBEXaggItem 34 8" xfId="21137" xr:uid="{00000000-0005-0000-0000-0000B73A0000}"/>
    <cellStyle name="SAPBEXaggItem 34 9" xfId="23877" xr:uid="{00000000-0005-0000-0000-0000B83A0000}"/>
    <cellStyle name="SAPBEXaggItem 35" xfId="4499" xr:uid="{00000000-0005-0000-0000-0000B93A0000}"/>
    <cellStyle name="SAPBEXaggItem 35 2" xfId="7037" xr:uid="{00000000-0005-0000-0000-0000BA3A0000}"/>
    <cellStyle name="SAPBEXaggItem 35 3" xfId="10128" xr:uid="{00000000-0005-0000-0000-0000BB3A0000}"/>
    <cellStyle name="SAPBEXaggItem 35 4" xfId="10871" xr:uid="{00000000-0005-0000-0000-0000BC3A0000}"/>
    <cellStyle name="SAPBEXaggItem 35 5" xfId="13237" xr:uid="{00000000-0005-0000-0000-0000BD3A0000}"/>
    <cellStyle name="SAPBEXaggItem 35 6" xfId="15180" xr:uid="{00000000-0005-0000-0000-0000BE3A0000}"/>
    <cellStyle name="SAPBEXaggItem 35 7" xfId="17933" xr:uid="{00000000-0005-0000-0000-0000BF3A0000}"/>
    <cellStyle name="SAPBEXaggItem 35 8" xfId="19876" xr:uid="{00000000-0005-0000-0000-0000C03A0000}"/>
    <cellStyle name="SAPBEXaggItem 35 9" xfId="22542" xr:uid="{00000000-0005-0000-0000-0000C13A0000}"/>
    <cellStyle name="SAPBEXaggItem 36" xfId="4611" xr:uid="{00000000-0005-0000-0000-0000C23A0000}"/>
    <cellStyle name="SAPBEXaggItem 36 2" xfId="7149" xr:uid="{00000000-0005-0000-0000-0000C33A0000}"/>
    <cellStyle name="SAPBEXaggItem 36 3" xfId="9469" xr:uid="{00000000-0005-0000-0000-0000C43A0000}"/>
    <cellStyle name="SAPBEXaggItem 36 4" xfId="11069" xr:uid="{00000000-0005-0000-0000-0000C53A0000}"/>
    <cellStyle name="SAPBEXaggItem 36 5" xfId="13457" xr:uid="{00000000-0005-0000-0000-0000C63A0000}"/>
    <cellStyle name="SAPBEXaggItem 36 6" xfId="16561" xr:uid="{00000000-0005-0000-0000-0000C73A0000}"/>
    <cellStyle name="SAPBEXaggItem 36 7" xfId="18153" xr:uid="{00000000-0005-0000-0000-0000C83A0000}"/>
    <cellStyle name="SAPBEXaggItem 36 8" xfId="21257" xr:uid="{00000000-0005-0000-0000-0000C93A0000}"/>
    <cellStyle name="SAPBEXaggItem 36 9" xfId="22742" xr:uid="{00000000-0005-0000-0000-0000CA3A0000}"/>
    <cellStyle name="SAPBEXaggItem 37" xfId="4654" xr:uid="{00000000-0005-0000-0000-0000CB3A0000}"/>
    <cellStyle name="SAPBEXaggItem 37 2" xfId="7192" xr:uid="{00000000-0005-0000-0000-0000CC3A0000}"/>
    <cellStyle name="SAPBEXaggItem 37 3" xfId="10095" xr:uid="{00000000-0005-0000-0000-0000CD3A0000}"/>
    <cellStyle name="SAPBEXaggItem 37 4" xfId="12193" xr:uid="{00000000-0005-0000-0000-0000CE3A0000}"/>
    <cellStyle name="SAPBEXaggItem 37 5" xfId="14579" xr:uid="{00000000-0005-0000-0000-0000CF3A0000}"/>
    <cellStyle name="SAPBEXaggItem 37 6" xfId="16938" xr:uid="{00000000-0005-0000-0000-0000D03A0000}"/>
    <cellStyle name="SAPBEXaggItem 37 7" xfId="19275" xr:uid="{00000000-0005-0000-0000-0000D13A0000}"/>
    <cellStyle name="SAPBEXaggItem 37 8" xfId="21634" xr:uid="{00000000-0005-0000-0000-0000D23A0000}"/>
    <cellStyle name="SAPBEXaggItem 37 9" xfId="23771" xr:uid="{00000000-0005-0000-0000-0000D33A0000}"/>
    <cellStyle name="SAPBEXaggItem 38" xfId="4565" xr:uid="{00000000-0005-0000-0000-0000D43A0000}"/>
    <cellStyle name="SAPBEXaggItem 38 2" xfId="7103" xr:uid="{00000000-0005-0000-0000-0000D53A0000}"/>
    <cellStyle name="SAPBEXaggItem 38 3" xfId="8347" xr:uid="{00000000-0005-0000-0000-0000D63A0000}"/>
    <cellStyle name="SAPBEXaggItem 38 4" xfId="11434" xr:uid="{00000000-0005-0000-0000-0000D73A0000}"/>
    <cellStyle name="SAPBEXaggItem 38 5" xfId="13852" xr:uid="{00000000-0005-0000-0000-0000D83A0000}"/>
    <cellStyle name="SAPBEXaggItem 38 6" xfId="16546" xr:uid="{00000000-0005-0000-0000-0000D93A0000}"/>
    <cellStyle name="SAPBEXaggItem 38 7" xfId="18548" xr:uid="{00000000-0005-0000-0000-0000DA3A0000}"/>
    <cellStyle name="SAPBEXaggItem 38 8" xfId="21242" xr:uid="{00000000-0005-0000-0000-0000DB3A0000}"/>
    <cellStyle name="SAPBEXaggItem 38 9" xfId="23109" xr:uid="{00000000-0005-0000-0000-0000DC3A0000}"/>
    <cellStyle name="SAPBEXaggItem 39" xfId="4620" xr:uid="{00000000-0005-0000-0000-0000DD3A0000}"/>
    <cellStyle name="SAPBEXaggItem 39 2" xfId="7158" xr:uid="{00000000-0005-0000-0000-0000DE3A0000}"/>
    <cellStyle name="SAPBEXaggItem 39 3" xfId="8234" xr:uid="{00000000-0005-0000-0000-0000DF3A0000}"/>
    <cellStyle name="SAPBEXaggItem 39 4" xfId="11677" xr:uid="{00000000-0005-0000-0000-0000E03A0000}"/>
    <cellStyle name="SAPBEXaggItem 39 5" xfId="14124" xr:uid="{00000000-0005-0000-0000-0000E13A0000}"/>
    <cellStyle name="SAPBEXaggItem 39 6" xfId="12618" xr:uid="{00000000-0005-0000-0000-0000E23A0000}"/>
    <cellStyle name="SAPBEXaggItem 39 7" xfId="18820" xr:uid="{00000000-0005-0000-0000-0000E33A0000}"/>
    <cellStyle name="SAPBEXaggItem 39 8" xfId="17314" xr:uid="{00000000-0005-0000-0000-0000E43A0000}"/>
    <cellStyle name="SAPBEXaggItem 39 9" xfId="23351" xr:uid="{00000000-0005-0000-0000-0000E53A0000}"/>
    <cellStyle name="SAPBEXaggItem 4" xfId="3017" xr:uid="{00000000-0005-0000-0000-0000E63A0000}"/>
    <cellStyle name="SAPBEXaggItem 4 2" xfId="5556" xr:uid="{00000000-0005-0000-0000-0000E73A0000}"/>
    <cellStyle name="SAPBEXaggItem 4 3" xfId="9875" xr:uid="{00000000-0005-0000-0000-0000E83A0000}"/>
    <cellStyle name="SAPBEXaggItem 4 4" xfId="11467" xr:uid="{00000000-0005-0000-0000-0000E93A0000}"/>
    <cellStyle name="SAPBEXaggItem 4 5" xfId="13890" xr:uid="{00000000-0005-0000-0000-0000EA3A0000}"/>
    <cellStyle name="SAPBEXaggItem 4 6" xfId="15634" xr:uid="{00000000-0005-0000-0000-0000EB3A0000}"/>
    <cellStyle name="SAPBEXaggItem 4 7" xfId="18586" xr:uid="{00000000-0005-0000-0000-0000EC3A0000}"/>
    <cellStyle name="SAPBEXaggItem 4 8" xfId="20330" xr:uid="{00000000-0005-0000-0000-0000ED3A0000}"/>
    <cellStyle name="SAPBEXaggItem 4 9" xfId="23142" xr:uid="{00000000-0005-0000-0000-0000EE3A0000}"/>
    <cellStyle name="SAPBEXaggItem 40" xfId="4801" xr:uid="{00000000-0005-0000-0000-0000EF3A0000}"/>
    <cellStyle name="SAPBEXaggItem 40 2" xfId="7339" xr:uid="{00000000-0005-0000-0000-0000F03A0000}"/>
    <cellStyle name="SAPBEXaggItem 40 3" xfId="9618" xr:uid="{00000000-0005-0000-0000-0000F13A0000}"/>
    <cellStyle name="SAPBEXaggItem 40 4" xfId="11090" xr:uid="{00000000-0005-0000-0000-0000F23A0000}"/>
    <cellStyle name="SAPBEXaggItem 40 5" xfId="13481" xr:uid="{00000000-0005-0000-0000-0000F33A0000}"/>
    <cellStyle name="SAPBEXaggItem 40 6" xfId="15037" xr:uid="{00000000-0005-0000-0000-0000F43A0000}"/>
    <cellStyle name="SAPBEXaggItem 40 7" xfId="18177" xr:uid="{00000000-0005-0000-0000-0000F53A0000}"/>
    <cellStyle name="SAPBEXaggItem 40 8" xfId="19733" xr:uid="{00000000-0005-0000-0000-0000F63A0000}"/>
    <cellStyle name="SAPBEXaggItem 40 9" xfId="22763" xr:uid="{00000000-0005-0000-0000-0000F73A0000}"/>
    <cellStyle name="SAPBEXaggItem 41" xfId="4870" xr:uid="{00000000-0005-0000-0000-0000F83A0000}"/>
    <cellStyle name="SAPBEXaggItem 41 2" xfId="7408" xr:uid="{00000000-0005-0000-0000-0000F93A0000}"/>
    <cellStyle name="SAPBEXaggItem 41 3" xfId="8334" xr:uid="{00000000-0005-0000-0000-0000FA3A0000}"/>
    <cellStyle name="SAPBEXaggItem 41 4" xfId="11599" xr:uid="{00000000-0005-0000-0000-0000FB3A0000}"/>
    <cellStyle name="SAPBEXaggItem 41 5" xfId="14037" xr:uid="{00000000-0005-0000-0000-0000FC3A0000}"/>
    <cellStyle name="SAPBEXaggItem 41 6" xfId="16131" xr:uid="{00000000-0005-0000-0000-0000FD3A0000}"/>
    <cellStyle name="SAPBEXaggItem 41 7" xfId="18733" xr:uid="{00000000-0005-0000-0000-0000FE3A0000}"/>
    <cellStyle name="SAPBEXaggItem 41 8" xfId="20827" xr:uid="{00000000-0005-0000-0000-0000FF3A0000}"/>
    <cellStyle name="SAPBEXaggItem 41 9" xfId="23273" xr:uid="{00000000-0005-0000-0000-0000003B0000}"/>
    <cellStyle name="SAPBEXaggItem 42" xfId="4779" xr:uid="{00000000-0005-0000-0000-0000013B0000}"/>
    <cellStyle name="SAPBEXaggItem 42 2" xfId="7317" xr:uid="{00000000-0005-0000-0000-0000023B0000}"/>
    <cellStyle name="SAPBEXaggItem 42 3" xfId="9131" xr:uid="{00000000-0005-0000-0000-0000033B0000}"/>
    <cellStyle name="SAPBEXaggItem 42 4" xfId="10379" xr:uid="{00000000-0005-0000-0000-0000043B0000}"/>
    <cellStyle name="SAPBEXaggItem 42 5" xfId="12701" xr:uid="{00000000-0005-0000-0000-0000053B0000}"/>
    <cellStyle name="SAPBEXaggItem 42 6" xfId="15827" xr:uid="{00000000-0005-0000-0000-0000063B0000}"/>
    <cellStyle name="SAPBEXaggItem 42 7" xfId="17397" xr:uid="{00000000-0005-0000-0000-0000073B0000}"/>
    <cellStyle name="SAPBEXaggItem 42 8" xfId="20523" xr:uid="{00000000-0005-0000-0000-0000083B0000}"/>
    <cellStyle name="SAPBEXaggItem 42 9" xfId="22050" xr:uid="{00000000-0005-0000-0000-0000093B0000}"/>
    <cellStyle name="SAPBEXaggItem 43" xfId="4640" xr:uid="{00000000-0005-0000-0000-00000A3B0000}"/>
    <cellStyle name="SAPBEXaggItem 43 2" xfId="7178" xr:uid="{00000000-0005-0000-0000-00000B3B0000}"/>
    <cellStyle name="SAPBEXaggItem 43 3" xfId="8009" xr:uid="{00000000-0005-0000-0000-00000C3B0000}"/>
    <cellStyle name="SAPBEXaggItem 43 4" xfId="10542" xr:uid="{00000000-0005-0000-0000-00000D3B0000}"/>
    <cellStyle name="SAPBEXaggItem 43 5" xfId="12885" xr:uid="{00000000-0005-0000-0000-00000E3B0000}"/>
    <cellStyle name="SAPBEXaggItem 43 6" xfId="15275" xr:uid="{00000000-0005-0000-0000-00000F3B0000}"/>
    <cellStyle name="SAPBEXaggItem 43 7" xfId="17581" xr:uid="{00000000-0005-0000-0000-0000103B0000}"/>
    <cellStyle name="SAPBEXaggItem 43 8" xfId="19971" xr:uid="{00000000-0005-0000-0000-0000113B0000}"/>
    <cellStyle name="SAPBEXaggItem 43 9" xfId="22213" xr:uid="{00000000-0005-0000-0000-0000123B0000}"/>
    <cellStyle name="SAPBEXaggItem 44" xfId="4962" xr:uid="{00000000-0005-0000-0000-0000133B0000}"/>
    <cellStyle name="SAPBEXaggItem 44 2" xfId="7500" xr:uid="{00000000-0005-0000-0000-0000143B0000}"/>
    <cellStyle name="SAPBEXaggItem 44 3" xfId="9016" xr:uid="{00000000-0005-0000-0000-0000153B0000}"/>
    <cellStyle name="SAPBEXaggItem 44 4" xfId="10647" xr:uid="{00000000-0005-0000-0000-0000163B0000}"/>
    <cellStyle name="SAPBEXaggItem 44 5" xfId="12996" xr:uid="{00000000-0005-0000-0000-0000173B0000}"/>
    <cellStyle name="SAPBEXaggItem 44 6" xfId="15585" xr:uid="{00000000-0005-0000-0000-0000183B0000}"/>
    <cellStyle name="SAPBEXaggItem 44 7" xfId="17692" xr:uid="{00000000-0005-0000-0000-0000193B0000}"/>
    <cellStyle name="SAPBEXaggItem 44 8" xfId="20281" xr:uid="{00000000-0005-0000-0000-00001A3B0000}"/>
    <cellStyle name="SAPBEXaggItem 44 9" xfId="22320" xr:uid="{00000000-0005-0000-0000-00001B3B0000}"/>
    <cellStyle name="SAPBEXaggItem 45" xfId="5002" xr:uid="{00000000-0005-0000-0000-00001C3B0000}"/>
    <cellStyle name="SAPBEXaggItem 45 2" xfId="7540" xr:uid="{00000000-0005-0000-0000-00001D3B0000}"/>
    <cellStyle name="SAPBEXaggItem 45 3" xfId="9667" xr:uid="{00000000-0005-0000-0000-00001E3B0000}"/>
    <cellStyle name="SAPBEXaggItem 45 4" xfId="11973" xr:uid="{00000000-0005-0000-0000-00001F3B0000}"/>
    <cellStyle name="SAPBEXaggItem 45 5" xfId="13319" xr:uid="{00000000-0005-0000-0000-0000203B0000}"/>
    <cellStyle name="SAPBEXaggItem 45 6" xfId="16194" xr:uid="{00000000-0005-0000-0000-0000213B0000}"/>
    <cellStyle name="SAPBEXaggItem 45 7" xfId="18015" xr:uid="{00000000-0005-0000-0000-0000223B0000}"/>
    <cellStyle name="SAPBEXaggItem 45 8" xfId="20890" xr:uid="{00000000-0005-0000-0000-0000233B0000}"/>
    <cellStyle name="SAPBEXaggItem 45 9" xfId="22619" xr:uid="{00000000-0005-0000-0000-0000243B0000}"/>
    <cellStyle name="SAPBEXaggItem 46" xfId="5039" xr:uid="{00000000-0005-0000-0000-0000253B0000}"/>
    <cellStyle name="SAPBEXaggItem 46 2" xfId="7577" xr:uid="{00000000-0005-0000-0000-0000263B0000}"/>
    <cellStyle name="SAPBEXaggItem 46 3" xfId="9445" xr:uid="{00000000-0005-0000-0000-0000273B0000}"/>
    <cellStyle name="SAPBEXaggItem 46 4" xfId="11864" xr:uid="{00000000-0005-0000-0000-0000283B0000}"/>
    <cellStyle name="SAPBEXaggItem 46 5" xfId="14327" xr:uid="{00000000-0005-0000-0000-0000293B0000}"/>
    <cellStyle name="SAPBEXaggItem 46 6" xfId="15484" xr:uid="{00000000-0005-0000-0000-00002A3B0000}"/>
    <cellStyle name="SAPBEXaggItem 46 7" xfId="19023" xr:uid="{00000000-0005-0000-0000-00002B3B0000}"/>
    <cellStyle name="SAPBEXaggItem 46 8" xfId="20180" xr:uid="{00000000-0005-0000-0000-00002C3B0000}"/>
    <cellStyle name="SAPBEXaggItem 46 9" xfId="23540" xr:uid="{00000000-0005-0000-0000-00002D3B0000}"/>
    <cellStyle name="SAPBEXaggItem 47" xfId="5069" xr:uid="{00000000-0005-0000-0000-00002E3B0000}"/>
    <cellStyle name="SAPBEXaggItem 47 2" xfId="7607" xr:uid="{00000000-0005-0000-0000-00002F3B0000}"/>
    <cellStyle name="SAPBEXaggItem 47 3" xfId="9842" xr:uid="{00000000-0005-0000-0000-0000303B0000}"/>
    <cellStyle name="SAPBEXaggItem 47 4" xfId="10362" xr:uid="{00000000-0005-0000-0000-0000313B0000}"/>
    <cellStyle name="SAPBEXaggItem 47 5" xfId="14805" xr:uid="{00000000-0005-0000-0000-0000323B0000}"/>
    <cellStyle name="SAPBEXaggItem 47 6" xfId="16947" xr:uid="{00000000-0005-0000-0000-0000333B0000}"/>
    <cellStyle name="SAPBEXaggItem 47 7" xfId="19501" xr:uid="{00000000-0005-0000-0000-0000343B0000}"/>
    <cellStyle name="SAPBEXaggItem 47 8" xfId="21643" xr:uid="{00000000-0005-0000-0000-0000353B0000}"/>
    <cellStyle name="SAPBEXaggItem 47 9" xfId="23989" xr:uid="{00000000-0005-0000-0000-0000363B0000}"/>
    <cellStyle name="SAPBEXaggItem 48" xfId="5123" xr:uid="{00000000-0005-0000-0000-0000373B0000}"/>
    <cellStyle name="SAPBEXaggItem 48 2" xfId="7661" xr:uid="{00000000-0005-0000-0000-0000383B0000}"/>
    <cellStyle name="SAPBEXaggItem 48 3" xfId="9513" xr:uid="{00000000-0005-0000-0000-0000393B0000}"/>
    <cellStyle name="SAPBEXaggItem 48 4" xfId="7984" xr:uid="{00000000-0005-0000-0000-00003A3B0000}"/>
    <cellStyle name="SAPBEXaggItem 48 5" xfId="12396" xr:uid="{00000000-0005-0000-0000-00003B3B0000}"/>
    <cellStyle name="SAPBEXaggItem 48 6" xfId="16007" xr:uid="{00000000-0005-0000-0000-00003C3B0000}"/>
    <cellStyle name="SAPBEXaggItem 48 7" xfId="17092" xr:uid="{00000000-0005-0000-0000-00003D3B0000}"/>
    <cellStyle name="SAPBEXaggItem 48 8" xfId="20703" xr:uid="{00000000-0005-0000-0000-00003E3B0000}"/>
    <cellStyle name="SAPBEXaggItem 48 9" xfId="21780" xr:uid="{00000000-0005-0000-0000-00003F3B0000}"/>
    <cellStyle name="SAPBEXaggItem 49" xfId="5192" xr:uid="{00000000-0005-0000-0000-0000403B0000}"/>
    <cellStyle name="SAPBEXaggItem 49 2" xfId="7731" xr:uid="{00000000-0005-0000-0000-0000413B0000}"/>
    <cellStyle name="SAPBEXaggItem 49 3" xfId="5514" xr:uid="{00000000-0005-0000-0000-0000423B0000}"/>
    <cellStyle name="SAPBEXaggItem 49 4" xfId="11364" xr:uid="{00000000-0005-0000-0000-0000433B0000}"/>
    <cellStyle name="SAPBEXaggItem 49 5" xfId="13777" xr:uid="{00000000-0005-0000-0000-0000443B0000}"/>
    <cellStyle name="SAPBEXaggItem 49 6" xfId="15985" xr:uid="{00000000-0005-0000-0000-0000453B0000}"/>
    <cellStyle name="SAPBEXaggItem 49 7" xfId="18473" xr:uid="{00000000-0005-0000-0000-0000463B0000}"/>
    <cellStyle name="SAPBEXaggItem 49 8" xfId="20681" xr:uid="{00000000-0005-0000-0000-0000473B0000}"/>
    <cellStyle name="SAPBEXaggItem 49 9" xfId="23038" xr:uid="{00000000-0005-0000-0000-0000483B0000}"/>
    <cellStyle name="SAPBEXaggItem 5" xfId="3170" xr:uid="{00000000-0005-0000-0000-0000493B0000}"/>
    <cellStyle name="SAPBEXaggItem 5 2" xfId="5708" xr:uid="{00000000-0005-0000-0000-00004A3B0000}"/>
    <cellStyle name="SAPBEXaggItem 5 3" xfId="9669" xr:uid="{00000000-0005-0000-0000-00004B3B0000}"/>
    <cellStyle name="SAPBEXaggItem 5 4" xfId="11213" xr:uid="{00000000-0005-0000-0000-00004C3B0000}"/>
    <cellStyle name="SAPBEXaggItem 5 5" xfId="13615" xr:uid="{00000000-0005-0000-0000-00004D3B0000}"/>
    <cellStyle name="SAPBEXaggItem 5 6" xfId="16703" xr:uid="{00000000-0005-0000-0000-00004E3B0000}"/>
    <cellStyle name="SAPBEXaggItem 5 7" xfId="18311" xr:uid="{00000000-0005-0000-0000-00004F3B0000}"/>
    <cellStyle name="SAPBEXaggItem 5 8" xfId="21399" xr:uid="{00000000-0005-0000-0000-0000503B0000}"/>
    <cellStyle name="SAPBEXaggItem 5 9" xfId="22888" xr:uid="{00000000-0005-0000-0000-0000513B0000}"/>
    <cellStyle name="SAPBEXaggItem 50" xfId="5232" xr:uid="{00000000-0005-0000-0000-0000523B0000}"/>
    <cellStyle name="SAPBEXaggItem 50 2" xfId="5491" xr:uid="{00000000-0005-0000-0000-0000533B0000}"/>
    <cellStyle name="SAPBEXaggItem 50 3" xfId="10875" xr:uid="{00000000-0005-0000-0000-0000543B0000}"/>
    <cellStyle name="SAPBEXaggItem 50 4" xfId="13242" xr:uid="{00000000-0005-0000-0000-0000553B0000}"/>
    <cellStyle name="SAPBEXaggItem 50 5" xfId="15965" xr:uid="{00000000-0005-0000-0000-0000563B0000}"/>
    <cellStyle name="SAPBEXaggItem 50 6" xfId="17938" xr:uid="{00000000-0005-0000-0000-0000573B0000}"/>
    <cellStyle name="SAPBEXaggItem 50 7" xfId="20661" xr:uid="{00000000-0005-0000-0000-0000583B0000}"/>
    <cellStyle name="SAPBEXaggItem 50 8" xfId="22546" xr:uid="{00000000-0005-0000-0000-0000593B0000}"/>
    <cellStyle name="SAPBEXaggItem 51" xfId="9551" xr:uid="{00000000-0005-0000-0000-00005A3B0000}"/>
    <cellStyle name="SAPBEXaggItem 52" xfId="10916" xr:uid="{00000000-0005-0000-0000-00005B3B0000}"/>
    <cellStyle name="SAPBEXaggItem 53" xfId="13286" xr:uid="{00000000-0005-0000-0000-00005C3B0000}"/>
    <cellStyle name="SAPBEXaggItem 54" xfId="16098" xr:uid="{00000000-0005-0000-0000-00005D3B0000}"/>
    <cellStyle name="SAPBEXaggItem 55" xfId="17982" xr:uid="{00000000-0005-0000-0000-00005E3B0000}"/>
    <cellStyle name="SAPBEXaggItem 56" xfId="20794" xr:uid="{00000000-0005-0000-0000-00005F3B0000}"/>
    <cellStyle name="SAPBEXaggItem 57" xfId="22587" xr:uid="{00000000-0005-0000-0000-0000603B0000}"/>
    <cellStyle name="SAPBEXaggItem 58" xfId="25928" xr:uid="{00000000-0005-0000-0000-0000613B0000}"/>
    <cellStyle name="SAPBEXaggItem 6" xfId="3213" xr:uid="{00000000-0005-0000-0000-0000623B0000}"/>
    <cellStyle name="SAPBEXaggItem 6 2" xfId="5751" xr:uid="{00000000-0005-0000-0000-0000633B0000}"/>
    <cellStyle name="SAPBEXaggItem 6 3" xfId="9895" xr:uid="{00000000-0005-0000-0000-0000643B0000}"/>
    <cellStyle name="SAPBEXaggItem 6 4" xfId="11077" xr:uid="{00000000-0005-0000-0000-0000653B0000}"/>
    <cellStyle name="SAPBEXaggItem 6 5" xfId="13466" xr:uid="{00000000-0005-0000-0000-0000663B0000}"/>
    <cellStyle name="SAPBEXaggItem 6 6" xfId="15224" xr:uid="{00000000-0005-0000-0000-0000673B0000}"/>
    <cellStyle name="SAPBEXaggItem 6 7" xfId="18162" xr:uid="{00000000-0005-0000-0000-0000683B0000}"/>
    <cellStyle name="SAPBEXaggItem 6 8" xfId="19920" xr:uid="{00000000-0005-0000-0000-0000693B0000}"/>
    <cellStyle name="SAPBEXaggItem 6 9" xfId="22750" xr:uid="{00000000-0005-0000-0000-00006A3B0000}"/>
    <cellStyle name="SAPBEXaggItem 7" xfId="3256" xr:uid="{00000000-0005-0000-0000-00006B3B0000}"/>
    <cellStyle name="SAPBEXaggItem 7 2" xfId="5794" xr:uid="{00000000-0005-0000-0000-00006C3B0000}"/>
    <cellStyle name="SAPBEXaggItem 7 3" xfId="5529" xr:uid="{00000000-0005-0000-0000-00006D3B0000}"/>
    <cellStyle name="SAPBEXaggItem 7 4" xfId="10479" xr:uid="{00000000-0005-0000-0000-00006E3B0000}"/>
    <cellStyle name="SAPBEXaggItem 7 5" xfId="12813" xr:uid="{00000000-0005-0000-0000-00006F3B0000}"/>
    <cellStyle name="SAPBEXaggItem 7 6" xfId="15621" xr:uid="{00000000-0005-0000-0000-0000703B0000}"/>
    <cellStyle name="SAPBEXaggItem 7 7" xfId="17509" xr:uid="{00000000-0005-0000-0000-0000713B0000}"/>
    <cellStyle name="SAPBEXaggItem 7 8" xfId="20317" xr:uid="{00000000-0005-0000-0000-0000723B0000}"/>
    <cellStyle name="SAPBEXaggItem 7 9" xfId="22149" xr:uid="{00000000-0005-0000-0000-0000733B0000}"/>
    <cellStyle name="SAPBEXaggItem 8" xfId="3299" xr:uid="{00000000-0005-0000-0000-0000743B0000}"/>
    <cellStyle name="SAPBEXaggItem 8 2" xfId="5837" xr:uid="{00000000-0005-0000-0000-0000753B0000}"/>
    <cellStyle name="SAPBEXaggItem 8 3" xfId="9330" xr:uid="{00000000-0005-0000-0000-0000763B0000}"/>
    <cellStyle name="SAPBEXaggItem 8 4" xfId="10595" xr:uid="{00000000-0005-0000-0000-0000773B0000}"/>
    <cellStyle name="SAPBEXaggItem 8 5" xfId="12943" xr:uid="{00000000-0005-0000-0000-0000783B0000}"/>
    <cellStyle name="SAPBEXaggItem 8 6" xfId="16041" xr:uid="{00000000-0005-0000-0000-0000793B0000}"/>
    <cellStyle name="SAPBEXaggItem 8 7" xfId="17639" xr:uid="{00000000-0005-0000-0000-00007A3B0000}"/>
    <cellStyle name="SAPBEXaggItem 8 8" xfId="20737" xr:uid="{00000000-0005-0000-0000-00007B3B0000}"/>
    <cellStyle name="SAPBEXaggItem 8 9" xfId="22268" xr:uid="{00000000-0005-0000-0000-00007C3B0000}"/>
    <cellStyle name="SAPBEXaggItem 9" xfId="3342" xr:uid="{00000000-0005-0000-0000-00007D3B0000}"/>
    <cellStyle name="SAPBEXaggItem 9 2" xfId="5880" xr:uid="{00000000-0005-0000-0000-00007E3B0000}"/>
    <cellStyle name="SAPBEXaggItem 9 3" xfId="8471" xr:uid="{00000000-0005-0000-0000-00007F3B0000}"/>
    <cellStyle name="SAPBEXaggItem 9 4" xfId="11236" xr:uid="{00000000-0005-0000-0000-0000803B0000}"/>
    <cellStyle name="SAPBEXaggItem 9 5" xfId="13641" xr:uid="{00000000-0005-0000-0000-0000813B0000}"/>
    <cellStyle name="SAPBEXaggItem 9 6" xfId="16051" xr:uid="{00000000-0005-0000-0000-0000823B0000}"/>
    <cellStyle name="SAPBEXaggItem 9 7" xfId="18337" xr:uid="{00000000-0005-0000-0000-0000833B0000}"/>
    <cellStyle name="SAPBEXaggItem 9 8" xfId="20747" xr:uid="{00000000-0005-0000-0000-0000843B0000}"/>
    <cellStyle name="SAPBEXaggItem 9 9" xfId="22910" xr:uid="{00000000-0005-0000-0000-0000853B0000}"/>
    <cellStyle name="SAPBEXaggItemX" xfId="2943" xr:uid="{00000000-0005-0000-0000-0000863B0000}"/>
    <cellStyle name="SAPBEXaggItemX 10" xfId="3386" xr:uid="{00000000-0005-0000-0000-0000873B0000}"/>
    <cellStyle name="SAPBEXaggItemX 10 2" xfId="5924" xr:uid="{00000000-0005-0000-0000-0000883B0000}"/>
    <cellStyle name="SAPBEXaggItemX 10 3" xfId="9518" xr:uid="{00000000-0005-0000-0000-0000893B0000}"/>
    <cellStyle name="SAPBEXaggItemX 10 4" xfId="12141" xr:uid="{00000000-0005-0000-0000-00008A3B0000}"/>
    <cellStyle name="SAPBEXaggItemX 10 5" xfId="14624" xr:uid="{00000000-0005-0000-0000-00008B3B0000}"/>
    <cellStyle name="SAPBEXaggItemX 10 6" xfId="16217" xr:uid="{00000000-0005-0000-0000-00008C3B0000}"/>
    <cellStyle name="SAPBEXaggItemX 10 7" xfId="19320" xr:uid="{00000000-0005-0000-0000-00008D3B0000}"/>
    <cellStyle name="SAPBEXaggItemX 10 8" xfId="20913" xr:uid="{00000000-0005-0000-0000-00008E3B0000}"/>
    <cellStyle name="SAPBEXaggItemX 10 9" xfId="23815" xr:uid="{00000000-0005-0000-0000-00008F3B0000}"/>
    <cellStyle name="SAPBEXaggItemX 11" xfId="3382" xr:uid="{00000000-0005-0000-0000-0000903B0000}"/>
    <cellStyle name="SAPBEXaggItemX 11 2" xfId="5920" xr:uid="{00000000-0005-0000-0000-0000913B0000}"/>
    <cellStyle name="SAPBEXaggItemX 11 3" xfId="9070" xr:uid="{00000000-0005-0000-0000-0000923B0000}"/>
    <cellStyle name="SAPBEXaggItemX 11 4" xfId="10426" xr:uid="{00000000-0005-0000-0000-0000933B0000}"/>
    <cellStyle name="SAPBEXaggItemX 11 5" xfId="12407" xr:uid="{00000000-0005-0000-0000-0000943B0000}"/>
    <cellStyle name="SAPBEXaggItemX 11 6" xfId="15270" xr:uid="{00000000-0005-0000-0000-0000953B0000}"/>
    <cellStyle name="SAPBEXaggItemX 11 7" xfId="17103" xr:uid="{00000000-0005-0000-0000-0000963B0000}"/>
    <cellStyle name="SAPBEXaggItemX 11 8" xfId="19966" xr:uid="{00000000-0005-0000-0000-0000973B0000}"/>
    <cellStyle name="SAPBEXaggItemX 11 9" xfId="21789" xr:uid="{00000000-0005-0000-0000-0000983B0000}"/>
    <cellStyle name="SAPBEXaggItemX 12" xfId="3219" xr:uid="{00000000-0005-0000-0000-0000993B0000}"/>
    <cellStyle name="SAPBEXaggItemX 12 2" xfId="5757" xr:uid="{00000000-0005-0000-0000-00009A3B0000}"/>
    <cellStyle name="SAPBEXaggItemX 12 3" xfId="9183" xr:uid="{00000000-0005-0000-0000-00009B3B0000}"/>
    <cellStyle name="SAPBEXaggItemX 12 4" xfId="10788" xr:uid="{00000000-0005-0000-0000-00009C3B0000}"/>
    <cellStyle name="SAPBEXaggItemX 12 5" xfId="13147" xr:uid="{00000000-0005-0000-0000-00009D3B0000}"/>
    <cellStyle name="SAPBEXaggItemX 12 6" xfId="15209" xr:uid="{00000000-0005-0000-0000-00009E3B0000}"/>
    <cellStyle name="SAPBEXaggItemX 12 7" xfId="17843" xr:uid="{00000000-0005-0000-0000-00009F3B0000}"/>
    <cellStyle name="SAPBEXaggItemX 12 8" xfId="19905" xr:uid="{00000000-0005-0000-0000-0000A03B0000}"/>
    <cellStyle name="SAPBEXaggItemX 12 9" xfId="22459" xr:uid="{00000000-0005-0000-0000-0000A13B0000}"/>
    <cellStyle name="SAPBEXaggItemX 13" xfId="3411" xr:uid="{00000000-0005-0000-0000-0000A23B0000}"/>
    <cellStyle name="SAPBEXaggItemX 13 2" xfId="5949" xr:uid="{00000000-0005-0000-0000-0000A33B0000}"/>
    <cellStyle name="SAPBEXaggItemX 13 3" xfId="9248" xr:uid="{00000000-0005-0000-0000-0000A43B0000}"/>
    <cellStyle name="SAPBEXaggItemX 13 4" xfId="10115" xr:uid="{00000000-0005-0000-0000-0000A53B0000}"/>
    <cellStyle name="SAPBEXaggItemX 13 5" xfId="12464" xr:uid="{00000000-0005-0000-0000-0000A63B0000}"/>
    <cellStyle name="SAPBEXaggItemX 13 6" xfId="15230" xr:uid="{00000000-0005-0000-0000-0000A73B0000}"/>
    <cellStyle name="SAPBEXaggItemX 13 7" xfId="17160" xr:uid="{00000000-0005-0000-0000-0000A83B0000}"/>
    <cellStyle name="SAPBEXaggItemX 13 8" xfId="19926" xr:uid="{00000000-0005-0000-0000-0000A93B0000}"/>
    <cellStyle name="SAPBEXaggItemX 13 9" xfId="21841" xr:uid="{00000000-0005-0000-0000-0000AA3B0000}"/>
    <cellStyle name="SAPBEXaggItemX 14" xfId="3543" xr:uid="{00000000-0005-0000-0000-0000AB3B0000}"/>
    <cellStyle name="SAPBEXaggItemX 14 2" xfId="6081" xr:uid="{00000000-0005-0000-0000-0000AC3B0000}"/>
    <cellStyle name="SAPBEXaggItemX 14 3" xfId="9185" xr:uid="{00000000-0005-0000-0000-0000AD3B0000}"/>
    <cellStyle name="SAPBEXaggItemX 14 4" xfId="10747" xr:uid="{00000000-0005-0000-0000-0000AE3B0000}"/>
    <cellStyle name="SAPBEXaggItemX 14 5" xfId="13102" xr:uid="{00000000-0005-0000-0000-0000AF3B0000}"/>
    <cellStyle name="SAPBEXaggItemX 14 6" xfId="15524" xr:uid="{00000000-0005-0000-0000-0000B03B0000}"/>
    <cellStyle name="SAPBEXaggItemX 14 7" xfId="17798" xr:uid="{00000000-0005-0000-0000-0000B13B0000}"/>
    <cellStyle name="SAPBEXaggItemX 14 8" xfId="20220" xr:uid="{00000000-0005-0000-0000-0000B23B0000}"/>
    <cellStyle name="SAPBEXaggItemX 14 9" xfId="22419" xr:uid="{00000000-0005-0000-0000-0000B33B0000}"/>
    <cellStyle name="SAPBEXaggItemX 15" xfId="3589" xr:uid="{00000000-0005-0000-0000-0000B43B0000}"/>
    <cellStyle name="SAPBEXaggItemX 15 2" xfId="6127" xr:uid="{00000000-0005-0000-0000-0000B53B0000}"/>
    <cellStyle name="SAPBEXaggItemX 15 3" xfId="8126" xr:uid="{00000000-0005-0000-0000-0000B63B0000}"/>
    <cellStyle name="SAPBEXaggItemX 15 4" xfId="10958" xr:uid="{00000000-0005-0000-0000-0000B73B0000}"/>
    <cellStyle name="SAPBEXaggItemX 15 5" xfId="13329" xr:uid="{00000000-0005-0000-0000-0000B83B0000}"/>
    <cellStyle name="SAPBEXaggItemX 15 6" xfId="16959" xr:uid="{00000000-0005-0000-0000-0000B93B0000}"/>
    <cellStyle name="SAPBEXaggItemX 15 7" xfId="18025" xr:uid="{00000000-0005-0000-0000-0000BA3B0000}"/>
    <cellStyle name="SAPBEXaggItemX 15 8" xfId="21655" xr:uid="{00000000-0005-0000-0000-0000BB3B0000}"/>
    <cellStyle name="SAPBEXaggItemX 15 9" xfId="22629" xr:uid="{00000000-0005-0000-0000-0000BC3B0000}"/>
    <cellStyle name="SAPBEXaggItemX 16" xfId="3627" xr:uid="{00000000-0005-0000-0000-0000BD3B0000}"/>
    <cellStyle name="SAPBEXaggItemX 16 2" xfId="6165" xr:uid="{00000000-0005-0000-0000-0000BE3B0000}"/>
    <cellStyle name="SAPBEXaggItemX 16 3" xfId="8083" xr:uid="{00000000-0005-0000-0000-0000BF3B0000}"/>
    <cellStyle name="SAPBEXaggItemX 16 4" xfId="11100" xr:uid="{00000000-0005-0000-0000-0000C03B0000}"/>
    <cellStyle name="SAPBEXaggItemX 16 5" xfId="13035" xr:uid="{00000000-0005-0000-0000-0000C13B0000}"/>
    <cellStyle name="SAPBEXaggItemX 16 6" xfId="15584" xr:uid="{00000000-0005-0000-0000-0000C23B0000}"/>
    <cellStyle name="SAPBEXaggItemX 16 7" xfId="17731" xr:uid="{00000000-0005-0000-0000-0000C33B0000}"/>
    <cellStyle name="SAPBEXaggItemX 16 8" xfId="20280" xr:uid="{00000000-0005-0000-0000-0000C43B0000}"/>
    <cellStyle name="SAPBEXaggItemX 16 9" xfId="22356" xr:uid="{00000000-0005-0000-0000-0000C53B0000}"/>
    <cellStyle name="SAPBEXaggItemX 17" xfId="3645" xr:uid="{00000000-0005-0000-0000-0000C63B0000}"/>
    <cellStyle name="SAPBEXaggItemX 17 2" xfId="6183" xr:uid="{00000000-0005-0000-0000-0000C73B0000}"/>
    <cellStyle name="SAPBEXaggItemX 17 3" xfId="9651" xr:uid="{00000000-0005-0000-0000-0000C83B0000}"/>
    <cellStyle name="SAPBEXaggItemX 17 4" xfId="10668" xr:uid="{00000000-0005-0000-0000-0000C93B0000}"/>
    <cellStyle name="SAPBEXaggItemX 17 5" xfId="13017" xr:uid="{00000000-0005-0000-0000-0000CA3B0000}"/>
    <cellStyle name="SAPBEXaggItemX 17 6" xfId="16686" xr:uid="{00000000-0005-0000-0000-0000CB3B0000}"/>
    <cellStyle name="SAPBEXaggItemX 17 7" xfId="17713" xr:uid="{00000000-0005-0000-0000-0000CC3B0000}"/>
    <cellStyle name="SAPBEXaggItemX 17 8" xfId="21382" xr:uid="{00000000-0005-0000-0000-0000CD3B0000}"/>
    <cellStyle name="SAPBEXaggItemX 17 9" xfId="22341" xr:uid="{00000000-0005-0000-0000-0000CE3B0000}"/>
    <cellStyle name="SAPBEXaggItemX 18" xfId="3592" xr:uid="{00000000-0005-0000-0000-0000CF3B0000}"/>
    <cellStyle name="SAPBEXaggItemX 18 2" xfId="6130" xr:uid="{00000000-0005-0000-0000-0000D03B0000}"/>
    <cellStyle name="SAPBEXaggItemX 18 3" xfId="8435" xr:uid="{00000000-0005-0000-0000-0000D13B0000}"/>
    <cellStyle name="SAPBEXaggItemX 18 4" xfId="10470" xr:uid="{00000000-0005-0000-0000-0000D23B0000}"/>
    <cellStyle name="SAPBEXaggItemX 18 5" xfId="12803" xr:uid="{00000000-0005-0000-0000-0000D33B0000}"/>
    <cellStyle name="SAPBEXaggItemX 18 6" xfId="16462" xr:uid="{00000000-0005-0000-0000-0000D43B0000}"/>
    <cellStyle name="SAPBEXaggItemX 18 7" xfId="17499" xr:uid="{00000000-0005-0000-0000-0000D53B0000}"/>
    <cellStyle name="SAPBEXaggItemX 18 8" xfId="21158" xr:uid="{00000000-0005-0000-0000-0000D63B0000}"/>
    <cellStyle name="SAPBEXaggItemX 18 9" xfId="22140" xr:uid="{00000000-0005-0000-0000-0000D73B0000}"/>
    <cellStyle name="SAPBEXaggItemX 19" xfId="3549" xr:uid="{00000000-0005-0000-0000-0000D83B0000}"/>
    <cellStyle name="SAPBEXaggItemX 19 2" xfId="6087" xr:uid="{00000000-0005-0000-0000-0000D93B0000}"/>
    <cellStyle name="SAPBEXaggItemX 19 3" xfId="9272" xr:uid="{00000000-0005-0000-0000-0000DA3B0000}"/>
    <cellStyle name="SAPBEXaggItemX 19 4" xfId="11901" xr:uid="{00000000-0005-0000-0000-0000DB3B0000}"/>
    <cellStyle name="SAPBEXaggItemX 19 5" xfId="14373" xr:uid="{00000000-0005-0000-0000-0000DC3B0000}"/>
    <cellStyle name="SAPBEXaggItemX 19 6" xfId="16912" xr:uid="{00000000-0005-0000-0000-0000DD3B0000}"/>
    <cellStyle name="SAPBEXaggItemX 19 7" xfId="19069" xr:uid="{00000000-0005-0000-0000-0000DE3B0000}"/>
    <cellStyle name="SAPBEXaggItemX 19 8" xfId="21608" xr:uid="{00000000-0005-0000-0000-0000DF3B0000}"/>
    <cellStyle name="SAPBEXaggItemX 19 9" xfId="23576" xr:uid="{00000000-0005-0000-0000-0000E03B0000}"/>
    <cellStyle name="SAPBEXaggItemX 2" xfId="3062" xr:uid="{00000000-0005-0000-0000-0000E13B0000}"/>
    <cellStyle name="SAPBEXaggItemX 2 2" xfId="5600" xr:uid="{00000000-0005-0000-0000-0000E23B0000}"/>
    <cellStyle name="SAPBEXaggItemX 2 3" xfId="8181" xr:uid="{00000000-0005-0000-0000-0000E33B0000}"/>
    <cellStyle name="SAPBEXaggItemX 2 4" xfId="12054" xr:uid="{00000000-0005-0000-0000-0000E43B0000}"/>
    <cellStyle name="SAPBEXaggItemX 2 5" xfId="14534" xr:uid="{00000000-0005-0000-0000-0000E53B0000}"/>
    <cellStyle name="SAPBEXaggItemX 2 6" xfId="14046" xr:uid="{00000000-0005-0000-0000-0000E63B0000}"/>
    <cellStyle name="SAPBEXaggItemX 2 7" xfId="19230" xr:uid="{00000000-0005-0000-0000-0000E73B0000}"/>
    <cellStyle name="SAPBEXaggItemX 2 8" xfId="18742" xr:uid="{00000000-0005-0000-0000-0000E83B0000}"/>
    <cellStyle name="SAPBEXaggItemX 2 9" xfId="23726" xr:uid="{00000000-0005-0000-0000-0000E93B0000}"/>
    <cellStyle name="SAPBEXaggItemX 20" xfId="3682" xr:uid="{00000000-0005-0000-0000-0000EA3B0000}"/>
    <cellStyle name="SAPBEXaggItemX 20 2" xfId="6220" xr:uid="{00000000-0005-0000-0000-0000EB3B0000}"/>
    <cellStyle name="SAPBEXaggItemX 20 3" xfId="8477" xr:uid="{00000000-0005-0000-0000-0000EC3B0000}"/>
    <cellStyle name="SAPBEXaggItemX 20 4" xfId="12184" xr:uid="{00000000-0005-0000-0000-0000ED3B0000}"/>
    <cellStyle name="SAPBEXaggItemX 20 5" xfId="14668" xr:uid="{00000000-0005-0000-0000-0000EE3B0000}"/>
    <cellStyle name="SAPBEXaggItemX 20 6" xfId="15023" xr:uid="{00000000-0005-0000-0000-0000EF3B0000}"/>
    <cellStyle name="SAPBEXaggItemX 20 7" xfId="19364" xr:uid="{00000000-0005-0000-0000-0000F03B0000}"/>
    <cellStyle name="SAPBEXaggItemX 20 8" xfId="19719" xr:uid="{00000000-0005-0000-0000-0000F13B0000}"/>
    <cellStyle name="SAPBEXaggItemX 20 9" xfId="23858" xr:uid="{00000000-0005-0000-0000-0000F23B0000}"/>
    <cellStyle name="SAPBEXaggItemX 21" xfId="3556" xr:uid="{00000000-0005-0000-0000-0000F33B0000}"/>
    <cellStyle name="SAPBEXaggItemX 21 2" xfId="6094" xr:uid="{00000000-0005-0000-0000-0000F43B0000}"/>
    <cellStyle name="SAPBEXaggItemX 21 3" xfId="9152" xr:uid="{00000000-0005-0000-0000-0000F53B0000}"/>
    <cellStyle name="SAPBEXaggItemX 21 4" xfId="11549" xr:uid="{00000000-0005-0000-0000-0000F63B0000}"/>
    <cellStyle name="SAPBEXaggItemX 21 5" xfId="13984" xr:uid="{00000000-0005-0000-0000-0000F73B0000}"/>
    <cellStyle name="SAPBEXaggItemX 21 6" xfId="15242" xr:uid="{00000000-0005-0000-0000-0000F83B0000}"/>
    <cellStyle name="SAPBEXaggItemX 21 7" xfId="18680" xr:uid="{00000000-0005-0000-0000-0000F93B0000}"/>
    <cellStyle name="SAPBEXaggItemX 21 8" xfId="19938" xr:uid="{00000000-0005-0000-0000-0000FA3B0000}"/>
    <cellStyle name="SAPBEXaggItemX 21 9" xfId="23223" xr:uid="{00000000-0005-0000-0000-0000FB3B0000}"/>
    <cellStyle name="SAPBEXaggItemX 22" xfId="3828" xr:uid="{00000000-0005-0000-0000-0000FC3B0000}"/>
    <cellStyle name="SAPBEXaggItemX 22 2" xfId="6366" xr:uid="{00000000-0005-0000-0000-0000FD3B0000}"/>
    <cellStyle name="SAPBEXaggItemX 22 3" xfId="9835" xr:uid="{00000000-0005-0000-0000-0000FE3B0000}"/>
    <cellStyle name="SAPBEXaggItemX 22 4" xfId="10799" xr:uid="{00000000-0005-0000-0000-0000FF3B0000}"/>
    <cellStyle name="SAPBEXaggItemX 22 5" xfId="13159" xr:uid="{00000000-0005-0000-0000-0000003C0000}"/>
    <cellStyle name="SAPBEXaggItemX 22 6" xfId="16580" xr:uid="{00000000-0005-0000-0000-0000013C0000}"/>
    <cellStyle name="SAPBEXaggItemX 22 7" xfId="17855" xr:uid="{00000000-0005-0000-0000-0000023C0000}"/>
    <cellStyle name="SAPBEXaggItemX 22 8" xfId="21276" xr:uid="{00000000-0005-0000-0000-0000033C0000}"/>
    <cellStyle name="SAPBEXaggItemX 22 9" xfId="22470" xr:uid="{00000000-0005-0000-0000-0000043C0000}"/>
    <cellStyle name="SAPBEXaggItemX 23" xfId="3807" xr:uid="{00000000-0005-0000-0000-0000053C0000}"/>
    <cellStyle name="SAPBEXaggItemX 23 2" xfId="6345" xr:uid="{00000000-0005-0000-0000-0000063C0000}"/>
    <cellStyle name="SAPBEXaggItemX 23 3" xfId="7713" xr:uid="{00000000-0005-0000-0000-0000073C0000}"/>
    <cellStyle name="SAPBEXaggItemX 23 4" xfId="8226" xr:uid="{00000000-0005-0000-0000-0000083C0000}"/>
    <cellStyle name="SAPBEXaggItemX 23 5" xfId="12514" xr:uid="{00000000-0005-0000-0000-0000093C0000}"/>
    <cellStyle name="SAPBEXaggItemX 23 6" xfId="15093" xr:uid="{00000000-0005-0000-0000-00000A3C0000}"/>
    <cellStyle name="SAPBEXaggItemX 23 7" xfId="17210" xr:uid="{00000000-0005-0000-0000-00000B3C0000}"/>
    <cellStyle name="SAPBEXaggItemX 23 8" xfId="19789" xr:uid="{00000000-0005-0000-0000-00000C3C0000}"/>
    <cellStyle name="SAPBEXaggItemX 23 9" xfId="21881" xr:uid="{00000000-0005-0000-0000-00000D3C0000}"/>
    <cellStyle name="SAPBEXaggItemX 24" xfId="3906" xr:uid="{00000000-0005-0000-0000-00000E3C0000}"/>
    <cellStyle name="SAPBEXaggItemX 24 2" xfId="6444" xr:uid="{00000000-0005-0000-0000-00000F3C0000}"/>
    <cellStyle name="SAPBEXaggItemX 24 3" xfId="8577" xr:uid="{00000000-0005-0000-0000-0000103C0000}"/>
    <cellStyle name="SAPBEXaggItemX 24 4" xfId="8073" xr:uid="{00000000-0005-0000-0000-0000113C0000}"/>
    <cellStyle name="SAPBEXaggItemX 24 5" xfId="12458" xr:uid="{00000000-0005-0000-0000-0000123C0000}"/>
    <cellStyle name="SAPBEXaggItemX 24 6" xfId="16594" xr:uid="{00000000-0005-0000-0000-0000133C0000}"/>
    <cellStyle name="SAPBEXaggItemX 24 7" xfId="17154" xr:uid="{00000000-0005-0000-0000-0000143C0000}"/>
    <cellStyle name="SAPBEXaggItemX 24 8" xfId="21290" xr:uid="{00000000-0005-0000-0000-0000153C0000}"/>
    <cellStyle name="SAPBEXaggItemX 24 9" xfId="21835" xr:uid="{00000000-0005-0000-0000-0000163C0000}"/>
    <cellStyle name="SAPBEXaggItemX 25" xfId="3949" xr:uid="{00000000-0005-0000-0000-0000173C0000}"/>
    <cellStyle name="SAPBEXaggItemX 25 2" xfId="6487" xr:uid="{00000000-0005-0000-0000-0000183C0000}"/>
    <cellStyle name="SAPBEXaggItemX 25 3" xfId="9460" xr:uid="{00000000-0005-0000-0000-0000193C0000}"/>
    <cellStyle name="SAPBEXaggItemX 25 4" xfId="11536" xr:uid="{00000000-0005-0000-0000-00001A3C0000}"/>
    <cellStyle name="SAPBEXaggItemX 25 5" xfId="13968" xr:uid="{00000000-0005-0000-0000-00001B3C0000}"/>
    <cellStyle name="SAPBEXaggItemX 25 6" xfId="15407" xr:uid="{00000000-0005-0000-0000-00001C3C0000}"/>
    <cellStyle name="SAPBEXaggItemX 25 7" xfId="18664" xr:uid="{00000000-0005-0000-0000-00001D3C0000}"/>
    <cellStyle name="SAPBEXaggItemX 25 8" xfId="20103" xr:uid="{00000000-0005-0000-0000-00001E3C0000}"/>
    <cellStyle name="SAPBEXaggItemX 25 9" xfId="23210" xr:uid="{00000000-0005-0000-0000-00001F3C0000}"/>
    <cellStyle name="SAPBEXaggItemX 26" xfId="3967" xr:uid="{00000000-0005-0000-0000-0000203C0000}"/>
    <cellStyle name="SAPBEXaggItemX 26 2" xfId="6505" xr:uid="{00000000-0005-0000-0000-0000213C0000}"/>
    <cellStyle name="SAPBEXaggItemX 26 3" xfId="8862" xr:uid="{00000000-0005-0000-0000-0000223C0000}"/>
    <cellStyle name="SAPBEXaggItemX 26 4" xfId="11126" xr:uid="{00000000-0005-0000-0000-0000233C0000}"/>
    <cellStyle name="SAPBEXaggItemX 26 5" xfId="13521" xr:uid="{00000000-0005-0000-0000-0000243C0000}"/>
    <cellStyle name="SAPBEXaggItemX 26 6" xfId="16432" xr:uid="{00000000-0005-0000-0000-0000253C0000}"/>
    <cellStyle name="SAPBEXaggItemX 26 7" xfId="18217" xr:uid="{00000000-0005-0000-0000-0000263C0000}"/>
    <cellStyle name="SAPBEXaggItemX 26 8" xfId="21128" xr:uid="{00000000-0005-0000-0000-0000273C0000}"/>
    <cellStyle name="SAPBEXaggItemX 26 9" xfId="22799" xr:uid="{00000000-0005-0000-0000-0000283C0000}"/>
    <cellStyle name="SAPBEXaggItemX 27" xfId="3990" xr:uid="{00000000-0005-0000-0000-0000293C0000}"/>
    <cellStyle name="SAPBEXaggItemX 27 2" xfId="6528" xr:uid="{00000000-0005-0000-0000-00002A3C0000}"/>
    <cellStyle name="SAPBEXaggItemX 27 3" xfId="10075" xr:uid="{00000000-0005-0000-0000-00002B3C0000}"/>
    <cellStyle name="SAPBEXaggItemX 27 4" xfId="10860" xr:uid="{00000000-0005-0000-0000-00002C3C0000}"/>
    <cellStyle name="SAPBEXaggItemX 27 5" xfId="13225" xr:uid="{00000000-0005-0000-0000-00002D3C0000}"/>
    <cellStyle name="SAPBEXaggItemX 27 6" xfId="16635" xr:uid="{00000000-0005-0000-0000-00002E3C0000}"/>
    <cellStyle name="SAPBEXaggItemX 27 7" xfId="17921" xr:uid="{00000000-0005-0000-0000-00002F3C0000}"/>
    <cellStyle name="SAPBEXaggItemX 27 8" xfId="21331" xr:uid="{00000000-0005-0000-0000-0000303C0000}"/>
    <cellStyle name="SAPBEXaggItemX 27 9" xfId="22531" xr:uid="{00000000-0005-0000-0000-0000313C0000}"/>
    <cellStyle name="SAPBEXaggItemX 28" xfId="3972" xr:uid="{00000000-0005-0000-0000-0000323C0000}"/>
    <cellStyle name="SAPBEXaggItemX 28 2" xfId="6510" xr:uid="{00000000-0005-0000-0000-0000333C0000}"/>
    <cellStyle name="SAPBEXaggItemX 28 3" xfId="8668" xr:uid="{00000000-0005-0000-0000-0000343C0000}"/>
    <cellStyle name="SAPBEXaggItemX 28 4" xfId="8093" xr:uid="{00000000-0005-0000-0000-0000353C0000}"/>
    <cellStyle name="SAPBEXaggItemX 28 5" xfId="12418" xr:uid="{00000000-0005-0000-0000-0000363C0000}"/>
    <cellStyle name="SAPBEXaggItemX 28 6" xfId="12453" xr:uid="{00000000-0005-0000-0000-0000373C0000}"/>
    <cellStyle name="SAPBEXaggItemX 28 7" xfId="17114" xr:uid="{00000000-0005-0000-0000-0000383C0000}"/>
    <cellStyle name="SAPBEXaggItemX 28 8" xfId="17149" xr:uid="{00000000-0005-0000-0000-0000393C0000}"/>
    <cellStyle name="SAPBEXaggItemX 28 9" xfId="21798" xr:uid="{00000000-0005-0000-0000-00003A3C0000}"/>
    <cellStyle name="SAPBEXaggItemX 29" xfId="4035" xr:uid="{00000000-0005-0000-0000-00003B3C0000}"/>
    <cellStyle name="SAPBEXaggItemX 29 2" xfId="6573" xr:uid="{00000000-0005-0000-0000-00003C3C0000}"/>
    <cellStyle name="SAPBEXaggItemX 29 3" xfId="8915" xr:uid="{00000000-0005-0000-0000-00003D3C0000}"/>
    <cellStyle name="SAPBEXaggItemX 29 4" xfId="10264" xr:uid="{00000000-0005-0000-0000-00003E3C0000}"/>
    <cellStyle name="SAPBEXaggItemX 29 5" xfId="12574" xr:uid="{00000000-0005-0000-0000-00003F3C0000}"/>
    <cellStyle name="SAPBEXaggItemX 29 6" xfId="15505" xr:uid="{00000000-0005-0000-0000-0000403C0000}"/>
    <cellStyle name="SAPBEXaggItemX 29 7" xfId="17270" xr:uid="{00000000-0005-0000-0000-0000413C0000}"/>
    <cellStyle name="SAPBEXaggItemX 29 8" xfId="20201" xr:uid="{00000000-0005-0000-0000-0000423C0000}"/>
    <cellStyle name="SAPBEXaggItemX 29 9" xfId="21933" xr:uid="{00000000-0005-0000-0000-0000433C0000}"/>
    <cellStyle name="SAPBEXaggItemX 3" xfId="3106" xr:uid="{00000000-0005-0000-0000-0000443C0000}"/>
    <cellStyle name="SAPBEXaggItemX 3 2" xfId="5644" xr:uid="{00000000-0005-0000-0000-0000453C0000}"/>
    <cellStyle name="SAPBEXaggItemX 3 3" xfId="8873" xr:uid="{00000000-0005-0000-0000-0000463C0000}"/>
    <cellStyle name="SAPBEXaggItemX 3 4" xfId="11217" xr:uid="{00000000-0005-0000-0000-0000473C0000}"/>
    <cellStyle name="SAPBEXaggItemX 3 5" xfId="13620" xr:uid="{00000000-0005-0000-0000-0000483C0000}"/>
    <cellStyle name="SAPBEXaggItemX 3 6" xfId="15977" xr:uid="{00000000-0005-0000-0000-0000493C0000}"/>
    <cellStyle name="SAPBEXaggItemX 3 7" xfId="18316" xr:uid="{00000000-0005-0000-0000-00004A3C0000}"/>
    <cellStyle name="SAPBEXaggItemX 3 8" xfId="20673" xr:uid="{00000000-0005-0000-0000-00004B3C0000}"/>
    <cellStyle name="SAPBEXaggItemX 3 9" xfId="22892" xr:uid="{00000000-0005-0000-0000-00004C3C0000}"/>
    <cellStyle name="SAPBEXaggItemX 30" xfId="4140" xr:uid="{00000000-0005-0000-0000-00004D3C0000}"/>
    <cellStyle name="SAPBEXaggItemX 30 2" xfId="6678" xr:uid="{00000000-0005-0000-0000-00004E3C0000}"/>
    <cellStyle name="SAPBEXaggItemX 30 3" xfId="8699" xr:uid="{00000000-0005-0000-0000-00004F3C0000}"/>
    <cellStyle name="SAPBEXaggItemX 30 4" xfId="11919" xr:uid="{00000000-0005-0000-0000-0000503C0000}"/>
    <cellStyle name="SAPBEXaggItemX 30 5" xfId="14391" xr:uid="{00000000-0005-0000-0000-0000513C0000}"/>
    <cellStyle name="SAPBEXaggItemX 30 6" xfId="16999" xr:uid="{00000000-0005-0000-0000-0000523C0000}"/>
    <cellStyle name="SAPBEXaggItemX 30 7" xfId="19087" xr:uid="{00000000-0005-0000-0000-0000533C0000}"/>
    <cellStyle name="SAPBEXaggItemX 30 8" xfId="21695" xr:uid="{00000000-0005-0000-0000-0000543C0000}"/>
    <cellStyle name="SAPBEXaggItemX 30 9" xfId="23594" xr:uid="{00000000-0005-0000-0000-0000553C0000}"/>
    <cellStyle name="SAPBEXaggItemX 31" xfId="4182" xr:uid="{00000000-0005-0000-0000-0000563C0000}"/>
    <cellStyle name="SAPBEXaggItemX 31 2" xfId="6720" xr:uid="{00000000-0005-0000-0000-0000573C0000}"/>
    <cellStyle name="SAPBEXaggItemX 31 3" xfId="9776" xr:uid="{00000000-0005-0000-0000-0000583C0000}"/>
    <cellStyle name="SAPBEXaggItemX 31 4" xfId="8596" xr:uid="{00000000-0005-0000-0000-0000593C0000}"/>
    <cellStyle name="SAPBEXaggItemX 31 5" xfId="12403" xr:uid="{00000000-0005-0000-0000-00005A3C0000}"/>
    <cellStyle name="SAPBEXaggItemX 31 6" xfId="16445" xr:uid="{00000000-0005-0000-0000-00005B3C0000}"/>
    <cellStyle name="SAPBEXaggItemX 31 7" xfId="17099" xr:uid="{00000000-0005-0000-0000-00005C3C0000}"/>
    <cellStyle name="SAPBEXaggItemX 31 8" xfId="21141" xr:uid="{00000000-0005-0000-0000-00005D3C0000}"/>
    <cellStyle name="SAPBEXaggItemX 31 9" xfId="21785" xr:uid="{00000000-0005-0000-0000-00005E3C0000}"/>
    <cellStyle name="SAPBEXaggItemX 32" xfId="4227" xr:uid="{00000000-0005-0000-0000-00005F3C0000}"/>
    <cellStyle name="SAPBEXaggItemX 32 2" xfId="6765" xr:uid="{00000000-0005-0000-0000-0000603C0000}"/>
    <cellStyle name="SAPBEXaggItemX 32 3" xfId="9760" xr:uid="{00000000-0005-0000-0000-0000613C0000}"/>
    <cellStyle name="SAPBEXaggItemX 32 4" xfId="11942" xr:uid="{00000000-0005-0000-0000-0000623C0000}"/>
    <cellStyle name="SAPBEXaggItemX 32 5" xfId="14415" xr:uid="{00000000-0005-0000-0000-0000633C0000}"/>
    <cellStyle name="SAPBEXaggItemX 32 6" xfId="15945" xr:uid="{00000000-0005-0000-0000-0000643C0000}"/>
    <cellStyle name="SAPBEXaggItemX 32 7" xfId="19111" xr:uid="{00000000-0005-0000-0000-0000653C0000}"/>
    <cellStyle name="SAPBEXaggItemX 32 8" xfId="20641" xr:uid="{00000000-0005-0000-0000-0000663C0000}"/>
    <cellStyle name="SAPBEXaggItemX 32 9" xfId="23617" xr:uid="{00000000-0005-0000-0000-0000673C0000}"/>
    <cellStyle name="SAPBEXaggItemX 33" xfId="4268" xr:uid="{00000000-0005-0000-0000-0000683C0000}"/>
    <cellStyle name="SAPBEXaggItemX 33 2" xfId="6806" xr:uid="{00000000-0005-0000-0000-0000693C0000}"/>
    <cellStyle name="SAPBEXaggItemX 33 3" xfId="9639" xr:uid="{00000000-0005-0000-0000-00006A3C0000}"/>
    <cellStyle name="SAPBEXaggItemX 33 4" xfId="9414" xr:uid="{00000000-0005-0000-0000-00006B3C0000}"/>
    <cellStyle name="SAPBEXaggItemX 33 5" xfId="12369" xr:uid="{00000000-0005-0000-0000-00006C3C0000}"/>
    <cellStyle name="SAPBEXaggItemX 33 6" xfId="15608" xr:uid="{00000000-0005-0000-0000-00006D3C0000}"/>
    <cellStyle name="SAPBEXaggItemX 33 7" xfId="17065" xr:uid="{00000000-0005-0000-0000-00006E3C0000}"/>
    <cellStyle name="SAPBEXaggItemX 33 8" xfId="20304" xr:uid="{00000000-0005-0000-0000-00006F3C0000}"/>
    <cellStyle name="SAPBEXaggItemX 33 9" xfId="21754" xr:uid="{00000000-0005-0000-0000-0000703C0000}"/>
    <cellStyle name="SAPBEXaggItemX 34" xfId="4311" xr:uid="{00000000-0005-0000-0000-0000713C0000}"/>
    <cellStyle name="SAPBEXaggItemX 34 2" xfId="6849" xr:uid="{00000000-0005-0000-0000-0000723C0000}"/>
    <cellStyle name="SAPBEXaggItemX 34 3" xfId="8904" xr:uid="{00000000-0005-0000-0000-0000733C0000}"/>
    <cellStyle name="SAPBEXaggItemX 34 4" xfId="11078" xr:uid="{00000000-0005-0000-0000-0000743C0000}"/>
    <cellStyle name="SAPBEXaggItemX 34 5" xfId="13467" xr:uid="{00000000-0005-0000-0000-0000753C0000}"/>
    <cellStyle name="SAPBEXaggItemX 34 6" xfId="16763" xr:uid="{00000000-0005-0000-0000-0000763C0000}"/>
    <cellStyle name="SAPBEXaggItemX 34 7" xfId="18163" xr:uid="{00000000-0005-0000-0000-0000773C0000}"/>
    <cellStyle name="SAPBEXaggItemX 34 8" xfId="21459" xr:uid="{00000000-0005-0000-0000-0000783C0000}"/>
    <cellStyle name="SAPBEXaggItemX 34 9" xfId="22751" xr:uid="{00000000-0005-0000-0000-0000793C0000}"/>
    <cellStyle name="SAPBEXaggItemX 35" xfId="4354" xr:uid="{00000000-0005-0000-0000-00007A3C0000}"/>
    <cellStyle name="SAPBEXaggItemX 35 2" xfId="6892" xr:uid="{00000000-0005-0000-0000-00007B3C0000}"/>
    <cellStyle name="SAPBEXaggItemX 35 3" xfId="10173" xr:uid="{00000000-0005-0000-0000-00007C3C0000}"/>
    <cellStyle name="SAPBEXaggItemX 35 4" xfId="11972" xr:uid="{00000000-0005-0000-0000-00007D3C0000}"/>
    <cellStyle name="SAPBEXaggItemX 35 5" xfId="14449" xr:uid="{00000000-0005-0000-0000-00007E3C0000}"/>
    <cellStyle name="SAPBEXaggItemX 35 6" xfId="15027" xr:uid="{00000000-0005-0000-0000-00007F3C0000}"/>
    <cellStyle name="SAPBEXaggItemX 35 7" xfId="19145" xr:uid="{00000000-0005-0000-0000-0000803C0000}"/>
    <cellStyle name="SAPBEXaggItemX 35 8" xfId="19723" xr:uid="{00000000-0005-0000-0000-0000813C0000}"/>
    <cellStyle name="SAPBEXaggItemX 35 9" xfId="23647" xr:uid="{00000000-0005-0000-0000-0000823C0000}"/>
    <cellStyle name="SAPBEXaggItemX 36" xfId="4397" xr:uid="{00000000-0005-0000-0000-0000833C0000}"/>
    <cellStyle name="SAPBEXaggItemX 36 2" xfId="6935" xr:uid="{00000000-0005-0000-0000-0000843C0000}"/>
    <cellStyle name="SAPBEXaggItemX 36 3" xfId="5454" xr:uid="{00000000-0005-0000-0000-0000853C0000}"/>
    <cellStyle name="SAPBEXaggItemX 36 4" xfId="9919" xr:uid="{00000000-0005-0000-0000-0000863C0000}"/>
    <cellStyle name="SAPBEXaggItemX 36 5" xfId="14899" xr:uid="{00000000-0005-0000-0000-0000873C0000}"/>
    <cellStyle name="SAPBEXaggItemX 36 6" xfId="15636" xr:uid="{00000000-0005-0000-0000-0000883C0000}"/>
    <cellStyle name="SAPBEXaggItemX 36 7" xfId="19595" xr:uid="{00000000-0005-0000-0000-0000893C0000}"/>
    <cellStyle name="SAPBEXaggItemX 36 8" xfId="20332" xr:uid="{00000000-0005-0000-0000-00008A3C0000}"/>
    <cellStyle name="SAPBEXaggItemX 36 9" xfId="24064" xr:uid="{00000000-0005-0000-0000-00008B3C0000}"/>
    <cellStyle name="SAPBEXaggItemX 37" xfId="4266" xr:uid="{00000000-0005-0000-0000-00008C3C0000}"/>
    <cellStyle name="SAPBEXaggItemX 37 2" xfId="6804" xr:uid="{00000000-0005-0000-0000-00008D3C0000}"/>
    <cellStyle name="SAPBEXaggItemX 37 3" xfId="8974" xr:uid="{00000000-0005-0000-0000-00008E3C0000}"/>
    <cellStyle name="SAPBEXaggItemX 37 4" xfId="11558" xr:uid="{00000000-0005-0000-0000-00008F3C0000}"/>
    <cellStyle name="SAPBEXaggItemX 37 5" xfId="13993" xr:uid="{00000000-0005-0000-0000-0000903C0000}"/>
    <cellStyle name="SAPBEXaggItemX 37 6" xfId="15836" xr:uid="{00000000-0005-0000-0000-0000913C0000}"/>
    <cellStyle name="SAPBEXaggItemX 37 7" xfId="18689" xr:uid="{00000000-0005-0000-0000-0000923C0000}"/>
    <cellStyle name="SAPBEXaggItemX 37 8" xfId="20532" xr:uid="{00000000-0005-0000-0000-0000933C0000}"/>
    <cellStyle name="SAPBEXaggItemX 37 9" xfId="23232" xr:uid="{00000000-0005-0000-0000-0000943C0000}"/>
    <cellStyle name="SAPBEXaggItemX 38" xfId="4381" xr:uid="{00000000-0005-0000-0000-0000953C0000}"/>
    <cellStyle name="SAPBEXaggItemX 38 2" xfId="6919" xr:uid="{00000000-0005-0000-0000-0000963C0000}"/>
    <cellStyle name="SAPBEXaggItemX 38 3" xfId="8609" xr:uid="{00000000-0005-0000-0000-0000973C0000}"/>
    <cellStyle name="SAPBEXaggItemX 38 4" xfId="10358" xr:uid="{00000000-0005-0000-0000-0000983C0000}"/>
    <cellStyle name="SAPBEXaggItemX 38 5" xfId="12680" xr:uid="{00000000-0005-0000-0000-0000993C0000}"/>
    <cellStyle name="SAPBEXaggItemX 38 6" xfId="15237" xr:uid="{00000000-0005-0000-0000-00009A3C0000}"/>
    <cellStyle name="SAPBEXaggItemX 38 7" xfId="17376" xr:uid="{00000000-0005-0000-0000-00009B3C0000}"/>
    <cellStyle name="SAPBEXaggItemX 38 8" xfId="19933" xr:uid="{00000000-0005-0000-0000-00009C3C0000}"/>
    <cellStyle name="SAPBEXaggItemX 38 9" xfId="22029" xr:uid="{00000000-0005-0000-0000-00009D3C0000}"/>
    <cellStyle name="SAPBEXaggItemX 39" xfId="4558" xr:uid="{00000000-0005-0000-0000-00009E3C0000}"/>
    <cellStyle name="SAPBEXaggItemX 39 2" xfId="7096" xr:uid="{00000000-0005-0000-0000-00009F3C0000}"/>
    <cellStyle name="SAPBEXaggItemX 39 3" xfId="9589" xr:uid="{00000000-0005-0000-0000-0000A03C0000}"/>
    <cellStyle name="SAPBEXaggItemX 39 4" xfId="10820" xr:uid="{00000000-0005-0000-0000-0000A13C0000}"/>
    <cellStyle name="SAPBEXaggItemX 39 5" xfId="13183" xr:uid="{00000000-0005-0000-0000-0000A23C0000}"/>
    <cellStyle name="SAPBEXaggItemX 39 6" xfId="15087" xr:uid="{00000000-0005-0000-0000-0000A33C0000}"/>
    <cellStyle name="SAPBEXaggItemX 39 7" xfId="17879" xr:uid="{00000000-0005-0000-0000-0000A43C0000}"/>
    <cellStyle name="SAPBEXaggItemX 39 8" xfId="19783" xr:uid="{00000000-0005-0000-0000-0000A53C0000}"/>
    <cellStyle name="SAPBEXaggItemX 39 9" xfId="22491" xr:uid="{00000000-0005-0000-0000-0000A63C0000}"/>
    <cellStyle name="SAPBEXaggItemX 4" xfId="3015" xr:uid="{00000000-0005-0000-0000-0000A73C0000}"/>
    <cellStyle name="SAPBEXaggItemX 4 2" xfId="5554" xr:uid="{00000000-0005-0000-0000-0000A83C0000}"/>
    <cellStyle name="SAPBEXaggItemX 4 3" xfId="9716" xr:uid="{00000000-0005-0000-0000-0000A93C0000}"/>
    <cellStyle name="SAPBEXaggItemX 4 4" xfId="12091" xr:uid="{00000000-0005-0000-0000-0000AA3C0000}"/>
    <cellStyle name="SAPBEXaggItemX 4 5" xfId="14571" xr:uid="{00000000-0005-0000-0000-0000AB3C0000}"/>
    <cellStyle name="SAPBEXaggItemX 4 6" xfId="16009" xr:uid="{00000000-0005-0000-0000-0000AC3C0000}"/>
    <cellStyle name="SAPBEXaggItemX 4 7" xfId="19267" xr:uid="{00000000-0005-0000-0000-0000AD3C0000}"/>
    <cellStyle name="SAPBEXaggItemX 4 8" xfId="20705" xr:uid="{00000000-0005-0000-0000-0000AE3C0000}"/>
    <cellStyle name="SAPBEXaggItemX 4 9" xfId="23763" xr:uid="{00000000-0005-0000-0000-0000AF3C0000}"/>
    <cellStyle name="SAPBEXaggItemX 40" xfId="4564" xr:uid="{00000000-0005-0000-0000-0000B03C0000}"/>
    <cellStyle name="SAPBEXaggItemX 40 2" xfId="7102" xr:uid="{00000000-0005-0000-0000-0000B13C0000}"/>
    <cellStyle name="SAPBEXaggItemX 40 3" xfId="9117" xr:uid="{00000000-0005-0000-0000-0000B23C0000}"/>
    <cellStyle name="SAPBEXaggItemX 40 4" xfId="11504" xr:uid="{00000000-0005-0000-0000-0000B33C0000}"/>
    <cellStyle name="SAPBEXaggItemX 40 5" xfId="13931" xr:uid="{00000000-0005-0000-0000-0000B43C0000}"/>
    <cellStyle name="SAPBEXaggItemX 40 6" xfId="15591" xr:uid="{00000000-0005-0000-0000-0000B53C0000}"/>
    <cellStyle name="SAPBEXaggItemX 40 7" xfId="18627" xr:uid="{00000000-0005-0000-0000-0000B63C0000}"/>
    <cellStyle name="SAPBEXaggItemX 40 8" xfId="20287" xr:uid="{00000000-0005-0000-0000-0000B73C0000}"/>
    <cellStyle name="SAPBEXaggItemX 40 9" xfId="23178" xr:uid="{00000000-0005-0000-0000-0000B83C0000}"/>
    <cellStyle name="SAPBEXaggItemX 41" xfId="4612" xr:uid="{00000000-0005-0000-0000-0000B93C0000}"/>
    <cellStyle name="SAPBEXaggItemX 41 2" xfId="7150" xr:uid="{00000000-0005-0000-0000-0000BA3C0000}"/>
    <cellStyle name="SAPBEXaggItemX 41 3" xfId="10081" xr:uid="{00000000-0005-0000-0000-0000BB3C0000}"/>
    <cellStyle name="SAPBEXaggItemX 41 4" xfId="7961" xr:uid="{00000000-0005-0000-0000-0000BC3C0000}"/>
    <cellStyle name="SAPBEXaggItemX 41 5" xfId="12512" xr:uid="{00000000-0005-0000-0000-0000BD3C0000}"/>
    <cellStyle name="SAPBEXaggItemX 41 6" xfId="16417" xr:uid="{00000000-0005-0000-0000-0000BE3C0000}"/>
    <cellStyle name="SAPBEXaggItemX 41 7" xfId="17208" xr:uid="{00000000-0005-0000-0000-0000BF3C0000}"/>
    <cellStyle name="SAPBEXaggItemX 41 8" xfId="21113" xr:uid="{00000000-0005-0000-0000-0000C03C0000}"/>
    <cellStyle name="SAPBEXaggItemX 41 9" xfId="21879" xr:uid="{00000000-0005-0000-0000-0000C13C0000}"/>
    <cellStyle name="SAPBEXaggItemX 42" xfId="4655" xr:uid="{00000000-0005-0000-0000-0000C23C0000}"/>
    <cellStyle name="SAPBEXaggItemX 42 2" xfId="7193" xr:uid="{00000000-0005-0000-0000-0000C33C0000}"/>
    <cellStyle name="SAPBEXaggItemX 42 3" xfId="8081" xr:uid="{00000000-0005-0000-0000-0000C43C0000}"/>
    <cellStyle name="SAPBEXaggItemX 42 4" xfId="10298" xr:uid="{00000000-0005-0000-0000-0000C53C0000}"/>
    <cellStyle name="SAPBEXaggItemX 42 5" xfId="12612" xr:uid="{00000000-0005-0000-0000-0000C63C0000}"/>
    <cellStyle name="SAPBEXaggItemX 42 6" xfId="15761" xr:uid="{00000000-0005-0000-0000-0000C73C0000}"/>
    <cellStyle name="SAPBEXaggItemX 42 7" xfId="17308" xr:uid="{00000000-0005-0000-0000-0000C83C0000}"/>
    <cellStyle name="SAPBEXaggItemX 42 8" xfId="20457" xr:uid="{00000000-0005-0000-0000-0000C93C0000}"/>
    <cellStyle name="SAPBEXaggItemX 42 9" xfId="21968" xr:uid="{00000000-0005-0000-0000-0000CA3C0000}"/>
    <cellStyle name="SAPBEXaggItemX 43" xfId="4697" xr:uid="{00000000-0005-0000-0000-0000CB3C0000}"/>
    <cellStyle name="SAPBEXaggItemX 43 2" xfId="7235" xr:uid="{00000000-0005-0000-0000-0000CC3C0000}"/>
    <cellStyle name="SAPBEXaggItemX 43 3" xfId="9449" xr:uid="{00000000-0005-0000-0000-0000CD3C0000}"/>
    <cellStyle name="SAPBEXaggItemX 43 4" xfId="10518" xr:uid="{00000000-0005-0000-0000-0000CE3C0000}"/>
    <cellStyle name="SAPBEXaggItemX 43 5" xfId="12858" xr:uid="{00000000-0005-0000-0000-0000CF3C0000}"/>
    <cellStyle name="SAPBEXaggItemX 43 6" xfId="16248" xr:uid="{00000000-0005-0000-0000-0000D03C0000}"/>
    <cellStyle name="SAPBEXaggItemX 43 7" xfId="17554" xr:uid="{00000000-0005-0000-0000-0000D13C0000}"/>
    <cellStyle name="SAPBEXaggItemX 43 8" xfId="20944" xr:uid="{00000000-0005-0000-0000-0000D23C0000}"/>
    <cellStyle name="SAPBEXaggItemX 43 9" xfId="22189" xr:uid="{00000000-0005-0000-0000-0000D33C0000}"/>
    <cellStyle name="SAPBEXaggItemX 44" xfId="4715" xr:uid="{00000000-0005-0000-0000-0000D43C0000}"/>
    <cellStyle name="SAPBEXaggItemX 44 2" xfId="7253" xr:uid="{00000000-0005-0000-0000-0000D53C0000}"/>
    <cellStyle name="SAPBEXaggItemX 44 3" xfId="10091" xr:uid="{00000000-0005-0000-0000-0000D63C0000}"/>
    <cellStyle name="SAPBEXaggItemX 44 4" xfId="11268" xr:uid="{00000000-0005-0000-0000-0000D73C0000}"/>
    <cellStyle name="SAPBEXaggItemX 44 5" xfId="13674" xr:uid="{00000000-0005-0000-0000-0000D83C0000}"/>
    <cellStyle name="SAPBEXaggItemX 44 6" xfId="16562" xr:uid="{00000000-0005-0000-0000-0000D93C0000}"/>
    <cellStyle name="SAPBEXaggItemX 44 7" xfId="18370" xr:uid="{00000000-0005-0000-0000-0000DA3C0000}"/>
    <cellStyle name="SAPBEXaggItemX 44 8" xfId="21258" xr:uid="{00000000-0005-0000-0000-0000DB3C0000}"/>
    <cellStyle name="SAPBEXaggItemX 44 9" xfId="22942" xr:uid="{00000000-0005-0000-0000-0000DC3C0000}"/>
    <cellStyle name="SAPBEXaggItemX 45" xfId="4577" xr:uid="{00000000-0005-0000-0000-0000DD3C0000}"/>
    <cellStyle name="SAPBEXaggItemX 45 2" xfId="7115" xr:uid="{00000000-0005-0000-0000-0000DE3C0000}"/>
    <cellStyle name="SAPBEXaggItemX 45 3" xfId="9688" xr:uid="{00000000-0005-0000-0000-0000DF3C0000}"/>
    <cellStyle name="SAPBEXaggItemX 45 4" xfId="11271" xr:uid="{00000000-0005-0000-0000-0000E03C0000}"/>
    <cellStyle name="SAPBEXaggItemX 45 5" xfId="13677" xr:uid="{00000000-0005-0000-0000-0000E13C0000}"/>
    <cellStyle name="SAPBEXaggItemX 45 6" xfId="15111" xr:uid="{00000000-0005-0000-0000-0000E23C0000}"/>
    <cellStyle name="SAPBEXaggItemX 45 7" xfId="18373" xr:uid="{00000000-0005-0000-0000-0000E33C0000}"/>
    <cellStyle name="SAPBEXaggItemX 45 8" xfId="19807" xr:uid="{00000000-0005-0000-0000-0000E43C0000}"/>
    <cellStyle name="SAPBEXaggItemX 45 9" xfId="22945" xr:uid="{00000000-0005-0000-0000-0000E53C0000}"/>
    <cellStyle name="SAPBEXaggItemX 46" xfId="4802" xr:uid="{00000000-0005-0000-0000-0000E63C0000}"/>
    <cellStyle name="SAPBEXaggItemX 46 2" xfId="7340" xr:uid="{00000000-0005-0000-0000-0000E73C0000}"/>
    <cellStyle name="SAPBEXaggItemX 46 3" xfId="8462" xr:uid="{00000000-0005-0000-0000-0000E83C0000}"/>
    <cellStyle name="SAPBEXaggItemX 46 4" xfId="11995" xr:uid="{00000000-0005-0000-0000-0000E93C0000}"/>
    <cellStyle name="SAPBEXaggItemX 46 5" xfId="14241" xr:uid="{00000000-0005-0000-0000-0000EA3C0000}"/>
    <cellStyle name="SAPBEXaggItemX 46 6" xfId="16849" xr:uid="{00000000-0005-0000-0000-0000EB3C0000}"/>
    <cellStyle name="SAPBEXaggItemX 46 7" xfId="18937" xr:uid="{00000000-0005-0000-0000-0000EC3C0000}"/>
    <cellStyle name="SAPBEXaggItemX 46 8" xfId="21545" xr:uid="{00000000-0005-0000-0000-0000ED3C0000}"/>
    <cellStyle name="SAPBEXaggItemX 46 9" xfId="23461" xr:uid="{00000000-0005-0000-0000-0000EE3C0000}"/>
    <cellStyle name="SAPBEXaggItemX 47" xfId="4719" xr:uid="{00000000-0005-0000-0000-0000EF3C0000}"/>
    <cellStyle name="SAPBEXaggItemX 47 2" xfId="7257" xr:uid="{00000000-0005-0000-0000-0000F03C0000}"/>
    <cellStyle name="SAPBEXaggItemX 47 3" xfId="9005" xr:uid="{00000000-0005-0000-0000-0000F13C0000}"/>
    <cellStyle name="SAPBEXaggItemX 47 4" xfId="10994" xr:uid="{00000000-0005-0000-0000-0000F23C0000}"/>
    <cellStyle name="SAPBEXaggItemX 47 5" xfId="13368" xr:uid="{00000000-0005-0000-0000-0000F33C0000}"/>
    <cellStyle name="SAPBEXaggItemX 47 6" xfId="15800" xr:uid="{00000000-0005-0000-0000-0000F43C0000}"/>
    <cellStyle name="SAPBEXaggItemX 47 7" xfId="18064" xr:uid="{00000000-0005-0000-0000-0000F53C0000}"/>
    <cellStyle name="SAPBEXaggItemX 47 8" xfId="20496" xr:uid="{00000000-0005-0000-0000-0000F63C0000}"/>
    <cellStyle name="SAPBEXaggItemX 47 9" xfId="22667" xr:uid="{00000000-0005-0000-0000-0000F73C0000}"/>
    <cellStyle name="SAPBEXaggItemX 48" xfId="4786" xr:uid="{00000000-0005-0000-0000-0000F83C0000}"/>
    <cellStyle name="SAPBEXaggItemX 48 2" xfId="7324" xr:uid="{00000000-0005-0000-0000-0000F93C0000}"/>
    <cellStyle name="SAPBEXaggItemX 48 3" xfId="8863" xr:uid="{00000000-0005-0000-0000-0000FA3C0000}"/>
    <cellStyle name="SAPBEXaggItemX 48 4" xfId="8310" xr:uid="{00000000-0005-0000-0000-0000FB3C0000}"/>
    <cellStyle name="SAPBEXaggItemX 48 5" xfId="14826" xr:uid="{00000000-0005-0000-0000-0000FC3C0000}"/>
    <cellStyle name="SAPBEXaggItemX 48 6" xfId="16723" xr:uid="{00000000-0005-0000-0000-0000FD3C0000}"/>
    <cellStyle name="SAPBEXaggItemX 48 7" xfId="19522" xr:uid="{00000000-0005-0000-0000-0000FE3C0000}"/>
    <cellStyle name="SAPBEXaggItemX 48 8" xfId="21419" xr:uid="{00000000-0005-0000-0000-0000FF3C0000}"/>
    <cellStyle name="SAPBEXaggItemX 48 9" xfId="24009" xr:uid="{00000000-0005-0000-0000-0000003D0000}"/>
    <cellStyle name="SAPBEXaggItemX 49" xfId="4946" xr:uid="{00000000-0005-0000-0000-0000013D0000}"/>
    <cellStyle name="SAPBEXaggItemX 49 2" xfId="7484" xr:uid="{00000000-0005-0000-0000-0000023D0000}"/>
    <cellStyle name="SAPBEXaggItemX 49 3" xfId="8458" xr:uid="{00000000-0005-0000-0000-0000033D0000}"/>
    <cellStyle name="SAPBEXaggItemX 49 4" xfId="11416" xr:uid="{00000000-0005-0000-0000-0000043D0000}"/>
    <cellStyle name="SAPBEXaggItemX 49 5" xfId="13832" xr:uid="{00000000-0005-0000-0000-0000053D0000}"/>
    <cellStyle name="SAPBEXaggItemX 49 6" xfId="16822" xr:uid="{00000000-0005-0000-0000-0000063D0000}"/>
    <cellStyle name="SAPBEXaggItemX 49 7" xfId="18528" xr:uid="{00000000-0005-0000-0000-0000073D0000}"/>
    <cellStyle name="SAPBEXaggItemX 49 8" xfId="21518" xr:uid="{00000000-0005-0000-0000-0000083D0000}"/>
    <cellStyle name="SAPBEXaggItemX 49 9" xfId="23090" xr:uid="{00000000-0005-0000-0000-0000093D0000}"/>
    <cellStyle name="SAPBEXaggItemX 5" xfId="3171" xr:uid="{00000000-0005-0000-0000-00000A3D0000}"/>
    <cellStyle name="SAPBEXaggItemX 5 2" xfId="5709" xr:uid="{00000000-0005-0000-0000-00000B3D0000}"/>
    <cellStyle name="SAPBEXaggItemX 5 3" xfId="8036" xr:uid="{00000000-0005-0000-0000-00000C3D0000}"/>
    <cellStyle name="SAPBEXaggItemX 5 4" xfId="11317" xr:uid="{00000000-0005-0000-0000-00000D3D0000}"/>
    <cellStyle name="SAPBEXaggItemX 5 5" xfId="13726" xr:uid="{00000000-0005-0000-0000-00000E3D0000}"/>
    <cellStyle name="SAPBEXaggItemX 5 6" xfId="16231" xr:uid="{00000000-0005-0000-0000-00000F3D0000}"/>
    <cellStyle name="SAPBEXaggItemX 5 7" xfId="18422" xr:uid="{00000000-0005-0000-0000-0000103D0000}"/>
    <cellStyle name="SAPBEXaggItemX 5 8" xfId="20927" xr:uid="{00000000-0005-0000-0000-0000113D0000}"/>
    <cellStyle name="SAPBEXaggItemX 5 9" xfId="22991" xr:uid="{00000000-0005-0000-0000-0000123D0000}"/>
    <cellStyle name="SAPBEXaggItemX 50" xfId="4963" xr:uid="{00000000-0005-0000-0000-0000133D0000}"/>
    <cellStyle name="SAPBEXaggItemX 50 2" xfId="7501" xr:uid="{00000000-0005-0000-0000-0000143D0000}"/>
    <cellStyle name="SAPBEXaggItemX 50 3" xfId="8567" xr:uid="{00000000-0005-0000-0000-0000153D0000}"/>
    <cellStyle name="SAPBEXaggItemX 50 4" xfId="11519" xr:uid="{00000000-0005-0000-0000-0000163D0000}"/>
    <cellStyle name="SAPBEXaggItemX 50 5" xfId="13947" xr:uid="{00000000-0005-0000-0000-0000173D0000}"/>
    <cellStyle name="SAPBEXaggItemX 50 6" xfId="15961" xr:uid="{00000000-0005-0000-0000-0000183D0000}"/>
    <cellStyle name="SAPBEXaggItemX 50 7" xfId="18643" xr:uid="{00000000-0005-0000-0000-0000193D0000}"/>
    <cellStyle name="SAPBEXaggItemX 50 8" xfId="20657" xr:uid="{00000000-0005-0000-0000-00001A3D0000}"/>
    <cellStyle name="SAPBEXaggItemX 50 9" xfId="23193" xr:uid="{00000000-0005-0000-0000-00001B3D0000}"/>
    <cellStyle name="SAPBEXaggItemX 51" xfId="5003" xr:uid="{00000000-0005-0000-0000-00001C3D0000}"/>
    <cellStyle name="SAPBEXaggItemX 51 2" xfId="7541" xr:uid="{00000000-0005-0000-0000-00001D3D0000}"/>
    <cellStyle name="SAPBEXaggItemX 51 3" xfId="9593" xr:uid="{00000000-0005-0000-0000-00001E3D0000}"/>
    <cellStyle name="SAPBEXaggItemX 51 4" xfId="11079" xr:uid="{00000000-0005-0000-0000-00001F3D0000}"/>
    <cellStyle name="SAPBEXaggItemX 51 5" xfId="13468" xr:uid="{00000000-0005-0000-0000-0000203D0000}"/>
    <cellStyle name="SAPBEXaggItemX 51 6" xfId="15908" xr:uid="{00000000-0005-0000-0000-0000213D0000}"/>
    <cellStyle name="SAPBEXaggItemX 51 7" xfId="18164" xr:uid="{00000000-0005-0000-0000-0000223D0000}"/>
    <cellStyle name="SAPBEXaggItemX 51 8" xfId="20604" xr:uid="{00000000-0005-0000-0000-0000233D0000}"/>
    <cellStyle name="SAPBEXaggItemX 51 9" xfId="22752" xr:uid="{00000000-0005-0000-0000-0000243D0000}"/>
    <cellStyle name="SAPBEXaggItemX 52" xfId="5040" xr:uid="{00000000-0005-0000-0000-0000253D0000}"/>
    <cellStyle name="SAPBEXaggItemX 52 2" xfId="7578" xr:uid="{00000000-0005-0000-0000-0000263D0000}"/>
    <cellStyle name="SAPBEXaggItemX 52 3" xfId="8552" xr:uid="{00000000-0005-0000-0000-0000273D0000}"/>
    <cellStyle name="SAPBEXaggItemX 52 4" xfId="10512" xr:uid="{00000000-0005-0000-0000-0000283D0000}"/>
    <cellStyle name="SAPBEXaggItemX 52 5" xfId="12852" xr:uid="{00000000-0005-0000-0000-0000293D0000}"/>
    <cellStyle name="SAPBEXaggItemX 52 6" xfId="16795" xr:uid="{00000000-0005-0000-0000-00002A3D0000}"/>
    <cellStyle name="SAPBEXaggItemX 52 7" xfId="17548" xr:uid="{00000000-0005-0000-0000-00002B3D0000}"/>
    <cellStyle name="SAPBEXaggItemX 52 8" xfId="21491" xr:uid="{00000000-0005-0000-0000-00002C3D0000}"/>
    <cellStyle name="SAPBEXaggItemX 52 9" xfId="22183" xr:uid="{00000000-0005-0000-0000-00002D3D0000}"/>
    <cellStyle name="SAPBEXaggItemX 53" xfId="5070" xr:uid="{00000000-0005-0000-0000-00002E3D0000}"/>
    <cellStyle name="SAPBEXaggItemX 53 2" xfId="7608" xr:uid="{00000000-0005-0000-0000-00002F3D0000}"/>
    <cellStyle name="SAPBEXaggItemX 53 3" xfId="8006" xr:uid="{00000000-0005-0000-0000-0000303D0000}"/>
    <cellStyle name="SAPBEXaggItemX 53 4" xfId="11036" xr:uid="{00000000-0005-0000-0000-0000313D0000}"/>
    <cellStyle name="SAPBEXaggItemX 53 5" xfId="13419" xr:uid="{00000000-0005-0000-0000-0000323D0000}"/>
    <cellStyle name="SAPBEXaggItemX 53 6" xfId="16209" xr:uid="{00000000-0005-0000-0000-0000333D0000}"/>
    <cellStyle name="SAPBEXaggItemX 53 7" xfId="18115" xr:uid="{00000000-0005-0000-0000-0000343D0000}"/>
    <cellStyle name="SAPBEXaggItemX 53 8" xfId="20905" xr:uid="{00000000-0005-0000-0000-0000353D0000}"/>
    <cellStyle name="SAPBEXaggItemX 53 9" xfId="22709" xr:uid="{00000000-0005-0000-0000-0000363D0000}"/>
    <cellStyle name="SAPBEXaggItemX 54" xfId="5124" xr:uid="{00000000-0005-0000-0000-0000373D0000}"/>
    <cellStyle name="SAPBEXaggItemX 54 2" xfId="7662" xr:uid="{00000000-0005-0000-0000-0000383D0000}"/>
    <cellStyle name="SAPBEXaggItemX 54 3" xfId="8403" xr:uid="{00000000-0005-0000-0000-0000393D0000}"/>
    <cellStyle name="SAPBEXaggItemX 54 4" xfId="12149" xr:uid="{00000000-0005-0000-0000-00003A3D0000}"/>
    <cellStyle name="SAPBEXaggItemX 54 5" xfId="14632" xr:uid="{00000000-0005-0000-0000-00003B3D0000}"/>
    <cellStyle name="SAPBEXaggItemX 54 6" xfId="15829" xr:uid="{00000000-0005-0000-0000-00003C3D0000}"/>
    <cellStyle name="SAPBEXaggItemX 54 7" xfId="19328" xr:uid="{00000000-0005-0000-0000-00003D3D0000}"/>
    <cellStyle name="SAPBEXaggItemX 54 8" xfId="20525" xr:uid="{00000000-0005-0000-0000-00003E3D0000}"/>
    <cellStyle name="SAPBEXaggItemX 54 9" xfId="23823" xr:uid="{00000000-0005-0000-0000-00003F3D0000}"/>
    <cellStyle name="SAPBEXaggItemX 55" xfId="5193" xr:uid="{00000000-0005-0000-0000-0000403D0000}"/>
    <cellStyle name="SAPBEXaggItemX 55 2" xfId="7732" xr:uid="{00000000-0005-0000-0000-0000413D0000}"/>
    <cellStyle name="SAPBEXaggItemX 55 3" xfId="9544" xr:uid="{00000000-0005-0000-0000-0000423D0000}"/>
    <cellStyle name="SAPBEXaggItemX 55 4" xfId="11781" xr:uid="{00000000-0005-0000-0000-0000433D0000}"/>
    <cellStyle name="SAPBEXaggItemX 55 5" xfId="12466" xr:uid="{00000000-0005-0000-0000-0000443D0000}"/>
    <cellStyle name="SAPBEXaggItemX 55 6" xfId="15725" xr:uid="{00000000-0005-0000-0000-0000453D0000}"/>
    <cellStyle name="SAPBEXaggItemX 55 7" xfId="17162" xr:uid="{00000000-0005-0000-0000-0000463D0000}"/>
    <cellStyle name="SAPBEXaggItemX 55 8" xfId="20421" xr:uid="{00000000-0005-0000-0000-0000473D0000}"/>
    <cellStyle name="SAPBEXaggItemX 55 9" xfId="21842" xr:uid="{00000000-0005-0000-0000-0000483D0000}"/>
    <cellStyle name="SAPBEXaggItemX 56" xfId="5179" xr:uid="{00000000-0005-0000-0000-0000493D0000}"/>
    <cellStyle name="SAPBEXaggItemX 56 2" xfId="9140" xr:uid="{00000000-0005-0000-0000-00004A3D0000}"/>
    <cellStyle name="SAPBEXaggItemX 56 3" xfId="10461" xr:uid="{00000000-0005-0000-0000-00004B3D0000}"/>
    <cellStyle name="SAPBEXaggItemX 56 4" xfId="12793" xr:uid="{00000000-0005-0000-0000-00004C3D0000}"/>
    <cellStyle name="SAPBEXaggItemX 56 5" xfId="15350" xr:uid="{00000000-0005-0000-0000-00004D3D0000}"/>
    <cellStyle name="SAPBEXaggItemX 56 6" xfId="17489" xr:uid="{00000000-0005-0000-0000-00004E3D0000}"/>
    <cellStyle name="SAPBEXaggItemX 56 7" xfId="20046" xr:uid="{00000000-0005-0000-0000-00004F3D0000}"/>
    <cellStyle name="SAPBEXaggItemX 56 8" xfId="22132" xr:uid="{00000000-0005-0000-0000-0000503D0000}"/>
    <cellStyle name="SAPBEXaggItemX 57" xfId="8518" xr:uid="{00000000-0005-0000-0000-0000513D0000}"/>
    <cellStyle name="SAPBEXaggItemX 58" xfId="10657" xr:uid="{00000000-0005-0000-0000-0000523D0000}"/>
    <cellStyle name="SAPBEXaggItemX 59" xfId="13006" xr:uid="{00000000-0005-0000-0000-0000533D0000}"/>
    <cellStyle name="SAPBEXaggItemX 6" xfId="3214" xr:uid="{00000000-0005-0000-0000-0000543D0000}"/>
    <cellStyle name="SAPBEXaggItemX 6 2" xfId="5752" xr:uid="{00000000-0005-0000-0000-0000553D0000}"/>
    <cellStyle name="SAPBEXaggItemX 6 3" xfId="8057" xr:uid="{00000000-0005-0000-0000-0000563D0000}"/>
    <cellStyle name="SAPBEXaggItemX 6 4" xfId="10258" xr:uid="{00000000-0005-0000-0000-0000573D0000}"/>
    <cellStyle name="SAPBEXaggItemX 6 5" xfId="12567" xr:uid="{00000000-0005-0000-0000-0000583D0000}"/>
    <cellStyle name="SAPBEXaggItemX 6 6" xfId="15030" xr:uid="{00000000-0005-0000-0000-0000593D0000}"/>
    <cellStyle name="SAPBEXaggItemX 6 7" xfId="17263" xr:uid="{00000000-0005-0000-0000-00005A3D0000}"/>
    <cellStyle name="SAPBEXaggItemX 6 8" xfId="19726" xr:uid="{00000000-0005-0000-0000-00005B3D0000}"/>
    <cellStyle name="SAPBEXaggItemX 6 9" xfId="21927" xr:uid="{00000000-0005-0000-0000-00005C3D0000}"/>
    <cellStyle name="SAPBEXaggItemX 60" xfId="16373" xr:uid="{00000000-0005-0000-0000-00005D3D0000}"/>
    <cellStyle name="SAPBEXaggItemX 61" xfId="17702" xr:uid="{00000000-0005-0000-0000-00005E3D0000}"/>
    <cellStyle name="SAPBEXaggItemX 62" xfId="21069" xr:uid="{00000000-0005-0000-0000-00005F3D0000}"/>
    <cellStyle name="SAPBEXaggItemX 63" xfId="22330" xr:uid="{00000000-0005-0000-0000-0000603D0000}"/>
    <cellStyle name="SAPBEXaggItemX 64" xfId="25929" xr:uid="{00000000-0005-0000-0000-0000613D0000}"/>
    <cellStyle name="SAPBEXaggItemX 7" xfId="3257" xr:uid="{00000000-0005-0000-0000-0000623D0000}"/>
    <cellStyle name="SAPBEXaggItemX 7 2" xfId="5795" xr:uid="{00000000-0005-0000-0000-0000633D0000}"/>
    <cellStyle name="SAPBEXaggItemX 7 3" xfId="9017" xr:uid="{00000000-0005-0000-0000-0000643D0000}"/>
    <cellStyle name="SAPBEXaggItemX 7 4" xfId="10268" xr:uid="{00000000-0005-0000-0000-0000653D0000}"/>
    <cellStyle name="SAPBEXaggItemX 7 5" xfId="12578" xr:uid="{00000000-0005-0000-0000-0000663D0000}"/>
    <cellStyle name="SAPBEXaggItemX 7 6" xfId="16028" xr:uid="{00000000-0005-0000-0000-0000673D0000}"/>
    <cellStyle name="SAPBEXaggItemX 7 7" xfId="17274" xr:uid="{00000000-0005-0000-0000-0000683D0000}"/>
    <cellStyle name="SAPBEXaggItemX 7 8" xfId="20724" xr:uid="{00000000-0005-0000-0000-0000693D0000}"/>
    <cellStyle name="SAPBEXaggItemX 7 9" xfId="21937" xr:uid="{00000000-0005-0000-0000-00006A3D0000}"/>
    <cellStyle name="SAPBEXaggItemX 8" xfId="3300" xr:uid="{00000000-0005-0000-0000-00006B3D0000}"/>
    <cellStyle name="SAPBEXaggItemX 8 2" xfId="5838" xr:uid="{00000000-0005-0000-0000-00006C3D0000}"/>
    <cellStyle name="SAPBEXaggItemX 8 3" xfId="9303" xr:uid="{00000000-0005-0000-0000-00006D3D0000}"/>
    <cellStyle name="SAPBEXaggItemX 8 4" xfId="10998" xr:uid="{00000000-0005-0000-0000-00006E3D0000}"/>
    <cellStyle name="SAPBEXaggItemX 8 5" xfId="13373" xr:uid="{00000000-0005-0000-0000-00006F3D0000}"/>
    <cellStyle name="SAPBEXaggItemX 8 6" xfId="16566" xr:uid="{00000000-0005-0000-0000-0000703D0000}"/>
    <cellStyle name="SAPBEXaggItemX 8 7" xfId="18069" xr:uid="{00000000-0005-0000-0000-0000713D0000}"/>
    <cellStyle name="SAPBEXaggItemX 8 8" xfId="21262" xr:uid="{00000000-0005-0000-0000-0000723D0000}"/>
    <cellStyle name="SAPBEXaggItemX 8 9" xfId="22671" xr:uid="{00000000-0005-0000-0000-0000733D0000}"/>
    <cellStyle name="SAPBEXaggItemX 9" xfId="3343" xr:uid="{00000000-0005-0000-0000-0000743D0000}"/>
    <cellStyle name="SAPBEXaggItemX 9 2" xfId="5881" xr:uid="{00000000-0005-0000-0000-0000753D0000}"/>
    <cellStyle name="SAPBEXaggItemX 9 3" xfId="8152" xr:uid="{00000000-0005-0000-0000-0000763D0000}"/>
    <cellStyle name="SAPBEXaggItemX 9 4" xfId="11300" xr:uid="{00000000-0005-0000-0000-0000773D0000}"/>
    <cellStyle name="SAPBEXaggItemX 9 5" xfId="13707" xr:uid="{00000000-0005-0000-0000-0000783D0000}"/>
    <cellStyle name="SAPBEXaggItemX 9 6" xfId="16065" xr:uid="{00000000-0005-0000-0000-0000793D0000}"/>
    <cellStyle name="SAPBEXaggItemX 9 7" xfId="18403" xr:uid="{00000000-0005-0000-0000-00007A3D0000}"/>
    <cellStyle name="SAPBEXaggItemX 9 8" xfId="20761" xr:uid="{00000000-0005-0000-0000-00007B3D0000}"/>
    <cellStyle name="SAPBEXaggItemX 9 9" xfId="22974" xr:uid="{00000000-0005-0000-0000-00007C3D0000}"/>
    <cellStyle name="SAPBEXchaText" xfId="2944" xr:uid="{00000000-0005-0000-0000-00007D3D0000}"/>
    <cellStyle name="SAPBEXchaText 10" xfId="3409" xr:uid="{00000000-0005-0000-0000-00007E3D0000}"/>
    <cellStyle name="SAPBEXchaText 10 2" xfId="5947" xr:uid="{00000000-0005-0000-0000-00007F3D0000}"/>
    <cellStyle name="SAPBEXchaText 10 3" xfId="8742" xr:uid="{00000000-0005-0000-0000-0000803D0000}"/>
    <cellStyle name="SAPBEXchaText 10 4" xfId="12039" xr:uid="{00000000-0005-0000-0000-0000813D0000}"/>
    <cellStyle name="SAPBEXchaText 10 5" xfId="14521" xr:uid="{00000000-0005-0000-0000-0000823D0000}"/>
    <cellStyle name="SAPBEXchaText 10 6" xfId="13956" xr:uid="{00000000-0005-0000-0000-0000833D0000}"/>
    <cellStyle name="SAPBEXchaText 10 7" xfId="19217" xr:uid="{00000000-0005-0000-0000-0000843D0000}"/>
    <cellStyle name="SAPBEXchaText 10 8" xfId="18652" xr:uid="{00000000-0005-0000-0000-0000853D0000}"/>
    <cellStyle name="SAPBEXchaText 10 9" xfId="23714" xr:uid="{00000000-0005-0000-0000-0000863D0000}"/>
    <cellStyle name="SAPBEXchaText 11" xfId="3179" xr:uid="{00000000-0005-0000-0000-0000873D0000}"/>
    <cellStyle name="SAPBEXchaText 11 2" xfId="5717" xr:uid="{00000000-0005-0000-0000-0000883D0000}"/>
    <cellStyle name="SAPBEXchaText 11 3" xfId="9527" xr:uid="{00000000-0005-0000-0000-0000893D0000}"/>
    <cellStyle name="SAPBEXchaText 11 4" xfId="11148" xr:uid="{00000000-0005-0000-0000-00008A3D0000}"/>
    <cellStyle name="SAPBEXchaText 11 5" xfId="13544" xr:uid="{00000000-0005-0000-0000-00008B3D0000}"/>
    <cellStyle name="SAPBEXchaText 11 6" xfId="16026" xr:uid="{00000000-0005-0000-0000-00008C3D0000}"/>
    <cellStyle name="SAPBEXchaText 11 7" xfId="18240" xr:uid="{00000000-0005-0000-0000-00008D3D0000}"/>
    <cellStyle name="SAPBEXchaText 11 8" xfId="20722" xr:uid="{00000000-0005-0000-0000-00008E3D0000}"/>
    <cellStyle name="SAPBEXchaText 11 9" xfId="22821" xr:uid="{00000000-0005-0000-0000-00008F3D0000}"/>
    <cellStyle name="SAPBEXchaText 12" xfId="3494" xr:uid="{00000000-0005-0000-0000-0000903D0000}"/>
    <cellStyle name="SAPBEXchaText 12 2" xfId="6032" xr:uid="{00000000-0005-0000-0000-0000913D0000}"/>
    <cellStyle name="SAPBEXchaText 12 3" xfId="5507" xr:uid="{00000000-0005-0000-0000-0000923D0000}"/>
    <cellStyle name="SAPBEXchaText 12 4" xfId="9364" xr:uid="{00000000-0005-0000-0000-0000933D0000}"/>
    <cellStyle name="SAPBEXchaText 12 5" xfId="12330" xr:uid="{00000000-0005-0000-0000-0000943D0000}"/>
    <cellStyle name="SAPBEXchaText 12 6" xfId="15019" xr:uid="{00000000-0005-0000-0000-0000953D0000}"/>
    <cellStyle name="SAPBEXchaText 12 7" xfId="17026" xr:uid="{00000000-0005-0000-0000-0000963D0000}"/>
    <cellStyle name="SAPBEXchaText 12 8" xfId="19715" xr:uid="{00000000-0005-0000-0000-0000973D0000}"/>
    <cellStyle name="SAPBEXchaText 12 9" xfId="21719" xr:uid="{00000000-0005-0000-0000-0000983D0000}"/>
    <cellStyle name="SAPBEXchaText 13" xfId="3480" xr:uid="{00000000-0005-0000-0000-0000993D0000}"/>
    <cellStyle name="SAPBEXchaText 13 2" xfId="6018" xr:uid="{00000000-0005-0000-0000-00009A3D0000}"/>
    <cellStyle name="SAPBEXchaText 13 3" xfId="8794" xr:uid="{00000000-0005-0000-0000-00009B3D0000}"/>
    <cellStyle name="SAPBEXchaText 13 4" xfId="11262" xr:uid="{00000000-0005-0000-0000-00009C3D0000}"/>
    <cellStyle name="SAPBEXchaText 13 5" xfId="13392" xr:uid="{00000000-0005-0000-0000-00009D3D0000}"/>
    <cellStyle name="SAPBEXchaText 13 6" xfId="15706" xr:uid="{00000000-0005-0000-0000-00009E3D0000}"/>
    <cellStyle name="SAPBEXchaText 13 7" xfId="18088" xr:uid="{00000000-0005-0000-0000-00009F3D0000}"/>
    <cellStyle name="SAPBEXchaText 13 8" xfId="20402" xr:uid="{00000000-0005-0000-0000-0000A03D0000}"/>
    <cellStyle name="SAPBEXchaText 13 9" xfId="22686" xr:uid="{00000000-0005-0000-0000-0000A13D0000}"/>
    <cellStyle name="SAPBEXchaText 14" xfId="3613" xr:uid="{00000000-0005-0000-0000-0000A23D0000}"/>
    <cellStyle name="SAPBEXchaText 14 2" xfId="6151" xr:uid="{00000000-0005-0000-0000-0000A33D0000}"/>
    <cellStyle name="SAPBEXchaText 14 3" xfId="9799" xr:uid="{00000000-0005-0000-0000-0000A43D0000}"/>
    <cellStyle name="SAPBEXchaText 14 4" xfId="11266" xr:uid="{00000000-0005-0000-0000-0000A53D0000}"/>
    <cellStyle name="SAPBEXchaText 14 5" xfId="13672" xr:uid="{00000000-0005-0000-0000-0000A63D0000}"/>
    <cellStyle name="SAPBEXchaText 14 6" xfId="15933" xr:uid="{00000000-0005-0000-0000-0000A73D0000}"/>
    <cellStyle name="SAPBEXchaText 14 7" xfId="18368" xr:uid="{00000000-0005-0000-0000-0000A83D0000}"/>
    <cellStyle name="SAPBEXchaText 14 8" xfId="20629" xr:uid="{00000000-0005-0000-0000-0000A93D0000}"/>
    <cellStyle name="SAPBEXchaText 14 9" xfId="22940" xr:uid="{00000000-0005-0000-0000-0000AA3D0000}"/>
    <cellStyle name="SAPBEXchaText 15" xfId="3373" xr:uid="{00000000-0005-0000-0000-0000AB3D0000}"/>
    <cellStyle name="SAPBEXchaText 15 2" xfId="5911" xr:uid="{00000000-0005-0000-0000-0000AC3D0000}"/>
    <cellStyle name="SAPBEXchaText 15 3" xfId="8506" xr:uid="{00000000-0005-0000-0000-0000AD3D0000}"/>
    <cellStyle name="SAPBEXchaText 15 4" xfId="11180" xr:uid="{00000000-0005-0000-0000-0000AE3D0000}"/>
    <cellStyle name="SAPBEXchaText 15 5" xfId="13578" xr:uid="{00000000-0005-0000-0000-0000AF3D0000}"/>
    <cellStyle name="SAPBEXchaText 15 6" xfId="15545" xr:uid="{00000000-0005-0000-0000-0000B03D0000}"/>
    <cellStyle name="SAPBEXchaText 15 7" xfId="18274" xr:uid="{00000000-0005-0000-0000-0000B13D0000}"/>
    <cellStyle name="SAPBEXchaText 15 8" xfId="20241" xr:uid="{00000000-0005-0000-0000-0000B23D0000}"/>
    <cellStyle name="SAPBEXchaText 15 9" xfId="22853" xr:uid="{00000000-0005-0000-0000-0000B33D0000}"/>
    <cellStyle name="SAPBEXchaText 16" xfId="3593" xr:uid="{00000000-0005-0000-0000-0000B43D0000}"/>
    <cellStyle name="SAPBEXchaText 16 2" xfId="6131" xr:uid="{00000000-0005-0000-0000-0000B53D0000}"/>
    <cellStyle name="SAPBEXchaText 16 3" xfId="9839" xr:uid="{00000000-0005-0000-0000-0000B63D0000}"/>
    <cellStyle name="SAPBEXchaText 16 4" xfId="10642" xr:uid="{00000000-0005-0000-0000-0000B73D0000}"/>
    <cellStyle name="SAPBEXchaText 16 5" xfId="12991" xr:uid="{00000000-0005-0000-0000-0000B83D0000}"/>
    <cellStyle name="SAPBEXchaText 16 6" xfId="16374" xr:uid="{00000000-0005-0000-0000-0000B93D0000}"/>
    <cellStyle name="SAPBEXchaText 16 7" xfId="17687" xr:uid="{00000000-0005-0000-0000-0000BA3D0000}"/>
    <cellStyle name="SAPBEXchaText 16 8" xfId="21070" xr:uid="{00000000-0005-0000-0000-0000BB3D0000}"/>
    <cellStyle name="SAPBEXchaText 16 9" xfId="22315" xr:uid="{00000000-0005-0000-0000-0000BC3D0000}"/>
    <cellStyle name="SAPBEXchaText 17" xfId="3706" xr:uid="{00000000-0005-0000-0000-0000BD3D0000}"/>
    <cellStyle name="SAPBEXchaText 17 2" xfId="6244" xr:uid="{00000000-0005-0000-0000-0000BE3D0000}"/>
    <cellStyle name="SAPBEXchaText 17 3" xfId="9382" xr:uid="{00000000-0005-0000-0000-0000BF3D0000}"/>
    <cellStyle name="SAPBEXchaText 17 4" xfId="7833" xr:uid="{00000000-0005-0000-0000-0000C03D0000}"/>
    <cellStyle name="SAPBEXchaText 17 5" xfId="12375" xr:uid="{00000000-0005-0000-0000-0000C13D0000}"/>
    <cellStyle name="SAPBEXchaText 17 6" xfId="16667" xr:uid="{00000000-0005-0000-0000-0000C23D0000}"/>
    <cellStyle name="SAPBEXchaText 17 7" xfId="17071" xr:uid="{00000000-0005-0000-0000-0000C33D0000}"/>
    <cellStyle name="SAPBEXchaText 17 8" xfId="21363" xr:uid="{00000000-0005-0000-0000-0000C43D0000}"/>
    <cellStyle name="SAPBEXchaText 17 9" xfId="21760" xr:uid="{00000000-0005-0000-0000-0000C53D0000}"/>
    <cellStyle name="SAPBEXchaText 18" xfId="3722" xr:uid="{00000000-0005-0000-0000-0000C63D0000}"/>
    <cellStyle name="SAPBEXchaText 18 2" xfId="6260" xr:uid="{00000000-0005-0000-0000-0000C73D0000}"/>
    <cellStyle name="SAPBEXchaText 18 3" xfId="9068" xr:uid="{00000000-0005-0000-0000-0000C83D0000}"/>
    <cellStyle name="SAPBEXchaText 18 4" xfId="11028" xr:uid="{00000000-0005-0000-0000-0000C93D0000}"/>
    <cellStyle name="SAPBEXchaText 18 5" xfId="13410" xr:uid="{00000000-0005-0000-0000-0000CA3D0000}"/>
    <cellStyle name="SAPBEXchaText 18 6" xfId="16673" xr:uid="{00000000-0005-0000-0000-0000CB3D0000}"/>
    <cellStyle name="SAPBEXchaText 18 7" xfId="18106" xr:uid="{00000000-0005-0000-0000-0000CC3D0000}"/>
    <cellStyle name="SAPBEXchaText 18 8" xfId="21369" xr:uid="{00000000-0005-0000-0000-0000CD3D0000}"/>
    <cellStyle name="SAPBEXchaText 18 9" xfId="22701" xr:uid="{00000000-0005-0000-0000-0000CE3D0000}"/>
    <cellStyle name="SAPBEXchaText 19" xfId="3768" xr:uid="{00000000-0005-0000-0000-0000CF3D0000}"/>
    <cellStyle name="SAPBEXchaText 19 2" xfId="6306" xr:uid="{00000000-0005-0000-0000-0000D03D0000}"/>
    <cellStyle name="SAPBEXchaText 19 3" xfId="9362" xr:uid="{00000000-0005-0000-0000-0000D13D0000}"/>
    <cellStyle name="SAPBEXchaText 19 4" xfId="12289" xr:uid="{00000000-0005-0000-0000-0000D23D0000}"/>
    <cellStyle name="SAPBEXchaText 19 5" xfId="14197" xr:uid="{00000000-0005-0000-0000-0000D33D0000}"/>
    <cellStyle name="SAPBEXchaText 19 6" xfId="15013" xr:uid="{00000000-0005-0000-0000-0000D43D0000}"/>
    <cellStyle name="SAPBEXchaText 19 7" xfId="18893" xr:uid="{00000000-0005-0000-0000-0000D53D0000}"/>
    <cellStyle name="SAPBEXchaText 19 8" xfId="19709" xr:uid="{00000000-0005-0000-0000-0000D63D0000}"/>
    <cellStyle name="SAPBEXchaText 19 9" xfId="23420" xr:uid="{00000000-0005-0000-0000-0000D73D0000}"/>
    <cellStyle name="SAPBEXchaText 2" xfId="3063" xr:uid="{00000000-0005-0000-0000-0000D83D0000}"/>
    <cellStyle name="SAPBEXchaText 2 10" xfId="25931" xr:uid="{00000000-0005-0000-0000-0000D93D0000}"/>
    <cellStyle name="SAPBEXchaText 2 2" xfId="5419" xr:uid="{00000000-0005-0000-0000-0000DA3D0000}"/>
    <cellStyle name="SAPBEXchaText 2 2 2" xfId="25932" xr:uid="{00000000-0005-0000-0000-0000DB3D0000}"/>
    <cellStyle name="SAPBEXchaText 2 3" xfId="7720" xr:uid="{00000000-0005-0000-0000-0000DC3D0000}"/>
    <cellStyle name="SAPBEXchaText 2 4" xfId="10831" xr:uid="{00000000-0005-0000-0000-0000DD3D0000}"/>
    <cellStyle name="SAPBEXchaText 2 5" xfId="13195" xr:uid="{00000000-0005-0000-0000-0000DE3D0000}"/>
    <cellStyle name="SAPBEXchaText 2 6" xfId="15356" xr:uid="{00000000-0005-0000-0000-0000DF3D0000}"/>
    <cellStyle name="SAPBEXchaText 2 7" xfId="17891" xr:uid="{00000000-0005-0000-0000-0000E03D0000}"/>
    <cellStyle name="SAPBEXchaText 2 8" xfId="20052" xr:uid="{00000000-0005-0000-0000-0000E13D0000}"/>
    <cellStyle name="SAPBEXchaText 2 9" xfId="22502" xr:uid="{00000000-0005-0000-0000-0000E23D0000}"/>
    <cellStyle name="SAPBEXchaText 20" xfId="3929" xr:uid="{00000000-0005-0000-0000-0000E33D0000}"/>
    <cellStyle name="SAPBEXchaText 20 2" xfId="6467" xr:uid="{00000000-0005-0000-0000-0000E43D0000}"/>
    <cellStyle name="SAPBEXchaText 20 3" xfId="8661" xr:uid="{00000000-0005-0000-0000-0000E53D0000}"/>
    <cellStyle name="SAPBEXchaText 20 4" xfId="10498" xr:uid="{00000000-0005-0000-0000-0000E63D0000}"/>
    <cellStyle name="SAPBEXchaText 20 5" xfId="12836" xr:uid="{00000000-0005-0000-0000-0000E73D0000}"/>
    <cellStyle name="SAPBEXchaText 20 6" xfId="14345" xr:uid="{00000000-0005-0000-0000-0000E83D0000}"/>
    <cellStyle name="SAPBEXchaText 20 7" xfId="17532" xr:uid="{00000000-0005-0000-0000-0000E93D0000}"/>
    <cellStyle name="SAPBEXchaText 20 8" xfId="19041" xr:uid="{00000000-0005-0000-0000-0000EA3D0000}"/>
    <cellStyle name="SAPBEXchaText 20 9" xfId="22169" xr:uid="{00000000-0005-0000-0000-0000EB3D0000}"/>
    <cellStyle name="SAPBEXchaText 21" xfId="3664" xr:uid="{00000000-0005-0000-0000-0000EC3D0000}"/>
    <cellStyle name="SAPBEXchaText 21 2" xfId="6202" xr:uid="{00000000-0005-0000-0000-0000ED3D0000}"/>
    <cellStyle name="SAPBEXchaText 21 3" xfId="5445" xr:uid="{00000000-0005-0000-0000-0000EE3D0000}"/>
    <cellStyle name="SAPBEXchaText 21 4" xfId="10471" xr:uid="{00000000-0005-0000-0000-0000EF3D0000}"/>
    <cellStyle name="SAPBEXchaText 21 5" xfId="14804" xr:uid="{00000000-0005-0000-0000-0000F03D0000}"/>
    <cellStyle name="SAPBEXchaText 21 6" xfId="15450" xr:uid="{00000000-0005-0000-0000-0000F13D0000}"/>
    <cellStyle name="SAPBEXchaText 21 7" xfId="19500" xr:uid="{00000000-0005-0000-0000-0000F23D0000}"/>
    <cellStyle name="SAPBEXchaText 21 8" xfId="20146" xr:uid="{00000000-0005-0000-0000-0000F33D0000}"/>
    <cellStyle name="SAPBEXchaText 21 9" xfId="23988" xr:uid="{00000000-0005-0000-0000-0000F43D0000}"/>
    <cellStyle name="SAPBEXchaText 22" xfId="3954" xr:uid="{00000000-0005-0000-0000-0000F53D0000}"/>
    <cellStyle name="SAPBEXchaText 22 2" xfId="6492" xr:uid="{00000000-0005-0000-0000-0000F63D0000}"/>
    <cellStyle name="SAPBEXchaText 22 3" xfId="10161" xr:uid="{00000000-0005-0000-0000-0000F73D0000}"/>
    <cellStyle name="SAPBEXchaText 22 4" xfId="10523" xr:uid="{00000000-0005-0000-0000-0000F83D0000}"/>
    <cellStyle name="SAPBEXchaText 22 5" xfId="12864" xr:uid="{00000000-0005-0000-0000-0000F93D0000}"/>
    <cellStyle name="SAPBEXchaText 22 6" xfId="13170" xr:uid="{00000000-0005-0000-0000-0000FA3D0000}"/>
    <cellStyle name="SAPBEXchaText 22 7" xfId="17560" xr:uid="{00000000-0005-0000-0000-0000FB3D0000}"/>
    <cellStyle name="SAPBEXchaText 22 8" xfId="17866" xr:uid="{00000000-0005-0000-0000-0000FC3D0000}"/>
    <cellStyle name="SAPBEXchaText 22 9" xfId="22194" xr:uid="{00000000-0005-0000-0000-0000FD3D0000}"/>
    <cellStyle name="SAPBEXchaText 23" xfId="4054" xr:uid="{00000000-0005-0000-0000-0000FE3D0000}"/>
    <cellStyle name="SAPBEXchaText 23 2" xfId="6592" xr:uid="{00000000-0005-0000-0000-0000FF3D0000}"/>
    <cellStyle name="SAPBEXchaText 23 3" xfId="9831" xr:uid="{00000000-0005-0000-0000-0000003E0000}"/>
    <cellStyle name="SAPBEXchaText 23 4" xfId="10794" xr:uid="{00000000-0005-0000-0000-0000013E0000}"/>
    <cellStyle name="SAPBEXchaText 23 5" xfId="13153" xr:uid="{00000000-0005-0000-0000-0000023E0000}"/>
    <cellStyle name="SAPBEXchaText 23 6" xfId="15176" xr:uid="{00000000-0005-0000-0000-0000033E0000}"/>
    <cellStyle name="SAPBEXchaText 23 7" xfId="17849" xr:uid="{00000000-0005-0000-0000-0000043E0000}"/>
    <cellStyle name="SAPBEXchaText 23 8" xfId="19872" xr:uid="{00000000-0005-0000-0000-0000053E0000}"/>
    <cellStyle name="SAPBEXchaText 23 9" xfId="22465" xr:uid="{00000000-0005-0000-0000-0000063E0000}"/>
    <cellStyle name="SAPBEXchaText 24" xfId="4120" xr:uid="{00000000-0005-0000-0000-0000073E0000}"/>
    <cellStyle name="SAPBEXchaText 24 2" xfId="6658" xr:uid="{00000000-0005-0000-0000-0000083E0000}"/>
    <cellStyle name="SAPBEXchaText 24 3" xfId="8723" xr:uid="{00000000-0005-0000-0000-0000093E0000}"/>
    <cellStyle name="SAPBEXchaText 24 4" xfId="10380" xr:uid="{00000000-0005-0000-0000-00000A3E0000}"/>
    <cellStyle name="SAPBEXchaText 24 5" xfId="12702" xr:uid="{00000000-0005-0000-0000-00000B3E0000}"/>
    <cellStyle name="SAPBEXchaText 24 6" xfId="15633" xr:uid="{00000000-0005-0000-0000-00000C3E0000}"/>
    <cellStyle name="SAPBEXchaText 24 7" xfId="17398" xr:uid="{00000000-0005-0000-0000-00000D3E0000}"/>
    <cellStyle name="SAPBEXchaText 24 8" xfId="20329" xr:uid="{00000000-0005-0000-0000-00000E3E0000}"/>
    <cellStyle name="SAPBEXchaText 24 9" xfId="22051" xr:uid="{00000000-0005-0000-0000-00000F3E0000}"/>
    <cellStyle name="SAPBEXchaText 25" xfId="4163" xr:uid="{00000000-0005-0000-0000-0000103E0000}"/>
    <cellStyle name="SAPBEXchaText 25 2" xfId="6701" xr:uid="{00000000-0005-0000-0000-0000113E0000}"/>
    <cellStyle name="SAPBEXchaText 25 3" xfId="8023" xr:uid="{00000000-0005-0000-0000-0000123E0000}"/>
    <cellStyle name="SAPBEXchaText 25 4" xfId="10387" xr:uid="{00000000-0005-0000-0000-0000133E0000}"/>
    <cellStyle name="SAPBEXchaText 25 5" xfId="12710" xr:uid="{00000000-0005-0000-0000-0000143E0000}"/>
    <cellStyle name="SAPBEXchaText 25 6" xfId="16827" xr:uid="{00000000-0005-0000-0000-0000153E0000}"/>
    <cellStyle name="SAPBEXchaText 25 7" xfId="17406" xr:uid="{00000000-0005-0000-0000-0000163E0000}"/>
    <cellStyle name="SAPBEXchaText 25 8" xfId="21523" xr:uid="{00000000-0005-0000-0000-0000173E0000}"/>
    <cellStyle name="SAPBEXchaText 25 9" xfId="22058" xr:uid="{00000000-0005-0000-0000-0000183E0000}"/>
    <cellStyle name="SAPBEXchaText 26" xfId="4183" xr:uid="{00000000-0005-0000-0000-0000193E0000}"/>
    <cellStyle name="SAPBEXchaText 26 2" xfId="6721" xr:uid="{00000000-0005-0000-0000-00001A3E0000}"/>
    <cellStyle name="SAPBEXchaText 26 3" xfId="8831" xr:uid="{00000000-0005-0000-0000-00001B3E0000}"/>
    <cellStyle name="SAPBEXchaText 26 4" xfId="11102" xr:uid="{00000000-0005-0000-0000-00001C3E0000}"/>
    <cellStyle name="SAPBEXchaText 26 5" xfId="13233" xr:uid="{00000000-0005-0000-0000-00001D3E0000}"/>
    <cellStyle name="SAPBEXchaText 26 6" xfId="16962" xr:uid="{00000000-0005-0000-0000-00001E3E0000}"/>
    <cellStyle name="SAPBEXchaText 26 7" xfId="17929" xr:uid="{00000000-0005-0000-0000-00001F3E0000}"/>
    <cellStyle name="SAPBEXchaText 26 8" xfId="21658" xr:uid="{00000000-0005-0000-0000-0000203E0000}"/>
    <cellStyle name="SAPBEXchaText 26 9" xfId="22539" xr:uid="{00000000-0005-0000-0000-0000213E0000}"/>
    <cellStyle name="SAPBEXchaText 27" xfId="4248" xr:uid="{00000000-0005-0000-0000-0000223E0000}"/>
    <cellStyle name="SAPBEXchaText 27 2" xfId="6786" xr:uid="{00000000-0005-0000-0000-0000233E0000}"/>
    <cellStyle name="SAPBEXchaText 27 3" xfId="8860" xr:uid="{00000000-0005-0000-0000-0000243E0000}"/>
    <cellStyle name="SAPBEXchaText 27 4" xfId="11209" xr:uid="{00000000-0005-0000-0000-0000253E0000}"/>
    <cellStyle name="SAPBEXchaText 27 5" xfId="13611" xr:uid="{00000000-0005-0000-0000-0000263E0000}"/>
    <cellStyle name="SAPBEXchaText 27 6" xfId="16964" xr:uid="{00000000-0005-0000-0000-0000273E0000}"/>
    <cellStyle name="SAPBEXchaText 27 7" xfId="18307" xr:uid="{00000000-0005-0000-0000-0000283E0000}"/>
    <cellStyle name="SAPBEXchaText 27 8" xfId="21660" xr:uid="{00000000-0005-0000-0000-0000293E0000}"/>
    <cellStyle name="SAPBEXchaText 27 9" xfId="22884" xr:uid="{00000000-0005-0000-0000-00002A3E0000}"/>
    <cellStyle name="SAPBEXchaText 28" xfId="4291" xr:uid="{00000000-0005-0000-0000-00002B3E0000}"/>
    <cellStyle name="SAPBEXchaText 28 2" xfId="6829" xr:uid="{00000000-0005-0000-0000-00002C3E0000}"/>
    <cellStyle name="SAPBEXchaText 28 3" xfId="8753" xr:uid="{00000000-0005-0000-0000-00002D3E0000}"/>
    <cellStyle name="SAPBEXchaText 28 4" xfId="12270" xr:uid="{00000000-0005-0000-0000-00002E3E0000}"/>
    <cellStyle name="SAPBEXchaText 28 5" xfId="13305" xr:uid="{00000000-0005-0000-0000-00002F3E0000}"/>
    <cellStyle name="SAPBEXchaText 28 6" xfId="15887" xr:uid="{00000000-0005-0000-0000-0000303E0000}"/>
    <cellStyle name="SAPBEXchaText 28 7" xfId="18001" xr:uid="{00000000-0005-0000-0000-0000313E0000}"/>
    <cellStyle name="SAPBEXchaText 28 8" xfId="20583" xr:uid="{00000000-0005-0000-0000-0000323E0000}"/>
    <cellStyle name="SAPBEXchaText 28 9" xfId="22605" xr:uid="{00000000-0005-0000-0000-0000333E0000}"/>
    <cellStyle name="SAPBEXchaText 29" xfId="4334" xr:uid="{00000000-0005-0000-0000-0000343E0000}"/>
    <cellStyle name="SAPBEXchaText 29 2" xfId="6872" xr:uid="{00000000-0005-0000-0000-0000353E0000}"/>
    <cellStyle name="SAPBEXchaText 29 3" xfId="8545" xr:uid="{00000000-0005-0000-0000-0000363E0000}"/>
    <cellStyle name="SAPBEXchaText 29 4" xfId="10609" xr:uid="{00000000-0005-0000-0000-0000373E0000}"/>
    <cellStyle name="SAPBEXchaText 29 5" xfId="14905" xr:uid="{00000000-0005-0000-0000-0000383E0000}"/>
    <cellStyle name="SAPBEXchaText 29 6" xfId="15878" xr:uid="{00000000-0005-0000-0000-0000393E0000}"/>
    <cellStyle name="SAPBEXchaText 29 7" xfId="19601" xr:uid="{00000000-0005-0000-0000-00003A3E0000}"/>
    <cellStyle name="SAPBEXchaText 29 8" xfId="20574" xr:uid="{00000000-0005-0000-0000-00003B3E0000}"/>
    <cellStyle name="SAPBEXchaText 29 9" xfId="24070" xr:uid="{00000000-0005-0000-0000-00003C3E0000}"/>
    <cellStyle name="SAPBEXchaText 3" xfId="3027" xr:uid="{00000000-0005-0000-0000-00003D3E0000}"/>
    <cellStyle name="SAPBEXchaText 3 10" xfId="25933" xr:uid="{00000000-0005-0000-0000-00003E3E0000}"/>
    <cellStyle name="SAPBEXchaText 3 2" xfId="5566" xr:uid="{00000000-0005-0000-0000-00003F3E0000}"/>
    <cellStyle name="SAPBEXchaText 3 3" xfId="8538" xr:uid="{00000000-0005-0000-0000-0000403E0000}"/>
    <cellStyle name="SAPBEXchaText 3 4" xfId="11885" xr:uid="{00000000-0005-0000-0000-0000413E0000}"/>
    <cellStyle name="SAPBEXchaText 3 5" xfId="14352" xr:uid="{00000000-0005-0000-0000-0000423E0000}"/>
    <cellStyle name="SAPBEXchaText 3 6" xfId="16174" xr:uid="{00000000-0005-0000-0000-0000433E0000}"/>
    <cellStyle name="SAPBEXchaText 3 7" xfId="19048" xr:uid="{00000000-0005-0000-0000-0000443E0000}"/>
    <cellStyle name="SAPBEXchaText 3 8" xfId="20870" xr:uid="{00000000-0005-0000-0000-0000453E0000}"/>
    <cellStyle name="SAPBEXchaText 3 9" xfId="23561" xr:uid="{00000000-0005-0000-0000-0000463E0000}"/>
    <cellStyle name="SAPBEXchaText 30" xfId="4377" xr:uid="{00000000-0005-0000-0000-0000473E0000}"/>
    <cellStyle name="SAPBEXchaText 30 2" xfId="6915" xr:uid="{00000000-0005-0000-0000-0000483E0000}"/>
    <cellStyle name="SAPBEXchaText 30 3" xfId="10023" xr:uid="{00000000-0005-0000-0000-0000493E0000}"/>
    <cellStyle name="SAPBEXchaText 30 4" xfId="12132" xr:uid="{00000000-0005-0000-0000-00004A3E0000}"/>
    <cellStyle name="SAPBEXchaText 30 5" xfId="14614" xr:uid="{00000000-0005-0000-0000-00004B3E0000}"/>
    <cellStyle name="SAPBEXchaText 30 6" xfId="14845" xr:uid="{00000000-0005-0000-0000-00004C3E0000}"/>
    <cellStyle name="SAPBEXchaText 30 7" xfId="19310" xr:uid="{00000000-0005-0000-0000-00004D3E0000}"/>
    <cellStyle name="SAPBEXchaText 30 8" xfId="19541" xr:uid="{00000000-0005-0000-0000-00004E3E0000}"/>
    <cellStyle name="SAPBEXchaText 30 9" xfId="23806" xr:uid="{00000000-0005-0000-0000-00004F3E0000}"/>
    <cellStyle name="SAPBEXchaText 31" xfId="4420" xr:uid="{00000000-0005-0000-0000-0000503E0000}"/>
    <cellStyle name="SAPBEXchaText 31 2" xfId="6958" xr:uid="{00000000-0005-0000-0000-0000513E0000}"/>
    <cellStyle name="SAPBEXchaText 31 3" xfId="9444" xr:uid="{00000000-0005-0000-0000-0000523E0000}"/>
    <cellStyle name="SAPBEXchaText 31 4" xfId="11580" xr:uid="{00000000-0005-0000-0000-0000533E0000}"/>
    <cellStyle name="SAPBEXchaText 31 5" xfId="14017" xr:uid="{00000000-0005-0000-0000-0000543E0000}"/>
    <cellStyle name="SAPBEXchaText 31 6" xfId="16882" xr:uid="{00000000-0005-0000-0000-0000553E0000}"/>
    <cellStyle name="SAPBEXchaText 31 7" xfId="18713" xr:uid="{00000000-0005-0000-0000-0000563E0000}"/>
    <cellStyle name="SAPBEXchaText 31 8" xfId="21578" xr:uid="{00000000-0005-0000-0000-0000573E0000}"/>
    <cellStyle name="SAPBEXchaText 31 9" xfId="23254" xr:uid="{00000000-0005-0000-0000-0000583E0000}"/>
    <cellStyle name="SAPBEXchaText 32" xfId="4393" xr:uid="{00000000-0005-0000-0000-0000593E0000}"/>
    <cellStyle name="SAPBEXchaText 32 2" xfId="6931" xr:uid="{00000000-0005-0000-0000-00005A3E0000}"/>
    <cellStyle name="SAPBEXchaText 32 3" xfId="10082" xr:uid="{00000000-0005-0000-0000-00005B3E0000}"/>
    <cellStyle name="SAPBEXchaText 32 4" xfId="9269" xr:uid="{00000000-0005-0000-0000-00005C3E0000}"/>
    <cellStyle name="SAPBEXchaText 32 5" xfId="13493" xr:uid="{00000000-0005-0000-0000-00005D3E0000}"/>
    <cellStyle name="SAPBEXchaText 32 6" xfId="15054" xr:uid="{00000000-0005-0000-0000-00005E3E0000}"/>
    <cellStyle name="SAPBEXchaText 32 7" xfId="18189" xr:uid="{00000000-0005-0000-0000-00005F3E0000}"/>
    <cellStyle name="SAPBEXchaText 32 8" xfId="19750" xr:uid="{00000000-0005-0000-0000-0000603E0000}"/>
    <cellStyle name="SAPBEXchaText 32 9" xfId="22773" xr:uid="{00000000-0005-0000-0000-0000613E0000}"/>
    <cellStyle name="SAPBEXchaText 33" xfId="4483" xr:uid="{00000000-0005-0000-0000-0000623E0000}"/>
    <cellStyle name="SAPBEXchaText 33 2" xfId="7021" xr:uid="{00000000-0005-0000-0000-0000633E0000}"/>
    <cellStyle name="SAPBEXchaText 33 3" xfId="9180" xr:uid="{00000000-0005-0000-0000-0000643E0000}"/>
    <cellStyle name="SAPBEXchaText 33 4" xfId="11386" xr:uid="{00000000-0005-0000-0000-0000653E0000}"/>
    <cellStyle name="SAPBEXchaText 33 5" xfId="13801" xr:uid="{00000000-0005-0000-0000-0000663E0000}"/>
    <cellStyle name="SAPBEXchaText 33 6" xfId="15301" xr:uid="{00000000-0005-0000-0000-0000673E0000}"/>
    <cellStyle name="SAPBEXchaText 33 7" xfId="18497" xr:uid="{00000000-0005-0000-0000-0000683E0000}"/>
    <cellStyle name="SAPBEXchaText 33 8" xfId="19997" xr:uid="{00000000-0005-0000-0000-0000693E0000}"/>
    <cellStyle name="SAPBEXchaText 33 9" xfId="23060" xr:uid="{00000000-0005-0000-0000-00006A3E0000}"/>
    <cellStyle name="SAPBEXchaText 34" xfId="4548" xr:uid="{00000000-0005-0000-0000-00006B3E0000}"/>
    <cellStyle name="SAPBEXchaText 34 2" xfId="7086" xr:uid="{00000000-0005-0000-0000-00006C3E0000}"/>
    <cellStyle name="SAPBEXchaText 34 3" xfId="8383" xr:uid="{00000000-0005-0000-0000-00006D3E0000}"/>
    <cellStyle name="SAPBEXchaText 34 4" xfId="11976" xr:uid="{00000000-0005-0000-0000-00006E3E0000}"/>
    <cellStyle name="SAPBEXchaText 34 5" xfId="14454" xr:uid="{00000000-0005-0000-0000-00006F3E0000}"/>
    <cellStyle name="SAPBEXchaText 34 6" xfId="16100" xr:uid="{00000000-0005-0000-0000-0000703E0000}"/>
    <cellStyle name="SAPBEXchaText 34 7" xfId="19150" xr:uid="{00000000-0005-0000-0000-0000713E0000}"/>
    <cellStyle name="SAPBEXchaText 34 8" xfId="20796" xr:uid="{00000000-0005-0000-0000-0000723E0000}"/>
    <cellStyle name="SAPBEXchaText 34 9" xfId="23651" xr:uid="{00000000-0005-0000-0000-0000733E0000}"/>
    <cellStyle name="SAPBEXchaText 35" xfId="4592" xr:uid="{00000000-0005-0000-0000-0000743E0000}"/>
    <cellStyle name="SAPBEXchaText 35 2" xfId="7130" xr:uid="{00000000-0005-0000-0000-0000753E0000}"/>
    <cellStyle name="SAPBEXchaText 35 3" xfId="10107" xr:uid="{00000000-0005-0000-0000-0000763E0000}"/>
    <cellStyle name="SAPBEXchaText 35 4" xfId="11309" xr:uid="{00000000-0005-0000-0000-0000773E0000}"/>
    <cellStyle name="SAPBEXchaText 35 5" xfId="13449" xr:uid="{00000000-0005-0000-0000-0000783E0000}"/>
    <cellStyle name="SAPBEXchaText 35 6" xfId="15199" xr:uid="{00000000-0005-0000-0000-0000793E0000}"/>
    <cellStyle name="SAPBEXchaText 35 7" xfId="18145" xr:uid="{00000000-0005-0000-0000-00007A3E0000}"/>
    <cellStyle name="SAPBEXchaText 35 8" xfId="19895" xr:uid="{00000000-0005-0000-0000-00007B3E0000}"/>
    <cellStyle name="SAPBEXchaText 35 9" xfId="22734" xr:uid="{00000000-0005-0000-0000-00007C3E0000}"/>
    <cellStyle name="SAPBEXchaText 36" xfId="4635" xr:uid="{00000000-0005-0000-0000-00007D3E0000}"/>
    <cellStyle name="SAPBEXchaText 36 2" xfId="7173" xr:uid="{00000000-0005-0000-0000-00007E3E0000}"/>
    <cellStyle name="SAPBEXchaText 36 3" xfId="10083" xr:uid="{00000000-0005-0000-0000-00007F3E0000}"/>
    <cellStyle name="SAPBEXchaText 36 4" xfId="11414" xr:uid="{00000000-0005-0000-0000-0000803E0000}"/>
    <cellStyle name="SAPBEXchaText 36 5" xfId="13830" xr:uid="{00000000-0005-0000-0000-0000813E0000}"/>
    <cellStyle name="SAPBEXchaText 36 6" xfId="16360" xr:uid="{00000000-0005-0000-0000-0000823E0000}"/>
    <cellStyle name="SAPBEXchaText 36 7" xfId="18526" xr:uid="{00000000-0005-0000-0000-0000833E0000}"/>
    <cellStyle name="SAPBEXchaText 36 8" xfId="21056" xr:uid="{00000000-0005-0000-0000-0000843E0000}"/>
    <cellStyle name="SAPBEXchaText 36 9" xfId="23088" xr:uid="{00000000-0005-0000-0000-0000853E0000}"/>
    <cellStyle name="SAPBEXchaText 37" xfId="4678" xr:uid="{00000000-0005-0000-0000-0000863E0000}"/>
    <cellStyle name="SAPBEXchaText 37 2" xfId="7216" xr:uid="{00000000-0005-0000-0000-0000873E0000}"/>
    <cellStyle name="SAPBEXchaText 37 3" xfId="10014" xr:uid="{00000000-0005-0000-0000-0000883E0000}"/>
    <cellStyle name="SAPBEXchaText 37 4" xfId="10792" xr:uid="{00000000-0005-0000-0000-0000893E0000}"/>
    <cellStyle name="SAPBEXchaText 37 5" xfId="13151" xr:uid="{00000000-0005-0000-0000-00008A3E0000}"/>
    <cellStyle name="SAPBEXchaText 37 6" xfId="15267" xr:uid="{00000000-0005-0000-0000-00008B3E0000}"/>
    <cellStyle name="SAPBEXchaText 37 7" xfId="17847" xr:uid="{00000000-0005-0000-0000-00008C3E0000}"/>
    <cellStyle name="SAPBEXchaText 37 8" xfId="19963" xr:uid="{00000000-0005-0000-0000-00008D3E0000}"/>
    <cellStyle name="SAPBEXchaText 37 9" xfId="22463" xr:uid="{00000000-0005-0000-0000-00008E3E0000}"/>
    <cellStyle name="SAPBEXchaText 38" xfId="4630" xr:uid="{00000000-0005-0000-0000-00008F3E0000}"/>
    <cellStyle name="SAPBEXchaText 38 2" xfId="7168" xr:uid="{00000000-0005-0000-0000-0000903E0000}"/>
    <cellStyle name="SAPBEXchaText 38 3" xfId="9373" xr:uid="{00000000-0005-0000-0000-0000913E0000}"/>
    <cellStyle name="SAPBEXchaText 38 4" xfId="8681" xr:uid="{00000000-0005-0000-0000-0000923E0000}"/>
    <cellStyle name="SAPBEXchaText 38 5" xfId="12448" xr:uid="{00000000-0005-0000-0000-0000933E0000}"/>
    <cellStyle name="SAPBEXchaText 38 6" xfId="15519" xr:uid="{00000000-0005-0000-0000-0000943E0000}"/>
    <cellStyle name="SAPBEXchaText 38 7" xfId="17144" xr:uid="{00000000-0005-0000-0000-0000953E0000}"/>
    <cellStyle name="SAPBEXchaText 38 8" xfId="20215" xr:uid="{00000000-0005-0000-0000-0000963E0000}"/>
    <cellStyle name="SAPBEXchaText 38 9" xfId="21827" xr:uid="{00000000-0005-0000-0000-0000973E0000}"/>
    <cellStyle name="SAPBEXchaText 39" xfId="4417" xr:uid="{00000000-0005-0000-0000-0000983E0000}"/>
    <cellStyle name="SAPBEXchaText 39 2" xfId="6955" xr:uid="{00000000-0005-0000-0000-0000993E0000}"/>
    <cellStyle name="SAPBEXchaText 39 3" xfId="9924" xr:uid="{00000000-0005-0000-0000-00009A3E0000}"/>
    <cellStyle name="SAPBEXchaText 39 4" xfId="12216" xr:uid="{00000000-0005-0000-0000-00009B3E0000}"/>
    <cellStyle name="SAPBEXchaText 39 5" xfId="14836" xr:uid="{00000000-0005-0000-0000-00009C3E0000}"/>
    <cellStyle name="SAPBEXchaText 39 6" xfId="16718" xr:uid="{00000000-0005-0000-0000-00009D3E0000}"/>
    <cellStyle name="SAPBEXchaText 39 7" xfId="19532" xr:uid="{00000000-0005-0000-0000-00009E3E0000}"/>
    <cellStyle name="SAPBEXchaText 39 8" xfId="21414" xr:uid="{00000000-0005-0000-0000-00009F3E0000}"/>
    <cellStyle name="SAPBEXchaText 39 9" xfId="24017" xr:uid="{00000000-0005-0000-0000-0000A03E0000}"/>
    <cellStyle name="SAPBEXchaText 4" xfId="3151" xr:uid="{00000000-0005-0000-0000-0000A13E0000}"/>
    <cellStyle name="SAPBEXchaText 4 2" xfId="5689" xr:uid="{00000000-0005-0000-0000-0000A23E0000}"/>
    <cellStyle name="SAPBEXchaText 4 3" xfId="8685" xr:uid="{00000000-0005-0000-0000-0000A33E0000}"/>
    <cellStyle name="SAPBEXchaText 4 4" xfId="10303" xr:uid="{00000000-0005-0000-0000-0000A43E0000}"/>
    <cellStyle name="SAPBEXchaText 4 5" xfId="12617" xr:uid="{00000000-0005-0000-0000-0000A53E0000}"/>
    <cellStyle name="SAPBEXchaText 4 6" xfId="16492" xr:uid="{00000000-0005-0000-0000-0000A63E0000}"/>
    <cellStyle name="SAPBEXchaText 4 7" xfId="17313" xr:uid="{00000000-0005-0000-0000-0000A73E0000}"/>
    <cellStyle name="SAPBEXchaText 4 8" xfId="21188" xr:uid="{00000000-0005-0000-0000-0000A83E0000}"/>
    <cellStyle name="SAPBEXchaText 4 9" xfId="21973" xr:uid="{00000000-0005-0000-0000-0000A93E0000}"/>
    <cellStyle name="SAPBEXchaText 40" xfId="4825" xr:uid="{00000000-0005-0000-0000-0000AA3E0000}"/>
    <cellStyle name="SAPBEXchaText 40 2" xfId="7363" xr:uid="{00000000-0005-0000-0000-0000AB3E0000}"/>
    <cellStyle name="SAPBEXchaText 40 3" xfId="9315" xr:uid="{00000000-0005-0000-0000-0000AC3E0000}"/>
    <cellStyle name="SAPBEXchaText 40 4" xfId="10736" xr:uid="{00000000-0005-0000-0000-0000AD3E0000}"/>
    <cellStyle name="SAPBEXchaText 40 5" xfId="13091" xr:uid="{00000000-0005-0000-0000-0000AE3E0000}"/>
    <cellStyle name="SAPBEXchaText 40 6" xfId="15380" xr:uid="{00000000-0005-0000-0000-0000AF3E0000}"/>
    <cellStyle name="SAPBEXchaText 40 7" xfId="17787" xr:uid="{00000000-0005-0000-0000-0000B03E0000}"/>
    <cellStyle name="SAPBEXchaText 40 8" xfId="20076" xr:uid="{00000000-0005-0000-0000-0000B13E0000}"/>
    <cellStyle name="SAPBEXchaText 40 9" xfId="22409" xr:uid="{00000000-0005-0000-0000-0000B23E0000}"/>
    <cellStyle name="SAPBEXchaText 41" xfId="4798" xr:uid="{00000000-0005-0000-0000-0000B33E0000}"/>
    <cellStyle name="SAPBEXchaText 41 2" xfId="7336" xr:uid="{00000000-0005-0000-0000-0000B43E0000}"/>
    <cellStyle name="SAPBEXchaText 41 3" xfId="7704" xr:uid="{00000000-0005-0000-0000-0000B53E0000}"/>
    <cellStyle name="SAPBEXchaText 41 4" xfId="11867" xr:uid="{00000000-0005-0000-0000-0000B63E0000}"/>
    <cellStyle name="SAPBEXchaText 41 5" xfId="14330" xr:uid="{00000000-0005-0000-0000-0000B73E0000}"/>
    <cellStyle name="SAPBEXchaText 41 6" xfId="16975" xr:uid="{00000000-0005-0000-0000-0000B83E0000}"/>
    <cellStyle name="SAPBEXchaText 41 7" xfId="19026" xr:uid="{00000000-0005-0000-0000-0000B93E0000}"/>
    <cellStyle name="SAPBEXchaText 41 8" xfId="21671" xr:uid="{00000000-0005-0000-0000-0000BA3E0000}"/>
    <cellStyle name="SAPBEXchaText 41 9" xfId="23543" xr:uid="{00000000-0005-0000-0000-0000BB3E0000}"/>
    <cellStyle name="SAPBEXchaText 42" xfId="4888" xr:uid="{00000000-0005-0000-0000-0000BC3E0000}"/>
    <cellStyle name="SAPBEXchaText 42 2" xfId="7426" xr:uid="{00000000-0005-0000-0000-0000BD3E0000}"/>
    <cellStyle name="SAPBEXchaText 42 3" xfId="8468" xr:uid="{00000000-0005-0000-0000-0000BE3E0000}"/>
    <cellStyle name="SAPBEXchaText 42 4" xfId="12176" xr:uid="{00000000-0005-0000-0000-0000BF3E0000}"/>
    <cellStyle name="SAPBEXchaText 42 5" xfId="12320" xr:uid="{00000000-0005-0000-0000-0000C03E0000}"/>
    <cellStyle name="SAPBEXchaText 42 6" xfId="15622" xr:uid="{00000000-0005-0000-0000-0000C13E0000}"/>
    <cellStyle name="SAPBEXchaText 42 7" xfId="17016" xr:uid="{00000000-0005-0000-0000-0000C23E0000}"/>
    <cellStyle name="SAPBEXchaText 42 8" xfId="20318" xr:uid="{00000000-0005-0000-0000-0000C33E0000}"/>
    <cellStyle name="SAPBEXchaText 42 9" xfId="21710" xr:uid="{00000000-0005-0000-0000-0000C43E0000}"/>
    <cellStyle name="SAPBEXchaText 43" xfId="4957" xr:uid="{00000000-0005-0000-0000-0000C53E0000}"/>
    <cellStyle name="SAPBEXchaText 43 2" xfId="7495" xr:uid="{00000000-0005-0000-0000-0000C63E0000}"/>
    <cellStyle name="SAPBEXchaText 43 3" xfId="8505" xr:uid="{00000000-0005-0000-0000-0000C73E0000}"/>
    <cellStyle name="SAPBEXchaText 43 4" xfId="10723" xr:uid="{00000000-0005-0000-0000-0000C83E0000}"/>
    <cellStyle name="SAPBEXchaText 43 5" xfId="13078" xr:uid="{00000000-0005-0000-0000-0000C93E0000}"/>
    <cellStyle name="SAPBEXchaText 43 6" xfId="16784" xr:uid="{00000000-0005-0000-0000-0000CA3E0000}"/>
    <cellStyle name="SAPBEXchaText 43 7" xfId="17774" xr:uid="{00000000-0005-0000-0000-0000CB3E0000}"/>
    <cellStyle name="SAPBEXchaText 43 8" xfId="21480" xr:uid="{00000000-0005-0000-0000-0000CC3E0000}"/>
    <cellStyle name="SAPBEXchaText 43 9" xfId="22396" xr:uid="{00000000-0005-0000-0000-0000CD3E0000}"/>
    <cellStyle name="SAPBEXchaText 44" xfId="4985" xr:uid="{00000000-0005-0000-0000-0000CE3E0000}"/>
    <cellStyle name="SAPBEXchaText 44 2" xfId="7523" xr:uid="{00000000-0005-0000-0000-0000CF3E0000}"/>
    <cellStyle name="SAPBEXchaText 44 3" xfId="7712" xr:uid="{00000000-0005-0000-0000-0000D03E0000}"/>
    <cellStyle name="SAPBEXchaText 44 4" xfId="11924" xr:uid="{00000000-0005-0000-0000-0000D13E0000}"/>
    <cellStyle name="SAPBEXchaText 44 5" xfId="14397" xr:uid="{00000000-0005-0000-0000-0000D23E0000}"/>
    <cellStyle name="SAPBEXchaText 44 6" xfId="15186" xr:uid="{00000000-0005-0000-0000-0000D33E0000}"/>
    <cellStyle name="SAPBEXchaText 44 7" xfId="19093" xr:uid="{00000000-0005-0000-0000-0000D43E0000}"/>
    <cellStyle name="SAPBEXchaText 44 8" xfId="19882" xr:uid="{00000000-0005-0000-0000-0000D53E0000}"/>
    <cellStyle name="SAPBEXchaText 44 9" xfId="23599" xr:uid="{00000000-0005-0000-0000-0000D63E0000}"/>
    <cellStyle name="SAPBEXchaText 45" xfId="5023" xr:uid="{00000000-0005-0000-0000-0000D73E0000}"/>
    <cellStyle name="SAPBEXchaText 45 2" xfId="7561" xr:uid="{00000000-0005-0000-0000-0000D83E0000}"/>
    <cellStyle name="SAPBEXchaText 45 3" xfId="9872" xr:uid="{00000000-0005-0000-0000-0000D93E0000}"/>
    <cellStyle name="SAPBEXchaText 45 4" xfId="10424" xr:uid="{00000000-0005-0000-0000-0000DA3E0000}"/>
    <cellStyle name="SAPBEXchaText 45 5" xfId="12749" xr:uid="{00000000-0005-0000-0000-0000DB3E0000}"/>
    <cellStyle name="SAPBEXchaText 45 6" xfId="15328" xr:uid="{00000000-0005-0000-0000-0000DC3E0000}"/>
    <cellStyle name="SAPBEXchaText 45 7" xfId="17445" xr:uid="{00000000-0005-0000-0000-0000DD3E0000}"/>
    <cellStyle name="SAPBEXchaText 45 8" xfId="20024" xr:uid="{00000000-0005-0000-0000-0000DE3E0000}"/>
    <cellStyle name="SAPBEXchaText 45 9" xfId="22095" xr:uid="{00000000-0005-0000-0000-0000DF3E0000}"/>
    <cellStyle name="SAPBEXchaText 46" xfId="5058" xr:uid="{00000000-0005-0000-0000-0000E03E0000}"/>
    <cellStyle name="SAPBEXchaText 46 2" xfId="7596" xr:uid="{00000000-0005-0000-0000-0000E13E0000}"/>
    <cellStyle name="SAPBEXchaText 46 3" xfId="7948" xr:uid="{00000000-0005-0000-0000-0000E23E0000}"/>
    <cellStyle name="SAPBEXchaText 46 4" xfId="10749" xr:uid="{00000000-0005-0000-0000-0000E33E0000}"/>
    <cellStyle name="SAPBEXchaText 46 5" xfId="13104" xr:uid="{00000000-0005-0000-0000-0000E43E0000}"/>
    <cellStyle name="SAPBEXchaText 46 6" xfId="15644" xr:uid="{00000000-0005-0000-0000-0000E53E0000}"/>
    <cellStyle name="SAPBEXchaText 46 7" xfId="17800" xr:uid="{00000000-0005-0000-0000-0000E63E0000}"/>
    <cellStyle name="SAPBEXchaText 46 8" xfId="20340" xr:uid="{00000000-0005-0000-0000-0000E73E0000}"/>
    <cellStyle name="SAPBEXchaText 46 9" xfId="22421" xr:uid="{00000000-0005-0000-0000-0000E83E0000}"/>
    <cellStyle name="SAPBEXchaText 47" xfId="5088" xr:uid="{00000000-0005-0000-0000-0000E93E0000}"/>
    <cellStyle name="SAPBEXchaText 47 2" xfId="7626" xr:uid="{00000000-0005-0000-0000-0000EA3E0000}"/>
    <cellStyle name="SAPBEXchaText 47 3" xfId="8496" xr:uid="{00000000-0005-0000-0000-0000EB3E0000}"/>
    <cellStyle name="SAPBEXchaText 47 4" xfId="10892" xr:uid="{00000000-0005-0000-0000-0000EC3E0000}"/>
    <cellStyle name="SAPBEXchaText 47 5" xfId="13261" xr:uid="{00000000-0005-0000-0000-0000ED3E0000}"/>
    <cellStyle name="SAPBEXchaText 47 6" xfId="15997" xr:uid="{00000000-0005-0000-0000-0000EE3E0000}"/>
    <cellStyle name="SAPBEXchaText 47 7" xfId="17957" xr:uid="{00000000-0005-0000-0000-0000EF3E0000}"/>
    <cellStyle name="SAPBEXchaText 47 8" xfId="20693" xr:uid="{00000000-0005-0000-0000-0000F03E0000}"/>
    <cellStyle name="SAPBEXchaText 47 9" xfId="22563" xr:uid="{00000000-0005-0000-0000-0000F13E0000}"/>
    <cellStyle name="SAPBEXchaText 48" xfId="5125" xr:uid="{00000000-0005-0000-0000-0000F23E0000}"/>
    <cellStyle name="SAPBEXchaText 48 2" xfId="7663" xr:uid="{00000000-0005-0000-0000-0000F33E0000}"/>
    <cellStyle name="SAPBEXchaText 48 3" xfId="10123" xr:uid="{00000000-0005-0000-0000-0000F43E0000}"/>
    <cellStyle name="SAPBEXchaText 48 4" xfId="12043" xr:uid="{00000000-0005-0000-0000-0000F53E0000}"/>
    <cellStyle name="SAPBEXchaText 48 5" xfId="12319" xr:uid="{00000000-0005-0000-0000-0000F63E0000}"/>
    <cellStyle name="SAPBEXchaText 48 6" xfId="14863" xr:uid="{00000000-0005-0000-0000-0000F73E0000}"/>
    <cellStyle name="SAPBEXchaText 48 7" xfId="17015" xr:uid="{00000000-0005-0000-0000-0000F83E0000}"/>
    <cellStyle name="SAPBEXchaText 48 8" xfId="19559" xr:uid="{00000000-0005-0000-0000-0000F93E0000}"/>
    <cellStyle name="SAPBEXchaText 48 9" xfId="21709" xr:uid="{00000000-0005-0000-0000-0000FA3E0000}"/>
    <cellStyle name="SAPBEXchaText 49" xfId="5194" xr:uid="{00000000-0005-0000-0000-0000FB3E0000}"/>
    <cellStyle name="SAPBEXchaText 49 2" xfId="7733" xr:uid="{00000000-0005-0000-0000-0000FC3E0000}"/>
    <cellStyle name="SAPBEXchaText 49 3" xfId="8589" xr:uid="{00000000-0005-0000-0000-0000FD3E0000}"/>
    <cellStyle name="SAPBEXchaText 49 4" xfId="10398" xr:uid="{00000000-0005-0000-0000-0000FE3E0000}"/>
    <cellStyle name="SAPBEXchaText 49 5" xfId="12721" xr:uid="{00000000-0005-0000-0000-0000FF3E0000}"/>
    <cellStyle name="SAPBEXchaText 49 6" xfId="16268" xr:uid="{00000000-0005-0000-0000-0000003F0000}"/>
    <cellStyle name="SAPBEXchaText 49 7" xfId="17417" xr:uid="{00000000-0005-0000-0000-0000013F0000}"/>
    <cellStyle name="SAPBEXchaText 49 8" xfId="20964" xr:uid="{00000000-0005-0000-0000-0000023F0000}"/>
    <cellStyle name="SAPBEXchaText 49 9" xfId="22069" xr:uid="{00000000-0005-0000-0000-0000033F0000}"/>
    <cellStyle name="SAPBEXchaText 5" xfId="3194" xr:uid="{00000000-0005-0000-0000-0000043F0000}"/>
    <cellStyle name="SAPBEXchaText 5 2" xfId="5732" xr:uid="{00000000-0005-0000-0000-0000053F0000}"/>
    <cellStyle name="SAPBEXchaText 5 3" xfId="8495" xr:uid="{00000000-0005-0000-0000-0000063F0000}"/>
    <cellStyle name="SAPBEXchaText 5 4" xfId="11662" xr:uid="{00000000-0005-0000-0000-0000073F0000}"/>
    <cellStyle name="SAPBEXchaText 5 5" xfId="14109" xr:uid="{00000000-0005-0000-0000-0000083F0000}"/>
    <cellStyle name="SAPBEXchaText 5 6" xfId="16177" xr:uid="{00000000-0005-0000-0000-0000093F0000}"/>
    <cellStyle name="SAPBEXchaText 5 7" xfId="18805" xr:uid="{00000000-0005-0000-0000-00000A3F0000}"/>
    <cellStyle name="SAPBEXchaText 5 8" xfId="20873" xr:uid="{00000000-0005-0000-0000-00000B3F0000}"/>
    <cellStyle name="SAPBEXchaText 5 9" xfId="23337" xr:uid="{00000000-0005-0000-0000-00000C3F0000}"/>
    <cellStyle name="SAPBEXchaText 50" xfId="5182" xr:uid="{00000000-0005-0000-0000-00000D3F0000}"/>
    <cellStyle name="SAPBEXchaText 50 2" xfId="9181" xr:uid="{00000000-0005-0000-0000-00000E3F0000}"/>
    <cellStyle name="SAPBEXchaText 50 3" xfId="12222" xr:uid="{00000000-0005-0000-0000-00000F3F0000}"/>
    <cellStyle name="SAPBEXchaText 50 4" xfId="14828" xr:uid="{00000000-0005-0000-0000-0000103F0000}"/>
    <cellStyle name="SAPBEXchaText 50 5" xfId="15705" xr:uid="{00000000-0005-0000-0000-0000113F0000}"/>
    <cellStyle name="SAPBEXchaText 50 6" xfId="19524" xr:uid="{00000000-0005-0000-0000-0000123F0000}"/>
    <cellStyle name="SAPBEXchaText 50 7" xfId="20401" xr:uid="{00000000-0005-0000-0000-0000133F0000}"/>
    <cellStyle name="SAPBEXchaText 50 8" xfId="24010" xr:uid="{00000000-0005-0000-0000-0000143F0000}"/>
    <cellStyle name="SAPBEXchaText 51" xfId="9755" xr:uid="{00000000-0005-0000-0000-0000153F0000}"/>
    <cellStyle name="SAPBEXchaText 52" xfId="7723" xr:uid="{00000000-0005-0000-0000-0000163F0000}"/>
    <cellStyle name="SAPBEXchaText 53" xfId="12392" xr:uid="{00000000-0005-0000-0000-0000173F0000}"/>
    <cellStyle name="SAPBEXchaText 54" xfId="15902" xr:uid="{00000000-0005-0000-0000-0000183F0000}"/>
    <cellStyle name="SAPBEXchaText 55" xfId="17088" xr:uid="{00000000-0005-0000-0000-0000193F0000}"/>
    <cellStyle name="SAPBEXchaText 56" xfId="20598" xr:uid="{00000000-0005-0000-0000-00001A3F0000}"/>
    <cellStyle name="SAPBEXchaText 57" xfId="21777" xr:uid="{00000000-0005-0000-0000-00001B3F0000}"/>
    <cellStyle name="SAPBEXchaText 58" xfId="25930" xr:uid="{00000000-0005-0000-0000-00001C3F0000}"/>
    <cellStyle name="SAPBEXchaText 6" xfId="3237" xr:uid="{00000000-0005-0000-0000-00001D3F0000}"/>
    <cellStyle name="SAPBEXchaText 6 2" xfId="5775" xr:uid="{00000000-0005-0000-0000-00001E3F0000}"/>
    <cellStyle name="SAPBEXchaText 6 3" xfId="9388" xr:uid="{00000000-0005-0000-0000-00001F3F0000}"/>
    <cellStyle name="SAPBEXchaText 6 4" xfId="10134" xr:uid="{00000000-0005-0000-0000-0000203F0000}"/>
    <cellStyle name="SAPBEXchaText 6 5" xfId="12483" xr:uid="{00000000-0005-0000-0000-0000213F0000}"/>
    <cellStyle name="SAPBEXchaText 6 6" xfId="16259" xr:uid="{00000000-0005-0000-0000-0000223F0000}"/>
    <cellStyle name="SAPBEXchaText 6 7" xfId="17179" xr:uid="{00000000-0005-0000-0000-0000233F0000}"/>
    <cellStyle name="SAPBEXchaText 6 8" xfId="20955" xr:uid="{00000000-0005-0000-0000-0000243F0000}"/>
    <cellStyle name="SAPBEXchaText 6 9" xfId="21856" xr:uid="{00000000-0005-0000-0000-0000253F0000}"/>
    <cellStyle name="SAPBEXchaText 7" xfId="3280" xr:uid="{00000000-0005-0000-0000-0000263F0000}"/>
    <cellStyle name="SAPBEXchaText 7 2" xfId="5818" xr:uid="{00000000-0005-0000-0000-0000273F0000}"/>
    <cellStyle name="SAPBEXchaText 7 3" xfId="9094" xr:uid="{00000000-0005-0000-0000-0000283F0000}"/>
    <cellStyle name="SAPBEXchaText 7 4" xfId="11750" xr:uid="{00000000-0005-0000-0000-0000293F0000}"/>
    <cellStyle name="SAPBEXchaText 7 5" xfId="14878" xr:uid="{00000000-0005-0000-0000-00002A3F0000}"/>
    <cellStyle name="SAPBEXchaText 7 6" xfId="16403" xr:uid="{00000000-0005-0000-0000-00002B3F0000}"/>
    <cellStyle name="SAPBEXchaText 7 7" xfId="19574" xr:uid="{00000000-0005-0000-0000-00002C3F0000}"/>
    <cellStyle name="SAPBEXchaText 7 8" xfId="21099" xr:uid="{00000000-0005-0000-0000-00002D3F0000}"/>
    <cellStyle name="SAPBEXchaText 7 9" xfId="24048" xr:uid="{00000000-0005-0000-0000-00002E3F0000}"/>
    <cellStyle name="SAPBEXchaText 8" xfId="3323" xr:uid="{00000000-0005-0000-0000-00002F3F0000}"/>
    <cellStyle name="SAPBEXchaText 8 2" xfId="5861" xr:uid="{00000000-0005-0000-0000-0000303F0000}"/>
    <cellStyle name="SAPBEXchaText 8 3" xfId="10182" xr:uid="{00000000-0005-0000-0000-0000313F0000}"/>
    <cellStyle name="SAPBEXchaText 8 4" xfId="10259" xr:uid="{00000000-0005-0000-0000-0000323F0000}"/>
    <cellStyle name="SAPBEXchaText 8 5" xfId="12568" xr:uid="{00000000-0005-0000-0000-0000333F0000}"/>
    <cellStyle name="SAPBEXchaText 8 6" xfId="16173" xr:uid="{00000000-0005-0000-0000-0000343F0000}"/>
    <cellStyle name="SAPBEXchaText 8 7" xfId="17264" xr:uid="{00000000-0005-0000-0000-0000353F0000}"/>
    <cellStyle name="SAPBEXchaText 8 8" xfId="20869" xr:uid="{00000000-0005-0000-0000-0000363F0000}"/>
    <cellStyle name="SAPBEXchaText 8 9" xfId="21928" xr:uid="{00000000-0005-0000-0000-0000373F0000}"/>
    <cellStyle name="SAPBEXchaText 9" xfId="3366" xr:uid="{00000000-0005-0000-0000-0000383F0000}"/>
    <cellStyle name="SAPBEXchaText 9 2" xfId="5904" xr:uid="{00000000-0005-0000-0000-0000393F0000}"/>
    <cellStyle name="SAPBEXchaText 9 3" xfId="9717" xr:uid="{00000000-0005-0000-0000-00003A3F0000}"/>
    <cellStyle name="SAPBEXchaText 9 4" xfId="10599" xr:uid="{00000000-0005-0000-0000-00003B3F0000}"/>
    <cellStyle name="SAPBEXchaText 9 5" xfId="12947" xr:uid="{00000000-0005-0000-0000-00003C3F0000}"/>
    <cellStyle name="SAPBEXchaText 9 6" xfId="16006" xr:uid="{00000000-0005-0000-0000-00003D3F0000}"/>
    <cellStyle name="SAPBEXchaText 9 7" xfId="17643" xr:uid="{00000000-0005-0000-0000-00003E3F0000}"/>
    <cellStyle name="SAPBEXchaText 9 8" xfId="20702" xr:uid="{00000000-0005-0000-0000-00003F3F0000}"/>
    <cellStyle name="SAPBEXchaText 9 9" xfId="22272" xr:uid="{00000000-0005-0000-0000-0000403F0000}"/>
    <cellStyle name="SAPBEXexcBad7" xfId="2945" xr:uid="{00000000-0005-0000-0000-0000413F0000}"/>
    <cellStyle name="SAPBEXexcBad7 10" xfId="3420" xr:uid="{00000000-0005-0000-0000-0000423F0000}"/>
    <cellStyle name="SAPBEXexcBad7 10 2" xfId="5958" xr:uid="{00000000-0005-0000-0000-0000433F0000}"/>
    <cellStyle name="SAPBEXexcBad7 10 3" xfId="10205" xr:uid="{00000000-0005-0000-0000-0000443F0000}"/>
    <cellStyle name="SAPBEXexcBad7 10 4" xfId="12069" xr:uid="{00000000-0005-0000-0000-0000453F0000}"/>
    <cellStyle name="SAPBEXexcBad7 10 5" xfId="14549" xr:uid="{00000000-0005-0000-0000-0000463F0000}"/>
    <cellStyle name="SAPBEXexcBad7 10 6" xfId="12665" xr:uid="{00000000-0005-0000-0000-0000473F0000}"/>
    <cellStyle name="SAPBEXexcBad7 10 7" xfId="19245" xr:uid="{00000000-0005-0000-0000-0000483F0000}"/>
    <cellStyle name="SAPBEXexcBad7 10 8" xfId="17361" xr:uid="{00000000-0005-0000-0000-0000493F0000}"/>
    <cellStyle name="SAPBEXexcBad7 10 9" xfId="23741" xr:uid="{00000000-0005-0000-0000-00004A3F0000}"/>
    <cellStyle name="SAPBEXexcBad7 11" xfId="3305" xr:uid="{00000000-0005-0000-0000-00004B3F0000}"/>
    <cellStyle name="SAPBEXexcBad7 11 2" xfId="5843" xr:uid="{00000000-0005-0000-0000-00004C3F0000}"/>
    <cellStyle name="SAPBEXexcBad7 11 3" xfId="9733" xr:uid="{00000000-0005-0000-0000-00004D3F0000}"/>
    <cellStyle name="SAPBEXexcBad7 11 4" xfId="11865" xr:uid="{00000000-0005-0000-0000-00004E3F0000}"/>
    <cellStyle name="SAPBEXexcBad7 11 5" xfId="14328" xr:uid="{00000000-0005-0000-0000-00004F3F0000}"/>
    <cellStyle name="SAPBEXexcBad7 11 6" xfId="15006" xr:uid="{00000000-0005-0000-0000-0000503F0000}"/>
    <cellStyle name="SAPBEXexcBad7 11 7" xfId="19024" xr:uid="{00000000-0005-0000-0000-0000513F0000}"/>
    <cellStyle name="SAPBEXexcBad7 11 8" xfId="19702" xr:uid="{00000000-0005-0000-0000-0000523F0000}"/>
    <cellStyle name="SAPBEXexcBad7 11 9" xfId="23541" xr:uid="{00000000-0005-0000-0000-0000533F0000}"/>
    <cellStyle name="SAPBEXexcBad7 12" xfId="3413" xr:uid="{00000000-0005-0000-0000-0000543F0000}"/>
    <cellStyle name="SAPBEXexcBad7 12 2" xfId="5951" xr:uid="{00000000-0005-0000-0000-0000553F0000}"/>
    <cellStyle name="SAPBEXexcBad7 12 3" xfId="9049" xr:uid="{00000000-0005-0000-0000-0000563F0000}"/>
    <cellStyle name="SAPBEXexcBad7 12 4" xfId="11487" xr:uid="{00000000-0005-0000-0000-0000573F0000}"/>
    <cellStyle name="SAPBEXexcBad7 12 5" xfId="13912" xr:uid="{00000000-0005-0000-0000-0000583F0000}"/>
    <cellStyle name="SAPBEXexcBad7 12 6" xfId="16318" xr:uid="{00000000-0005-0000-0000-0000593F0000}"/>
    <cellStyle name="SAPBEXexcBad7 12 7" xfId="18608" xr:uid="{00000000-0005-0000-0000-00005A3F0000}"/>
    <cellStyle name="SAPBEXexcBad7 12 8" xfId="21014" xr:uid="{00000000-0005-0000-0000-00005B3F0000}"/>
    <cellStyle name="SAPBEXexcBad7 12 9" xfId="23162" xr:uid="{00000000-0005-0000-0000-00005C3F0000}"/>
    <cellStyle name="SAPBEXexcBad7 13" xfId="3575" xr:uid="{00000000-0005-0000-0000-00005D3F0000}"/>
    <cellStyle name="SAPBEXexcBad7 13 2" xfId="6113" xr:uid="{00000000-0005-0000-0000-00005E3F0000}"/>
    <cellStyle name="SAPBEXexcBad7 13 3" xfId="7967" xr:uid="{00000000-0005-0000-0000-00005F3F0000}"/>
    <cellStyle name="SAPBEXexcBad7 13 4" xfId="10849" xr:uid="{00000000-0005-0000-0000-0000603F0000}"/>
    <cellStyle name="SAPBEXexcBad7 13 5" xfId="13214" xr:uid="{00000000-0005-0000-0000-0000613F0000}"/>
    <cellStyle name="SAPBEXexcBad7 13 6" xfId="15415" xr:uid="{00000000-0005-0000-0000-0000623F0000}"/>
    <cellStyle name="SAPBEXexcBad7 13 7" xfId="17910" xr:uid="{00000000-0005-0000-0000-0000633F0000}"/>
    <cellStyle name="SAPBEXexcBad7 13 8" xfId="20111" xr:uid="{00000000-0005-0000-0000-0000643F0000}"/>
    <cellStyle name="SAPBEXexcBad7 13 9" xfId="22520" xr:uid="{00000000-0005-0000-0000-0000653F0000}"/>
    <cellStyle name="SAPBEXexcBad7 14" xfId="3430" xr:uid="{00000000-0005-0000-0000-0000663F0000}"/>
    <cellStyle name="SAPBEXexcBad7 14 2" xfId="5968" xr:uid="{00000000-0005-0000-0000-0000673F0000}"/>
    <cellStyle name="SAPBEXexcBad7 14 3" xfId="9348" xr:uid="{00000000-0005-0000-0000-0000683F0000}"/>
    <cellStyle name="SAPBEXexcBad7 14 4" xfId="11159" xr:uid="{00000000-0005-0000-0000-0000693F0000}"/>
    <cellStyle name="SAPBEXexcBad7 14 5" xfId="13555" xr:uid="{00000000-0005-0000-0000-00006A3F0000}"/>
    <cellStyle name="SAPBEXexcBad7 14 6" xfId="16390" xr:uid="{00000000-0005-0000-0000-00006B3F0000}"/>
    <cellStyle name="SAPBEXexcBad7 14 7" xfId="18251" xr:uid="{00000000-0005-0000-0000-00006C3F0000}"/>
    <cellStyle name="SAPBEXexcBad7 14 8" xfId="21086" xr:uid="{00000000-0005-0000-0000-00006D3F0000}"/>
    <cellStyle name="SAPBEXexcBad7 14 9" xfId="22832" xr:uid="{00000000-0005-0000-0000-00006E3F0000}"/>
    <cellStyle name="SAPBEXexcBad7 15" xfId="3656" xr:uid="{00000000-0005-0000-0000-00006F3F0000}"/>
    <cellStyle name="SAPBEXexcBad7 15 2" xfId="6194" xr:uid="{00000000-0005-0000-0000-0000703F0000}"/>
    <cellStyle name="SAPBEXexcBad7 15 3" xfId="8451" xr:uid="{00000000-0005-0000-0000-0000713F0000}"/>
    <cellStyle name="SAPBEXexcBad7 15 4" xfId="11879" xr:uid="{00000000-0005-0000-0000-0000723F0000}"/>
    <cellStyle name="SAPBEXexcBad7 15 5" xfId="14344" xr:uid="{00000000-0005-0000-0000-0000733F0000}"/>
    <cellStyle name="SAPBEXexcBad7 15 6" xfId="16238" xr:uid="{00000000-0005-0000-0000-0000743F0000}"/>
    <cellStyle name="SAPBEXexcBad7 15 7" xfId="19040" xr:uid="{00000000-0005-0000-0000-0000753F0000}"/>
    <cellStyle name="SAPBEXexcBad7 15 8" xfId="20934" xr:uid="{00000000-0005-0000-0000-0000763F0000}"/>
    <cellStyle name="SAPBEXexcBad7 15 9" xfId="23555" xr:uid="{00000000-0005-0000-0000-0000773F0000}"/>
    <cellStyle name="SAPBEXexcBad7 16" xfId="3718" xr:uid="{00000000-0005-0000-0000-0000783F0000}"/>
    <cellStyle name="SAPBEXexcBad7 16 2" xfId="6256" xr:uid="{00000000-0005-0000-0000-0000793F0000}"/>
    <cellStyle name="SAPBEXexcBad7 16 3" xfId="8413" xr:uid="{00000000-0005-0000-0000-00007A3F0000}"/>
    <cellStyle name="SAPBEXexcBad7 16 4" xfId="11173" xr:uid="{00000000-0005-0000-0000-00007B3F0000}"/>
    <cellStyle name="SAPBEXexcBad7 16 5" xfId="13570" xr:uid="{00000000-0005-0000-0000-00007C3F0000}"/>
    <cellStyle name="SAPBEXexcBad7 16 6" xfId="16056" xr:uid="{00000000-0005-0000-0000-00007D3F0000}"/>
    <cellStyle name="SAPBEXexcBad7 16 7" xfId="18266" xr:uid="{00000000-0005-0000-0000-00007E3F0000}"/>
    <cellStyle name="SAPBEXexcBad7 16 8" xfId="20752" xr:uid="{00000000-0005-0000-0000-00007F3F0000}"/>
    <cellStyle name="SAPBEXexcBad7 16 9" xfId="22846" xr:uid="{00000000-0005-0000-0000-0000803F0000}"/>
    <cellStyle name="SAPBEXexcBad7 17" xfId="3469" xr:uid="{00000000-0005-0000-0000-0000813F0000}"/>
    <cellStyle name="SAPBEXexcBad7 17 2" xfId="6007" xr:uid="{00000000-0005-0000-0000-0000823F0000}"/>
    <cellStyle name="SAPBEXexcBad7 17 3" xfId="9934" xr:uid="{00000000-0005-0000-0000-0000833F0000}"/>
    <cellStyle name="SAPBEXexcBad7 17 4" xfId="12303" xr:uid="{00000000-0005-0000-0000-0000843F0000}"/>
    <cellStyle name="SAPBEXexcBad7 17 5" xfId="12315" xr:uid="{00000000-0005-0000-0000-0000853F0000}"/>
    <cellStyle name="SAPBEXexcBad7 17 6" xfId="16480" xr:uid="{00000000-0005-0000-0000-0000863F0000}"/>
    <cellStyle name="SAPBEXexcBad7 17 7" xfId="17011" xr:uid="{00000000-0005-0000-0000-0000873F0000}"/>
    <cellStyle name="SAPBEXexcBad7 17 8" xfId="21176" xr:uid="{00000000-0005-0000-0000-0000883F0000}"/>
    <cellStyle name="SAPBEXexcBad7 17 9" xfId="21706" xr:uid="{00000000-0005-0000-0000-0000893F0000}"/>
    <cellStyle name="SAPBEXexcBad7 18" xfId="3625" xr:uid="{00000000-0005-0000-0000-00008A3F0000}"/>
    <cellStyle name="SAPBEXexcBad7 18 2" xfId="6163" xr:uid="{00000000-0005-0000-0000-00008B3F0000}"/>
    <cellStyle name="SAPBEXexcBad7 18 3" xfId="9490" xr:uid="{00000000-0005-0000-0000-00008C3F0000}"/>
    <cellStyle name="SAPBEXexcBad7 18 4" xfId="10256" xr:uid="{00000000-0005-0000-0000-00008D3F0000}"/>
    <cellStyle name="SAPBEXexcBad7 18 5" xfId="12564" xr:uid="{00000000-0005-0000-0000-00008E3F0000}"/>
    <cellStyle name="SAPBEXexcBad7 18 6" xfId="13913" xr:uid="{00000000-0005-0000-0000-00008F3F0000}"/>
    <cellStyle name="SAPBEXexcBad7 18 7" xfId="17260" xr:uid="{00000000-0005-0000-0000-0000903F0000}"/>
    <cellStyle name="SAPBEXexcBad7 18 8" xfId="18609" xr:uid="{00000000-0005-0000-0000-0000913F0000}"/>
    <cellStyle name="SAPBEXexcBad7 18 9" xfId="21925" xr:uid="{00000000-0005-0000-0000-0000923F0000}"/>
    <cellStyle name="SAPBEXexcBad7 19" xfId="3897" xr:uid="{00000000-0005-0000-0000-0000933F0000}"/>
    <cellStyle name="SAPBEXexcBad7 19 2" xfId="6435" xr:uid="{00000000-0005-0000-0000-0000943F0000}"/>
    <cellStyle name="SAPBEXexcBad7 19 3" xfId="9858" xr:uid="{00000000-0005-0000-0000-0000953F0000}"/>
    <cellStyle name="SAPBEXexcBad7 19 4" xfId="10813" xr:uid="{00000000-0005-0000-0000-0000963F0000}"/>
    <cellStyle name="SAPBEXexcBad7 19 5" xfId="13176" xr:uid="{00000000-0005-0000-0000-0000973F0000}"/>
    <cellStyle name="SAPBEXexcBad7 19 6" xfId="16816" xr:uid="{00000000-0005-0000-0000-0000983F0000}"/>
    <cellStyle name="SAPBEXexcBad7 19 7" xfId="17872" xr:uid="{00000000-0005-0000-0000-0000993F0000}"/>
    <cellStyle name="SAPBEXexcBad7 19 8" xfId="21512" xr:uid="{00000000-0005-0000-0000-00009A3F0000}"/>
    <cellStyle name="SAPBEXexcBad7 19 9" xfId="22484" xr:uid="{00000000-0005-0000-0000-00009B3F0000}"/>
    <cellStyle name="SAPBEXexcBad7 2" xfId="3064" xr:uid="{00000000-0005-0000-0000-00009C3F0000}"/>
    <cellStyle name="SAPBEXexcBad7 2 2" xfId="5602" xr:uid="{00000000-0005-0000-0000-00009D3F0000}"/>
    <cellStyle name="SAPBEXexcBad7 2 3" xfId="9737" xr:uid="{00000000-0005-0000-0000-00009E3F0000}"/>
    <cellStyle name="SAPBEXexcBad7 2 4" xfId="11175" xr:uid="{00000000-0005-0000-0000-00009F3F0000}"/>
    <cellStyle name="SAPBEXexcBad7 2 5" xfId="13572" xr:uid="{00000000-0005-0000-0000-0000A03F0000}"/>
    <cellStyle name="SAPBEXexcBad7 2 6" xfId="15857" xr:uid="{00000000-0005-0000-0000-0000A13F0000}"/>
    <cellStyle name="SAPBEXexcBad7 2 7" xfId="18268" xr:uid="{00000000-0005-0000-0000-0000A23F0000}"/>
    <cellStyle name="SAPBEXexcBad7 2 8" xfId="20553" xr:uid="{00000000-0005-0000-0000-0000A33F0000}"/>
    <cellStyle name="SAPBEXexcBad7 2 9" xfId="22848" xr:uid="{00000000-0005-0000-0000-0000A43F0000}"/>
    <cellStyle name="SAPBEXexcBad7 20" xfId="3940" xr:uid="{00000000-0005-0000-0000-0000A53F0000}"/>
    <cellStyle name="SAPBEXexcBad7 20 2" xfId="6478" xr:uid="{00000000-0005-0000-0000-0000A63F0000}"/>
    <cellStyle name="SAPBEXexcBad7 20 3" xfId="8260" xr:uid="{00000000-0005-0000-0000-0000A73F0000}"/>
    <cellStyle name="SAPBEXexcBad7 20 4" xfId="10884" xr:uid="{00000000-0005-0000-0000-0000A83F0000}"/>
    <cellStyle name="SAPBEXexcBad7 20 5" xfId="13251" xr:uid="{00000000-0005-0000-0000-0000A93F0000}"/>
    <cellStyle name="SAPBEXexcBad7 20 6" xfId="15026" xr:uid="{00000000-0005-0000-0000-0000AA3F0000}"/>
    <cellStyle name="SAPBEXexcBad7 20 7" xfId="17947" xr:uid="{00000000-0005-0000-0000-0000AB3F0000}"/>
    <cellStyle name="SAPBEXexcBad7 20 8" xfId="19722" xr:uid="{00000000-0005-0000-0000-0000AC3F0000}"/>
    <cellStyle name="SAPBEXexcBad7 20 9" xfId="22555" xr:uid="{00000000-0005-0000-0000-0000AD3F0000}"/>
    <cellStyle name="SAPBEXexcBad7 21" xfId="3978" xr:uid="{00000000-0005-0000-0000-0000AE3F0000}"/>
    <cellStyle name="SAPBEXexcBad7 21 2" xfId="6516" xr:uid="{00000000-0005-0000-0000-0000AF3F0000}"/>
    <cellStyle name="SAPBEXexcBad7 21 3" xfId="9573" xr:uid="{00000000-0005-0000-0000-0000B03F0000}"/>
    <cellStyle name="SAPBEXexcBad7 21 4" xfId="11155" xr:uid="{00000000-0005-0000-0000-0000B13F0000}"/>
    <cellStyle name="SAPBEXexcBad7 21 5" xfId="13551" xr:uid="{00000000-0005-0000-0000-0000B23F0000}"/>
    <cellStyle name="SAPBEXexcBad7 21 6" xfId="15141" xr:uid="{00000000-0005-0000-0000-0000B33F0000}"/>
    <cellStyle name="SAPBEXexcBad7 21 7" xfId="18247" xr:uid="{00000000-0005-0000-0000-0000B43F0000}"/>
    <cellStyle name="SAPBEXexcBad7 21 8" xfId="19837" xr:uid="{00000000-0005-0000-0000-0000B53F0000}"/>
    <cellStyle name="SAPBEXexcBad7 21 9" xfId="22828" xr:uid="{00000000-0005-0000-0000-0000B63F0000}"/>
    <cellStyle name="SAPBEXexcBad7 22" xfId="3957" xr:uid="{00000000-0005-0000-0000-0000B73F0000}"/>
    <cellStyle name="SAPBEXexcBad7 22 2" xfId="6495" xr:uid="{00000000-0005-0000-0000-0000B83F0000}"/>
    <cellStyle name="SAPBEXexcBad7 22 3" xfId="7945" xr:uid="{00000000-0005-0000-0000-0000B93F0000}"/>
    <cellStyle name="SAPBEXexcBad7 22 4" xfId="12081" xr:uid="{00000000-0005-0000-0000-0000BA3F0000}"/>
    <cellStyle name="SAPBEXexcBad7 22 5" xfId="14561" xr:uid="{00000000-0005-0000-0000-0000BB3F0000}"/>
    <cellStyle name="SAPBEXexcBad7 22 6" xfId="15648" xr:uid="{00000000-0005-0000-0000-0000BC3F0000}"/>
    <cellStyle name="SAPBEXexcBad7 22 7" xfId="19257" xr:uid="{00000000-0005-0000-0000-0000BD3F0000}"/>
    <cellStyle name="SAPBEXexcBad7 22 8" xfId="20344" xr:uid="{00000000-0005-0000-0000-0000BE3F0000}"/>
    <cellStyle name="SAPBEXexcBad7 22 9" xfId="23753" xr:uid="{00000000-0005-0000-0000-0000BF3F0000}"/>
    <cellStyle name="SAPBEXexcBad7 23" xfId="3936" xr:uid="{00000000-0005-0000-0000-0000C03F0000}"/>
    <cellStyle name="SAPBEXexcBad7 23 2" xfId="6474" xr:uid="{00000000-0005-0000-0000-0000C13F0000}"/>
    <cellStyle name="SAPBEXexcBad7 23 3" xfId="9104" xr:uid="{00000000-0005-0000-0000-0000C23F0000}"/>
    <cellStyle name="SAPBEXexcBad7 23 4" xfId="11400" xr:uid="{00000000-0005-0000-0000-0000C33F0000}"/>
    <cellStyle name="SAPBEXexcBad7 23 5" xfId="13815" xr:uid="{00000000-0005-0000-0000-0000C43F0000}"/>
    <cellStyle name="SAPBEXexcBad7 23 6" xfId="15047" xr:uid="{00000000-0005-0000-0000-0000C53F0000}"/>
    <cellStyle name="SAPBEXexcBad7 23 7" xfId="18511" xr:uid="{00000000-0005-0000-0000-0000C63F0000}"/>
    <cellStyle name="SAPBEXexcBad7 23 8" xfId="19743" xr:uid="{00000000-0005-0000-0000-0000C73F0000}"/>
    <cellStyle name="SAPBEXexcBad7 23 9" xfId="23074" xr:uid="{00000000-0005-0000-0000-0000C83F0000}"/>
    <cellStyle name="SAPBEXexcBad7 24" xfId="4131" xr:uid="{00000000-0005-0000-0000-0000C93F0000}"/>
    <cellStyle name="SAPBEXexcBad7 24 2" xfId="6669" xr:uid="{00000000-0005-0000-0000-0000CA3F0000}"/>
    <cellStyle name="SAPBEXexcBad7 24 3" xfId="8452" xr:uid="{00000000-0005-0000-0000-0000CB3F0000}"/>
    <cellStyle name="SAPBEXexcBad7 24 4" xfId="10359" xr:uid="{00000000-0005-0000-0000-0000CC3F0000}"/>
    <cellStyle name="SAPBEXexcBad7 24 5" xfId="12681" xr:uid="{00000000-0005-0000-0000-0000CD3F0000}"/>
    <cellStyle name="SAPBEXexcBad7 24 6" xfId="15044" xr:uid="{00000000-0005-0000-0000-0000CE3F0000}"/>
    <cellStyle name="SAPBEXexcBad7 24 7" xfId="17377" xr:uid="{00000000-0005-0000-0000-0000CF3F0000}"/>
    <cellStyle name="SAPBEXexcBad7 24 8" xfId="19740" xr:uid="{00000000-0005-0000-0000-0000D03F0000}"/>
    <cellStyle name="SAPBEXexcBad7 24 9" xfId="22030" xr:uid="{00000000-0005-0000-0000-0000D13F0000}"/>
    <cellStyle name="SAPBEXexcBad7 25" xfId="4174" xr:uid="{00000000-0005-0000-0000-0000D23F0000}"/>
    <cellStyle name="SAPBEXexcBad7 25 2" xfId="6712" xr:uid="{00000000-0005-0000-0000-0000D33F0000}"/>
    <cellStyle name="SAPBEXexcBad7 25 3" xfId="9714" xr:uid="{00000000-0005-0000-0000-0000D43F0000}"/>
    <cellStyle name="SAPBEXexcBad7 25 4" xfId="10727" xr:uid="{00000000-0005-0000-0000-0000D53F0000}"/>
    <cellStyle name="SAPBEXexcBad7 25 5" xfId="13082" xr:uid="{00000000-0005-0000-0000-0000D63F0000}"/>
    <cellStyle name="SAPBEXexcBad7 25 6" xfId="16856" xr:uid="{00000000-0005-0000-0000-0000D73F0000}"/>
    <cellStyle name="SAPBEXexcBad7 25 7" xfId="17778" xr:uid="{00000000-0005-0000-0000-0000D83F0000}"/>
    <cellStyle name="SAPBEXexcBad7 25 8" xfId="21552" xr:uid="{00000000-0005-0000-0000-0000D93F0000}"/>
    <cellStyle name="SAPBEXexcBad7 25 9" xfId="22400" xr:uid="{00000000-0005-0000-0000-0000DA3F0000}"/>
    <cellStyle name="SAPBEXexcBad7 26" xfId="4206" xr:uid="{00000000-0005-0000-0000-0000DB3F0000}"/>
    <cellStyle name="SAPBEXexcBad7 26 2" xfId="6744" xr:uid="{00000000-0005-0000-0000-0000DC3F0000}"/>
    <cellStyle name="SAPBEXexcBad7 26 3" xfId="9089" xr:uid="{00000000-0005-0000-0000-0000DD3F0000}"/>
    <cellStyle name="SAPBEXexcBad7 26 4" xfId="10886" xr:uid="{00000000-0005-0000-0000-0000DE3F0000}"/>
    <cellStyle name="SAPBEXexcBad7 26 5" xfId="13254" xr:uid="{00000000-0005-0000-0000-0000DF3F0000}"/>
    <cellStyle name="SAPBEXexcBad7 26 6" xfId="15335" xr:uid="{00000000-0005-0000-0000-0000E03F0000}"/>
    <cellStyle name="SAPBEXexcBad7 26 7" xfId="17950" xr:uid="{00000000-0005-0000-0000-0000E13F0000}"/>
    <cellStyle name="SAPBEXexcBad7 26 8" xfId="20031" xr:uid="{00000000-0005-0000-0000-0000E23F0000}"/>
    <cellStyle name="SAPBEXexcBad7 26 9" xfId="22557" xr:uid="{00000000-0005-0000-0000-0000E33F0000}"/>
    <cellStyle name="SAPBEXexcBad7 27" xfId="4259" xr:uid="{00000000-0005-0000-0000-0000E43F0000}"/>
    <cellStyle name="SAPBEXexcBad7 27 2" xfId="6797" xr:uid="{00000000-0005-0000-0000-0000E53F0000}"/>
    <cellStyle name="SAPBEXexcBad7 27 3" xfId="8585" xr:uid="{00000000-0005-0000-0000-0000E63F0000}"/>
    <cellStyle name="SAPBEXexcBad7 27 4" xfId="9301" xr:uid="{00000000-0005-0000-0000-0000E73F0000}"/>
    <cellStyle name="SAPBEXexcBad7 27 5" xfId="13306" xr:uid="{00000000-0005-0000-0000-0000E83F0000}"/>
    <cellStyle name="SAPBEXexcBad7 27 6" xfId="15317" xr:uid="{00000000-0005-0000-0000-0000E93F0000}"/>
    <cellStyle name="SAPBEXexcBad7 27 7" xfId="18002" xr:uid="{00000000-0005-0000-0000-0000EA3F0000}"/>
    <cellStyle name="SAPBEXexcBad7 27 8" xfId="20013" xr:uid="{00000000-0005-0000-0000-0000EB3F0000}"/>
    <cellStyle name="SAPBEXexcBad7 27 9" xfId="22606" xr:uid="{00000000-0005-0000-0000-0000EC3F0000}"/>
    <cellStyle name="SAPBEXexcBad7 28" xfId="4302" xr:uid="{00000000-0005-0000-0000-0000ED3F0000}"/>
    <cellStyle name="SAPBEXexcBad7 28 2" xfId="6840" xr:uid="{00000000-0005-0000-0000-0000EE3F0000}"/>
    <cellStyle name="SAPBEXexcBad7 28 3" xfId="8474" xr:uid="{00000000-0005-0000-0000-0000EF3F0000}"/>
    <cellStyle name="SAPBEXexcBad7 28 4" xfId="11419" xr:uid="{00000000-0005-0000-0000-0000F03F0000}"/>
    <cellStyle name="SAPBEXexcBad7 28 5" xfId="13836" xr:uid="{00000000-0005-0000-0000-0000F13F0000}"/>
    <cellStyle name="SAPBEXexcBad7 28 6" xfId="15542" xr:uid="{00000000-0005-0000-0000-0000F23F0000}"/>
    <cellStyle name="SAPBEXexcBad7 28 7" xfId="18532" xr:uid="{00000000-0005-0000-0000-0000F33F0000}"/>
    <cellStyle name="SAPBEXexcBad7 28 8" xfId="20238" xr:uid="{00000000-0005-0000-0000-0000F43F0000}"/>
    <cellStyle name="SAPBEXexcBad7 28 9" xfId="23093" xr:uid="{00000000-0005-0000-0000-0000F53F0000}"/>
    <cellStyle name="SAPBEXexcBad7 29" xfId="4345" xr:uid="{00000000-0005-0000-0000-0000F63F0000}"/>
    <cellStyle name="SAPBEXexcBad7 29 2" xfId="6883" xr:uid="{00000000-0005-0000-0000-0000F73F0000}"/>
    <cellStyle name="SAPBEXexcBad7 29 3" xfId="9931" xr:uid="{00000000-0005-0000-0000-0000F83F0000}"/>
    <cellStyle name="SAPBEXexcBad7 29 4" xfId="11755" xr:uid="{00000000-0005-0000-0000-0000F93F0000}"/>
    <cellStyle name="SAPBEXexcBad7 29 5" xfId="14206" xr:uid="{00000000-0005-0000-0000-0000FA3F0000}"/>
    <cellStyle name="SAPBEXexcBad7 29 6" xfId="15183" xr:uid="{00000000-0005-0000-0000-0000FB3F0000}"/>
    <cellStyle name="SAPBEXexcBad7 29 7" xfId="18902" xr:uid="{00000000-0005-0000-0000-0000FC3F0000}"/>
    <cellStyle name="SAPBEXexcBad7 29 8" xfId="19879" xr:uid="{00000000-0005-0000-0000-0000FD3F0000}"/>
    <cellStyle name="SAPBEXexcBad7 29 9" xfId="23429" xr:uid="{00000000-0005-0000-0000-0000FE3F0000}"/>
    <cellStyle name="SAPBEXexcBad7 3" xfId="3030" xr:uid="{00000000-0005-0000-0000-0000FF3F0000}"/>
    <cellStyle name="SAPBEXexcBad7 3 2" xfId="5569" xr:uid="{00000000-0005-0000-0000-000000400000}"/>
    <cellStyle name="SAPBEXexcBad7 3 3" xfId="8655" xr:uid="{00000000-0005-0000-0000-000001400000}"/>
    <cellStyle name="SAPBEXexcBad7 3 4" xfId="8637" xr:uid="{00000000-0005-0000-0000-000002400000}"/>
    <cellStyle name="SAPBEXexcBad7 3 5" xfId="12519" xr:uid="{00000000-0005-0000-0000-000003400000}"/>
    <cellStyle name="SAPBEXexcBad7 3 6" xfId="15138" xr:uid="{00000000-0005-0000-0000-000004400000}"/>
    <cellStyle name="SAPBEXexcBad7 3 7" xfId="17215" xr:uid="{00000000-0005-0000-0000-000005400000}"/>
    <cellStyle name="SAPBEXexcBad7 3 8" xfId="19834" xr:uid="{00000000-0005-0000-0000-000006400000}"/>
    <cellStyle name="SAPBEXexcBad7 3 9" xfId="21886" xr:uid="{00000000-0005-0000-0000-000007400000}"/>
    <cellStyle name="SAPBEXexcBad7 30" xfId="4388" xr:uid="{00000000-0005-0000-0000-000008400000}"/>
    <cellStyle name="SAPBEXexcBad7 30 2" xfId="6926" xr:uid="{00000000-0005-0000-0000-000009400000}"/>
    <cellStyle name="SAPBEXexcBad7 30 3" xfId="9127" xr:uid="{00000000-0005-0000-0000-00000A400000}"/>
    <cellStyle name="SAPBEXexcBad7 30 4" xfId="10973" xr:uid="{00000000-0005-0000-0000-00000B400000}"/>
    <cellStyle name="SAPBEXexcBad7 30 5" xfId="13345" xr:uid="{00000000-0005-0000-0000-00000C400000}"/>
    <cellStyle name="SAPBEXexcBad7 30 6" xfId="16759" xr:uid="{00000000-0005-0000-0000-00000D400000}"/>
    <cellStyle name="SAPBEXexcBad7 30 7" xfId="18041" xr:uid="{00000000-0005-0000-0000-00000E400000}"/>
    <cellStyle name="SAPBEXexcBad7 30 8" xfId="21455" xr:uid="{00000000-0005-0000-0000-00000F400000}"/>
    <cellStyle name="SAPBEXexcBad7 30 9" xfId="22644" xr:uid="{00000000-0005-0000-0000-000010400000}"/>
    <cellStyle name="SAPBEXexcBad7 31" xfId="4431" xr:uid="{00000000-0005-0000-0000-000011400000}"/>
    <cellStyle name="SAPBEXexcBad7 31 2" xfId="6969" xr:uid="{00000000-0005-0000-0000-000012400000}"/>
    <cellStyle name="SAPBEXexcBad7 31 3" xfId="8228" xr:uid="{00000000-0005-0000-0000-000013400000}"/>
    <cellStyle name="SAPBEXexcBad7 31 4" xfId="11151" xr:uid="{00000000-0005-0000-0000-000014400000}"/>
    <cellStyle name="SAPBEXexcBad7 31 5" xfId="13301" xr:uid="{00000000-0005-0000-0000-000015400000}"/>
    <cellStyle name="SAPBEXexcBad7 31 6" xfId="16071" xr:uid="{00000000-0005-0000-0000-000016400000}"/>
    <cellStyle name="SAPBEXexcBad7 31 7" xfId="17997" xr:uid="{00000000-0005-0000-0000-000017400000}"/>
    <cellStyle name="SAPBEXexcBad7 31 8" xfId="20767" xr:uid="{00000000-0005-0000-0000-000018400000}"/>
    <cellStyle name="SAPBEXexcBad7 31 9" xfId="22602" xr:uid="{00000000-0005-0000-0000-000019400000}"/>
    <cellStyle name="SAPBEXexcBad7 32" xfId="4191" xr:uid="{00000000-0005-0000-0000-00001A400000}"/>
    <cellStyle name="SAPBEXexcBad7 32 2" xfId="6729" xr:uid="{00000000-0005-0000-0000-00001B400000}"/>
    <cellStyle name="SAPBEXexcBad7 32 3" xfId="10171" xr:uid="{00000000-0005-0000-0000-00001C400000}"/>
    <cellStyle name="SAPBEXexcBad7 32 4" xfId="10753" xr:uid="{00000000-0005-0000-0000-00001D400000}"/>
    <cellStyle name="SAPBEXexcBad7 32 5" xfId="13108" xr:uid="{00000000-0005-0000-0000-00001E400000}"/>
    <cellStyle name="SAPBEXexcBad7 32 6" xfId="15307" xr:uid="{00000000-0005-0000-0000-00001F400000}"/>
    <cellStyle name="SAPBEXexcBad7 32 7" xfId="17804" xr:uid="{00000000-0005-0000-0000-000020400000}"/>
    <cellStyle name="SAPBEXexcBad7 32 8" xfId="20003" xr:uid="{00000000-0005-0000-0000-000021400000}"/>
    <cellStyle name="SAPBEXexcBad7 32 9" xfId="22425" xr:uid="{00000000-0005-0000-0000-000022400000}"/>
    <cellStyle name="SAPBEXexcBad7 33" xfId="4273" xr:uid="{00000000-0005-0000-0000-000023400000}"/>
    <cellStyle name="SAPBEXexcBad7 33 2" xfId="6811" xr:uid="{00000000-0005-0000-0000-000024400000}"/>
    <cellStyle name="SAPBEXexcBad7 33 3" xfId="8375" xr:uid="{00000000-0005-0000-0000-000025400000}"/>
    <cellStyle name="SAPBEXexcBad7 33 4" xfId="11665" xr:uid="{00000000-0005-0000-0000-000026400000}"/>
    <cellStyle name="SAPBEXexcBad7 33 5" xfId="14112" xr:uid="{00000000-0005-0000-0000-000027400000}"/>
    <cellStyle name="SAPBEXexcBad7 33 6" xfId="15697" xr:uid="{00000000-0005-0000-0000-000028400000}"/>
    <cellStyle name="SAPBEXexcBad7 33 7" xfId="18808" xr:uid="{00000000-0005-0000-0000-000029400000}"/>
    <cellStyle name="SAPBEXexcBad7 33 8" xfId="20393" xr:uid="{00000000-0005-0000-0000-00002A400000}"/>
    <cellStyle name="SAPBEXexcBad7 33 9" xfId="23340" xr:uid="{00000000-0005-0000-0000-00002B400000}"/>
    <cellStyle name="SAPBEXexcBad7 34" xfId="4524" xr:uid="{00000000-0005-0000-0000-00002C400000}"/>
    <cellStyle name="SAPBEXexcBad7 34 2" xfId="7062" xr:uid="{00000000-0005-0000-0000-00002D400000}"/>
    <cellStyle name="SAPBEXexcBad7 34 3" xfId="10166" xr:uid="{00000000-0005-0000-0000-00002E400000}"/>
    <cellStyle name="SAPBEXexcBad7 34 4" xfId="11042" xr:uid="{00000000-0005-0000-0000-00002F400000}"/>
    <cellStyle name="SAPBEXexcBad7 34 5" xfId="13426" xr:uid="{00000000-0005-0000-0000-000030400000}"/>
    <cellStyle name="SAPBEXexcBad7 34 6" xfId="15794" xr:uid="{00000000-0005-0000-0000-000031400000}"/>
    <cellStyle name="SAPBEXexcBad7 34 7" xfId="18122" xr:uid="{00000000-0005-0000-0000-000032400000}"/>
    <cellStyle name="SAPBEXexcBad7 34 8" xfId="20490" xr:uid="{00000000-0005-0000-0000-000033400000}"/>
    <cellStyle name="SAPBEXexcBad7 34 9" xfId="22715" xr:uid="{00000000-0005-0000-0000-000034400000}"/>
    <cellStyle name="SAPBEXexcBad7 35" xfId="4603" xr:uid="{00000000-0005-0000-0000-000035400000}"/>
    <cellStyle name="SAPBEXexcBad7 35 2" xfId="7141" xr:uid="{00000000-0005-0000-0000-000036400000}"/>
    <cellStyle name="SAPBEXexcBad7 35 3" xfId="8569" xr:uid="{00000000-0005-0000-0000-000037400000}"/>
    <cellStyle name="SAPBEXexcBad7 35 4" xfId="12198" xr:uid="{00000000-0005-0000-0000-000038400000}"/>
    <cellStyle name="SAPBEXexcBad7 35 5" xfId="14680" xr:uid="{00000000-0005-0000-0000-000039400000}"/>
    <cellStyle name="SAPBEXexcBad7 35 6" xfId="16716" xr:uid="{00000000-0005-0000-0000-00003A400000}"/>
    <cellStyle name="SAPBEXexcBad7 35 7" xfId="19376" xr:uid="{00000000-0005-0000-0000-00003B400000}"/>
    <cellStyle name="SAPBEXexcBad7 35 8" xfId="21412" xr:uid="{00000000-0005-0000-0000-00003C400000}"/>
    <cellStyle name="SAPBEXexcBad7 35 9" xfId="23867" xr:uid="{00000000-0005-0000-0000-00003D400000}"/>
    <cellStyle name="SAPBEXexcBad7 36" xfId="4646" xr:uid="{00000000-0005-0000-0000-00003E400000}"/>
    <cellStyle name="SAPBEXexcBad7 36 2" xfId="7184" xr:uid="{00000000-0005-0000-0000-00003F400000}"/>
    <cellStyle name="SAPBEXexcBad7 36 3" xfId="9978" xr:uid="{00000000-0005-0000-0000-000040400000}"/>
    <cellStyle name="SAPBEXexcBad7 36 4" xfId="11572" xr:uid="{00000000-0005-0000-0000-000041400000}"/>
    <cellStyle name="SAPBEXexcBad7 36 5" xfId="13710" xr:uid="{00000000-0005-0000-0000-000042400000}"/>
    <cellStyle name="SAPBEXexcBad7 36 6" xfId="15872" xr:uid="{00000000-0005-0000-0000-000043400000}"/>
    <cellStyle name="SAPBEXexcBad7 36 7" xfId="18406" xr:uid="{00000000-0005-0000-0000-000044400000}"/>
    <cellStyle name="SAPBEXexcBad7 36 8" xfId="20568" xr:uid="{00000000-0005-0000-0000-000045400000}"/>
    <cellStyle name="SAPBEXexcBad7 36 9" xfId="22977" xr:uid="{00000000-0005-0000-0000-000046400000}"/>
    <cellStyle name="SAPBEXexcBad7 37" xfId="4688" xr:uid="{00000000-0005-0000-0000-000047400000}"/>
    <cellStyle name="SAPBEXexcBad7 37 2" xfId="7226" xr:uid="{00000000-0005-0000-0000-000048400000}"/>
    <cellStyle name="SAPBEXexcBad7 37 3" xfId="9849" xr:uid="{00000000-0005-0000-0000-000049400000}"/>
    <cellStyle name="SAPBEXexcBad7 37 4" xfId="10682" xr:uid="{00000000-0005-0000-0000-00004A400000}"/>
    <cellStyle name="SAPBEXexcBad7 37 5" xfId="13033" xr:uid="{00000000-0005-0000-0000-00004B400000}"/>
    <cellStyle name="SAPBEXexcBad7 37 6" xfId="13099" xr:uid="{00000000-0005-0000-0000-00004C400000}"/>
    <cellStyle name="SAPBEXexcBad7 37 7" xfId="17729" xr:uid="{00000000-0005-0000-0000-00004D400000}"/>
    <cellStyle name="SAPBEXexcBad7 37 8" xfId="17795" xr:uid="{00000000-0005-0000-0000-00004E400000}"/>
    <cellStyle name="SAPBEXexcBad7 37 9" xfId="22355" xr:uid="{00000000-0005-0000-0000-00004F400000}"/>
    <cellStyle name="SAPBEXexcBad7 38" xfId="4726" xr:uid="{00000000-0005-0000-0000-000050400000}"/>
    <cellStyle name="SAPBEXexcBad7 38 2" xfId="7264" xr:uid="{00000000-0005-0000-0000-000051400000}"/>
    <cellStyle name="SAPBEXexcBad7 38 3" xfId="8285" xr:uid="{00000000-0005-0000-0000-000052400000}"/>
    <cellStyle name="SAPBEXexcBad7 38 4" xfId="11868" xr:uid="{00000000-0005-0000-0000-000053400000}"/>
    <cellStyle name="SAPBEXexcBad7 38 5" xfId="14332" xr:uid="{00000000-0005-0000-0000-000054400000}"/>
    <cellStyle name="SAPBEXexcBad7 38 6" xfId="16493" xr:uid="{00000000-0005-0000-0000-000055400000}"/>
    <cellStyle name="SAPBEXexcBad7 38 7" xfId="19028" xr:uid="{00000000-0005-0000-0000-000056400000}"/>
    <cellStyle name="SAPBEXexcBad7 38 8" xfId="21189" xr:uid="{00000000-0005-0000-0000-000057400000}"/>
    <cellStyle name="SAPBEXexcBad7 38 9" xfId="23544" xr:uid="{00000000-0005-0000-0000-000058400000}"/>
    <cellStyle name="SAPBEXexcBad7 39" xfId="4793" xr:uid="{00000000-0005-0000-0000-000059400000}"/>
    <cellStyle name="SAPBEXexcBad7 39 2" xfId="7331" xr:uid="{00000000-0005-0000-0000-00005A400000}"/>
    <cellStyle name="SAPBEXexcBad7 39 3" xfId="9284" xr:uid="{00000000-0005-0000-0000-00005B400000}"/>
    <cellStyle name="SAPBEXexcBad7 39 4" xfId="11215" xr:uid="{00000000-0005-0000-0000-00005C400000}"/>
    <cellStyle name="SAPBEXexcBad7 39 5" xfId="13618" xr:uid="{00000000-0005-0000-0000-00005D400000}"/>
    <cellStyle name="SAPBEXexcBad7 39 6" xfId="15572" xr:uid="{00000000-0005-0000-0000-00005E400000}"/>
    <cellStyle name="SAPBEXexcBad7 39 7" xfId="18314" xr:uid="{00000000-0005-0000-0000-00005F400000}"/>
    <cellStyle name="SAPBEXexcBad7 39 8" xfId="20268" xr:uid="{00000000-0005-0000-0000-000060400000}"/>
    <cellStyle name="SAPBEXexcBad7 39 9" xfId="22890" xr:uid="{00000000-0005-0000-0000-000061400000}"/>
    <cellStyle name="SAPBEXexcBad7 4" xfId="3162" xr:uid="{00000000-0005-0000-0000-000062400000}"/>
    <cellStyle name="SAPBEXexcBad7 4 2" xfId="5700" xr:uid="{00000000-0005-0000-0000-000063400000}"/>
    <cellStyle name="SAPBEXexcBad7 4 3" xfId="8875" xr:uid="{00000000-0005-0000-0000-000064400000}"/>
    <cellStyle name="SAPBEXexcBad7 4 4" xfId="11925" xr:uid="{00000000-0005-0000-0000-000065400000}"/>
    <cellStyle name="SAPBEXexcBad7 4 5" xfId="14398" xr:uid="{00000000-0005-0000-0000-000066400000}"/>
    <cellStyle name="SAPBEXexcBad7 4 6" xfId="15373" xr:uid="{00000000-0005-0000-0000-000067400000}"/>
    <cellStyle name="SAPBEXexcBad7 4 7" xfId="19094" xr:uid="{00000000-0005-0000-0000-000068400000}"/>
    <cellStyle name="SAPBEXexcBad7 4 8" xfId="20069" xr:uid="{00000000-0005-0000-0000-000069400000}"/>
    <cellStyle name="SAPBEXexcBad7 4 9" xfId="23600" xr:uid="{00000000-0005-0000-0000-00006A400000}"/>
    <cellStyle name="SAPBEXexcBad7 40" xfId="4836" xr:uid="{00000000-0005-0000-0000-00006B400000}"/>
    <cellStyle name="SAPBEXexcBad7 40 2" xfId="7374" xr:uid="{00000000-0005-0000-0000-00006C400000}"/>
    <cellStyle name="SAPBEXexcBad7 40 3" xfId="8887" xr:uid="{00000000-0005-0000-0000-00006D400000}"/>
    <cellStyle name="SAPBEXexcBad7 40 4" xfId="12061" xr:uid="{00000000-0005-0000-0000-00006E400000}"/>
    <cellStyle name="SAPBEXexcBad7 40 5" xfId="14541" xr:uid="{00000000-0005-0000-0000-00006F400000}"/>
    <cellStyle name="SAPBEXexcBad7 40 6" xfId="14282" xr:uid="{00000000-0005-0000-0000-000070400000}"/>
    <cellStyle name="SAPBEXexcBad7 40 7" xfId="19237" xr:uid="{00000000-0005-0000-0000-000071400000}"/>
    <cellStyle name="SAPBEXexcBad7 40 8" xfId="18978" xr:uid="{00000000-0005-0000-0000-000072400000}"/>
    <cellStyle name="SAPBEXexcBad7 40 9" xfId="23733" xr:uid="{00000000-0005-0000-0000-000073400000}"/>
    <cellStyle name="SAPBEXexcBad7 41" xfId="4745" xr:uid="{00000000-0005-0000-0000-000074400000}"/>
    <cellStyle name="SAPBEXexcBad7 41 2" xfId="7283" xr:uid="{00000000-0005-0000-0000-000075400000}"/>
    <cellStyle name="SAPBEXexcBad7 41 3" xfId="9367" xr:uid="{00000000-0005-0000-0000-000076400000}"/>
    <cellStyle name="SAPBEXexcBad7 41 4" xfId="11203" xr:uid="{00000000-0005-0000-0000-000077400000}"/>
    <cellStyle name="SAPBEXexcBad7 41 5" xfId="13604" xr:uid="{00000000-0005-0000-0000-000078400000}"/>
    <cellStyle name="SAPBEXexcBad7 41 6" xfId="16627" xr:uid="{00000000-0005-0000-0000-000079400000}"/>
    <cellStyle name="SAPBEXexcBad7 41 7" xfId="18300" xr:uid="{00000000-0005-0000-0000-00007A400000}"/>
    <cellStyle name="SAPBEXexcBad7 41 8" xfId="21323" xr:uid="{00000000-0005-0000-0000-00007B400000}"/>
    <cellStyle name="SAPBEXexcBad7 41 9" xfId="22878" xr:uid="{00000000-0005-0000-0000-00007C400000}"/>
    <cellStyle name="SAPBEXexcBad7 42" xfId="4563" xr:uid="{00000000-0005-0000-0000-00007D400000}"/>
    <cellStyle name="SAPBEXexcBad7 42 2" xfId="7101" xr:uid="{00000000-0005-0000-0000-00007E400000}"/>
    <cellStyle name="SAPBEXexcBad7 42 3" xfId="9233" xr:uid="{00000000-0005-0000-0000-00007F400000}"/>
    <cellStyle name="SAPBEXexcBad7 42 4" xfId="8303" xr:uid="{00000000-0005-0000-0000-000080400000}"/>
    <cellStyle name="SAPBEXexcBad7 42 5" xfId="12443" xr:uid="{00000000-0005-0000-0000-000081400000}"/>
    <cellStyle name="SAPBEXexcBad7 42 6" xfId="15978" xr:uid="{00000000-0005-0000-0000-000082400000}"/>
    <cellStyle name="SAPBEXexcBad7 42 7" xfId="17139" xr:uid="{00000000-0005-0000-0000-000083400000}"/>
    <cellStyle name="SAPBEXexcBad7 42 8" xfId="20674" xr:uid="{00000000-0005-0000-0000-000084400000}"/>
    <cellStyle name="SAPBEXexcBad7 42 9" xfId="21822" xr:uid="{00000000-0005-0000-0000-000085400000}"/>
    <cellStyle name="SAPBEXexcBad7 43" xfId="4947" xr:uid="{00000000-0005-0000-0000-000086400000}"/>
    <cellStyle name="SAPBEXexcBad7 43 2" xfId="7485" xr:uid="{00000000-0005-0000-0000-000087400000}"/>
    <cellStyle name="SAPBEXexcBad7 43 3" xfId="9141" xr:uid="{00000000-0005-0000-0000-000088400000}"/>
    <cellStyle name="SAPBEXexcBad7 43 4" xfId="11142" xr:uid="{00000000-0005-0000-0000-000089400000}"/>
    <cellStyle name="SAPBEXexcBad7 43 5" xfId="13538" xr:uid="{00000000-0005-0000-0000-00008A400000}"/>
    <cellStyle name="SAPBEXexcBad7 43 6" xfId="12350" xr:uid="{00000000-0005-0000-0000-00008B400000}"/>
    <cellStyle name="SAPBEXexcBad7 43 7" xfId="18234" xr:uid="{00000000-0005-0000-0000-00008C400000}"/>
    <cellStyle name="SAPBEXexcBad7 43 8" xfId="17046" xr:uid="{00000000-0005-0000-0000-00008D400000}"/>
    <cellStyle name="SAPBEXexcBad7 43 9" xfId="22815" xr:uid="{00000000-0005-0000-0000-00008E400000}"/>
    <cellStyle name="SAPBEXexcBad7 44" xfId="4995" xr:uid="{00000000-0005-0000-0000-00008F400000}"/>
    <cellStyle name="SAPBEXexcBad7 44 2" xfId="7533" xr:uid="{00000000-0005-0000-0000-000090400000}"/>
    <cellStyle name="SAPBEXexcBad7 44 3" xfId="9501" xr:uid="{00000000-0005-0000-0000-000091400000}"/>
    <cellStyle name="SAPBEXexcBad7 44 4" xfId="10688" xr:uid="{00000000-0005-0000-0000-000092400000}"/>
    <cellStyle name="SAPBEXexcBad7 44 5" xfId="13040" xr:uid="{00000000-0005-0000-0000-000093400000}"/>
    <cellStyle name="SAPBEXexcBad7 44 6" xfId="16439" xr:uid="{00000000-0005-0000-0000-000094400000}"/>
    <cellStyle name="SAPBEXexcBad7 44 7" xfId="17736" xr:uid="{00000000-0005-0000-0000-000095400000}"/>
    <cellStyle name="SAPBEXexcBad7 44 8" xfId="21135" xr:uid="{00000000-0005-0000-0000-000096400000}"/>
    <cellStyle name="SAPBEXexcBad7 44 9" xfId="22361" xr:uid="{00000000-0005-0000-0000-000097400000}"/>
    <cellStyle name="SAPBEXexcBad7 45" xfId="5032" xr:uid="{00000000-0005-0000-0000-000098400000}"/>
    <cellStyle name="SAPBEXexcBad7 45 2" xfId="7570" xr:uid="{00000000-0005-0000-0000-000099400000}"/>
    <cellStyle name="SAPBEXexcBad7 45 3" xfId="8117" xr:uid="{00000000-0005-0000-0000-00009A400000}"/>
    <cellStyle name="SAPBEXexcBad7 45 4" xfId="8693" xr:uid="{00000000-0005-0000-0000-00009B400000}"/>
    <cellStyle name="SAPBEXexcBad7 45 5" xfId="12380" xr:uid="{00000000-0005-0000-0000-00009C400000}"/>
    <cellStyle name="SAPBEXexcBad7 45 6" xfId="16676" xr:uid="{00000000-0005-0000-0000-00009D400000}"/>
    <cellStyle name="SAPBEXexcBad7 45 7" xfId="17076" xr:uid="{00000000-0005-0000-0000-00009E400000}"/>
    <cellStyle name="SAPBEXexcBad7 45 8" xfId="21372" xr:uid="{00000000-0005-0000-0000-00009F400000}"/>
    <cellStyle name="SAPBEXexcBad7 45 9" xfId="21765" xr:uid="{00000000-0005-0000-0000-0000A0400000}"/>
    <cellStyle name="SAPBEXexcBad7 46" xfId="5063" xr:uid="{00000000-0005-0000-0000-0000A1400000}"/>
    <cellStyle name="SAPBEXexcBad7 46 2" xfId="7601" xr:uid="{00000000-0005-0000-0000-0000A2400000}"/>
    <cellStyle name="SAPBEXexcBad7 46 3" xfId="9011" xr:uid="{00000000-0005-0000-0000-0000A3400000}"/>
    <cellStyle name="SAPBEXexcBad7 46 4" xfId="10503" xr:uid="{00000000-0005-0000-0000-0000A4400000}"/>
    <cellStyle name="SAPBEXexcBad7 46 5" xfId="12841" xr:uid="{00000000-0005-0000-0000-0000A5400000}"/>
    <cellStyle name="SAPBEXexcBad7 46 6" xfId="15665" xr:uid="{00000000-0005-0000-0000-0000A6400000}"/>
    <cellStyle name="SAPBEXexcBad7 46 7" xfId="17537" xr:uid="{00000000-0005-0000-0000-0000A7400000}"/>
    <cellStyle name="SAPBEXexcBad7 46 8" xfId="20361" xr:uid="{00000000-0005-0000-0000-0000A8400000}"/>
    <cellStyle name="SAPBEXexcBad7 46 9" xfId="22174" xr:uid="{00000000-0005-0000-0000-0000A9400000}"/>
    <cellStyle name="SAPBEXexcBad7 47" xfId="5093" xr:uid="{00000000-0005-0000-0000-0000AA400000}"/>
    <cellStyle name="SAPBEXexcBad7 47 2" xfId="7631" xr:uid="{00000000-0005-0000-0000-0000AB400000}"/>
    <cellStyle name="SAPBEXexcBad7 47 3" xfId="8038" xr:uid="{00000000-0005-0000-0000-0000AC400000}"/>
    <cellStyle name="SAPBEXexcBad7 47 4" xfId="10280" xr:uid="{00000000-0005-0000-0000-0000AD400000}"/>
    <cellStyle name="SAPBEXexcBad7 47 5" xfId="12591" xr:uid="{00000000-0005-0000-0000-0000AE400000}"/>
    <cellStyle name="SAPBEXexcBad7 47 6" xfId="13868" xr:uid="{00000000-0005-0000-0000-0000AF400000}"/>
    <cellStyle name="SAPBEXexcBad7 47 7" xfId="17287" xr:uid="{00000000-0005-0000-0000-0000B0400000}"/>
    <cellStyle name="SAPBEXexcBad7 47 8" xfId="18564" xr:uid="{00000000-0005-0000-0000-0000B1400000}"/>
    <cellStyle name="SAPBEXexcBad7 47 9" xfId="21950" xr:uid="{00000000-0005-0000-0000-0000B2400000}"/>
    <cellStyle name="SAPBEXexcBad7 48" xfId="5126" xr:uid="{00000000-0005-0000-0000-0000B3400000}"/>
    <cellStyle name="SAPBEXexcBad7 48 2" xfId="7664" xr:uid="{00000000-0005-0000-0000-0000B4400000}"/>
    <cellStyle name="SAPBEXexcBad7 48 3" xfId="8737" xr:uid="{00000000-0005-0000-0000-0000B5400000}"/>
    <cellStyle name="SAPBEXexcBad7 48 4" xfId="11350" xr:uid="{00000000-0005-0000-0000-0000B6400000}"/>
    <cellStyle name="SAPBEXexcBad7 48 5" xfId="13762" xr:uid="{00000000-0005-0000-0000-0000B7400000}"/>
    <cellStyle name="SAPBEXexcBad7 48 6" xfId="15041" xr:uid="{00000000-0005-0000-0000-0000B8400000}"/>
    <cellStyle name="SAPBEXexcBad7 48 7" xfId="18458" xr:uid="{00000000-0005-0000-0000-0000B9400000}"/>
    <cellStyle name="SAPBEXexcBad7 48 8" xfId="19737" xr:uid="{00000000-0005-0000-0000-0000BA400000}"/>
    <cellStyle name="SAPBEXexcBad7 48 9" xfId="23024" xr:uid="{00000000-0005-0000-0000-0000BB400000}"/>
    <cellStyle name="SAPBEXexcBad7 49" xfId="5195" xr:uid="{00000000-0005-0000-0000-0000BC400000}"/>
    <cellStyle name="SAPBEXexcBad7 49 2" xfId="7734" xr:uid="{00000000-0005-0000-0000-0000BD400000}"/>
    <cellStyle name="SAPBEXexcBad7 49 3" xfId="5490" xr:uid="{00000000-0005-0000-0000-0000BE400000}"/>
    <cellStyle name="SAPBEXexcBad7 49 4" xfId="10719" xr:uid="{00000000-0005-0000-0000-0000BF400000}"/>
    <cellStyle name="SAPBEXexcBad7 49 5" xfId="13074" xr:uid="{00000000-0005-0000-0000-0000C0400000}"/>
    <cellStyle name="SAPBEXexcBad7 49 6" xfId="16794" xr:uid="{00000000-0005-0000-0000-0000C1400000}"/>
    <cellStyle name="SAPBEXexcBad7 49 7" xfId="17770" xr:uid="{00000000-0005-0000-0000-0000C2400000}"/>
    <cellStyle name="SAPBEXexcBad7 49 8" xfId="21490" xr:uid="{00000000-0005-0000-0000-0000C3400000}"/>
    <cellStyle name="SAPBEXexcBad7 49 9" xfId="22392" xr:uid="{00000000-0005-0000-0000-0000C4400000}"/>
    <cellStyle name="SAPBEXexcBad7 5" xfId="3205" xr:uid="{00000000-0005-0000-0000-0000C5400000}"/>
    <cellStyle name="SAPBEXexcBad7 5 2" xfId="5743" xr:uid="{00000000-0005-0000-0000-0000C6400000}"/>
    <cellStyle name="SAPBEXexcBad7 5 3" xfId="8580" xr:uid="{00000000-0005-0000-0000-0000C7400000}"/>
    <cellStyle name="SAPBEXexcBad7 5 4" xfId="11339" xr:uid="{00000000-0005-0000-0000-0000C8400000}"/>
    <cellStyle name="SAPBEXexcBad7 5 5" xfId="13749" xr:uid="{00000000-0005-0000-0000-0000C9400000}"/>
    <cellStyle name="SAPBEXexcBad7 5 6" xfId="13940" xr:uid="{00000000-0005-0000-0000-0000CA400000}"/>
    <cellStyle name="SAPBEXexcBad7 5 7" xfId="18445" xr:uid="{00000000-0005-0000-0000-0000CB400000}"/>
    <cellStyle name="SAPBEXexcBad7 5 8" xfId="18636" xr:uid="{00000000-0005-0000-0000-0000CC400000}"/>
    <cellStyle name="SAPBEXexcBad7 5 9" xfId="23013" xr:uid="{00000000-0005-0000-0000-0000CD400000}"/>
    <cellStyle name="SAPBEXexcBad7 50" xfId="5181" xr:uid="{00000000-0005-0000-0000-0000CE400000}"/>
    <cellStyle name="SAPBEXexcBad7 50 2" xfId="9627" xr:uid="{00000000-0005-0000-0000-0000CF400000}"/>
    <cellStyle name="SAPBEXexcBad7 50 3" xfId="11239" xr:uid="{00000000-0005-0000-0000-0000D0400000}"/>
    <cellStyle name="SAPBEXexcBad7 50 4" xfId="13644" xr:uid="{00000000-0005-0000-0000-0000D1400000}"/>
    <cellStyle name="SAPBEXexcBad7 50 5" xfId="12609" xr:uid="{00000000-0005-0000-0000-0000D2400000}"/>
    <cellStyle name="SAPBEXexcBad7 50 6" xfId="18340" xr:uid="{00000000-0005-0000-0000-0000D3400000}"/>
    <cellStyle name="SAPBEXexcBad7 50 7" xfId="17305" xr:uid="{00000000-0005-0000-0000-0000D4400000}"/>
    <cellStyle name="SAPBEXexcBad7 50 8" xfId="22913" xr:uid="{00000000-0005-0000-0000-0000D5400000}"/>
    <cellStyle name="SAPBEXexcBad7 51" xfId="8045" xr:uid="{00000000-0005-0000-0000-0000D6400000}"/>
    <cellStyle name="SAPBEXexcBad7 52" xfId="10446" xr:uid="{00000000-0005-0000-0000-0000D7400000}"/>
    <cellStyle name="SAPBEXexcBad7 53" xfId="12773" xr:uid="{00000000-0005-0000-0000-0000D8400000}"/>
    <cellStyle name="SAPBEXexcBad7 54" xfId="15280" xr:uid="{00000000-0005-0000-0000-0000D9400000}"/>
    <cellStyle name="SAPBEXexcBad7 55" xfId="17469" xr:uid="{00000000-0005-0000-0000-0000DA400000}"/>
    <cellStyle name="SAPBEXexcBad7 56" xfId="19976" xr:uid="{00000000-0005-0000-0000-0000DB400000}"/>
    <cellStyle name="SAPBEXexcBad7 57" xfId="22117" xr:uid="{00000000-0005-0000-0000-0000DC400000}"/>
    <cellStyle name="SAPBEXexcBad7 6" xfId="3248" xr:uid="{00000000-0005-0000-0000-0000DD400000}"/>
    <cellStyle name="SAPBEXexcBad7 6 2" xfId="5786" xr:uid="{00000000-0005-0000-0000-0000DE400000}"/>
    <cellStyle name="SAPBEXexcBad7 6 3" xfId="9194" xr:uid="{00000000-0005-0000-0000-0000DF400000}"/>
    <cellStyle name="SAPBEXexcBad7 6 4" xfId="10056" xr:uid="{00000000-0005-0000-0000-0000E0400000}"/>
    <cellStyle name="SAPBEXexcBad7 6 5" xfId="14922" xr:uid="{00000000-0005-0000-0000-0000E1400000}"/>
    <cellStyle name="SAPBEXexcBad7 6 6" xfId="15555" xr:uid="{00000000-0005-0000-0000-0000E2400000}"/>
    <cellStyle name="SAPBEXexcBad7 6 7" xfId="19618" xr:uid="{00000000-0005-0000-0000-0000E3400000}"/>
    <cellStyle name="SAPBEXexcBad7 6 8" xfId="20251" xr:uid="{00000000-0005-0000-0000-0000E4400000}"/>
    <cellStyle name="SAPBEXexcBad7 6 9" xfId="24085" xr:uid="{00000000-0005-0000-0000-0000E5400000}"/>
    <cellStyle name="SAPBEXexcBad7 7" xfId="3291" xr:uid="{00000000-0005-0000-0000-0000E6400000}"/>
    <cellStyle name="SAPBEXexcBad7 7 2" xfId="5829" xr:uid="{00000000-0005-0000-0000-0000E7400000}"/>
    <cellStyle name="SAPBEXexcBad7 7 3" xfId="7768" xr:uid="{00000000-0005-0000-0000-0000E8400000}"/>
    <cellStyle name="SAPBEXexcBad7 7 4" xfId="10882" xr:uid="{00000000-0005-0000-0000-0000E9400000}"/>
    <cellStyle name="SAPBEXexcBad7 7 5" xfId="13249" xr:uid="{00000000-0005-0000-0000-0000EA400000}"/>
    <cellStyle name="SAPBEXexcBad7 7 6" xfId="15715" xr:uid="{00000000-0005-0000-0000-0000EB400000}"/>
    <cellStyle name="SAPBEXexcBad7 7 7" xfId="17945" xr:uid="{00000000-0005-0000-0000-0000EC400000}"/>
    <cellStyle name="SAPBEXexcBad7 7 8" xfId="20411" xr:uid="{00000000-0005-0000-0000-0000ED400000}"/>
    <cellStyle name="SAPBEXexcBad7 7 9" xfId="22553" xr:uid="{00000000-0005-0000-0000-0000EE400000}"/>
    <cellStyle name="SAPBEXexcBad7 8" xfId="3334" xr:uid="{00000000-0005-0000-0000-0000EF400000}"/>
    <cellStyle name="SAPBEXexcBad7 8 2" xfId="5872" xr:uid="{00000000-0005-0000-0000-0000F0400000}"/>
    <cellStyle name="SAPBEXexcBad7 8 3" xfId="9952" xr:uid="{00000000-0005-0000-0000-0000F1400000}"/>
    <cellStyle name="SAPBEXexcBad7 8 4" xfId="11130" xr:uid="{00000000-0005-0000-0000-0000F2400000}"/>
    <cellStyle name="SAPBEXexcBad7 8 5" xfId="13526" xr:uid="{00000000-0005-0000-0000-0000F3400000}"/>
    <cellStyle name="SAPBEXexcBad7 8 6" xfId="15223" xr:uid="{00000000-0005-0000-0000-0000F4400000}"/>
    <cellStyle name="SAPBEXexcBad7 8 7" xfId="18222" xr:uid="{00000000-0005-0000-0000-0000F5400000}"/>
    <cellStyle name="SAPBEXexcBad7 8 8" xfId="19919" xr:uid="{00000000-0005-0000-0000-0000F6400000}"/>
    <cellStyle name="SAPBEXexcBad7 8 9" xfId="22803" xr:uid="{00000000-0005-0000-0000-0000F7400000}"/>
    <cellStyle name="SAPBEXexcBad7 9" xfId="3377" xr:uid="{00000000-0005-0000-0000-0000F8400000}"/>
    <cellStyle name="SAPBEXexcBad7 9 2" xfId="5915" xr:uid="{00000000-0005-0000-0000-0000F9400000}"/>
    <cellStyle name="SAPBEXexcBad7 9 3" xfId="10127" xr:uid="{00000000-0005-0000-0000-0000FA400000}"/>
    <cellStyle name="SAPBEXexcBad7 9 4" xfId="12095" xr:uid="{00000000-0005-0000-0000-0000FB400000}"/>
    <cellStyle name="SAPBEXexcBad7 9 5" xfId="14824" xr:uid="{00000000-0005-0000-0000-0000FC400000}"/>
    <cellStyle name="SAPBEXexcBad7 9 6" xfId="16126" xr:uid="{00000000-0005-0000-0000-0000FD400000}"/>
    <cellStyle name="SAPBEXexcBad7 9 7" xfId="19520" xr:uid="{00000000-0005-0000-0000-0000FE400000}"/>
    <cellStyle name="SAPBEXexcBad7 9 8" xfId="20822" xr:uid="{00000000-0005-0000-0000-0000FF400000}"/>
    <cellStyle name="SAPBEXexcBad7 9 9" xfId="24007" xr:uid="{00000000-0005-0000-0000-000000410000}"/>
    <cellStyle name="SAPBEXexcBad8" xfId="2946" xr:uid="{00000000-0005-0000-0000-000001410000}"/>
    <cellStyle name="SAPBEXexcBad8 10" xfId="3410" xr:uid="{00000000-0005-0000-0000-000002410000}"/>
    <cellStyle name="SAPBEXexcBad8 10 2" xfId="5948" xr:uid="{00000000-0005-0000-0000-000003410000}"/>
    <cellStyle name="SAPBEXexcBad8 10 3" xfId="9159" xr:uid="{00000000-0005-0000-0000-000004410000}"/>
    <cellStyle name="SAPBEXexcBad8 10 4" xfId="12291" xr:uid="{00000000-0005-0000-0000-000005410000}"/>
    <cellStyle name="SAPBEXexcBad8 10 5" xfId="14156" xr:uid="{00000000-0005-0000-0000-000006410000}"/>
    <cellStyle name="SAPBEXexcBad8 10 6" xfId="16267" xr:uid="{00000000-0005-0000-0000-000007410000}"/>
    <cellStyle name="SAPBEXexcBad8 10 7" xfId="18852" xr:uid="{00000000-0005-0000-0000-000008410000}"/>
    <cellStyle name="SAPBEXexcBad8 10 8" xfId="20963" xr:uid="{00000000-0005-0000-0000-000009410000}"/>
    <cellStyle name="SAPBEXexcBad8 10 9" xfId="23381" xr:uid="{00000000-0005-0000-0000-00000A410000}"/>
    <cellStyle name="SAPBEXexcBad8 11" xfId="3457" xr:uid="{00000000-0005-0000-0000-00000B410000}"/>
    <cellStyle name="SAPBEXexcBad8 11 2" xfId="5995" xr:uid="{00000000-0005-0000-0000-00000C410000}"/>
    <cellStyle name="SAPBEXexcBad8 11 3" xfId="8996" xr:uid="{00000000-0005-0000-0000-00000D410000}"/>
    <cellStyle name="SAPBEXexcBad8 11 4" xfId="11281" xr:uid="{00000000-0005-0000-0000-00000E410000}"/>
    <cellStyle name="SAPBEXexcBad8 11 5" xfId="13687" xr:uid="{00000000-0005-0000-0000-00000F410000}"/>
    <cellStyle name="SAPBEXexcBad8 11 6" xfId="16523" xr:uid="{00000000-0005-0000-0000-000010410000}"/>
    <cellStyle name="SAPBEXexcBad8 11 7" xfId="18383" xr:uid="{00000000-0005-0000-0000-000011410000}"/>
    <cellStyle name="SAPBEXexcBad8 11 8" xfId="21219" xr:uid="{00000000-0005-0000-0000-000012410000}"/>
    <cellStyle name="SAPBEXexcBad8 11 9" xfId="22955" xr:uid="{00000000-0005-0000-0000-000013410000}"/>
    <cellStyle name="SAPBEXexcBad8 12" xfId="3505" xr:uid="{00000000-0005-0000-0000-000014410000}"/>
    <cellStyle name="SAPBEXexcBad8 12 2" xfId="6043" xr:uid="{00000000-0005-0000-0000-000015410000}"/>
    <cellStyle name="SAPBEXexcBad8 12 3" xfId="8175" xr:uid="{00000000-0005-0000-0000-000016410000}"/>
    <cellStyle name="SAPBEXexcBad8 12 4" xfId="11006" xr:uid="{00000000-0005-0000-0000-000017410000}"/>
    <cellStyle name="SAPBEXexcBad8 12 5" xfId="13382" xr:uid="{00000000-0005-0000-0000-000018410000}"/>
    <cellStyle name="SAPBEXexcBad8 12 6" xfId="16146" xr:uid="{00000000-0005-0000-0000-000019410000}"/>
    <cellStyle name="SAPBEXexcBad8 12 7" xfId="18078" xr:uid="{00000000-0005-0000-0000-00001A410000}"/>
    <cellStyle name="SAPBEXexcBad8 12 8" xfId="20842" xr:uid="{00000000-0005-0000-0000-00001B410000}"/>
    <cellStyle name="SAPBEXexcBad8 12 9" xfId="22679" xr:uid="{00000000-0005-0000-0000-00001C410000}"/>
    <cellStyle name="SAPBEXexcBad8 13" xfId="3620" xr:uid="{00000000-0005-0000-0000-00001D410000}"/>
    <cellStyle name="SAPBEXexcBad8 13 2" xfId="6158" xr:uid="{00000000-0005-0000-0000-00001E410000}"/>
    <cellStyle name="SAPBEXexcBad8 13 3" xfId="9671" xr:uid="{00000000-0005-0000-0000-00001F410000}"/>
    <cellStyle name="SAPBEXexcBad8 13 4" xfId="10338" xr:uid="{00000000-0005-0000-0000-000020410000}"/>
    <cellStyle name="SAPBEXexcBad8 13 5" xfId="12658" xr:uid="{00000000-0005-0000-0000-000021410000}"/>
    <cellStyle name="SAPBEXexcBad8 13 6" xfId="15849" xr:uid="{00000000-0005-0000-0000-000022410000}"/>
    <cellStyle name="SAPBEXexcBad8 13 7" xfId="17354" xr:uid="{00000000-0005-0000-0000-000023410000}"/>
    <cellStyle name="SAPBEXexcBad8 13 8" xfId="20545" xr:uid="{00000000-0005-0000-0000-000024410000}"/>
    <cellStyle name="SAPBEXexcBad8 13 9" xfId="22009" xr:uid="{00000000-0005-0000-0000-000025410000}"/>
    <cellStyle name="SAPBEXexcBad8 14" xfId="3611" xr:uid="{00000000-0005-0000-0000-000026410000}"/>
    <cellStyle name="SAPBEXexcBad8 14 2" xfId="6149" xr:uid="{00000000-0005-0000-0000-000027410000}"/>
    <cellStyle name="SAPBEXexcBad8 14 3" xfId="9271" xr:uid="{00000000-0005-0000-0000-000028410000}"/>
    <cellStyle name="SAPBEXexcBad8 14 4" xfId="11570" xr:uid="{00000000-0005-0000-0000-000029410000}"/>
    <cellStyle name="SAPBEXexcBad8 14 5" xfId="14007" xr:uid="{00000000-0005-0000-0000-00002A410000}"/>
    <cellStyle name="SAPBEXexcBad8 14 6" xfId="15737" xr:uid="{00000000-0005-0000-0000-00002B410000}"/>
    <cellStyle name="SAPBEXexcBad8 14 7" xfId="18703" xr:uid="{00000000-0005-0000-0000-00002C410000}"/>
    <cellStyle name="SAPBEXexcBad8 14 8" xfId="20433" xr:uid="{00000000-0005-0000-0000-00002D410000}"/>
    <cellStyle name="SAPBEXexcBad8 14 9" xfId="23244" xr:uid="{00000000-0005-0000-0000-00002E410000}"/>
    <cellStyle name="SAPBEXexcBad8 15" xfId="3658" xr:uid="{00000000-0005-0000-0000-00002F410000}"/>
    <cellStyle name="SAPBEXexcBad8 15 2" xfId="6196" xr:uid="{00000000-0005-0000-0000-000030410000}"/>
    <cellStyle name="SAPBEXexcBad8 15 3" xfId="10031" xr:uid="{00000000-0005-0000-0000-000031410000}"/>
    <cellStyle name="SAPBEXexcBad8 15 4" xfId="9953" xr:uid="{00000000-0005-0000-0000-000032410000}"/>
    <cellStyle name="SAPBEXexcBad8 15 5" xfId="14860" xr:uid="{00000000-0005-0000-0000-000033410000}"/>
    <cellStyle name="SAPBEXexcBad8 15 6" xfId="16362" xr:uid="{00000000-0005-0000-0000-000034410000}"/>
    <cellStyle name="SAPBEXexcBad8 15 7" xfId="19556" xr:uid="{00000000-0005-0000-0000-000035410000}"/>
    <cellStyle name="SAPBEXexcBad8 15 8" xfId="21058" xr:uid="{00000000-0005-0000-0000-000036410000}"/>
    <cellStyle name="SAPBEXexcBad8 15 9" xfId="24032" xr:uid="{00000000-0005-0000-0000-000037410000}"/>
    <cellStyle name="SAPBEXexcBad8 16" xfId="3720" xr:uid="{00000000-0005-0000-0000-000038410000}"/>
    <cellStyle name="SAPBEXexcBad8 16 2" xfId="6258" xr:uid="{00000000-0005-0000-0000-000039410000}"/>
    <cellStyle name="SAPBEXexcBad8 16 3" xfId="10204" xr:uid="{00000000-0005-0000-0000-00003A410000}"/>
    <cellStyle name="SAPBEXexcBad8 16 4" xfId="10640" xr:uid="{00000000-0005-0000-0000-00003B410000}"/>
    <cellStyle name="SAPBEXexcBad8 16 5" xfId="12989" xr:uid="{00000000-0005-0000-0000-00003C410000}"/>
    <cellStyle name="SAPBEXexcBad8 16 6" xfId="13960" xr:uid="{00000000-0005-0000-0000-00003D410000}"/>
    <cellStyle name="SAPBEXexcBad8 16 7" xfId="17685" xr:uid="{00000000-0005-0000-0000-00003E410000}"/>
    <cellStyle name="SAPBEXexcBad8 16 8" xfId="18656" xr:uid="{00000000-0005-0000-0000-00003F410000}"/>
    <cellStyle name="SAPBEXexcBad8 16 9" xfId="22313" xr:uid="{00000000-0005-0000-0000-000040410000}"/>
    <cellStyle name="SAPBEXexcBad8 17" xfId="3654" xr:uid="{00000000-0005-0000-0000-000041410000}"/>
    <cellStyle name="SAPBEXexcBad8 17 2" xfId="6192" xr:uid="{00000000-0005-0000-0000-000042410000}"/>
    <cellStyle name="SAPBEXexcBad8 17 3" xfId="8715" xr:uid="{00000000-0005-0000-0000-000043410000}"/>
    <cellStyle name="SAPBEXexcBad8 17 4" xfId="10283" xr:uid="{00000000-0005-0000-0000-000044410000}"/>
    <cellStyle name="SAPBEXexcBad8 17 5" xfId="12596" xr:uid="{00000000-0005-0000-0000-000045410000}"/>
    <cellStyle name="SAPBEXexcBad8 17 6" xfId="16240" xr:uid="{00000000-0005-0000-0000-000046410000}"/>
    <cellStyle name="SAPBEXexcBad8 17 7" xfId="17292" xr:uid="{00000000-0005-0000-0000-000047410000}"/>
    <cellStyle name="SAPBEXexcBad8 17 8" xfId="20936" xr:uid="{00000000-0005-0000-0000-000048410000}"/>
    <cellStyle name="SAPBEXexcBad8 17 9" xfId="21953" xr:uid="{00000000-0005-0000-0000-000049410000}"/>
    <cellStyle name="SAPBEXexcBad8 18" xfId="3832" xr:uid="{00000000-0005-0000-0000-00004A410000}"/>
    <cellStyle name="SAPBEXexcBad8 18 2" xfId="6370" xr:uid="{00000000-0005-0000-0000-00004B410000}"/>
    <cellStyle name="SAPBEXexcBad8 18 3" xfId="8281" xr:uid="{00000000-0005-0000-0000-00004C410000}"/>
    <cellStyle name="SAPBEXexcBad8 18 4" xfId="12137" xr:uid="{00000000-0005-0000-0000-00004D410000}"/>
    <cellStyle name="SAPBEXexcBad8 18 5" xfId="14620" xr:uid="{00000000-0005-0000-0000-00004E410000}"/>
    <cellStyle name="SAPBEXexcBad8 18 6" xfId="15221" xr:uid="{00000000-0005-0000-0000-00004F410000}"/>
    <cellStyle name="SAPBEXexcBad8 18 7" xfId="19316" xr:uid="{00000000-0005-0000-0000-000050410000}"/>
    <cellStyle name="SAPBEXexcBad8 18 8" xfId="19917" xr:uid="{00000000-0005-0000-0000-000051410000}"/>
    <cellStyle name="SAPBEXexcBad8 18 9" xfId="23811" xr:uid="{00000000-0005-0000-0000-000052410000}"/>
    <cellStyle name="SAPBEXexcBad8 19" xfId="3730" xr:uid="{00000000-0005-0000-0000-000053410000}"/>
    <cellStyle name="SAPBEXexcBad8 19 2" xfId="6268" xr:uid="{00000000-0005-0000-0000-000054410000}"/>
    <cellStyle name="SAPBEXexcBad8 19 3" xfId="9263" xr:uid="{00000000-0005-0000-0000-000055410000}"/>
    <cellStyle name="SAPBEXexcBad8 19 4" xfId="12010" xr:uid="{00000000-0005-0000-0000-000056410000}"/>
    <cellStyle name="SAPBEXexcBad8 19 5" xfId="14490" xr:uid="{00000000-0005-0000-0000-000057410000}"/>
    <cellStyle name="SAPBEXexcBad8 19 6" xfId="16982" xr:uid="{00000000-0005-0000-0000-000058410000}"/>
    <cellStyle name="SAPBEXexcBad8 19 7" xfId="19186" xr:uid="{00000000-0005-0000-0000-000059410000}"/>
    <cellStyle name="SAPBEXexcBad8 19 8" xfId="21678" xr:uid="{00000000-0005-0000-0000-00005A410000}"/>
    <cellStyle name="SAPBEXexcBad8 19 9" xfId="23685" xr:uid="{00000000-0005-0000-0000-00005B410000}"/>
    <cellStyle name="SAPBEXexcBad8 2" xfId="3065" xr:uid="{00000000-0005-0000-0000-00005C410000}"/>
    <cellStyle name="SAPBEXexcBad8 2 2" xfId="5603" xr:uid="{00000000-0005-0000-0000-00005D410000}"/>
    <cellStyle name="SAPBEXexcBad8 2 3" xfId="8503" xr:uid="{00000000-0005-0000-0000-00005E410000}"/>
    <cellStyle name="SAPBEXexcBad8 2 4" xfId="10695" xr:uid="{00000000-0005-0000-0000-00005F410000}"/>
    <cellStyle name="SAPBEXexcBad8 2 5" xfId="13047" xr:uid="{00000000-0005-0000-0000-000060410000}"/>
    <cellStyle name="SAPBEXexcBad8 2 6" xfId="15627" xr:uid="{00000000-0005-0000-0000-000061410000}"/>
    <cellStyle name="SAPBEXexcBad8 2 7" xfId="17743" xr:uid="{00000000-0005-0000-0000-000062410000}"/>
    <cellStyle name="SAPBEXexcBad8 2 8" xfId="20323" xr:uid="{00000000-0005-0000-0000-000063410000}"/>
    <cellStyle name="SAPBEXexcBad8 2 9" xfId="22368" xr:uid="{00000000-0005-0000-0000-000064410000}"/>
    <cellStyle name="SAPBEXexcBad8 20" xfId="3930" xr:uid="{00000000-0005-0000-0000-000065410000}"/>
    <cellStyle name="SAPBEXexcBad8 20 2" xfId="6468" xr:uid="{00000000-0005-0000-0000-000066410000}"/>
    <cellStyle name="SAPBEXexcBad8 20 3" xfId="9608" xr:uid="{00000000-0005-0000-0000-000067410000}"/>
    <cellStyle name="SAPBEXexcBad8 20 4" xfId="11413" xr:uid="{00000000-0005-0000-0000-000068410000}"/>
    <cellStyle name="SAPBEXexcBad8 20 5" xfId="13829" xr:uid="{00000000-0005-0000-0000-000069410000}"/>
    <cellStyle name="SAPBEXexcBad8 20 6" xfId="15404" xr:uid="{00000000-0005-0000-0000-00006A410000}"/>
    <cellStyle name="SAPBEXexcBad8 20 7" xfId="18525" xr:uid="{00000000-0005-0000-0000-00006B410000}"/>
    <cellStyle name="SAPBEXexcBad8 20 8" xfId="20100" xr:uid="{00000000-0005-0000-0000-00006C410000}"/>
    <cellStyle name="SAPBEXexcBad8 20 9" xfId="23087" xr:uid="{00000000-0005-0000-0000-00006D410000}"/>
    <cellStyle name="SAPBEXexcBad8 21" xfId="3980" xr:uid="{00000000-0005-0000-0000-00006E410000}"/>
    <cellStyle name="SAPBEXexcBad8 21 2" xfId="6518" xr:uid="{00000000-0005-0000-0000-00006F410000}"/>
    <cellStyle name="SAPBEXexcBad8 21 3" xfId="8884" xr:uid="{00000000-0005-0000-0000-000070410000}"/>
    <cellStyle name="SAPBEXexcBad8 21 4" xfId="10898" xr:uid="{00000000-0005-0000-0000-000071410000}"/>
    <cellStyle name="SAPBEXexcBad8 21 5" xfId="13267" xr:uid="{00000000-0005-0000-0000-000072410000}"/>
    <cellStyle name="SAPBEXexcBad8 21 6" xfId="16873" xr:uid="{00000000-0005-0000-0000-000073410000}"/>
    <cellStyle name="SAPBEXexcBad8 21 7" xfId="17963" xr:uid="{00000000-0005-0000-0000-000074410000}"/>
    <cellStyle name="SAPBEXexcBad8 21 8" xfId="21569" xr:uid="{00000000-0005-0000-0000-000075410000}"/>
    <cellStyle name="SAPBEXexcBad8 21 9" xfId="22569" xr:uid="{00000000-0005-0000-0000-000076410000}"/>
    <cellStyle name="SAPBEXexcBad8 22" xfId="4031" xr:uid="{00000000-0005-0000-0000-000077410000}"/>
    <cellStyle name="SAPBEXexcBad8 22 2" xfId="6569" xr:uid="{00000000-0005-0000-0000-000078410000}"/>
    <cellStyle name="SAPBEXexcBad8 22 3" xfId="8643" xr:uid="{00000000-0005-0000-0000-000079410000}"/>
    <cellStyle name="SAPBEXexcBad8 22 4" xfId="10588" xr:uid="{00000000-0005-0000-0000-00007A410000}"/>
    <cellStyle name="SAPBEXexcBad8 22 5" xfId="12936" xr:uid="{00000000-0005-0000-0000-00007B410000}"/>
    <cellStyle name="SAPBEXexcBad8 22 6" xfId="14243" xr:uid="{00000000-0005-0000-0000-00007C410000}"/>
    <cellStyle name="SAPBEXexcBad8 22 7" xfId="17632" xr:uid="{00000000-0005-0000-0000-00007D410000}"/>
    <cellStyle name="SAPBEXexcBad8 22 8" xfId="18939" xr:uid="{00000000-0005-0000-0000-00007E410000}"/>
    <cellStyle name="SAPBEXexcBad8 22 9" xfId="22261" xr:uid="{00000000-0005-0000-0000-00007F410000}"/>
    <cellStyle name="SAPBEXexcBad8 23" xfId="4077" xr:uid="{00000000-0005-0000-0000-000080410000}"/>
    <cellStyle name="SAPBEXexcBad8 23 2" xfId="6615" xr:uid="{00000000-0005-0000-0000-000081410000}"/>
    <cellStyle name="SAPBEXexcBad8 23 3" xfId="9554" xr:uid="{00000000-0005-0000-0000-000082410000}"/>
    <cellStyle name="SAPBEXexcBad8 23 4" xfId="12086" xr:uid="{00000000-0005-0000-0000-000083410000}"/>
    <cellStyle name="SAPBEXexcBad8 23 5" xfId="14566" xr:uid="{00000000-0005-0000-0000-000084410000}"/>
    <cellStyle name="SAPBEXexcBad8 23 6" xfId="15617" xr:uid="{00000000-0005-0000-0000-000085410000}"/>
    <cellStyle name="SAPBEXexcBad8 23 7" xfId="19262" xr:uid="{00000000-0005-0000-0000-000086410000}"/>
    <cellStyle name="SAPBEXexcBad8 23 8" xfId="20313" xr:uid="{00000000-0005-0000-0000-000087410000}"/>
    <cellStyle name="SAPBEXexcBad8 23 9" xfId="23758" xr:uid="{00000000-0005-0000-0000-000088410000}"/>
    <cellStyle name="SAPBEXexcBad8 24" xfId="4121" xr:uid="{00000000-0005-0000-0000-000089410000}"/>
    <cellStyle name="SAPBEXexcBad8 24 2" xfId="6659" xr:uid="{00000000-0005-0000-0000-00008A410000}"/>
    <cellStyle name="SAPBEXexcBad8 24 3" xfId="8993" xr:uid="{00000000-0005-0000-0000-00008B410000}"/>
    <cellStyle name="SAPBEXexcBad8 24 4" xfId="11757" xr:uid="{00000000-0005-0000-0000-00008C410000}"/>
    <cellStyle name="SAPBEXexcBad8 24 5" xfId="14208" xr:uid="{00000000-0005-0000-0000-00008D410000}"/>
    <cellStyle name="SAPBEXexcBad8 24 6" xfId="15963" xr:uid="{00000000-0005-0000-0000-00008E410000}"/>
    <cellStyle name="SAPBEXexcBad8 24 7" xfId="18904" xr:uid="{00000000-0005-0000-0000-00008F410000}"/>
    <cellStyle name="SAPBEXexcBad8 24 8" xfId="20659" xr:uid="{00000000-0005-0000-0000-000090410000}"/>
    <cellStyle name="SAPBEXexcBad8 24 9" xfId="23431" xr:uid="{00000000-0005-0000-0000-000091410000}"/>
    <cellStyle name="SAPBEXexcBad8 25" xfId="4164" xr:uid="{00000000-0005-0000-0000-000092410000}"/>
    <cellStyle name="SAPBEXexcBad8 25 2" xfId="6702" xr:uid="{00000000-0005-0000-0000-000093410000}"/>
    <cellStyle name="SAPBEXexcBad8 25 3" xfId="9065" xr:uid="{00000000-0005-0000-0000-000094410000}"/>
    <cellStyle name="SAPBEXexcBad8 25 4" xfId="11592" xr:uid="{00000000-0005-0000-0000-000095410000}"/>
    <cellStyle name="SAPBEXexcBad8 25 5" xfId="14030" xr:uid="{00000000-0005-0000-0000-000096410000}"/>
    <cellStyle name="SAPBEXexcBad8 25 6" xfId="16499" xr:uid="{00000000-0005-0000-0000-000097410000}"/>
    <cellStyle name="SAPBEXexcBad8 25 7" xfId="18726" xr:uid="{00000000-0005-0000-0000-000098410000}"/>
    <cellStyle name="SAPBEXexcBad8 25 8" xfId="21195" xr:uid="{00000000-0005-0000-0000-000099410000}"/>
    <cellStyle name="SAPBEXexcBad8 25 9" xfId="23266" xr:uid="{00000000-0005-0000-0000-00009A410000}"/>
    <cellStyle name="SAPBEXexcBad8 26" xfId="4217" xr:uid="{00000000-0005-0000-0000-00009B410000}"/>
    <cellStyle name="SAPBEXexcBad8 26 2" xfId="6755" xr:uid="{00000000-0005-0000-0000-00009C410000}"/>
    <cellStyle name="SAPBEXexcBad8 26 3" xfId="8196" xr:uid="{00000000-0005-0000-0000-00009D410000}"/>
    <cellStyle name="SAPBEXexcBad8 26 4" xfId="11643" xr:uid="{00000000-0005-0000-0000-00009E410000}"/>
    <cellStyle name="SAPBEXexcBad8 26 5" xfId="14087" xr:uid="{00000000-0005-0000-0000-00009F410000}"/>
    <cellStyle name="SAPBEXexcBad8 26 6" xfId="15683" xr:uid="{00000000-0005-0000-0000-0000A0410000}"/>
    <cellStyle name="SAPBEXexcBad8 26 7" xfId="18783" xr:uid="{00000000-0005-0000-0000-0000A1410000}"/>
    <cellStyle name="SAPBEXexcBad8 26 8" xfId="20379" xr:uid="{00000000-0005-0000-0000-0000A2410000}"/>
    <cellStyle name="SAPBEXexcBad8 26 9" xfId="23318" xr:uid="{00000000-0005-0000-0000-0000A3410000}"/>
    <cellStyle name="SAPBEXexcBad8 27" xfId="4249" xr:uid="{00000000-0005-0000-0000-0000A4410000}"/>
    <cellStyle name="SAPBEXexcBad8 27 2" xfId="6787" xr:uid="{00000000-0005-0000-0000-0000A5410000}"/>
    <cellStyle name="SAPBEXexcBad8 27 3" xfId="9583" xr:uid="{00000000-0005-0000-0000-0000A6410000}"/>
    <cellStyle name="SAPBEXexcBad8 27 4" xfId="11127" xr:uid="{00000000-0005-0000-0000-0000A7410000}"/>
    <cellStyle name="SAPBEXexcBad8 27 5" xfId="13522" xr:uid="{00000000-0005-0000-0000-0000A8410000}"/>
    <cellStyle name="SAPBEXexcBad8 27 6" xfId="15689" xr:uid="{00000000-0005-0000-0000-0000A9410000}"/>
    <cellStyle name="SAPBEXexcBad8 27 7" xfId="18218" xr:uid="{00000000-0005-0000-0000-0000AA410000}"/>
    <cellStyle name="SAPBEXexcBad8 27 8" xfId="20385" xr:uid="{00000000-0005-0000-0000-0000AB410000}"/>
    <cellStyle name="SAPBEXexcBad8 27 9" xfId="22800" xr:uid="{00000000-0005-0000-0000-0000AC410000}"/>
    <cellStyle name="SAPBEXexcBad8 28" xfId="4292" xr:uid="{00000000-0005-0000-0000-0000AD410000}"/>
    <cellStyle name="SAPBEXexcBad8 28 2" xfId="6830" xr:uid="{00000000-0005-0000-0000-0000AE410000}"/>
    <cellStyle name="SAPBEXexcBad8 28 3" xfId="9229" xr:uid="{00000000-0005-0000-0000-0000AF410000}"/>
    <cellStyle name="SAPBEXexcBad8 28 4" xfId="11293" xr:uid="{00000000-0005-0000-0000-0000B0410000}"/>
    <cellStyle name="SAPBEXexcBad8 28 5" xfId="13700" xr:uid="{00000000-0005-0000-0000-0000B1410000}"/>
    <cellStyle name="SAPBEXexcBad8 28 6" xfId="15008" xr:uid="{00000000-0005-0000-0000-0000B2410000}"/>
    <cellStyle name="SAPBEXexcBad8 28 7" xfId="18396" xr:uid="{00000000-0005-0000-0000-0000B3410000}"/>
    <cellStyle name="SAPBEXexcBad8 28 8" xfId="19704" xr:uid="{00000000-0005-0000-0000-0000B4410000}"/>
    <cellStyle name="SAPBEXexcBad8 28 9" xfId="22967" xr:uid="{00000000-0005-0000-0000-0000B5410000}"/>
    <cellStyle name="SAPBEXexcBad8 29" xfId="4335" xr:uid="{00000000-0005-0000-0000-0000B6410000}"/>
    <cellStyle name="SAPBEXexcBad8 29 2" xfId="6873" xr:uid="{00000000-0005-0000-0000-0000B7410000}"/>
    <cellStyle name="SAPBEXexcBad8 29 3" xfId="10076" xr:uid="{00000000-0005-0000-0000-0000B8410000}"/>
    <cellStyle name="SAPBEXexcBad8 29 4" xfId="11384" xr:uid="{00000000-0005-0000-0000-0000B9410000}"/>
    <cellStyle name="SAPBEXexcBad8 29 5" xfId="14887" xr:uid="{00000000-0005-0000-0000-0000BA410000}"/>
    <cellStyle name="SAPBEXexcBad8 29 6" xfId="15690" xr:uid="{00000000-0005-0000-0000-0000BB410000}"/>
    <cellStyle name="SAPBEXexcBad8 29 7" xfId="19583" xr:uid="{00000000-0005-0000-0000-0000BC410000}"/>
    <cellStyle name="SAPBEXexcBad8 29 8" xfId="20386" xr:uid="{00000000-0005-0000-0000-0000BD410000}"/>
    <cellStyle name="SAPBEXexcBad8 29 9" xfId="24054" xr:uid="{00000000-0005-0000-0000-0000BE410000}"/>
    <cellStyle name="SAPBEXexcBad8 3" xfId="3029" xr:uid="{00000000-0005-0000-0000-0000BF410000}"/>
    <cellStyle name="SAPBEXexcBad8 3 2" xfId="5568" xr:uid="{00000000-0005-0000-0000-0000C0410000}"/>
    <cellStyle name="SAPBEXexcBad8 3 3" xfId="9894" xr:uid="{00000000-0005-0000-0000-0000C1410000}"/>
    <cellStyle name="SAPBEXexcBad8 3 4" xfId="10445" xr:uid="{00000000-0005-0000-0000-0000C2410000}"/>
    <cellStyle name="SAPBEXexcBad8 3 5" xfId="12772" xr:uid="{00000000-0005-0000-0000-0000C3410000}"/>
    <cellStyle name="SAPBEXexcBad8 3 6" xfId="15615" xr:uid="{00000000-0005-0000-0000-0000C4410000}"/>
    <cellStyle name="SAPBEXexcBad8 3 7" xfId="17468" xr:uid="{00000000-0005-0000-0000-0000C5410000}"/>
    <cellStyle name="SAPBEXexcBad8 3 8" xfId="20311" xr:uid="{00000000-0005-0000-0000-0000C6410000}"/>
    <cellStyle name="SAPBEXexcBad8 3 9" xfId="22116" xr:uid="{00000000-0005-0000-0000-0000C7410000}"/>
    <cellStyle name="SAPBEXexcBad8 30" xfId="4378" xr:uid="{00000000-0005-0000-0000-0000C8410000}"/>
    <cellStyle name="SAPBEXexcBad8 30 2" xfId="6916" xr:uid="{00000000-0005-0000-0000-0000C9410000}"/>
    <cellStyle name="SAPBEXexcBad8 30 3" xfId="9136" xr:uid="{00000000-0005-0000-0000-0000CA410000}"/>
    <cellStyle name="SAPBEXexcBad8 30 4" xfId="11133" xr:uid="{00000000-0005-0000-0000-0000CB410000}"/>
    <cellStyle name="SAPBEXexcBad8 30 5" xfId="13529" xr:uid="{00000000-0005-0000-0000-0000CC410000}"/>
    <cellStyle name="SAPBEXexcBad8 30 6" xfId="14137" xr:uid="{00000000-0005-0000-0000-0000CD410000}"/>
    <cellStyle name="SAPBEXexcBad8 30 7" xfId="18225" xr:uid="{00000000-0005-0000-0000-0000CE410000}"/>
    <cellStyle name="SAPBEXexcBad8 30 8" xfId="18833" xr:uid="{00000000-0005-0000-0000-0000CF410000}"/>
    <cellStyle name="SAPBEXexcBad8 30 9" xfId="22806" xr:uid="{00000000-0005-0000-0000-0000D0410000}"/>
    <cellStyle name="SAPBEXexcBad8 31" xfId="4421" xr:uid="{00000000-0005-0000-0000-0000D1410000}"/>
    <cellStyle name="SAPBEXexcBad8 31 2" xfId="6959" xr:uid="{00000000-0005-0000-0000-0000D2410000}"/>
    <cellStyle name="SAPBEXexcBad8 31 3" xfId="9808" xr:uid="{00000000-0005-0000-0000-0000D3410000}"/>
    <cellStyle name="SAPBEXexcBad8 31 4" xfId="12246" xr:uid="{00000000-0005-0000-0000-0000D4410000}"/>
    <cellStyle name="SAPBEXexcBad8 31 5" xfId="12314" xr:uid="{00000000-0005-0000-0000-0000D5410000}"/>
    <cellStyle name="SAPBEXexcBad8 31 6" xfId="15298" xr:uid="{00000000-0005-0000-0000-0000D6410000}"/>
    <cellStyle name="SAPBEXexcBad8 31 7" xfId="17010" xr:uid="{00000000-0005-0000-0000-0000D7410000}"/>
    <cellStyle name="SAPBEXexcBad8 31 8" xfId="19994" xr:uid="{00000000-0005-0000-0000-0000D8410000}"/>
    <cellStyle name="SAPBEXexcBad8 31 9" xfId="21705" xr:uid="{00000000-0005-0000-0000-0000D9410000}"/>
    <cellStyle name="SAPBEXexcBad8 32" xfId="4316" xr:uid="{00000000-0005-0000-0000-0000DA410000}"/>
    <cellStyle name="SAPBEXexcBad8 32 2" xfId="6854" xr:uid="{00000000-0005-0000-0000-0000DB410000}"/>
    <cellStyle name="SAPBEXexcBad8 32 3" xfId="8035" xr:uid="{00000000-0005-0000-0000-0000DC410000}"/>
    <cellStyle name="SAPBEXexcBad8 32 4" xfId="12200" xr:uid="{00000000-0005-0000-0000-0000DD410000}"/>
    <cellStyle name="SAPBEXexcBad8 32 5" xfId="13856" xr:uid="{00000000-0005-0000-0000-0000DE410000}"/>
    <cellStyle name="SAPBEXexcBad8 32 6" xfId="13631" xr:uid="{00000000-0005-0000-0000-0000DF410000}"/>
    <cellStyle name="SAPBEXexcBad8 32 7" xfId="18552" xr:uid="{00000000-0005-0000-0000-0000E0410000}"/>
    <cellStyle name="SAPBEXexcBad8 32 8" xfId="18327" xr:uid="{00000000-0005-0000-0000-0000E1410000}"/>
    <cellStyle name="SAPBEXexcBad8 32 9" xfId="23113" xr:uid="{00000000-0005-0000-0000-0000E2410000}"/>
    <cellStyle name="SAPBEXexcBad8 33" xfId="4506" xr:uid="{00000000-0005-0000-0000-0000E3410000}"/>
    <cellStyle name="SAPBEXexcBad8 33 2" xfId="7044" xr:uid="{00000000-0005-0000-0000-0000E4410000}"/>
    <cellStyle name="SAPBEXexcBad8 33 3" xfId="8089" xr:uid="{00000000-0005-0000-0000-0000E5410000}"/>
    <cellStyle name="SAPBEXexcBad8 33 4" xfId="10762" xr:uid="{00000000-0005-0000-0000-0000E6410000}"/>
    <cellStyle name="SAPBEXexcBad8 33 5" xfId="13117" xr:uid="{00000000-0005-0000-0000-0000E7410000}"/>
    <cellStyle name="SAPBEXexcBad8 33 6" xfId="16011" xr:uid="{00000000-0005-0000-0000-0000E8410000}"/>
    <cellStyle name="SAPBEXexcBad8 33 7" xfId="17813" xr:uid="{00000000-0005-0000-0000-0000E9410000}"/>
    <cellStyle name="SAPBEXexcBad8 33 8" xfId="20707" xr:uid="{00000000-0005-0000-0000-0000EA410000}"/>
    <cellStyle name="SAPBEXexcBad8 33 9" xfId="22434" xr:uid="{00000000-0005-0000-0000-0000EB410000}"/>
    <cellStyle name="SAPBEXexcBad8 34" xfId="4501" xr:uid="{00000000-0005-0000-0000-0000EC410000}"/>
    <cellStyle name="SAPBEXexcBad8 34 2" xfId="7039" xr:uid="{00000000-0005-0000-0000-0000ED410000}"/>
    <cellStyle name="SAPBEXexcBad8 34 3" xfId="9990" xr:uid="{00000000-0005-0000-0000-0000EE410000}"/>
    <cellStyle name="SAPBEXexcBad8 34 4" xfId="11573" xr:uid="{00000000-0005-0000-0000-0000EF410000}"/>
    <cellStyle name="SAPBEXexcBad8 34 5" xfId="14010" xr:uid="{00000000-0005-0000-0000-0000F0410000}"/>
    <cellStyle name="SAPBEXexcBad8 34 6" xfId="15880" xr:uid="{00000000-0005-0000-0000-0000F1410000}"/>
    <cellStyle name="SAPBEXexcBad8 34 7" xfId="18706" xr:uid="{00000000-0005-0000-0000-0000F2410000}"/>
    <cellStyle name="SAPBEXexcBad8 34 8" xfId="20576" xr:uid="{00000000-0005-0000-0000-0000F3410000}"/>
    <cellStyle name="SAPBEXexcBad8 34 9" xfId="23247" xr:uid="{00000000-0005-0000-0000-0000F4410000}"/>
    <cellStyle name="SAPBEXexcBad8 35" xfId="4593" xr:uid="{00000000-0005-0000-0000-0000F5410000}"/>
    <cellStyle name="SAPBEXexcBad8 35 2" xfId="7131" xr:uid="{00000000-0005-0000-0000-0000F6410000}"/>
    <cellStyle name="SAPBEXexcBad8 35 3" xfId="9454" xr:uid="{00000000-0005-0000-0000-0000F7410000}"/>
    <cellStyle name="SAPBEXexcBad8 35 4" xfId="10771" xr:uid="{00000000-0005-0000-0000-0000F8410000}"/>
    <cellStyle name="SAPBEXexcBad8 35 5" xfId="13126" xr:uid="{00000000-0005-0000-0000-0000F9410000}"/>
    <cellStyle name="SAPBEXexcBad8 35 6" xfId="16053" xr:uid="{00000000-0005-0000-0000-0000FA410000}"/>
    <cellStyle name="SAPBEXexcBad8 35 7" xfId="17822" xr:uid="{00000000-0005-0000-0000-0000FB410000}"/>
    <cellStyle name="SAPBEXexcBad8 35 8" xfId="20749" xr:uid="{00000000-0005-0000-0000-0000FC410000}"/>
    <cellStyle name="SAPBEXexcBad8 35 9" xfId="22443" xr:uid="{00000000-0005-0000-0000-0000FD410000}"/>
    <cellStyle name="SAPBEXexcBad8 36" xfId="4636" xr:uid="{00000000-0005-0000-0000-0000FE410000}"/>
    <cellStyle name="SAPBEXexcBad8 36 2" xfId="7174" xr:uid="{00000000-0005-0000-0000-0000FF410000}"/>
    <cellStyle name="SAPBEXexcBad8 36 3" xfId="9424" xr:uid="{00000000-0005-0000-0000-000000420000}"/>
    <cellStyle name="SAPBEXexcBad8 36 4" xfId="10575" xr:uid="{00000000-0005-0000-0000-000001420000}"/>
    <cellStyle name="SAPBEXexcBad8 36 5" xfId="12921" xr:uid="{00000000-0005-0000-0000-000002420000}"/>
    <cellStyle name="SAPBEXexcBad8 36 6" xfId="16576" xr:uid="{00000000-0005-0000-0000-000003420000}"/>
    <cellStyle name="SAPBEXexcBad8 36 7" xfId="17617" xr:uid="{00000000-0005-0000-0000-000004420000}"/>
    <cellStyle name="SAPBEXexcBad8 36 8" xfId="21272" xr:uid="{00000000-0005-0000-0000-000005420000}"/>
    <cellStyle name="SAPBEXexcBad8 36 9" xfId="22247" xr:uid="{00000000-0005-0000-0000-000006420000}"/>
    <cellStyle name="SAPBEXexcBad8 37" xfId="4679" xr:uid="{00000000-0005-0000-0000-000007420000}"/>
    <cellStyle name="SAPBEXexcBad8 37 2" xfId="7217" xr:uid="{00000000-0005-0000-0000-000008420000}"/>
    <cellStyle name="SAPBEXexcBad8 37 3" xfId="5519" xr:uid="{00000000-0005-0000-0000-000009420000}"/>
    <cellStyle name="SAPBEXexcBad8 37 4" xfId="11994" xr:uid="{00000000-0005-0000-0000-00000A420000}"/>
    <cellStyle name="SAPBEXexcBad8 37 5" xfId="14472" xr:uid="{00000000-0005-0000-0000-00000B420000}"/>
    <cellStyle name="SAPBEXexcBad8 37 6" xfId="15099" xr:uid="{00000000-0005-0000-0000-00000C420000}"/>
    <cellStyle name="SAPBEXexcBad8 37 7" xfId="19168" xr:uid="{00000000-0005-0000-0000-00000D420000}"/>
    <cellStyle name="SAPBEXexcBad8 37 8" xfId="19795" xr:uid="{00000000-0005-0000-0000-00000E420000}"/>
    <cellStyle name="SAPBEXexcBad8 37 9" xfId="23669" xr:uid="{00000000-0005-0000-0000-00000F420000}"/>
    <cellStyle name="SAPBEXexcBad8 38" xfId="4728" xr:uid="{00000000-0005-0000-0000-000010420000}"/>
    <cellStyle name="SAPBEXexcBad8 38 2" xfId="7266" xr:uid="{00000000-0005-0000-0000-000011420000}"/>
    <cellStyle name="SAPBEXexcBad8 38 3" xfId="9351" xr:uid="{00000000-0005-0000-0000-000012420000}"/>
    <cellStyle name="SAPBEXexcBad8 38 4" xfId="11988" xr:uid="{00000000-0005-0000-0000-000013420000}"/>
    <cellStyle name="SAPBEXexcBad8 38 5" xfId="14466" xr:uid="{00000000-0005-0000-0000-000014420000}"/>
    <cellStyle name="SAPBEXexcBad8 38 6" xfId="15619" xr:uid="{00000000-0005-0000-0000-000015420000}"/>
    <cellStyle name="SAPBEXexcBad8 38 7" xfId="19162" xr:uid="{00000000-0005-0000-0000-000016420000}"/>
    <cellStyle name="SAPBEXexcBad8 38 8" xfId="20315" xr:uid="{00000000-0005-0000-0000-000017420000}"/>
    <cellStyle name="SAPBEXexcBad8 38 9" xfId="23663" xr:uid="{00000000-0005-0000-0000-000018420000}"/>
    <cellStyle name="SAPBEXexcBad8 39" xfId="4517" xr:uid="{00000000-0005-0000-0000-000019420000}"/>
    <cellStyle name="SAPBEXexcBad8 39 2" xfId="7055" xr:uid="{00000000-0005-0000-0000-00001A420000}"/>
    <cellStyle name="SAPBEXexcBad8 39 3" xfId="9483" xr:uid="{00000000-0005-0000-0000-00001B420000}"/>
    <cellStyle name="SAPBEXexcBad8 39 4" xfId="11606" xr:uid="{00000000-0005-0000-0000-00001C420000}"/>
    <cellStyle name="SAPBEXexcBad8 39 5" xfId="14044" xr:uid="{00000000-0005-0000-0000-00001D420000}"/>
    <cellStyle name="SAPBEXexcBad8 39 6" xfId="15904" xr:uid="{00000000-0005-0000-0000-00001E420000}"/>
    <cellStyle name="SAPBEXexcBad8 39 7" xfId="18740" xr:uid="{00000000-0005-0000-0000-00001F420000}"/>
    <cellStyle name="SAPBEXexcBad8 39 8" xfId="20600" xr:uid="{00000000-0005-0000-0000-000020420000}"/>
    <cellStyle name="SAPBEXexcBad8 39 9" xfId="23280" xr:uid="{00000000-0005-0000-0000-000021420000}"/>
    <cellStyle name="SAPBEXexcBad8 4" xfId="3152" xr:uid="{00000000-0005-0000-0000-000022420000}"/>
    <cellStyle name="SAPBEXexcBad8 4 2" xfId="5690" xr:uid="{00000000-0005-0000-0000-000023420000}"/>
    <cellStyle name="SAPBEXexcBad8 4 3" xfId="5477" xr:uid="{00000000-0005-0000-0000-000024420000}"/>
    <cellStyle name="SAPBEXexcBad8 4 4" xfId="12058" xr:uid="{00000000-0005-0000-0000-000025420000}"/>
    <cellStyle name="SAPBEXexcBad8 4 5" xfId="14538" xr:uid="{00000000-0005-0000-0000-000026420000}"/>
    <cellStyle name="SAPBEXexcBad8 4 6" xfId="16595" xr:uid="{00000000-0005-0000-0000-000027420000}"/>
    <cellStyle name="SAPBEXexcBad8 4 7" xfId="19234" xr:uid="{00000000-0005-0000-0000-000028420000}"/>
    <cellStyle name="SAPBEXexcBad8 4 8" xfId="21291" xr:uid="{00000000-0005-0000-0000-000029420000}"/>
    <cellStyle name="SAPBEXexcBad8 4 9" xfId="23730" xr:uid="{00000000-0005-0000-0000-00002A420000}"/>
    <cellStyle name="SAPBEXexcBad8 40" xfId="4826" xr:uid="{00000000-0005-0000-0000-00002B420000}"/>
    <cellStyle name="SAPBEXexcBad8 40 2" xfId="7364" xr:uid="{00000000-0005-0000-0000-00002C420000}"/>
    <cellStyle name="SAPBEXexcBad8 40 3" xfId="8991" xr:uid="{00000000-0005-0000-0000-00002D420000}"/>
    <cellStyle name="SAPBEXexcBad8 40 4" xfId="11547" xr:uid="{00000000-0005-0000-0000-00002E420000}"/>
    <cellStyle name="SAPBEXexcBad8 40 5" xfId="13981" xr:uid="{00000000-0005-0000-0000-00002F420000}"/>
    <cellStyle name="SAPBEXexcBad8 40 6" xfId="15898" xr:uid="{00000000-0005-0000-0000-000030420000}"/>
    <cellStyle name="SAPBEXexcBad8 40 7" xfId="18677" xr:uid="{00000000-0005-0000-0000-000031420000}"/>
    <cellStyle name="SAPBEXexcBad8 40 8" xfId="20594" xr:uid="{00000000-0005-0000-0000-000032420000}"/>
    <cellStyle name="SAPBEXexcBad8 40 9" xfId="23221" xr:uid="{00000000-0005-0000-0000-000033420000}"/>
    <cellStyle name="SAPBEXexcBad8 41" xfId="4753" xr:uid="{00000000-0005-0000-0000-000034420000}"/>
    <cellStyle name="SAPBEXexcBad8 41 2" xfId="7291" xr:uid="{00000000-0005-0000-0000-000035420000}"/>
    <cellStyle name="SAPBEXexcBad8 41 3" xfId="9468" xr:uid="{00000000-0005-0000-0000-000036420000}"/>
    <cellStyle name="SAPBEXexcBad8 41 4" xfId="10457" xr:uid="{00000000-0005-0000-0000-000037420000}"/>
    <cellStyle name="SAPBEXexcBad8 41 5" xfId="12789" xr:uid="{00000000-0005-0000-0000-000038420000}"/>
    <cellStyle name="SAPBEXexcBad8 41 6" xfId="16038" xr:uid="{00000000-0005-0000-0000-000039420000}"/>
    <cellStyle name="SAPBEXexcBad8 41 7" xfId="17485" xr:uid="{00000000-0005-0000-0000-00003A420000}"/>
    <cellStyle name="SAPBEXexcBad8 41 8" xfId="20734" xr:uid="{00000000-0005-0000-0000-00003B420000}"/>
    <cellStyle name="SAPBEXexcBad8 41 9" xfId="22128" xr:uid="{00000000-0005-0000-0000-00003C420000}"/>
    <cellStyle name="SAPBEXexcBad8 42" xfId="4907" xr:uid="{00000000-0005-0000-0000-00003D420000}"/>
    <cellStyle name="SAPBEXexcBad8 42 2" xfId="7445" xr:uid="{00000000-0005-0000-0000-00003E420000}"/>
    <cellStyle name="SAPBEXexcBad8 42 3" xfId="5540" xr:uid="{00000000-0005-0000-0000-00003F420000}"/>
    <cellStyle name="SAPBEXexcBad8 42 4" xfId="10316" xr:uid="{00000000-0005-0000-0000-000040420000}"/>
    <cellStyle name="SAPBEXexcBad8 42 5" xfId="12633" xr:uid="{00000000-0005-0000-0000-000041420000}"/>
    <cellStyle name="SAPBEXexcBad8 42 6" xfId="16377" xr:uid="{00000000-0005-0000-0000-000042420000}"/>
    <cellStyle name="SAPBEXexcBad8 42 7" xfId="17329" xr:uid="{00000000-0005-0000-0000-000043420000}"/>
    <cellStyle name="SAPBEXexcBad8 42 8" xfId="21073" xr:uid="{00000000-0005-0000-0000-000044420000}"/>
    <cellStyle name="SAPBEXexcBad8 42 9" xfId="21987" xr:uid="{00000000-0005-0000-0000-000045420000}"/>
    <cellStyle name="SAPBEXexcBad8 43" xfId="4924" xr:uid="{00000000-0005-0000-0000-000046420000}"/>
    <cellStyle name="SAPBEXexcBad8 43 2" xfId="7462" xr:uid="{00000000-0005-0000-0000-000047420000}"/>
    <cellStyle name="SAPBEXexcBad8 43 3" xfId="5453" xr:uid="{00000000-0005-0000-0000-000048420000}"/>
    <cellStyle name="SAPBEXexcBad8 43 4" xfId="11583" xr:uid="{00000000-0005-0000-0000-000049420000}"/>
    <cellStyle name="SAPBEXexcBad8 43 5" xfId="14020" xr:uid="{00000000-0005-0000-0000-00004A420000}"/>
    <cellStyle name="SAPBEXexcBad8 43 6" xfId="16199" xr:uid="{00000000-0005-0000-0000-00004B420000}"/>
    <cellStyle name="SAPBEXexcBad8 43 7" xfId="18716" xr:uid="{00000000-0005-0000-0000-00004C420000}"/>
    <cellStyle name="SAPBEXexcBad8 43 8" xfId="20895" xr:uid="{00000000-0005-0000-0000-00004D420000}"/>
    <cellStyle name="SAPBEXexcBad8 43 9" xfId="23257" xr:uid="{00000000-0005-0000-0000-00004E420000}"/>
    <cellStyle name="SAPBEXexcBad8 44" xfId="4986" xr:uid="{00000000-0005-0000-0000-00004F420000}"/>
    <cellStyle name="SAPBEXexcBad8 44 2" xfId="7524" xr:uid="{00000000-0005-0000-0000-000050420000}"/>
    <cellStyle name="SAPBEXexcBad8 44 3" xfId="9852" xr:uid="{00000000-0005-0000-0000-000051420000}"/>
    <cellStyle name="SAPBEXexcBad8 44 4" xfId="11785" xr:uid="{00000000-0005-0000-0000-000052420000}"/>
    <cellStyle name="SAPBEXexcBad8 44 5" xfId="14239" xr:uid="{00000000-0005-0000-0000-000053420000}"/>
    <cellStyle name="SAPBEXexcBad8 44 6" xfId="16135" xr:uid="{00000000-0005-0000-0000-000054420000}"/>
    <cellStyle name="SAPBEXexcBad8 44 7" xfId="18935" xr:uid="{00000000-0005-0000-0000-000055420000}"/>
    <cellStyle name="SAPBEXexcBad8 44 8" xfId="20831" xr:uid="{00000000-0005-0000-0000-000056420000}"/>
    <cellStyle name="SAPBEXexcBad8 44 9" xfId="23459" xr:uid="{00000000-0005-0000-0000-000057420000}"/>
    <cellStyle name="SAPBEXexcBad8 45" xfId="5024" xr:uid="{00000000-0005-0000-0000-000058420000}"/>
    <cellStyle name="SAPBEXexcBad8 45 2" xfId="7562" xr:uid="{00000000-0005-0000-0000-000059420000}"/>
    <cellStyle name="SAPBEXexcBad8 45 3" xfId="8193" xr:uid="{00000000-0005-0000-0000-00005A420000}"/>
    <cellStyle name="SAPBEXexcBad8 45 4" xfId="9448" xr:uid="{00000000-0005-0000-0000-00005B420000}"/>
    <cellStyle name="SAPBEXexcBad8 45 5" xfId="14947" xr:uid="{00000000-0005-0000-0000-00005C420000}"/>
    <cellStyle name="SAPBEXexcBad8 45 6" xfId="16989" xr:uid="{00000000-0005-0000-0000-00005D420000}"/>
    <cellStyle name="SAPBEXexcBad8 45 7" xfId="19643" xr:uid="{00000000-0005-0000-0000-00005E420000}"/>
    <cellStyle name="SAPBEXexcBad8 45 8" xfId="21685" xr:uid="{00000000-0005-0000-0000-00005F420000}"/>
    <cellStyle name="SAPBEXexcBad8 45 9" xfId="24109" xr:uid="{00000000-0005-0000-0000-000060420000}"/>
    <cellStyle name="SAPBEXexcBad8 46" xfId="5059" xr:uid="{00000000-0005-0000-0000-000061420000}"/>
    <cellStyle name="SAPBEXexcBad8 46 2" xfId="7597" xr:uid="{00000000-0005-0000-0000-000062420000}"/>
    <cellStyle name="SAPBEXexcBad8 46 3" xfId="9334" xr:uid="{00000000-0005-0000-0000-000063420000}"/>
    <cellStyle name="SAPBEXexcBad8 46 4" xfId="11335" xr:uid="{00000000-0005-0000-0000-000064420000}"/>
    <cellStyle name="SAPBEXexcBad8 46 5" xfId="13745" xr:uid="{00000000-0005-0000-0000-000065420000}"/>
    <cellStyle name="SAPBEXexcBad8 46 6" xfId="15021" xr:uid="{00000000-0005-0000-0000-000066420000}"/>
    <cellStyle name="SAPBEXexcBad8 46 7" xfId="18441" xr:uid="{00000000-0005-0000-0000-000067420000}"/>
    <cellStyle name="SAPBEXexcBad8 46 8" xfId="19717" xr:uid="{00000000-0005-0000-0000-000068420000}"/>
    <cellStyle name="SAPBEXexcBad8 46 9" xfId="23009" xr:uid="{00000000-0005-0000-0000-000069420000}"/>
    <cellStyle name="SAPBEXexcBad8 47" xfId="5089" xr:uid="{00000000-0005-0000-0000-00006A420000}"/>
    <cellStyle name="SAPBEXexcBad8 47 2" xfId="7627" xr:uid="{00000000-0005-0000-0000-00006B420000}"/>
    <cellStyle name="SAPBEXexcBad8 47 3" xfId="8350" xr:uid="{00000000-0005-0000-0000-00006C420000}"/>
    <cellStyle name="SAPBEXexcBad8 47 4" xfId="10965" xr:uid="{00000000-0005-0000-0000-00006D420000}"/>
    <cellStyle name="SAPBEXexcBad8 47 5" xfId="13337" xr:uid="{00000000-0005-0000-0000-00006E420000}"/>
    <cellStyle name="SAPBEXexcBad8 47 6" xfId="15211" xr:uid="{00000000-0005-0000-0000-00006F420000}"/>
    <cellStyle name="SAPBEXexcBad8 47 7" xfId="18033" xr:uid="{00000000-0005-0000-0000-000070420000}"/>
    <cellStyle name="SAPBEXexcBad8 47 8" xfId="19907" xr:uid="{00000000-0005-0000-0000-000071420000}"/>
    <cellStyle name="SAPBEXexcBad8 47 9" xfId="22636" xr:uid="{00000000-0005-0000-0000-000072420000}"/>
    <cellStyle name="SAPBEXexcBad8 48" xfId="5127" xr:uid="{00000000-0005-0000-0000-000073420000}"/>
    <cellStyle name="SAPBEXexcBad8 48 2" xfId="7665" xr:uid="{00000000-0005-0000-0000-000074420000}"/>
    <cellStyle name="SAPBEXexcBad8 48 3" xfId="9602" xr:uid="{00000000-0005-0000-0000-000075420000}"/>
    <cellStyle name="SAPBEXexcBad8 48 4" xfId="11593" xr:uid="{00000000-0005-0000-0000-000076420000}"/>
    <cellStyle name="SAPBEXexcBad8 48 5" xfId="14031" xr:uid="{00000000-0005-0000-0000-000077420000}"/>
    <cellStyle name="SAPBEXexcBad8 48 6" xfId="15249" xr:uid="{00000000-0005-0000-0000-000078420000}"/>
    <cellStyle name="SAPBEXexcBad8 48 7" xfId="18727" xr:uid="{00000000-0005-0000-0000-000079420000}"/>
    <cellStyle name="SAPBEXexcBad8 48 8" xfId="19945" xr:uid="{00000000-0005-0000-0000-00007A420000}"/>
    <cellStyle name="SAPBEXexcBad8 48 9" xfId="23267" xr:uid="{00000000-0005-0000-0000-00007B420000}"/>
    <cellStyle name="SAPBEXexcBad8 49" xfId="5196" xr:uid="{00000000-0005-0000-0000-00007C420000}"/>
    <cellStyle name="SAPBEXexcBad8 49 2" xfId="7735" xr:uid="{00000000-0005-0000-0000-00007D420000}"/>
    <cellStyle name="SAPBEXexcBad8 49 3" xfId="9631" xr:uid="{00000000-0005-0000-0000-00007E420000}"/>
    <cellStyle name="SAPBEXexcBad8 49 4" xfId="11428" xr:uid="{00000000-0005-0000-0000-00007F420000}"/>
    <cellStyle name="SAPBEXexcBad8 49 5" xfId="13590" xr:uid="{00000000-0005-0000-0000-000080420000}"/>
    <cellStyle name="SAPBEXexcBad8 49 6" xfId="16047" xr:uid="{00000000-0005-0000-0000-000081420000}"/>
    <cellStyle name="SAPBEXexcBad8 49 7" xfId="18286" xr:uid="{00000000-0005-0000-0000-000082420000}"/>
    <cellStyle name="SAPBEXexcBad8 49 8" xfId="20743" xr:uid="{00000000-0005-0000-0000-000083420000}"/>
    <cellStyle name="SAPBEXexcBad8 49 9" xfId="22865" xr:uid="{00000000-0005-0000-0000-000084420000}"/>
    <cellStyle name="SAPBEXexcBad8 5" xfId="3195" xr:uid="{00000000-0005-0000-0000-000085420000}"/>
    <cellStyle name="SAPBEXexcBad8 5 2" xfId="5733" xr:uid="{00000000-0005-0000-0000-000086420000}"/>
    <cellStyle name="SAPBEXexcBad8 5 3" xfId="9279" xr:uid="{00000000-0005-0000-0000-000087420000}"/>
    <cellStyle name="SAPBEXexcBad8 5 4" xfId="10972" xr:uid="{00000000-0005-0000-0000-000088420000}"/>
    <cellStyle name="SAPBEXexcBad8 5 5" xfId="13344" xr:uid="{00000000-0005-0000-0000-000089420000}"/>
    <cellStyle name="SAPBEXexcBad8 5 6" xfId="15137" xr:uid="{00000000-0005-0000-0000-00008A420000}"/>
    <cellStyle name="SAPBEXexcBad8 5 7" xfId="18040" xr:uid="{00000000-0005-0000-0000-00008B420000}"/>
    <cellStyle name="SAPBEXexcBad8 5 8" xfId="19833" xr:uid="{00000000-0005-0000-0000-00008C420000}"/>
    <cellStyle name="SAPBEXexcBad8 5 9" xfId="22643" xr:uid="{00000000-0005-0000-0000-00008D420000}"/>
    <cellStyle name="SAPBEXexcBad8 50" xfId="5180" xr:uid="{00000000-0005-0000-0000-00008E420000}"/>
    <cellStyle name="SAPBEXexcBad8 50 2" xfId="10011" xr:uid="{00000000-0005-0000-0000-00008F420000}"/>
    <cellStyle name="SAPBEXexcBad8 50 3" xfId="11792" xr:uid="{00000000-0005-0000-0000-000090420000}"/>
    <cellStyle name="SAPBEXexcBad8 50 4" xfId="14249" xr:uid="{00000000-0005-0000-0000-000091420000}"/>
    <cellStyle name="SAPBEXexcBad8 50 5" xfId="16761" xr:uid="{00000000-0005-0000-0000-000092420000}"/>
    <cellStyle name="SAPBEXexcBad8 50 6" xfId="18945" xr:uid="{00000000-0005-0000-0000-000093420000}"/>
    <cellStyle name="SAPBEXexcBad8 50 7" xfId="21457" xr:uid="{00000000-0005-0000-0000-000094420000}"/>
    <cellStyle name="SAPBEXexcBad8 50 8" xfId="23467" xr:uid="{00000000-0005-0000-0000-000095420000}"/>
    <cellStyle name="SAPBEXexcBad8 51" xfId="5515" xr:uid="{00000000-0005-0000-0000-000096420000}"/>
    <cellStyle name="SAPBEXexcBad8 52" xfId="10413" xr:uid="{00000000-0005-0000-0000-000097420000}"/>
    <cellStyle name="SAPBEXexcBad8 53" xfId="12738" xr:uid="{00000000-0005-0000-0000-000098420000}"/>
    <cellStyle name="SAPBEXexcBad8 54" xfId="16858" xr:uid="{00000000-0005-0000-0000-000099420000}"/>
    <cellStyle name="SAPBEXexcBad8 55" xfId="17434" xr:uid="{00000000-0005-0000-0000-00009A420000}"/>
    <cellStyle name="SAPBEXexcBad8 56" xfId="21554" xr:uid="{00000000-0005-0000-0000-00009B420000}"/>
    <cellStyle name="SAPBEXexcBad8 57" xfId="22084" xr:uid="{00000000-0005-0000-0000-00009C420000}"/>
    <cellStyle name="SAPBEXexcBad8 6" xfId="3238" xr:uid="{00000000-0005-0000-0000-00009D420000}"/>
    <cellStyle name="SAPBEXexcBad8 6 2" xfId="5776" xr:uid="{00000000-0005-0000-0000-00009E420000}"/>
    <cellStyle name="SAPBEXexcBad8 6 3" xfId="8267" xr:uid="{00000000-0005-0000-0000-00009F420000}"/>
    <cellStyle name="SAPBEXexcBad8 6 4" xfId="12278" xr:uid="{00000000-0005-0000-0000-0000A0420000}"/>
    <cellStyle name="SAPBEXexcBad8 6 5" xfId="13486" xr:uid="{00000000-0005-0000-0000-0000A1420000}"/>
    <cellStyle name="SAPBEXexcBad8 6 6" xfId="15927" xr:uid="{00000000-0005-0000-0000-0000A2420000}"/>
    <cellStyle name="SAPBEXexcBad8 6 7" xfId="18182" xr:uid="{00000000-0005-0000-0000-0000A3420000}"/>
    <cellStyle name="SAPBEXexcBad8 6 8" xfId="20623" xr:uid="{00000000-0005-0000-0000-0000A4420000}"/>
    <cellStyle name="SAPBEXexcBad8 6 9" xfId="22766" xr:uid="{00000000-0005-0000-0000-0000A5420000}"/>
    <cellStyle name="SAPBEXexcBad8 7" xfId="3281" xr:uid="{00000000-0005-0000-0000-0000A6420000}"/>
    <cellStyle name="SAPBEXexcBad8 7 2" xfId="5819" xr:uid="{00000000-0005-0000-0000-0000A7420000}"/>
    <cellStyle name="SAPBEXexcBad8 7 3" xfId="8712" xr:uid="{00000000-0005-0000-0000-0000A8420000}"/>
    <cellStyle name="SAPBEXexcBad8 7 4" xfId="12233" xr:uid="{00000000-0005-0000-0000-0000A9420000}"/>
    <cellStyle name="SAPBEXexcBad8 7 5" xfId="14202" xr:uid="{00000000-0005-0000-0000-0000AA420000}"/>
    <cellStyle name="SAPBEXexcBad8 7 6" xfId="15679" xr:uid="{00000000-0005-0000-0000-0000AB420000}"/>
    <cellStyle name="SAPBEXexcBad8 7 7" xfId="18898" xr:uid="{00000000-0005-0000-0000-0000AC420000}"/>
    <cellStyle name="SAPBEXexcBad8 7 8" xfId="20375" xr:uid="{00000000-0005-0000-0000-0000AD420000}"/>
    <cellStyle name="SAPBEXexcBad8 7 9" xfId="23425" xr:uid="{00000000-0005-0000-0000-0000AE420000}"/>
    <cellStyle name="SAPBEXexcBad8 8" xfId="3324" xr:uid="{00000000-0005-0000-0000-0000AF420000}"/>
    <cellStyle name="SAPBEXexcBad8 8 2" xfId="5862" xr:uid="{00000000-0005-0000-0000-0000B0420000}"/>
    <cellStyle name="SAPBEXexcBad8 8 3" xfId="10159" xr:uid="{00000000-0005-0000-0000-0000B1420000}"/>
    <cellStyle name="SAPBEXexcBad8 8 4" xfId="10538" xr:uid="{00000000-0005-0000-0000-0000B2420000}"/>
    <cellStyle name="SAPBEXexcBad8 8 5" xfId="12881" xr:uid="{00000000-0005-0000-0000-0000B3420000}"/>
    <cellStyle name="SAPBEXexcBad8 8 6" xfId="15826" xr:uid="{00000000-0005-0000-0000-0000B4420000}"/>
    <cellStyle name="SAPBEXexcBad8 8 7" xfId="17577" xr:uid="{00000000-0005-0000-0000-0000B5420000}"/>
    <cellStyle name="SAPBEXexcBad8 8 8" xfId="20522" xr:uid="{00000000-0005-0000-0000-0000B6420000}"/>
    <cellStyle name="SAPBEXexcBad8 8 9" xfId="22209" xr:uid="{00000000-0005-0000-0000-0000B7420000}"/>
    <cellStyle name="SAPBEXexcBad8 9" xfId="3367" xr:uid="{00000000-0005-0000-0000-0000B8420000}"/>
    <cellStyle name="SAPBEXexcBad8 9 2" xfId="5905" xr:uid="{00000000-0005-0000-0000-0000B9420000}"/>
    <cellStyle name="SAPBEXexcBad8 9 3" xfId="9711" xr:uid="{00000000-0005-0000-0000-0000BA420000}"/>
    <cellStyle name="SAPBEXexcBad8 9 4" xfId="12226" xr:uid="{00000000-0005-0000-0000-0000BB420000}"/>
    <cellStyle name="SAPBEXexcBad8 9 5" xfId="14055" xr:uid="{00000000-0005-0000-0000-0000BC420000}"/>
    <cellStyle name="SAPBEXexcBad8 9 6" xfId="16979" xr:uid="{00000000-0005-0000-0000-0000BD420000}"/>
    <cellStyle name="SAPBEXexcBad8 9 7" xfId="18751" xr:uid="{00000000-0005-0000-0000-0000BE420000}"/>
    <cellStyle name="SAPBEXexcBad8 9 8" xfId="21675" xr:uid="{00000000-0005-0000-0000-0000BF420000}"/>
    <cellStyle name="SAPBEXexcBad8 9 9" xfId="23289" xr:uid="{00000000-0005-0000-0000-0000C0420000}"/>
    <cellStyle name="SAPBEXexcBad9" xfId="2947" xr:uid="{00000000-0005-0000-0000-0000C1420000}"/>
    <cellStyle name="SAPBEXexcBad9 10" xfId="3146" xr:uid="{00000000-0005-0000-0000-0000C2420000}"/>
    <cellStyle name="SAPBEXexcBad9 10 2" xfId="5684" xr:uid="{00000000-0005-0000-0000-0000C3420000}"/>
    <cellStyle name="SAPBEXexcBad9 10 3" xfId="8291" xr:uid="{00000000-0005-0000-0000-0000C4420000}"/>
    <cellStyle name="SAPBEXexcBad9 10 4" xfId="10306" xr:uid="{00000000-0005-0000-0000-0000C5420000}"/>
    <cellStyle name="SAPBEXexcBad9 10 5" xfId="12621" xr:uid="{00000000-0005-0000-0000-0000C6420000}"/>
    <cellStyle name="SAPBEXexcBad9 10 6" xfId="16544" xr:uid="{00000000-0005-0000-0000-0000C7420000}"/>
    <cellStyle name="SAPBEXexcBad9 10 7" xfId="17317" xr:uid="{00000000-0005-0000-0000-0000C8420000}"/>
    <cellStyle name="SAPBEXexcBad9 10 8" xfId="21240" xr:uid="{00000000-0005-0000-0000-0000C9420000}"/>
    <cellStyle name="SAPBEXexcBad9 10 9" xfId="21976" xr:uid="{00000000-0005-0000-0000-0000CA420000}"/>
    <cellStyle name="SAPBEXexcBad9 11" xfId="3461" xr:uid="{00000000-0005-0000-0000-0000CB420000}"/>
    <cellStyle name="SAPBEXexcBad9 11 2" xfId="5999" xr:uid="{00000000-0005-0000-0000-0000CC420000}"/>
    <cellStyle name="SAPBEXexcBad9 11 3" xfId="9443" xr:uid="{00000000-0005-0000-0000-0000CD420000}"/>
    <cellStyle name="SAPBEXexcBad9 11 4" xfId="12188" xr:uid="{00000000-0005-0000-0000-0000CE420000}"/>
    <cellStyle name="SAPBEXexcBad9 11 5" xfId="14673" xr:uid="{00000000-0005-0000-0000-0000CF420000}"/>
    <cellStyle name="SAPBEXexcBad9 11 6" xfId="16812" xr:uid="{00000000-0005-0000-0000-0000D0420000}"/>
    <cellStyle name="SAPBEXexcBad9 11 7" xfId="19369" xr:uid="{00000000-0005-0000-0000-0000D1420000}"/>
    <cellStyle name="SAPBEXexcBad9 11 8" xfId="21508" xr:uid="{00000000-0005-0000-0000-0000D2420000}"/>
    <cellStyle name="SAPBEXexcBad9 11 9" xfId="23862" xr:uid="{00000000-0005-0000-0000-0000D3420000}"/>
    <cellStyle name="SAPBEXexcBad9 12" xfId="3465" xr:uid="{00000000-0005-0000-0000-0000D4420000}"/>
    <cellStyle name="SAPBEXexcBad9 12 2" xfId="6003" xr:uid="{00000000-0005-0000-0000-0000D5420000}"/>
    <cellStyle name="SAPBEXexcBad9 12 3" xfId="8130" xr:uid="{00000000-0005-0000-0000-0000D6420000}"/>
    <cellStyle name="SAPBEXexcBad9 12 4" xfId="11481" xr:uid="{00000000-0005-0000-0000-0000D7420000}"/>
    <cellStyle name="SAPBEXexcBad9 12 5" xfId="13906" xr:uid="{00000000-0005-0000-0000-0000D8420000}"/>
    <cellStyle name="SAPBEXexcBad9 12 6" xfId="16775" xr:uid="{00000000-0005-0000-0000-0000D9420000}"/>
    <cellStyle name="SAPBEXexcBad9 12 7" xfId="18602" xr:uid="{00000000-0005-0000-0000-0000DA420000}"/>
    <cellStyle name="SAPBEXexcBad9 12 8" xfId="21471" xr:uid="{00000000-0005-0000-0000-0000DB420000}"/>
    <cellStyle name="SAPBEXexcBad9 12 9" xfId="23156" xr:uid="{00000000-0005-0000-0000-0000DC420000}"/>
    <cellStyle name="SAPBEXexcBad9 13" xfId="3394" xr:uid="{00000000-0005-0000-0000-0000DD420000}"/>
    <cellStyle name="SAPBEXexcBad9 13 2" xfId="5932" xr:uid="{00000000-0005-0000-0000-0000DE420000}"/>
    <cellStyle name="SAPBEXexcBad9 13 3" xfId="8694" xr:uid="{00000000-0005-0000-0000-0000DF420000}"/>
    <cellStyle name="SAPBEXexcBad9 13 4" xfId="10626" xr:uid="{00000000-0005-0000-0000-0000E0420000}"/>
    <cellStyle name="SAPBEXexcBad9 13 5" xfId="12975" xr:uid="{00000000-0005-0000-0000-0000E1420000}"/>
    <cellStyle name="SAPBEXexcBad9 13 6" xfId="15215" xr:uid="{00000000-0005-0000-0000-0000E2420000}"/>
    <cellStyle name="SAPBEXexcBad9 13 7" xfId="17671" xr:uid="{00000000-0005-0000-0000-0000E3420000}"/>
    <cellStyle name="SAPBEXexcBad9 13 8" xfId="19911" xr:uid="{00000000-0005-0000-0000-0000E4420000}"/>
    <cellStyle name="SAPBEXexcBad9 13 9" xfId="22299" xr:uid="{00000000-0005-0000-0000-0000E5420000}"/>
    <cellStyle name="SAPBEXexcBad9 14" xfId="3588" xr:uid="{00000000-0005-0000-0000-0000E6420000}"/>
    <cellStyle name="SAPBEXexcBad9 14 2" xfId="6126" xr:uid="{00000000-0005-0000-0000-0000E7420000}"/>
    <cellStyle name="SAPBEXexcBad9 14 3" xfId="9779" xr:uid="{00000000-0005-0000-0000-0000E8420000}"/>
    <cellStyle name="SAPBEXexcBad9 14 4" xfId="11893" xr:uid="{00000000-0005-0000-0000-0000E9420000}"/>
    <cellStyle name="SAPBEXexcBad9 14 5" xfId="14100" xr:uid="{00000000-0005-0000-0000-0000EA420000}"/>
    <cellStyle name="SAPBEXexcBad9 14 6" xfId="14094" xr:uid="{00000000-0005-0000-0000-0000EB420000}"/>
    <cellStyle name="SAPBEXexcBad9 14 7" xfId="18796" xr:uid="{00000000-0005-0000-0000-0000EC420000}"/>
    <cellStyle name="SAPBEXexcBad9 14 8" xfId="18790" xr:uid="{00000000-0005-0000-0000-0000ED420000}"/>
    <cellStyle name="SAPBEXexcBad9 14 9" xfId="23329" xr:uid="{00000000-0005-0000-0000-0000EE420000}"/>
    <cellStyle name="SAPBEXexcBad9 15" xfId="3619" xr:uid="{00000000-0005-0000-0000-0000EF420000}"/>
    <cellStyle name="SAPBEXexcBad9 15 2" xfId="6157" xr:uid="{00000000-0005-0000-0000-0000F0420000}"/>
    <cellStyle name="SAPBEXexcBad9 15 3" xfId="8586" xr:uid="{00000000-0005-0000-0000-0000F1420000}"/>
    <cellStyle name="SAPBEXexcBad9 15 4" xfId="11685" xr:uid="{00000000-0005-0000-0000-0000F2420000}"/>
    <cellStyle name="SAPBEXexcBad9 15 5" xfId="14133" xr:uid="{00000000-0005-0000-0000-0000F3420000}"/>
    <cellStyle name="SAPBEXexcBad9 15 6" xfId="15330" xr:uid="{00000000-0005-0000-0000-0000F4420000}"/>
    <cellStyle name="SAPBEXexcBad9 15 7" xfId="18829" xr:uid="{00000000-0005-0000-0000-0000F5420000}"/>
    <cellStyle name="SAPBEXexcBad9 15 8" xfId="20026" xr:uid="{00000000-0005-0000-0000-0000F6420000}"/>
    <cellStyle name="SAPBEXexcBad9 15 9" xfId="23359" xr:uid="{00000000-0005-0000-0000-0000F7420000}"/>
    <cellStyle name="SAPBEXexcBad9 16" xfId="3189" xr:uid="{00000000-0005-0000-0000-0000F8420000}"/>
    <cellStyle name="SAPBEXexcBad9 16 2" xfId="5727" xr:uid="{00000000-0005-0000-0000-0000F9420000}"/>
    <cellStyle name="SAPBEXexcBad9 16 3" xfId="5518" xr:uid="{00000000-0005-0000-0000-0000FA420000}"/>
    <cellStyle name="SAPBEXexcBad9 16 4" xfId="11607" xr:uid="{00000000-0005-0000-0000-0000FB420000}"/>
    <cellStyle name="SAPBEXexcBad9 16 5" xfId="14045" xr:uid="{00000000-0005-0000-0000-0000FC420000}"/>
    <cellStyle name="SAPBEXexcBad9 16 6" xfId="15495" xr:uid="{00000000-0005-0000-0000-0000FD420000}"/>
    <cellStyle name="SAPBEXexcBad9 16 7" xfId="18741" xr:uid="{00000000-0005-0000-0000-0000FE420000}"/>
    <cellStyle name="SAPBEXexcBad9 16 8" xfId="20191" xr:uid="{00000000-0005-0000-0000-0000FF420000}"/>
    <cellStyle name="SAPBEXexcBad9 16 9" xfId="23281" xr:uid="{00000000-0005-0000-0000-000000430000}"/>
    <cellStyle name="SAPBEXexcBad9 17" xfId="3571" xr:uid="{00000000-0005-0000-0000-000001430000}"/>
    <cellStyle name="SAPBEXexcBad9 17 2" xfId="6109" xr:uid="{00000000-0005-0000-0000-000002430000}"/>
    <cellStyle name="SAPBEXexcBad9 17 3" xfId="9796" xr:uid="{00000000-0005-0000-0000-000003430000}"/>
    <cellStyle name="SAPBEXexcBad9 17 4" xfId="10514" xr:uid="{00000000-0005-0000-0000-000004430000}"/>
    <cellStyle name="SAPBEXexcBad9 17 5" xfId="12854" xr:uid="{00000000-0005-0000-0000-000005430000}"/>
    <cellStyle name="SAPBEXexcBad9 17 6" xfId="16359" xr:uid="{00000000-0005-0000-0000-000006430000}"/>
    <cellStyle name="SAPBEXexcBad9 17 7" xfId="17550" xr:uid="{00000000-0005-0000-0000-000007430000}"/>
    <cellStyle name="SAPBEXexcBad9 17 8" xfId="21055" xr:uid="{00000000-0005-0000-0000-000008430000}"/>
    <cellStyle name="SAPBEXexcBad9 17 9" xfId="22185" xr:uid="{00000000-0005-0000-0000-000009430000}"/>
    <cellStyle name="SAPBEXexcBad9 18" xfId="3700" xr:uid="{00000000-0005-0000-0000-00000A430000}"/>
    <cellStyle name="SAPBEXexcBad9 18 2" xfId="6238" xr:uid="{00000000-0005-0000-0000-00000B430000}"/>
    <cellStyle name="SAPBEXexcBad9 18 3" xfId="10079" xr:uid="{00000000-0005-0000-0000-00000C430000}"/>
    <cellStyle name="SAPBEXexcBad9 18 4" xfId="10439" xr:uid="{00000000-0005-0000-0000-00000D430000}"/>
    <cellStyle name="SAPBEXexcBad9 18 5" xfId="12765" xr:uid="{00000000-0005-0000-0000-00000E430000}"/>
    <cellStyle name="SAPBEXexcBad9 18 6" xfId="14513" xr:uid="{00000000-0005-0000-0000-00000F430000}"/>
    <cellStyle name="SAPBEXexcBad9 18 7" xfId="17461" xr:uid="{00000000-0005-0000-0000-000010430000}"/>
    <cellStyle name="SAPBEXexcBad9 18 8" xfId="19209" xr:uid="{00000000-0005-0000-0000-000011430000}"/>
    <cellStyle name="SAPBEXexcBad9 18 9" xfId="22110" xr:uid="{00000000-0005-0000-0000-000012430000}"/>
    <cellStyle name="SAPBEXexcBad9 19" xfId="3626" xr:uid="{00000000-0005-0000-0000-000013430000}"/>
    <cellStyle name="SAPBEXexcBad9 19 2" xfId="6164" xr:uid="{00000000-0005-0000-0000-000014430000}"/>
    <cellStyle name="SAPBEXexcBad9 19 3" xfId="5488" xr:uid="{00000000-0005-0000-0000-000015430000}"/>
    <cellStyle name="SAPBEXexcBad9 19 4" xfId="11650" xr:uid="{00000000-0005-0000-0000-000016430000}"/>
    <cellStyle name="SAPBEXexcBad9 19 5" xfId="14095" xr:uid="{00000000-0005-0000-0000-000017430000}"/>
    <cellStyle name="SAPBEXexcBad9 19 6" xfId="14115" xr:uid="{00000000-0005-0000-0000-000018430000}"/>
    <cellStyle name="SAPBEXexcBad9 19 7" xfId="18791" xr:uid="{00000000-0005-0000-0000-000019430000}"/>
    <cellStyle name="SAPBEXexcBad9 19 8" xfId="18811" xr:uid="{00000000-0005-0000-0000-00001A430000}"/>
    <cellStyle name="SAPBEXexcBad9 19 9" xfId="23324" xr:uid="{00000000-0005-0000-0000-00001B430000}"/>
    <cellStyle name="SAPBEXexcBad9 2" xfId="3066" xr:uid="{00000000-0005-0000-0000-00001C430000}"/>
    <cellStyle name="SAPBEXexcBad9 2 2" xfId="5604" xr:uid="{00000000-0005-0000-0000-00001D430000}"/>
    <cellStyle name="SAPBEXexcBad9 2 3" xfId="10153" xr:uid="{00000000-0005-0000-0000-00001E430000}"/>
    <cellStyle name="SAPBEXexcBad9 2 4" xfId="10312" xr:uid="{00000000-0005-0000-0000-00001F430000}"/>
    <cellStyle name="SAPBEXexcBad9 2 5" xfId="12628" xr:uid="{00000000-0005-0000-0000-000020430000}"/>
    <cellStyle name="SAPBEXexcBad9 2 6" xfId="16068" xr:uid="{00000000-0005-0000-0000-000021430000}"/>
    <cellStyle name="SAPBEXexcBad9 2 7" xfId="17324" xr:uid="{00000000-0005-0000-0000-000022430000}"/>
    <cellStyle name="SAPBEXexcBad9 2 8" xfId="20764" xr:uid="{00000000-0005-0000-0000-000023430000}"/>
    <cellStyle name="SAPBEXexcBad9 2 9" xfId="21983" xr:uid="{00000000-0005-0000-0000-000024430000}"/>
    <cellStyle name="SAPBEXexcBad9 20" xfId="3762" xr:uid="{00000000-0005-0000-0000-000025430000}"/>
    <cellStyle name="SAPBEXexcBad9 20 2" xfId="6300" xr:uid="{00000000-0005-0000-0000-000026430000}"/>
    <cellStyle name="SAPBEXexcBad9 20 3" xfId="5434" xr:uid="{00000000-0005-0000-0000-000027430000}"/>
    <cellStyle name="SAPBEXexcBad9 20 4" xfId="10135" xr:uid="{00000000-0005-0000-0000-000028430000}"/>
    <cellStyle name="SAPBEXexcBad9 20 5" xfId="12484" xr:uid="{00000000-0005-0000-0000-000029430000}"/>
    <cellStyle name="SAPBEXexcBad9 20 6" xfId="16751" xr:uid="{00000000-0005-0000-0000-00002A430000}"/>
    <cellStyle name="SAPBEXexcBad9 20 7" xfId="17180" xr:uid="{00000000-0005-0000-0000-00002B430000}"/>
    <cellStyle name="SAPBEXexcBad9 20 8" xfId="21447" xr:uid="{00000000-0005-0000-0000-00002C430000}"/>
    <cellStyle name="SAPBEXexcBad9 20 9" xfId="21857" xr:uid="{00000000-0005-0000-0000-00002D430000}"/>
    <cellStyle name="SAPBEXexcBad9 21" xfId="3402" xr:uid="{00000000-0005-0000-0000-00002E430000}"/>
    <cellStyle name="SAPBEXexcBad9 21 2" xfId="5940" xr:uid="{00000000-0005-0000-0000-00002F430000}"/>
    <cellStyle name="SAPBEXexcBad9 21 3" xfId="8088" xr:uid="{00000000-0005-0000-0000-000030430000}"/>
    <cellStyle name="SAPBEXexcBad9 21 4" xfId="8268" xr:uid="{00000000-0005-0000-0000-000031430000}"/>
    <cellStyle name="SAPBEXexcBad9 21 5" xfId="12515" xr:uid="{00000000-0005-0000-0000-000032430000}"/>
    <cellStyle name="SAPBEXexcBad9 21 6" xfId="15517" xr:uid="{00000000-0005-0000-0000-000033430000}"/>
    <cellStyle name="SAPBEXexcBad9 21 7" xfId="17211" xr:uid="{00000000-0005-0000-0000-000034430000}"/>
    <cellStyle name="SAPBEXexcBad9 21 8" xfId="20213" xr:uid="{00000000-0005-0000-0000-000035430000}"/>
    <cellStyle name="SAPBEXexcBad9 21 9" xfId="21882" xr:uid="{00000000-0005-0000-0000-000036430000}"/>
    <cellStyle name="SAPBEXexcBad9 22" xfId="3838" xr:uid="{00000000-0005-0000-0000-000037430000}"/>
    <cellStyle name="SAPBEXexcBad9 22 2" xfId="6376" xr:uid="{00000000-0005-0000-0000-000038430000}"/>
    <cellStyle name="SAPBEXexcBad9 22 3" xfId="9037" xr:uid="{00000000-0005-0000-0000-000039430000}"/>
    <cellStyle name="SAPBEXexcBad9 22 4" xfId="11012" xr:uid="{00000000-0005-0000-0000-00003A430000}"/>
    <cellStyle name="SAPBEXexcBad9 22 5" xfId="13391" xr:uid="{00000000-0005-0000-0000-00003B430000}"/>
    <cellStyle name="SAPBEXexcBad9 22 6" xfId="16045" xr:uid="{00000000-0005-0000-0000-00003C430000}"/>
    <cellStyle name="SAPBEXexcBad9 22 7" xfId="18087" xr:uid="{00000000-0005-0000-0000-00003D430000}"/>
    <cellStyle name="SAPBEXexcBad9 22 8" xfId="20741" xr:uid="{00000000-0005-0000-0000-00003E430000}"/>
    <cellStyle name="SAPBEXexcBad9 22 9" xfId="22685" xr:uid="{00000000-0005-0000-0000-00003F430000}"/>
    <cellStyle name="SAPBEXexcBad9 23" xfId="3533" xr:uid="{00000000-0005-0000-0000-000040430000}"/>
    <cellStyle name="SAPBEXexcBad9 23 2" xfId="6071" xr:uid="{00000000-0005-0000-0000-000041430000}"/>
    <cellStyle name="SAPBEXexcBad9 23 3" xfId="9943" xr:uid="{00000000-0005-0000-0000-000042430000}"/>
    <cellStyle name="SAPBEXexcBad9 23 4" xfId="11438" xr:uid="{00000000-0005-0000-0000-000043430000}"/>
    <cellStyle name="SAPBEXexcBad9 23 5" xfId="14885" xr:uid="{00000000-0005-0000-0000-000044430000}"/>
    <cellStyle name="SAPBEXexcBad9 23 6" xfId="16216" xr:uid="{00000000-0005-0000-0000-000045430000}"/>
    <cellStyle name="SAPBEXexcBad9 23 7" xfId="19581" xr:uid="{00000000-0005-0000-0000-000046430000}"/>
    <cellStyle name="SAPBEXexcBad9 23 8" xfId="20912" xr:uid="{00000000-0005-0000-0000-000047430000}"/>
    <cellStyle name="SAPBEXexcBad9 23 9" xfId="24053" xr:uid="{00000000-0005-0000-0000-000048430000}"/>
    <cellStyle name="SAPBEXexcBad9 24" xfId="3874" xr:uid="{00000000-0005-0000-0000-000049430000}"/>
    <cellStyle name="SAPBEXexcBad9 24 2" xfId="6412" xr:uid="{00000000-0005-0000-0000-00004A430000}"/>
    <cellStyle name="SAPBEXexcBad9 24 3" xfId="8691" xr:uid="{00000000-0005-0000-0000-00004B430000}"/>
    <cellStyle name="SAPBEXexcBad9 24 4" xfId="11206" xr:uid="{00000000-0005-0000-0000-00004C430000}"/>
    <cellStyle name="SAPBEXexcBad9 24 5" xfId="13608" xr:uid="{00000000-0005-0000-0000-00004D430000}"/>
    <cellStyle name="SAPBEXexcBad9 24 6" xfId="16380" xr:uid="{00000000-0005-0000-0000-00004E430000}"/>
    <cellStyle name="SAPBEXexcBad9 24 7" xfId="18304" xr:uid="{00000000-0005-0000-0000-00004F430000}"/>
    <cellStyle name="SAPBEXexcBad9 24 8" xfId="21076" xr:uid="{00000000-0005-0000-0000-000050430000}"/>
    <cellStyle name="SAPBEXexcBad9 24 9" xfId="22881" xr:uid="{00000000-0005-0000-0000-000051430000}"/>
    <cellStyle name="SAPBEXexcBad9 25" xfId="3773" xr:uid="{00000000-0005-0000-0000-000052430000}"/>
    <cellStyle name="SAPBEXexcBad9 25 2" xfId="6311" xr:uid="{00000000-0005-0000-0000-000053430000}"/>
    <cellStyle name="SAPBEXexcBad9 25 3" xfId="10179" xr:uid="{00000000-0005-0000-0000-000054430000}"/>
    <cellStyle name="SAPBEXexcBad9 25 4" xfId="10793" xr:uid="{00000000-0005-0000-0000-000055430000}"/>
    <cellStyle name="SAPBEXexcBad9 25 5" xfId="13152" xr:uid="{00000000-0005-0000-0000-000056430000}"/>
    <cellStyle name="SAPBEXexcBad9 25 6" xfId="16539" xr:uid="{00000000-0005-0000-0000-000057430000}"/>
    <cellStyle name="SAPBEXexcBad9 25 7" xfId="17848" xr:uid="{00000000-0005-0000-0000-000058430000}"/>
    <cellStyle name="SAPBEXexcBad9 25 8" xfId="21235" xr:uid="{00000000-0005-0000-0000-000059430000}"/>
    <cellStyle name="SAPBEXexcBad9 25 9" xfId="22464" xr:uid="{00000000-0005-0000-0000-00005A430000}"/>
    <cellStyle name="SAPBEXexcBad9 26" xfId="3830" xr:uid="{00000000-0005-0000-0000-00005B430000}"/>
    <cellStyle name="SAPBEXexcBad9 26 2" xfId="6368" xr:uid="{00000000-0005-0000-0000-00005C430000}"/>
    <cellStyle name="SAPBEXexcBad9 26 3" xfId="9045" xr:uid="{00000000-0005-0000-0000-00005D430000}"/>
    <cellStyle name="SAPBEXexcBad9 26 4" xfId="12240" xr:uid="{00000000-0005-0000-0000-00005E430000}"/>
    <cellStyle name="SAPBEXexcBad9 26 5" xfId="14599" xr:uid="{00000000-0005-0000-0000-00005F430000}"/>
    <cellStyle name="SAPBEXexcBad9 26 6" xfId="15219" xr:uid="{00000000-0005-0000-0000-000060430000}"/>
    <cellStyle name="SAPBEXexcBad9 26 7" xfId="19295" xr:uid="{00000000-0005-0000-0000-000061430000}"/>
    <cellStyle name="SAPBEXexcBad9 26 8" xfId="19915" xr:uid="{00000000-0005-0000-0000-000062430000}"/>
    <cellStyle name="SAPBEXexcBad9 26 9" xfId="23791" xr:uid="{00000000-0005-0000-0000-000063430000}"/>
    <cellStyle name="SAPBEXexcBad9 27" xfId="3808" xr:uid="{00000000-0005-0000-0000-000064430000}"/>
    <cellStyle name="SAPBEXexcBad9 27 2" xfId="6346" xr:uid="{00000000-0005-0000-0000-000065430000}"/>
    <cellStyle name="SAPBEXexcBad9 27 3" xfId="7988" xr:uid="{00000000-0005-0000-0000-000066430000}"/>
    <cellStyle name="SAPBEXexcBad9 27 4" xfId="10488" xr:uid="{00000000-0005-0000-0000-000067430000}"/>
    <cellStyle name="SAPBEXexcBad9 27 5" xfId="12823" xr:uid="{00000000-0005-0000-0000-000068430000}"/>
    <cellStyle name="SAPBEXexcBad9 27 6" xfId="16435" xr:uid="{00000000-0005-0000-0000-000069430000}"/>
    <cellStyle name="SAPBEXexcBad9 27 7" xfId="17519" xr:uid="{00000000-0005-0000-0000-00006A430000}"/>
    <cellStyle name="SAPBEXexcBad9 27 8" xfId="21131" xr:uid="{00000000-0005-0000-0000-00006B430000}"/>
    <cellStyle name="SAPBEXexcBad9 27 9" xfId="22158" xr:uid="{00000000-0005-0000-0000-00006C430000}"/>
    <cellStyle name="SAPBEXexcBad9 28" xfId="4022" xr:uid="{00000000-0005-0000-0000-00006D430000}"/>
    <cellStyle name="SAPBEXexcBad9 28 2" xfId="6560" xr:uid="{00000000-0005-0000-0000-00006E430000}"/>
    <cellStyle name="SAPBEXexcBad9 28 3" xfId="9582" xr:uid="{00000000-0005-0000-0000-00006F430000}"/>
    <cellStyle name="SAPBEXexcBad9 28 4" xfId="11382" xr:uid="{00000000-0005-0000-0000-000070430000}"/>
    <cellStyle name="SAPBEXexcBad9 28 5" xfId="13495" xr:uid="{00000000-0005-0000-0000-000071430000}"/>
    <cellStyle name="SAPBEXexcBad9 28 6" xfId="12935" xr:uid="{00000000-0005-0000-0000-000072430000}"/>
    <cellStyle name="SAPBEXexcBad9 28 7" xfId="18191" xr:uid="{00000000-0005-0000-0000-000073430000}"/>
    <cellStyle name="SAPBEXexcBad9 28 8" xfId="17631" xr:uid="{00000000-0005-0000-0000-000074430000}"/>
    <cellStyle name="SAPBEXexcBad9 28 9" xfId="22775" xr:uid="{00000000-0005-0000-0000-000075430000}"/>
    <cellStyle name="SAPBEXexcBad9 29" xfId="4039" xr:uid="{00000000-0005-0000-0000-000076430000}"/>
    <cellStyle name="SAPBEXexcBad9 29 2" xfId="6577" xr:uid="{00000000-0005-0000-0000-000077430000}"/>
    <cellStyle name="SAPBEXexcBad9 29 3" xfId="9504" xr:uid="{00000000-0005-0000-0000-000078430000}"/>
    <cellStyle name="SAPBEXexcBad9 29 4" xfId="12178" xr:uid="{00000000-0005-0000-0000-000079430000}"/>
    <cellStyle name="SAPBEXexcBad9 29 5" xfId="14823" xr:uid="{00000000-0005-0000-0000-00007A430000}"/>
    <cellStyle name="SAPBEXexcBad9 29 6" xfId="16911" xr:uid="{00000000-0005-0000-0000-00007B430000}"/>
    <cellStyle name="SAPBEXexcBad9 29 7" xfId="19519" xr:uid="{00000000-0005-0000-0000-00007C430000}"/>
    <cellStyle name="SAPBEXexcBad9 29 8" xfId="21607" xr:uid="{00000000-0005-0000-0000-00007D430000}"/>
    <cellStyle name="SAPBEXexcBad9 29 9" xfId="24006" xr:uid="{00000000-0005-0000-0000-00007E430000}"/>
    <cellStyle name="SAPBEXexcBad9 3" xfId="3028" xr:uid="{00000000-0005-0000-0000-00007F430000}"/>
    <cellStyle name="SAPBEXexcBad9 3 2" xfId="5567" xr:uid="{00000000-0005-0000-0000-000080430000}"/>
    <cellStyle name="SAPBEXexcBad9 3 3" xfId="8356" xr:uid="{00000000-0005-0000-0000-000081430000}"/>
    <cellStyle name="SAPBEXexcBad9 3 4" xfId="12112" xr:uid="{00000000-0005-0000-0000-000082430000}"/>
    <cellStyle name="SAPBEXexcBad9 3 5" xfId="14594" xr:uid="{00000000-0005-0000-0000-000083430000}"/>
    <cellStyle name="SAPBEXexcBad9 3 6" xfId="16696" xr:uid="{00000000-0005-0000-0000-000084430000}"/>
    <cellStyle name="SAPBEXexcBad9 3 7" xfId="19290" xr:uid="{00000000-0005-0000-0000-000085430000}"/>
    <cellStyle name="SAPBEXexcBad9 3 8" xfId="21392" xr:uid="{00000000-0005-0000-0000-000086430000}"/>
    <cellStyle name="SAPBEXexcBad9 3 9" xfId="23786" xr:uid="{00000000-0005-0000-0000-000087430000}"/>
    <cellStyle name="SAPBEXexcBad9 30" xfId="4013" xr:uid="{00000000-0005-0000-0000-000088430000}"/>
    <cellStyle name="SAPBEXexcBad9 30 2" xfId="6551" xr:uid="{00000000-0005-0000-0000-000089430000}"/>
    <cellStyle name="SAPBEXexcBad9 30 3" xfId="8928" xr:uid="{00000000-0005-0000-0000-00008A430000}"/>
    <cellStyle name="SAPBEXexcBad9 30 4" xfId="11099" xr:uid="{00000000-0005-0000-0000-00008B430000}"/>
    <cellStyle name="SAPBEXexcBad9 30 5" xfId="13492" xr:uid="{00000000-0005-0000-0000-00008C430000}"/>
    <cellStyle name="SAPBEXexcBad9 30 6" xfId="16879" xr:uid="{00000000-0005-0000-0000-00008D430000}"/>
    <cellStyle name="SAPBEXexcBad9 30 7" xfId="18188" xr:uid="{00000000-0005-0000-0000-00008E430000}"/>
    <cellStyle name="SAPBEXexcBad9 30 8" xfId="21575" xr:uid="{00000000-0005-0000-0000-00008F430000}"/>
    <cellStyle name="SAPBEXexcBad9 30 9" xfId="22772" xr:uid="{00000000-0005-0000-0000-000090430000}"/>
    <cellStyle name="SAPBEXexcBad9 31" xfId="4095" xr:uid="{00000000-0005-0000-0000-000091430000}"/>
    <cellStyle name="SAPBEXexcBad9 31 2" xfId="6633" xr:uid="{00000000-0005-0000-0000-000092430000}"/>
    <cellStyle name="SAPBEXexcBad9 31 3" xfId="9458" xr:uid="{00000000-0005-0000-0000-000093430000}"/>
    <cellStyle name="SAPBEXexcBad9 31 4" xfId="8551" xr:uid="{00000000-0005-0000-0000-000094430000}"/>
    <cellStyle name="SAPBEXexcBad9 31 5" xfId="14913" xr:uid="{00000000-0005-0000-0000-000095430000}"/>
    <cellStyle name="SAPBEXexcBad9 31 6" xfId="15916" xr:uid="{00000000-0005-0000-0000-000096430000}"/>
    <cellStyle name="SAPBEXexcBad9 31 7" xfId="19609" xr:uid="{00000000-0005-0000-0000-000097430000}"/>
    <cellStyle name="SAPBEXexcBad9 31 8" xfId="20612" xr:uid="{00000000-0005-0000-0000-000098430000}"/>
    <cellStyle name="SAPBEXexcBad9 31 9" xfId="24077" xr:uid="{00000000-0005-0000-0000-000099430000}"/>
    <cellStyle name="SAPBEXexcBad9 32" xfId="3948" xr:uid="{00000000-0005-0000-0000-00009A430000}"/>
    <cellStyle name="SAPBEXexcBad9 32 2" xfId="6486" xr:uid="{00000000-0005-0000-0000-00009B430000}"/>
    <cellStyle name="SAPBEXexcBad9 32 3" xfId="9256" xr:uid="{00000000-0005-0000-0000-00009C430000}"/>
    <cellStyle name="SAPBEXexcBad9 32 4" xfId="11025" xr:uid="{00000000-0005-0000-0000-00009D430000}"/>
    <cellStyle name="SAPBEXexcBad9 32 5" xfId="13407" xr:uid="{00000000-0005-0000-0000-00009E430000}"/>
    <cellStyle name="SAPBEXexcBad9 32 6" xfId="15485" xr:uid="{00000000-0005-0000-0000-00009F430000}"/>
    <cellStyle name="SAPBEXexcBad9 32 7" xfId="18103" xr:uid="{00000000-0005-0000-0000-0000A0430000}"/>
    <cellStyle name="SAPBEXexcBad9 32 8" xfId="20181" xr:uid="{00000000-0005-0000-0000-0000A1430000}"/>
    <cellStyle name="SAPBEXexcBad9 32 9" xfId="22698" xr:uid="{00000000-0005-0000-0000-0000A2430000}"/>
    <cellStyle name="SAPBEXexcBad9 33" xfId="4207" xr:uid="{00000000-0005-0000-0000-0000A3430000}"/>
    <cellStyle name="SAPBEXexcBad9 33 2" xfId="6745" xr:uid="{00000000-0005-0000-0000-0000A4430000}"/>
    <cellStyle name="SAPBEXexcBad9 33 3" xfId="9079" xr:uid="{00000000-0005-0000-0000-0000A5430000}"/>
    <cellStyle name="SAPBEXexcBad9 33 4" xfId="11817" xr:uid="{00000000-0005-0000-0000-0000A6430000}"/>
    <cellStyle name="SAPBEXexcBad9 33 5" xfId="14274" xr:uid="{00000000-0005-0000-0000-0000A7430000}"/>
    <cellStyle name="SAPBEXexcBad9 33 6" xfId="15549" xr:uid="{00000000-0005-0000-0000-0000A8430000}"/>
    <cellStyle name="SAPBEXexcBad9 33 7" xfId="18970" xr:uid="{00000000-0005-0000-0000-0000A9430000}"/>
    <cellStyle name="SAPBEXexcBad9 33 8" xfId="20245" xr:uid="{00000000-0005-0000-0000-0000AA430000}"/>
    <cellStyle name="SAPBEXexcBad9 33 9" xfId="23492" xr:uid="{00000000-0005-0000-0000-0000AB430000}"/>
    <cellStyle name="SAPBEXexcBad9 34" xfId="4167" xr:uid="{00000000-0005-0000-0000-0000AC430000}"/>
    <cellStyle name="SAPBEXexcBad9 34 2" xfId="6705" xr:uid="{00000000-0005-0000-0000-0000AD430000}"/>
    <cellStyle name="SAPBEXexcBad9 34 3" xfId="9078" xr:uid="{00000000-0005-0000-0000-0000AE430000}"/>
    <cellStyle name="SAPBEXexcBad9 34 4" xfId="11015" xr:uid="{00000000-0005-0000-0000-0000AF430000}"/>
    <cellStyle name="SAPBEXexcBad9 34 5" xfId="13394" xr:uid="{00000000-0005-0000-0000-0000B0430000}"/>
    <cellStyle name="SAPBEXexcBad9 34 6" xfId="15084" xr:uid="{00000000-0005-0000-0000-0000B1430000}"/>
    <cellStyle name="SAPBEXexcBad9 34 7" xfId="18090" xr:uid="{00000000-0005-0000-0000-0000B2430000}"/>
    <cellStyle name="SAPBEXexcBad9 34 8" xfId="19780" xr:uid="{00000000-0005-0000-0000-0000B3430000}"/>
    <cellStyle name="SAPBEXexcBad9 34 9" xfId="22688" xr:uid="{00000000-0005-0000-0000-0000B4430000}"/>
    <cellStyle name="SAPBEXexcBad9 35" xfId="4128" xr:uid="{00000000-0005-0000-0000-0000B5430000}"/>
    <cellStyle name="SAPBEXexcBad9 35 2" xfId="6666" xr:uid="{00000000-0005-0000-0000-0000B6430000}"/>
    <cellStyle name="SAPBEXexcBad9 35 3" xfId="5493" xr:uid="{00000000-0005-0000-0000-0000B7430000}"/>
    <cellStyle name="SAPBEXexcBad9 35 4" xfId="10672" xr:uid="{00000000-0005-0000-0000-0000B8430000}"/>
    <cellStyle name="SAPBEXexcBad9 35 5" xfId="13021" xr:uid="{00000000-0005-0000-0000-0000B9430000}"/>
    <cellStyle name="SAPBEXexcBad9 35 6" xfId="15660" xr:uid="{00000000-0005-0000-0000-0000BA430000}"/>
    <cellStyle name="SAPBEXexcBad9 35 7" xfId="17717" xr:uid="{00000000-0005-0000-0000-0000BB430000}"/>
    <cellStyle name="SAPBEXexcBad9 35 8" xfId="20356" xr:uid="{00000000-0005-0000-0000-0000BC430000}"/>
    <cellStyle name="SAPBEXexcBad9 35 9" xfId="22345" xr:uid="{00000000-0005-0000-0000-0000BD430000}"/>
    <cellStyle name="SAPBEXexcBad9 36" xfId="4158" xr:uid="{00000000-0005-0000-0000-0000BE430000}"/>
    <cellStyle name="SAPBEXexcBad9 36 2" xfId="6696" xr:uid="{00000000-0005-0000-0000-0000BF430000}"/>
    <cellStyle name="SAPBEXexcBad9 36 3" xfId="9160" xr:uid="{00000000-0005-0000-0000-0000C0430000}"/>
    <cellStyle name="SAPBEXexcBad9 36 4" xfId="11701" xr:uid="{00000000-0005-0000-0000-0000C1430000}"/>
    <cellStyle name="SAPBEXexcBad9 36 5" xfId="14150" xr:uid="{00000000-0005-0000-0000-0000C2430000}"/>
    <cellStyle name="SAPBEXexcBad9 36 6" xfId="15470" xr:uid="{00000000-0005-0000-0000-0000C3430000}"/>
    <cellStyle name="SAPBEXexcBad9 36 7" xfId="18846" xr:uid="{00000000-0005-0000-0000-0000C4430000}"/>
    <cellStyle name="SAPBEXexcBad9 36 8" xfId="20166" xr:uid="{00000000-0005-0000-0000-0000C5430000}"/>
    <cellStyle name="SAPBEXexcBad9 36 9" xfId="23375" xr:uid="{00000000-0005-0000-0000-0000C6430000}"/>
    <cellStyle name="SAPBEXexcBad9 37" xfId="4212" xr:uid="{00000000-0005-0000-0000-0000C7430000}"/>
    <cellStyle name="SAPBEXexcBad9 37 2" xfId="6750" xr:uid="{00000000-0005-0000-0000-0000C8430000}"/>
    <cellStyle name="SAPBEXexcBad9 37 3" xfId="9467" xr:uid="{00000000-0005-0000-0000-0000C9430000}"/>
    <cellStyle name="SAPBEXexcBad9 37 4" xfId="11446" xr:uid="{00000000-0005-0000-0000-0000CA430000}"/>
    <cellStyle name="SAPBEXexcBad9 37 5" xfId="13865" xr:uid="{00000000-0005-0000-0000-0000CB430000}"/>
    <cellStyle name="SAPBEXexcBad9 37 6" xfId="15515" xr:uid="{00000000-0005-0000-0000-0000CC430000}"/>
    <cellStyle name="SAPBEXexcBad9 37 7" xfId="18561" xr:uid="{00000000-0005-0000-0000-0000CD430000}"/>
    <cellStyle name="SAPBEXexcBad9 37 8" xfId="20211" xr:uid="{00000000-0005-0000-0000-0000CE430000}"/>
    <cellStyle name="SAPBEXexcBad9 37 9" xfId="23121" xr:uid="{00000000-0005-0000-0000-0000CF430000}"/>
    <cellStyle name="SAPBEXexcBad9 38" xfId="4062" xr:uid="{00000000-0005-0000-0000-0000D0430000}"/>
    <cellStyle name="SAPBEXexcBad9 38 2" xfId="6600" xr:uid="{00000000-0005-0000-0000-0000D1430000}"/>
    <cellStyle name="SAPBEXexcBad9 38 3" xfId="8479" xr:uid="{00000000-0005-0000-0000-0000D2430000}"/>
    <cellStyle name="SAPBEXexcBad9 38 4" xfId="11847" xr:uid="{00000000-0005-0000-0000-0000D3430000}"/>
    <cellStyle name="SAPBEXexcBad9 38 5" xfId="14309" xr:uid="{00000000-0005-0000-0000-0000D4430000}"/>
    <cellStyle name="SAPBEXexcBad9 38 6" xfId="14991" xr:uid="{00000000-0005-0000-0000-0000D5430000}"/>
    <cellStyle name="SAPBEXexcBad9 38 7" xfId="19005" xr:uid="{00000000-0005-0000-0000-0000D6430000}"/>
    <cellStyle name="SAPBEXexcBad9 38 8" xfId="19687" xr:uid="{00000000-0005-0000-0000-0000D7430000}"/>
    <cellStyle name="SAPBEXexcBad9 38 9" xfId="23523" xr:uid="{00000000-0005-0000-0000-0000D8430000}"/>
    <cellStyle name="SAPBEXexcBad9 39" xfId="4468" xr:uid="{00000000-0005-0000-0000-0000D9430000}"/>
    <cellStyle name="SAPBEXexcBad9 39 2" xfId="7006" xr:uid="{00000000-0005-0000-0000-0000DA430000}"/>
    <cellStyle name="SAPBEXexcBad9 39 3" xfId="8638" xr:uid="{00000000-0005-0000-0000-0000DB430000}"/>
    <cellStyle name="SAPBEXexcBad9 39 4" xfId="11029" xr:uid="{00000000-0005-0000-0000-0000DC430000}"/>
    <cellStyle name="SAPBEXexcBad9 39 5" xfId="13411" xr:uid="{00000000-0005-0000-0000-0000DD430000}"/>
    <cellStyle name="SAPBEXexcBad9 39 6" xfId="16348" xr:uid="{00000000-0005-0000-0000-0000DE430000}"/>
    <cellStyle name="SAPBEXexcBad9 39 7" xfId="18107" xr:uid="{00000000-0005-0000-0000-0000DF430000}"/>
    <cellStyle name="SAPBEXexcBad9 39 8" xfId="21044" xr:uid="{00000000-0005-0000-0000-0000E0430000}"/>
    <cellStyle name="SAPBEXexcBad9 39 9" xfId="22702" xr:uid="{00000000-0005-0000-0000-0000E1430000}"/>
    <cellStyle name="SAPBEXexcBad9 4" xfId="3048" xr:uid="{00000000-0005-0000-0000-0000E2430000}"/>
    <cellStyle name="SAPBEXexcBad9 4 2" xfId="5587" xr:uid="{00000000-0005-0000-0000-0000E3430000}"/>
    <cellStyle name="SAPBEXexcBad9 4 3" xfId="10068" xr:uid="{00000000-0005-0000-0000-0000E4430000}"/>
    <cellStyle name="SAPBEXexcBad9 4 4" xfId="9684" xr:uid="{00000000-0005-0000-0000-0000E5430000}"/>
    <cellStyle name="SAPBEXexcBad9 4 5" xfId="12450" xr:uid="{00000000-0005-0000-0000-0000E6430000}"/>
    <cellStyle name="SAPBEXexcBad9 4 6" xfId="15855" xr:uid="{00000000-0005-0000-0000-0000E7430000}"/>
    <cellStyle name="SAPBEXexcBad9 4 7" xfId="17146" xr:uid="{00000000-0005-0000-0000-0000E8430000}"/>
    <cellStyle name="SAPBEXexcBad9 4 8" xfId="20551" xr:uid="{00000000-0005-0000-0000-0000E9430000}"/>
    <cellStyle name="SAPBEXexcBad9 4 9" xfId="21829" xr:uid="{00000000-0005-0000-0000-0000EA430000}"/>
    <cellStyle name="SAPBEXexcBad9 40" xfId="4461" xr:uid="{00000000-0005-0000-0000-0000EB430000}"/>
    <cellStyle name="SAPBEXexcBad9 40 2" xfId="6999" xr:uid="{00000000-0005-0000-0000-0000EC430000}"/>
    <cellStyle name="SAPBEXexcBad9 40 3" xfId="9566" xr:uid="{00000000-0005-0000-0000-0000ED430000}"/>
    <cellStyle name="SAPBEXexcBad9 40 4" xfId="10947" xr:uid="{00000000-0005-0000-0000-0000EE430000}"/>
    <cellStyle name="SAPBEXexcBad9 40 5" xfId="13318" xr:uid="{00000000-0005-0000-0000-0000EF430000}"/>
    <cellStyle name="SAPBEXexcBad9 40 6" xfId="16402" xr:uid="{00000000-0005-0000-0000-0000F0430000}"/>
    <cellStyle name="SAPBEXexcBad9 40 7" xfId="18014" xr:uid="{00000000-0005-0000-0000-0000F1430000}"/>
    <cellStyle name="SAPBEXexcBad9 40 8" xfId="21098" xr:uid="{00000000-0005-0000-0000-0000F2430000}"/>
    <cellStyle name="SAPBEXexcBad9 40 9" xfId="22618" xr:uid="{00000000-0005-0000-0000-0000F3430000}"/>
    <cellStyle name="SAPBEXexcBad9 41" xfId="4437" xr:uid="{00000000-0005-0000-0000-0000F4430000}"/>
    <cellStyle name="SAPBEXexcBad9 41 2" xfId="6975" xr:uid="{00000000-0005-0000-0000-0000F5430000}"/>
    <cellStyle name="SAPBEXexcBad9 41 3" xfId="8709" xr:uid="{00000000-0005-0000-0000-0000F6430000}"/>
    <cellStyle name="SAPBEXexcBad9 41 4" xfId="11005" xr:uid="{00000000-0005-0000-0000-0000F7430000}"/>
    <cellStyle name="SAPBEXexcBad9 41 5" xfId="13380" xr:uid="{00000000-0005-0000-0000-0000F8430000}"/>
    <cellStyle name="SAPBEXexcBad9 41 6" xfId="15011" xr:uid="{00000000-0005-0000-0000-0000F9430000}"/>
    <cellStyle name="SAPBEXexcBad9 41 7" xfId="18076" xr:uid="{00000000-0005-0000-0000-0000FA430000}"/>
    <cellStyle name="SAPBEXexcBad9 41 8" xfId="19707" xr:uid="{00000000-0005-0000-0000-0000FB430000}"/>
    <cellStyle name="SAPBEXexcBad9 41 9" xfId="22678" xr:uid="{00000000-0005-0000-0000-0000FC430000}"/>
    <cellStyle name="SAPBEXexcBad9 42" xfId="4474" xr:uid="{00000000-0005-0000-0000-0000FD430000}"/>
    <cellStyle name="SAPBEXexcBad9 42 2" xfId="7012" xr:uid="{00000000-0005-0000-0000-0000FE430000}"/>
    <cellStyle name="SAPBEXexcBad9 42 3" xfId="8338" xr:uid="{00000000-0005-0000-0000-0000FF430000}"/>
    <cellStyle name="SAPBEXexcBad9 42 4" xfId="11193" xr:uid="{00000000-0005-0000-0000-000000440000}"/>
    <cellStyle name="SAPBEXexcBad9 42 5" xfId="13594" xr:uid="{00000000-0005-0000-0000-000001440000}"/>
    <cellStyle name="SAPBEXexcBad9 42 6" xfId="16835" xr:uid="{00000000-0005-0000-0000-000002440000}"/>
    <cellStyle name="SAPBEXexcBad9 42 7" xfId="18290" xr:uid="{00000000-0005-0000-0000-000003440000}"/>
    <cellStyle name="SAPBEXexcBad9 42 8" xfId="21531" xr:uid="{00000000-0005-0000-0000-000004440000}"/>
    <cellStyle name="SAPBEXexcBad9 42 9" xfId="22868" xr:uid="{00000000-0005-0000-0000-000005440000}"/>
    <cellStyle name="SAPBEXexcBad9 43" xfId="4556" xr:uid="{00000000-0005-0000-0000-000006440000}"/>
    <cellStyle name="SAPBEXexcBad9 43 2" xfId="7094" xr:uid="{00000000-0005-0000-0000-000007440000}"/>
    <cellStyle name="SAPBEXexcBad9 43 3" xfId="7969" xr:uid="{00000000-0005-0000-0000-000008440000}"/>
    <cellStyle name="SAPBEXexcBad9 43 4" xfId="10246" xr:uid="{00000000-0005-0000-0000-000009440000}"/>
    <cellStyle name="SAPBEXexcBad9 43 5" xfId="12554" xr:uid="{00000000-0005-0000-0000-00000A440000}"/>
    <cellStyle name="SAPBEXexcBad9 43 6" xfId="16327" xr:uid="{00000000-0005-0000-0000-00000B440000}"/>
    <cellStyle name="SAPBEXexcBad9 43 7" xfId="17250" xr:uid="{00000000-0005-0000-0000-00000C440000}"/>
    <cellStyle name="SAPBEXexcBad9 43 8" xfId="21023" xr:uid="{00000000-0005-0000-0000-00000D440000}"/>
    <cellStyle name="SAPBEXexcBad9 43 9" xfId="21915" xr:uid="{00000000-0005-0000-0000-00000E440000}"/>
    <cellStyle name="SAPBEXexcBad9 44" xfId="4554" xr:uid="{00000000-0005-0000-0000-00000F440000}"/>
    <cellStyle name="SAPBEXexcBad9 44 2" xfId="7092" xr:uid="{00000000-0005-0000-0000-000010440000}"/>
    <cellStyle name="SAPBEXexcBad9 44 3" xfId="8256" xr:uid="{00000000-0005-0000-0000-000011440000}"/>
    <cellStyle name="SAPBEXexcBad9 44 4" xfId="10865" xr:uid="{00000000-0005-0000-0000-000012440000}"/>
    <cellStyle name="SAPBEXexcBad9 44 5" xfId="13230" xr:uid="{00000000-0005-0000-0000-000013440000}"/>
    <cellStyle name="SAPBEXexcBad9 44 6" xfId="15866" xr:uid="{00000000-0005-0000-0000-000014440000}"/>
    <cellStyle name="SAPBEXexcBad9 44 7" xfId="17926" xr:uid="{00000000-0005-0000-0000-000015440000}"/>
    <cellStyle name="SAPBEXexcBad9 44 8" xfId="20562" xr:uid="{00000000-0005-0000-0000-000016440000}"/>
    <cellStyle name="SAPBEXexcBad9 44 9" xfId="22536" xr:uid="{00000000-0005-0000-0000-000017440000}"/>
    <cellStyle name="SAPBEXexcBad9 45" xfId="4463" xr:uid="{00000000-0005-0000-0000-000018440000}"/>
    <cellStyle name="SAPBEXexcBad9 45 2" xfId="7001" xr:uid="{00000000-0005-0000-0000-000019440000}"/>
    <cellStyle name="SAPBEXexcBad9 45 3" xfId="9438" xr:uid="{00000000-0005-0000-0000-00001A440000}"/>
    <cellStyle name="SAPBEXexcBad9 45 4" xfId="11564" xr:uid="{00000000-0005-0000-0000-00001B440000}"/>
    <cellStyle name="SAPBEXexcBad9 45 5" xfId="13999" xr:uid="{00000000-0005-0000-0000-00001C440000}"/>
    <cellStyle name="SAPBEXexcBad9 45 6" xfId="15867" xr:uid="{00000000-0005-0000-0000-00001D440000}"/>
    <cellStyle name="SAPBEXexcBad9 45 7" xfId="18695" xr:uid="{00000000-0005-0000-0000-00001E440000}"/>
    <cellStyle name="SAPBEXexcBad9 45 8" xfId="20563" xr:uid="{00000000-0005-0000-0000-00001F440000}"/>
    <cellStyle name="SAPBEXexcBad9 45 9" xfId="23238" xr:uid="{00000000-0005-0000-0000-000020440000}"/>
    <cellStyle name="SAPBEXexcBad9 46" xfId="4770" xr:uid="{00000000-0005-0000-0000-000021440000}"/>
    <cellStyle name="SAPBEXexcBad9 46 2" xfId="7308" xr:uid="{00000000-0005-0000-0000-000022440000}"/>
    <cellStyle name="SAPBEXexcBad9 46 3" xfId="8836" xr:uid="{00000000-0005-0000-0000-000023440000}"/>
    <cellStyle name="SAPBEXexcBad9 46 4" xfId="11333" xr:uid="{00000000-0005-0000-0000-000024440000}"/>
    <cellStyle name="SAPBEXexcBad9 46 5" xfId="13742" xr:uid="{00000000-0005-0000-0000-000025440000}"/>
    <cellStyle name="SAPBEXexcBad9 46 6" xfId="16516" xr:uid="{00000000-0005-0000-0000-000026440000}"/>
    <cellStyle name="SAPBEXexcBad9 46 7" xfId="18438" xr:uid="{00000000-0005-0000-0000-000027440000}"/>
    <cellStyle name="SAPBEXexcBad9 46 8" xfId="21212" xr:uid="{00000000-0005-0000-0000-000028440000}"/>
    <cellStyle name="SAPBEXexcBad9 46 9" xfId="23007" xr:uid="{00000000-0005-0000-0000-000029440000}"/>
    <cellStyle name="SAPBEXexcBad9 47" xfId="4696" xr:uid="{00000000-0005-0000-0000-00002A440000}"/>
    <cellStyle name="SAPBEXexcBad9 47 2" xfId="7234" xr:uid="{00000000-0005-0000-0000-00002B440000}"/>
    <cellStyle name="SAPBEXexcBad9 47 3" xfId="9918" xr:uid="{00000000-0005-0000-0000-00002C440000}"/>
    <cellStyle name="SAPBEXexcBad9 47 4" xfId="10253" xr:uid="{00000000-0005-0000-0000-00002D440000}"/>
    <cellStyle name="SAPBEXexcBad9 47 5" xfId="12561" xr:uid="{00000000-0005-0000-0000-00002E440000}"/>
    <cellStyle name="SAPBEXexcBad9 47 6" xfId="16081" xr:uid="{00000000-0005-0000-0000-00002F440000}"/>
    <cellStyle name="SAPBEXexcBad9 47 7" xfId="17257" xr:uid="{00000000-0005-0000-0000-000030440000}"/>
    <cellStyle name="SAPBEXexcBad9 47 8" xfId="20777" xr:uid="{00000000-0005-0000-0000-000031440000}"/>
    <cellStyle name="SAPBEXexcBad9 47 9" xfId="21922" xr:uid="{00000000-0005-0000-0000-000032440000}"/>
    <cellStyle name="SAPBEXexcBad9 48" xfId="4729" xr:uid="{00000000-0005-0000-0000-000033440000}"/>
    <cellStyle name="SAPBEXexcBad9 48 2" xfId="7267" xr:uid="{00000000-0005-0000-0000-000034440000}"/>
    <cellStyle name="SAPBEXexcBad9 48 3" xfId="9476" xr:uid="{00000000-0005-0000-0000-000035440000}"/>
    <cellStyle name="SAPBEXexcBad9 48 4" xfId="11645" xr:uid="{00000000-0005-0000-0000-000036440000}"/>
    <cellStyle name="SAPBEXexcBad9 48 5" xfId="14089" xr:uid="{00000000-0005-0000-0000-000037440000}"/>
    <cellStyle name="SAPBEXexcBad9 48 6" xfId="13028" xr:uid="{00000000-0005-0000-0000-000038440000}"/>
    <cellStyle name="SAPBEXexcBad9 48 7" xfId="18785" xr:uid="{00000000-0005-0000-0000-000039440000}"/>
    <cellStyle name="SAPBEXexcBad9 48 8" xfId="17724" xr:uid="{00000000-0005-0000-0000-00003A440000}"/>
    <cellStyle name="SAPBEXexcBad9 48 9" xfId="23320" xr:uid="{00000000-0005-0000-0000-00003B440000}"/>
    <cellStyle name="SAPBEXexcBad9 49" xfId="4873" xr:uid="{00000000-0005-0000-0000-00003C440000}"/>
    <cellStyle name="SAPBEXexcBad9 49 2" xfId="7411" xr:uid="{00000000-0005-0000-0000-00003D440000}"/>
    <cellStyle name="SAPBEXexcBad9 49 3" xfId="9097" xr:uid="{00000000-0005-0000-0000-00003E440000}"/>
    <cellStyle name="SAPBEXexcBad9 49 4" xfId="11556" xr:uid="{00000000-0005-0000-0000-00003F440000}"/>
    <cellStyle name="SAPBEXexcBad9 49 5" xfId="13991" xr:uid="{00000000-0005-0000-0000-000040440000}"/>
    <cellStyle name="SAPBEXexcBad9 49 6" xfId="16207" xr:uid="{00000000-0005-0000-0000-000041440000}"/>
    <cellStyle name="SAPBEXexcBad9 49 7" xfId="18687" xr:uid="{00000000-0005-0000-0000-000042440000}"/>
    <cellStyle name="SAPBEXexcBad9 49 8" xfId="20903" xr:uid="{00000000-0005-0000-0000-000043440000}"/>
    <cellStyle name="SAPBEXexcBad9 49 9" xfId="23230" xr:uid="{00000000-0005-0000-0000-000044440000}"/>
    <cellStyle name="SAPBEXexcBad9 5" xfId="3110" xr:uid="{00000000-0005-0000-0000-000045440000}"/>
    <cellStyle name="SAPBEXexcBad9 5 2" xfId="5648" xr:uid="{00000000-0005-0000-0000-000046440000}"/>
    <cellStyle name="SAPBEXexcBad9 5 3" xfId="8003" xr:uid="{00000000-0005-0000-0000-000047440000}"/>
    <cellStyle name="SAPBEXexcBad9 5 4" xfId="10245" xr:uid="{00000000-0005-0000-0000-000048440000}"/>
    <cellStyle name="SAPBEXexcBad9 5 5" xfId="12552" xr:uid="{00000000-0005-0000-0000-000049440000}"/>
    <cellStyle name="SAPBEXexcBad9 5 6" xfId="16488" xr:uid="{00000000-0005-0000-0000-00004A440000}"/>
    <cellStyle name="SAPBEXexcBad9 5 7" xfId="17248" xr:uid="{00000000-0005-0000-0000-00004B440000}"/>
    <cellStyle name="SAPBEXexcBad9 5 8" xfId="21184" xr:uid="{00000000-0005-0000-0000-00004C440000}"/>
    <cellStyle name="SAPBEXexcBad9 5 9" xfId="21914" xr:uid="{00000000-0005-0000-0000-00004D440000}"/>
    <cellStyle name="SAPBEXexcBad9 50" xfId="4866" xr:uid="{00000000-0005-0000-0000-00004E440000}"/>
    <cellStyle name="SAPBEXexcBad9 50 2" xfId="7404" xr:uid="{00000000-0005-0000-0000-00004F440000}"/>
    <cellStyle name="SAPBEXexcBad9 50 3" xfId="8526" xr:uid="{00000000-0005-0000-0000-000050440000}"/>
    <cellStyle name="SAPBEXexcBad9 50 4" xfId="9656" xr:uid="{00000000-0005-0000-0000-000051440000}"/>
    <cellStyle name="SAPBEXexcBad9 50 5" xfId="12475" xr:uid="{00000000-0005-0000-0000-000052440000}"/>
    <cellStyle name="SAPBEXexcBad9 50 6" xfId="16511" xr:uid="{00000000-0005-0000-0000-000053440000}"/>
    <cellStyle name="SAPBEXexcBad9 50 7" xfId="17171" xr:uid="{00000000-0005-0000-0000-000054440000}"/>
    <cellStyle name="SAPBEXexcBad9 50 8" xfId="21207" xr:uid="{00000000-0005-0000-0000-000055440000}"/>
    <cellStyle name="SAPBEXexcBad9 50 9" xfId="21850" xr:uid="{00000000-0005-0000-0000-000056440000}"/>
    <cellStyle name="SAPBEXexcBad9 51" xfId="4902" xr:uid="{00000000-0005-0000-0000-000057440000}"/>
    <cellStyle name="SAPBEXexcBad9 51 2" xfId="7440" xr:uid="{00000000-0005-0000-0000-000058440000}"/>
    <cellStyle name="SAPBEXexcBad9 51 3" xfId="9660" xr:uid="{00000000-0005-0000-0000-000059440000}"/>
    <cellStyle name="SAPBEXexcBad9 51 4" xfId="10927" xr:uid="{00000000-0005-0000-0000-00005A440000}"/>
    <cellStyle name="SAPBEXexcBad9 51 5" xfId="13297" xr:uid="{00000000-0005-0000-0000-00005B440000}"/>
    <cellStyle name="SAPBEXexcBad9 51 6" xfId="15726" xr:uid="{00000000-0005-0000-0000-00005C440000}"/>
    <cellStyle name="SAPBEXexcBad9 51 7" xfId="17993" xr:uid="{00000000-0005-0000-0000-00005D440000}"/>
    <cellStyle name="SAPBEXexcBad9 51 8" xfId="20422" xr:uid="{00000000-0005-0000-0000-00005E440000}"/>
    <cellStyle name="SAPBEXexcBad9 51 9" xfId="22598" xr:uid="{00000000-0005-0000-0000-00005F440000}"/>
    <cellStyle name="SAPBEXexcBad9 52" xfId="4869" xr:uid="{00000000-0005-0000-0000-000060440000}"/>
    <cellStyle name="SAPBEXexcBad9 52 2" xfId="7407" xr:uid="{00000000-0005-0000-0000-000061440000}"/>
    <cellStyle name="SAPBEXexcBad9 52 3" xfId="8392" xr:uid="{00000000-0005-0000-0000-000062440000}"/>
    <cellStyle name="SAPBEXexcBad9 52 4" xfId="11410" xr:uid="{00000000-0005-0000-0000-000063440000}"/>
    <cellStyle name="SAPBEXexcBad9 52 5" xfId="13826" xr:uid="{00000000-0005-0000-0000-000064440000}"/>
    <cellStyle name="SAPBEXexcBad9 52 6" xfId="13750" xr:uid="{00000000-0005-0000-0000-000065440000}"/>
    <cellStyle name="SAPBEXexcBad9 52 7" xfId="18522" xr:uid="{00000000-0005-0000-0000-000066440000}"/>
    <cellStyle name="SAPBEXexcBad9 52 8" xfId="18446" xr:uid="{00000000-0005-0000-0000-000067440000}"/>
    <cellStyle name="SAPBEXexcBad9 52 9" xfId="23084" xr:uid="{00000000-0005-0000-0000-000068440000}"/>
    <cellStyle name="SAPBEXexcBad9 53" xfId="4950" xr:uid="{00000000-0005-0000-0000-000069440000}"/>
    <cellStyle name="SAPBEXexcBad9 53 2" xfId="7488" xr:uid="{00000000-0005-0000-0000-00006A440000}"/>
    <cellStyle name="SAPBEXexcBad9 53 3" xfId="8293" xr:uid="{00000000-0005-0000-0000-00006B440000}"/>
    <cellStyle name="SAPBEXexcBad9 53 4" xfId="10496" xr:uid="{00000000-0005-0000-0000-00006C440000}"/>
    <cellStyle name="SAPBEXexcBad9 53 5" xfId="12626" xr:uid="{00000000-0005-0000-0000-00006D440000}"/>
    <cellStyle name="SAPBEXexcBad9 53 6" xfId="15352" xr:uid="{00000000-0005-0000-0000-00006E440000}"/>
    <cellStyle name="SAPBEXexcBad9 53 7" xfId="17322" xr:uid="{00000000-0005-0000-0000-00006F440000}"/>
    <cellStyle name="SAPBEXexcBad9 53 8" xfId="20048" xr:uid="{00000000-0005-0000-0000-000070440000}"/>
    <cellStyle name="SAPBEXexcBad9 53 9" xfId="21981" xr:uid="{00000000-0005-0000-0000-000071440000}"/>
    <cellStyle name="SAPBEXexcBad9 54" xfId="4920" xr:uid="{00000000-0005-0000-0000-000072440000}"/>
    <cellStyle name="SAPBEXexcBad9 54 2" xfId="7458" xr:uid="{00000000-0005-0000-0000-000073440000}"/>
    <cellStyle name="SAPBEXexcBad9 54 3" xfId="9470" xr:uid="{00000000-0005-0000-0000-000074440000}"/>
    <cellStyle name="SAPBEXexcBad9 54 4" xfId="11844" xr:uid="{00000000-0005-0000-0000-000075440000}"/>
    <cellStyle name="SAPBEXexcBad9 54 5" xfId="14305" xr:uid="{00000000-0005-0000-0000-000076440000}"/>
    <cellStyle name="SAPBEXexcBad9 54 6" xfId="16668" xr:uid="{00000000-0005-0000-0000-000077440000}"/>
    <cellStyle name="SAPBEXexcBad9 54 7" xfId="19001" xr:uid="{00000000-0005-0000-0000-000078440000}"/>
    <cellStyle name="SAPBEXexcBad9 54 8" xfId="21364" xr:uid="{00000000-0005-0000-0000-000079440000}"/>
    <cellStyle name="SAPBEXexcBad9 54 9" xfId="23519" xr:uid="{00000000-0005-0000-0000-00007A440000}"/>
    <cellStyle name="SAPBEXexcBad9 55" xfId="4428" xr:uid="{00000000-0005-0000-0000-00007B440000}"/>
    <cellStyle name="SAPBEXexcBad9 55 2" xfId="6966" xr:uid="{00000000-0005-0000-0000-00007C440000}"/>
    <cellStyle name="SAPBEXexcBad9 55 3" xfId="8785" xr:uid="{00000000-0005-0000-0000-00007D440000}"/>
    <cellStyle name="SAPBEXexcBad9 55 4" xfId="11720" xr:uid="{00000000-0005-0000-0000-00007E440000}"/>
    <cellStyle name="SAPBEXexcBad9 55 5" xfId="14171" xr:uid="{00000000-0005-0000-0000-00007F440000}"/>
    <cellStyle name="SAPBEXexcBad9 55 6" xfId="16925" xr:uid="{00000000-0005-0000-0000-000080440000}"/>
    <cellStyle name="SAPBEXexcBad9 55 7" xfId="18867" xr:uid="{00000000-0005-0000-0000-000081440000}"/>
    <cellStyle name="SAPBEXexcBad9 55 8" xfId="21621" xr:uid="{00000000-0005-0000-0000-000082440000}"/>
    <cellStyle name="SAPBEXexcBad9 55 9" xfId="23394" xr:uid="{00000000-0005-0000-0000-000083440000}"/>
    <cellStyle name="SAPBEXexcBad9 56" xfId="5128" xr:uid="{00000000-0005-0000-0000-000084440000}"/>
    <cellStyle name="SAPBEXexcBad9 56 2" xfId="7666" xr:uid="{00000000-0005-0000-0000-000085440000}"/>
    <cellStyle name="SAPBEXexcBad9 56 3" xfId="8557" xr:uid="{00000000-0005-0000-0000-000086440000}"/>
    <cellStyle name="SAPBEXexcBad9 56 4" xfId="8885" xr:uid="{00000000-0005-0000-0000-000087440000}"/>
    <cellStyle name="SAPBEXexcBad9 56 5" xfId="12386" xr:uid="{00000000-0005-0000-0000-000088440000}"/>
    <cellStyle name="SAPBEXexcBad9 56 6" xfId="15251" xr:uid="{00000000-0005-0000-0000-000089440000}"/>
    <cellStyle name="SAPBEXexcBad9 56 7" xfId="17082" xr:uid="{00000000-0005-0000-0000-00008A440000}"/>
    <cellStyle name="SAPBEXexcBad9 56 8" xfId="19947" xr:uid="{00000000-0005-0000-0000-00008B440000}"/>
    <cellStyle name="SAPBEXexcBad9 56 9" xfId="21771" xr:uid="{00000000-0005-0000-0000-00008C440000}"/>
    <cellStyle name="SAPBEXexcBad9 57" xfId="5197" xr:uid="{00000000-0005-0000-0000-00008D440000}"/>
    <cellStyle name="SAPBEXexcBad9 57 2" xfId="7736" xr:uid="{00000000-0005-0000-0000-00008E440000}"/>
    <cellStyle name="SAPBEXexcBad9 57 3" xfId="9731" xr:uid="{00000000-0005-0000-0000-00008F440000}"/>
    <cellStyle name="SAPBEXexcBad9 57 4" xfId="11179" xr:uid="{00000000-0005-0000-0000-000090440000}"/>
    <cellStyle name="SAPBEXexcBad9 57 5" xfId="13577" xr:uid="{00000000-0005-0000-0000-000091440000}"/>
    <cellStyle name="SAPBEXexcBad9 57 6" xfId="15520" xr:uid="{00000000-0005-0000-0000-000092440000}"/>
    <cellStyle name="SAPBEXexcBad9 57 7" xfId="18273" xr:uid="{00000000-0005-0000-0000-000093440000}"/>
    <cellStyle name="SAPBEXexcBad9 57 8" xfId="20216" xr:uid="{00000000-0005-0000-0000-000094440000}"/>
    <cellStyle name="SAPBEXexcBad9 57 9" xfId="22852" xr:uid="{00000000-0005-0000-0000-000095440000}"/>
    <cellStyle name="SAPBEXexcBad9 58" xfId="5237" xr:uid="{00000000-0005-0000-0000-000096440000}"/>
    <cellStyle name="SAPBEXexcBad9 58 2" xfId="9703" xr:uid="{00000000-0005-0000-0000-000097440000}"/>
    <cellStyle name="SAPBEXexcBad9 58 3" xfId="10738" xr:uid="{00000000-0005-0000-0000-000098440000}"/>
    <cellStyle name="SAPBEXexcBad9 58 4" xfId="13093" xr:uid="{00000000-0005-0000-0000-000099440000}"/>
    <cellStyle name="SAPBEXexcBad9 58 5" xfId="15592" xr:uid="{00000000-0005-0000-0000-00009A440000}"/>
    <cellStyle name="SAPBEXexcBad9 58 6" xfId="17789" xr:uid="{00000000-0005-0000-0000-00009B440000}"/>
    <cellStyle name="SAPBEXexcBad9 58 7" xfId="20288" xr:uid="{00000000-0005-0000-0000-00009C440000}"/>
    <cellStyle name="SAPBEXexcBad9 58 8" xfId="22411" xr:uid="{00000000-0005-0000-0000-00009D440000}"/>
    <cellStyle name="SAPBEXexcBad9 59" xfId="9532" xr:uid="{00000000-0005-0000-0000-00009E440000}"/>
    <cellStyle name="SAPBEXexcBad9 6" xfId="3113" xr:uid="{00000000-0005-0000-0000-00009F440000}"/>
    <cellStyle name="SAPBEXexcBad9 6 2" xfId="5651" xr:uid="{00000000-0005-0000-0000-0000A0440000}"/>
    <cellStyle name="SAPBEXexcBad9 6 3" xfId="9873" xr:uid="{00000000-0005-0000-0000-0000A1440000}"/>
    <cellStyle name="SAPBEXexcBad9 6 4" xfId="11695" xr:uid="{00000000-0005-0000-0000-0000A2440000}"/>
    <cellStyle name="SAPBEXexcBad9 6 5" xfId="14144" xr:uid="{00000000-0005-0000-0000-0000A3440000}"/>
    <cellStyle name="SAPBEXexcBad9 6 6" xfId="14971" xr:uid="{00000000-0005-0000-0000-0000A4440000}"/>
    <cellStyle name="SAPBEXexcBad9 6 7" xfId="18840" xr:uid="{00000000-0005-0000-0000-0000A5440000}"/>
    <cellStyle name="SAPBEXexcBad9 6 8" xfId="19667" xr:uid="{00000000-0005-0000-0000-0000A6440000}"/>
    <cellStyle name="SAPBEXexcBad9 6 9" xfId="23369" xr:uid="{00000000-0005-0000-0000-0000A7440000}"/>
    <cellStyle name="SAPBEXexcBad9 60" xfId="8615" xr:uid="{00000000-0005-0000-0000-0000A8440000}"/>
    <cellStyle name="SAPBEXexcBad9 61" xfId="14829" xr:uid="{00000000-0005-0000-0000-0000A9440000}"/>
    <cellStyle name="SAPBEXexcBad9 62" xfId="16892" xr:uid="{00000000-0005-0000-0000-0000AA440000}"/>
    <cellStyle name="SAPBEXexcBad9 63" xfId="19525" xr:uid="{00000000-0005-0000-0000-0000AB440000}"/>
    <cellStyle name="SAPBEXexcBad9 64" xfId="21588" xr:uid="{00000000-0005-0000-0000-0000AC440000}"/>
    <cellStyle name="SAPBEXexcBad9 65" xfId="24011" xr:uid="{00000000-0005-0000-0000-0000AD440000}"/>
    <cellStyle name="SAPBEXexcBad9 7" xfId="3040" xr:uid="{00000000-0005-0000-0000-0000AE440000}"/>
    <cellStyle name="SAPBEXexcBad9 7 2" xfId="5579" xr:uid="{00000000-0005-0000-0000-0000AF440000}"/>
    <cellStyle name="SAPBEXexcBad9 7 3" xfId="8853" xr:uid="{00000000-0005-0000-0000-0000B0440000}"/>
    <cellStyle name="SAPBEXexcBad9 7 4" xfId="11791" xr:uid="{00000000-0005-0000-0000-0000B1440000}"/>
    <cellStyle name="SAPBEXexcBad9 7 5" xfId="13838" xr:uid="{00000000-0005-0000-0000-0000B2440000}"/>
    <cellStyle name="SAPBEXexcBad9 7 6" xfId="15025" xr:uid="{00000000-0005-0000-0000-0000B3440000}"/>
    <cellStyle name="SAPBEXexcBad9 7 7" xfId="18534" xr:uid="{00000000-0005-0000-0000-0000B4440000}"/>
    <cellStyle name="SAPBEXexcBad9 7 8" xfId="19721" xr:uid="{00000000-0005-0000-0000-0000B5440000}"/>
    <cellStyle name="SAPBEXexcBad9 7 9" xfId="23095" xr:uid="{00000000-0005-0000-0000-0000B6440000}"/>
    <cellStyle name="SAPBEXexcBad9 8" xfId="3112" xr:uid="{00000000-0005-0000-0000-0000B7440000}"/>
    <cellStyle name="SAPBEXexcBad9 8 2" xfId="5650" xr:uid="{00000000-0005-0000-0000-0000B8440000}"/>
    <cellStyle name="SAPBEXexcBad9 8 3" xfId="9508" xr:uid="{00000000-0005-0000-0000-0000B9440000}"/>
    <cellStyle name="SAPBEXexcBad9 8 4" xfId="7973" xr:uid="{00000000-0005-0000-0000-0000BA440000}"/>
    <cellStyle name="SAPBEXexcBad9 8 5" xfId="14951" xr:uid="{00000000-0005-0000-0000-0000BB440000}"/>
    <cellStyle name="SAPBEXexcBad9 8 6" xfId="16087" xr:uid="{00000000-0005-0000-0000-0000BC440000}"/>
    <cellStyle name="SAPBEXexcBad9 8 7" xfId="19647" xr:uid="{00000000-0005-0000-0000-0000BD440000}"/>
    <cellStyle name="SAPBEXexcBad9 8 8" xfId="20783" xr:uid="{00000000-0005-0000-0000-0000BE440000}"/>
    <cellStyle name="SAPBEXexcBad9 8 9" xfId="24113" xr:uid="{00000000-0005-0000-0000-0000BF440000}"/>
    <cellStyle name="SAPBEXexcBad9 9" xfId="3100" xr:uid="{00000000-0005-0000-0000-0000C0440000}"/>
    <cellStyle name="SAPBEXexcBad9 9 2" xfId="5638" xr:uid="{00000000-0005-0000-0000-0000C1440000}"/>
    <cellStyle name="SAPBEXexcBad9 9 3" xfId="8658" xr:uid="{00000000-0005-0000-0000-0000C2440000}"/>
    <cellStyle name="SAPBEXexcBad9 9 4" xfId="12108" xr:uid="{00000000-0005-0000-0000-0000C3440000}"/>
    <cellStyle name="SAPBEXexcBad9 9 5" xfId="14590" xr:uid="{00000000-0005-0000-0000-0000C4440000}"/>
    <cellStyle name="SAPBEXexcBad9 9 6" xfId="16452" xr:uid="{00000000-0005-0000-0000-0000C5440000}"/>
    <cellStyle name="SAPBEXexcBad9 9 7" xfId="19286" xr:uid="{00000000-0005-0000-0000-0000C6440000}"/>
    <cellStyle name="SAPBEXexcBad9 9 8" xfId="21148" xr:uid="{00000000-0005-0000-0000-0000C7440000}"/>
    <cellStyle name="SAPBEXexcBad9 9 9" xfId="23782" xr:uid="{00000000-0005-0000-0000-0000C8440000}"/>
    <cellStyle name="SAPBEXexcCritical4" xfId="2948" xr:uid="{00000000-0005-0000-0000-0000C9440000}"/>
    <cellStyle name="SAPBEXexcCritical4 10" xfId="3316" xr:uid="{00000000-0005-0000-0000-0000CA440000}"/>
    <cellStyle name="SAPBEXexcCritical4 10 2" xfId="5854" xr:uid="{00000000-0005-0000-0000-0000CB440000}"/>
    <cellStyle name="SAPBEXexcCritical4 10 3" xfId="8063" xr:uid="{00000000-0005-0000-0000-0000CC440000}"/>
    <cellStyle name="SAPBEXexcCritical4 10 4" xfId="12190" xr:uid="{00000000-0005-0000-0000-0000CD440000}"/>
    <cellStyle name="SAPBEXexcCritical4 10 5" xfId="14675" xr:uid="{00000000-0005-0000-0000-0000CE440000}"/>
    <cellStyle name="SAPBEXexcCritical4 10 6" xfId="14615" xr:uid="{00000000-0005-0000-0000-0000CF440000}"/>
    <cellStyle name="SAPBEXexcCritical4 10 7" xfId="19371" xr:uid="{00000000-0005-0000-0000-0000D0440000}"/>
    <cellStyle name="SAPBEXexcCritical4 10 8" xfId="19311" xr:uid="{00000000-0005-0000-0000-0000D1440000}"/>
    <cellStyle name="SAPBEXexcCritical4 10 9" xfId="23864" xr:uid="{00000000-0005-0000-0000-0000D2440000}"/>
    <cellStyle name="SAPBEXexcCritical4 11" xfId="3456" xr:uid="{00000000-0005-0000-0000-0000D3440000}"/>
    <cellStyle name="SAPBEXexcCritical4 11 2" xfId="5994" xr:uid="{00000000-0005-0000-0000-0000D4440000}"/>
    <cellStyle name="SAPBEXexcCritical4 11 3" xfId="8621" xr:uid="{00000000-0005-0000-0000-0000D5440000}"/>
    <cellStyle name="SAPBEXexcCritical4 11 4" xfId="11421" xr:uid="{00000000-0005-0000-0000-0000D6440000}"/>
    <cellStyle name="SAPBEXexcCritical4 11 5" xfId="13717" xr:uid="{00000000-0005-0000-0000-0000D7440000}"/>
    <cellStyle name="SAPBEXexcCritical4 11 6" xfId="16214" xr:uid="{00000000-0005-0000-0000-0000D8440000}"/>
    <cellStyle name="SAPBEXexcCritical4 11 7" xfId="18413" xr:uid="{00000000-0005-0000-0000-0000D9440000}"/>
    <cellStyle name="SAPBEXexcCritical4 11 8" xfId="20910" xr:uid="{00000000-0005-0000-0000-0000DA440000}"/>
    <cellStyle name="SAPBEXexcCritical4 11 9" xfId="22983" xr:uid="{00000000-0005-0000-0000-0000DB440000}"/>
    <cellStyle name="SAPBEXexcCritical4 12" xfId="3375" xr:uid="{00000000-0005-0000-0000-0000DC440000}"/>
    <cellStyle name="SAPBEXexcCritical4 12 2" xfId="5913" xr:uid="{00000000-0005-0000-0000-0000DD440000}"/>
    <cellStyle name="SAPBEXexcCritical4 12 3" xfId="9941" xr:uid="{00000000-0005-0000-0000-0000DE440000}"/>
    <cellStyle name="SAPBEXexcCritical4 12 4" xfId="11872" xr:uid="{00000000-0005-0000-0000-0000DF440000}"/>
    <cellStyle name="SAPBEXexcCritical4 12 5" xfId="14336" xr:uid="{00000000-0005-0000-0000-0000E0440000}"/>
    <cellStyle name="SAPBEXexcCritical4 12 6" xfId="15712" xr:uid="{00000000-0005-0000-0000-0000E1440000}"/>
    <cellStyle name="SAPBEXexcCritical4 12 7" xfId="19032" xr:uid="{00000000-0005-0000-0000-0000E2440000}"/>
    <cellStyle name="SAPBEXexcCritical4 12 8" xfId="20408" xr:uid="{00000000-0005-0000-0000-0000E3440000}"/>
    <cellStyle name="SAPBEXexcCritical4 12 9" xfId="23548" xr:uid="{00000000-0005-0000-0000-0000E4440000}"/>
    <cellStyle name="SAPBEXexcCritical4 13" xfId="3618" xr:uid="{00000000-0005-0000-0000-0000E5440000}"/>
    <cellStyle name="SAPBEXexcCritical4 13 2" xfId="6156" xr:uid="{00000000-0005-0000-0000-0000E6440000}"/>
    <cellStyle name="SAPBEXexcCritical4 13 3" xfId="8633" xr:uid="{00000000-0005-0000-0000-0000E7440000}"/>
    <cellStyle name="SAPBEXexcCritical4 13 4" xfId="11305" xr:uid="{00000000-0005-0000-0000-0000E8440000}"/>
    <cellStyle name="SAPBEXexcCritical4 13 5" xfId="14890" xr:uid="{00000000-0005-0000-0000-0000E9440000}"/>
    <cellStyle name="SAPBEXexcCritical4 13 6" xfId="16257" xr:uid="{00000000-0005-0000-0000-0000EA440000}"/>
    <cellStyle name="SAPBEXexcCritical4 13 7" xfId="19586" xr:uid="{00000000-0005-0000-0000-0000EB440000}"/>
    <cellStyle name="SAPBEXexcCritical4 13 8" xfId="20953" xr:uid="{00000000-0005-0000-0000-0000EC440000}"/>
    <cellStyle name="SAPBEXexcCritical4 13 9" xfId="24057" xr:uid="{00000000-0005-0000-0000-0000ED440000}"/>
    <cellStyle name="SAPBEXexcCritical4 14" xfId="3497" xr:uid="{00000000-0005-0000-0000-0000EE440000}"/>
    <cellStyle name="SAPBEXexcCritical4 14 2" xfId="6035" xr:uid="{00000000-0005-0000-0000-0000EF440000}"/>
    <cellStyle name="SAPBEXexcCritical4 14 3" xfId="9541" xr:uid="{00000000-0005-0000-0000-0000F0440000}"/>
    <cellStyle name="SAPBEXexcCritical4 14 4" xfId="11576" xr:uid="{00000000-0005-0000-0000-0000F1440000}"/>
    <cellStyle name="SAPBEXexcCritical4 14 5" xfId="14013" xr:uid="{00000000-0005-0000-0000-0000F2440000}"/>
    <cellStyle name="SAPBEXexcCritical4 14 6" xfId="16164" xr:uid="{00000000-0005-0000-0000-0000F3440000}"/>
    <cellStyle name="SAPBEXexcCritical4 14 7" xfId="18709" xr:uid="{00000000-0005-0000-0000-0000F4440000}"/>
    <cellStyle name="SAPBEXexcCritical4 14 8" xfId="20860" xr:uid="{00000000-0005-0000-0000-0000F5440000}"/>
    <cellStyle name="SAPBEXexcCritical4 14 9" xfId="23250" xr:uid="{00000000-0005-0000-0000-0000F6440000}"/>
    <cellStyle name="SAPBEXexcCritical4 15" xfId="3701" xr:uid="{00000000-0005-0000-0000-0000F7440000}"/>
    <cellStyle name="SAPBEXexcCritical4 15 2" xfId="6239" xr:uid="{00000000-0005-0000-0000-0000F8440000}"/>
    <cellStyle name="SAPBEXexcCritical4 15 3" xfId="9512" xr:uid="{00000000-0005-0000-0000-0000F9440000}"/>
    <cellStyle name="SAPBEXexcCritical4 15 4" xfId="11727" xr:uid="{00000000-0005-0000-0000-0000FA440000}"/>
    <cellStyle name="SAPBEXexcCritical4 15 5" xfId="14178" xr:uid="{00000000-0005-0000-0000-0000FB440000}"/>
    <cellStyle name="SAPBEXexcCritical4 15 6" xfId="16512" xr:uid="{00000000-0005-0000-0000-0000FC440000}"/>
    <cellStyle name="SAPBEXexcCritical4 15 7" xfId="18874" xr:uid="{00000000-0005-0000-0000-0000FD440000}"/>
    <cellStyle name="SAPBEXexcCritical4 15 8" xfId="21208" xr:uid="{00000000-0005-0000-0000-0000FE440000}"/>
    <cellStyle name="SAPBEXexcCritical4 15 9" xfId="23401" xr:uid="{00000000-0005-0000-0000-0000FF440000}"/>
    <cellStyle name="SAPBEXexcCritical4 16" xfId="3763" xr:uid="{00000000-0005-0000-0000-000000450000}"/>
    <cellStyle name="SAPBEXexcCritical4 16 2" xfId="6301" xr:uid="{00000000-0005-0000-0000-000001450000}"/>
    <cellStyle name="SAPBEXexcCritical4 16 3" xfId="5463" xr:uid="{00000000-0005-0000-0000-000002450000}"/>
    <cellStyle name="SAPBEXexcCritical4 16 4" xfId="11322" xr:uid="{00000000-0005-0000-0000-000003450000}"/>
    <cellStyle name="SAPBEXexcCritical4 16 5" xfId="13731" xr:uid="{00000000-0005-0000-0000-000004450000}"/>
    <cellStyle name="SAPBEXexcCritical4 16 6" xfId="15702" xr:uid="{00000000-0005-0000-0000-000005450000}"/>
    <cellStyle name="SAPBEXexcCritical4 16 7" xfId="18427" xr:uid="{00000000-0005-0000-0000-000006450000}"/>
    <cellStyle name="SAPBEXexcCritical4 16 8" xfId="20398" xr:uid="{00000000-0005-0000-0000-000007450000}"/>
    <cellStyle name="SAPBEXexcCritical4 16 9" xfId="22996" xr:uid="{00000000-0005-0000-0000-000008450000}"/>
    <cellStyle name="SAPBEXexcCritical4 17" xfId="3837" xr:uid="{00000000-0005-0000-0000-000009450000}"/>
    <cellStyle name="SAPBEXexcCritical4 17 2" xfId="6375" xr:uid="{00000000-0005-0000-0000-00000A450000}"/>
    <cellStyle name="SAPBEXexcCritical4 17 3" xfId="8095" xr:uid="{00000000-0005-0000-0000-00000B450000}"/>
    <cellStyle name="SAPBEXexcCritical4 17 4" xfId="10630" xr:uid="{00000000-0005-0000-0000-00000C450000}"/>
    <cellStyle name="SAPBEXexcCritical4 17 5" xfId="12979" xr:uid="{00000000-0005-0000-0000-00000D450000}"/>
    <cellStyle name="SAPBEXexcCritical4 17 6" xfId="15806" xr:uid="{00000000-0005-0000-0000-00000E450000}"/>
    <cellStyle name="SAPBEXexcCritical4 17 7" xfId="17675" xr:uid="{00000000-0005-0000-0000-00000F450000}"/>
    <cellStyle name="SAPBEXexcCritical4 17 8" xfId="20502" xr:uid="{00000000-0005-0000-0000-000010450000}"/>
    <cellStyle name="SAPBEXexcCritical4 17 9" xfId="22303" xr:uid="{00000000-0005-0000-0000-000011450000}"/>
    <cellStyle name="SAPBEXexcCritical4 18" xfId="3875" xr:uid="{00000000-0005-0000-0000-000012450000}"/>
    <cellStyle name="SAPBEXexcCritical4 18 2" xfId="6413" xr:uid="{00000000-0005-0000-0000-000013450000}"/>
    <cellStyle name="SAPBEXexcCritical4 18 3" xfId="8883" xr:uid="{00000000-0005-0000-0000-000014450000}"/>
    <cellStyle name="SAPBEXexcCritical4 18 4" xfId="11702" xr:uid="{00000000-0005-0000-0000-000015450000}"/>
    <cellStyle name="SAPBEXexcCritical4 18 5" xfId="14151" xr:uid="{00000000-0005-0000-0000-000016450000}"/>
    <cellStyle name="SAPBEXexcCritical4 18 6" xfId="15751" xr:uid="{00000000-0005-0000-0000-000017450000}"/>
    <cellStyle name="SAPBEXexcCritical4 18 7" xfId="18847" xr:uid="{00000000-0005-0000-0000-000018450000}"/>
    <cellStyle name="SAPBEXexcCritical4 18 8" xfId="20447" xr:uid="{00000000-0005-0000-0000-000019450000}"/>
    <cellStyle name="SAPBEXexcCritical4 18 9" xfId="23376" xr:uid="{00000000-0005-0000-0000-00001A450000}"/>
    <cellStyle name="SAPBEXexcCritical4 19" xfId="3885" xr:uid="{00000000-0005-0000-0000-00001B450000}"/>
    <cellStyle name="SAPBEXexcCritical4 19 2" xfId="6423" xr:uid="{00000000-0005-0000-0000-00001C450000}"/>
    <cellStyle name="SAPBEXexcCritical4 19 3" xfId="9487" xr:uid="{00000000-0005-0000-0000-00001D450000}"/>
    <cellStyle name="SAPBEXexcCritical4 19 4" xfId="11798" xr:uid="{00000000-0005-0000-0000-00001E450000}"/>
    <cellStyle name="SAPBEXexcCritical4 19 5" xfId="14255" xr:uid="{00000000-0005-0000-0000-00001F450000}"/>
    <cellStyle name="SAPBEXexcCritical4 19 6" xfId="16606" xr:uid="{00000000-0005-0000-0000-000020450000}"/>
    <cellStyle name="SAPBEXexcCritical4 19 7" xfId="18951" xr:uid="{00000000-0005-0000-0000-000021450000}"/>
    <cellStyle name="SAPBEXexcCritical4 19 8" xfId="21302" xr:uid="{00000000-0005-0000-0000-000022450000}"/>
    <cellStyle name="SAPBEXexcCritical4 19 9" xfId="23473" xr:uid="{00000000-0005-0000-0000-000023450000}"/>
    <cellStyle name="SAPBEXexcCritical4 2" xfId="3067" xr:uid="{00000000-0005-0000-0000-000024450000}"/>
    <cellStyle name="SAPBEXexcCritical4 2 2" xfId="5605" xr:uid="{00000000-0005-0000-0000-000025450000}"/>
    <cellStyle name="SAPBEXexcCritical4 2 3" xfId="9993" xr:uid="{00000000-0005-0000-0000-000026450000}"/>
    <cellStyle name="SAPBEXexcCritical4 2 4" xfId="11145" xr:uid="{00000000-0005-0000-0000-000027450000}"/>
    <cellStyle name="SAPBEXexcCritical4 2 5" xfId="13541" xr:uid="{00000000-0005-0000-0000-000028450000}"/>
    <cellStyle name="SAPBEXexcCritical4 2 6" xfId="15231" xr:uid="{00000000-0005-0000-0000-000029450000}"/>
    <cellStyle name="SAPBEXexcCritical4 2 7" xfId="18237" xr:uid="{00000000-0005-0000-0000-00002A450000}"/>
    <cellStyle name="SAPBEXexcCritical4 2 8" xfId="19927" xr:uid="{00000000-0005-0000-0000-00002B450000}"/>
    <cellStyle name="SAPBEXexcCritical4 2 9" xfId="22818" xr:uid="{00000000-0005-0000-0000-00002C450000}"/>
    <cellStyle name="SAPBEXexcCritical4 20" xfId="3861" xr:uid="{00000000-0005-0000-0000-00002D450000}"/>
    <cellStyle name="SAPBEXexcCritical4 20 2" xfId="6399" xr:uid="{00000000-0005-0000-0000-00002E450000}"/>
    <cellStyle name="SAPBEXexcCritical4 20 3" xfId="5499" xr:uid="{00000000-0005-0000-0000-00002F450000}"/>
    <cellStyle name="SAPBEXexcCritical4 20 4" xfId="11488" xr:uid="{00000000-0005-0000-0000-000030450000}"/>
    <cellStyle name="SAPBEXexcCritical4 20 5" xfId="13915" xr:uid="{00000000-0005-0000-0000-000031450000}"/>
    <cellStyle name="SAPBEXexcCritical4 20 6" xfId="13711" xr:uid="{00000000-0005-0000-0000-000032450000}"/>
    <cellStyle name="SAPBEXexcCritical4 20 7" xfId="18611" xr:uid="{00000000-0005-0000-0000-000033450000}"/>
    <cellStyle name="SAPBEXexcCritical4 20 8" xfId="18407" xr:uid="{00000000-0005-0000-0000-000034450000}"/>
    <cellStyle name="SAPBEXexcCritical4 20 9" xfId="23163" xr:uid="{00000000-0005-0000-0000-000035450000}"/>
    <cellStyle name="SAPBEXexcCritical4 21" xfId="4023" xr:uid="{00000000-0005-0000-0000-000036450000}"/>
    <cellStyle name="SAPBEXexcCritical4 21 2" xfId="6561" xr:uid="{00000000-0005-0000-0000-000037450000}"/>
    <cellStyle name="SAPBEXexcCritical4 21 3" xfId="8634" xr:uid="{00000000-0005-0000-0000-000038450000}"/>
    <cellStyle name="SAPBEXexcCritical4 21 4" xfId="12249" xr:uid="{00000000-0005-0000-0000-000039450000}"/>
    <cellStyle name="SAPBEXexcCritical4 21 5" xfId="12316" xr:uid="{00000000-0005-0000-0000-00003A450000}"/>
    <cellStyle name="SAPBEXexcCritical4 21 6" xfId="15914" xr:uid="{00000000-0005-0000-0000-00003B450000}"/>
    <cellStyle name="SAPBEXexcCritical4 21 7" xfId="17012" xr:uid="{00000000-0005-0000-0000-00003C450000}"/>
    <cellStyle name="SAPBEXexcCritical4 21 8" xfId="20610" xr:uid="{00000000-0005-0000-0000-00003D450000}"/>
    <cellStyle name="SAPBEXexcCritical4 21 9" xfId="21707" xr:uid="{00000000-0005-0000-0000-00003E450000}"/>
    <cellStyle name="SAPBEXexcCritical4 22" xfId="4043" xr:uid="{00000000-0005-0000-0000-00003F450000}"/>
    <cellStyle name="SAPBEXexcCritical4 22 2" xfId="6581" xr:uid="{00000000-0005-0000-0000-000040450000}"/>
    <cellStyle name="SAPBEXexcCritical4 22 3" xfId="9828" xr:uid="{00000000-0005-0000-0000-000041450000}"/>
    <cellStyle name="SAPBEXexcCritical4 22 4" xfId="10141" xr:uid="{00000000-0005-0000-0000-000042450000}"/>
    <cellStyle name="SAPBEXexcCritical4 22 5" xfId="14945" xr:uid="{00000000-0005-0000-0000-000043450000}"/>
    <cellStyle name="SAPBEXexcCritical4 22 6" xfId="16321" xr:uid="{00000000-0005-0000-0000-000044450000}"/>
    <cellStyle name="SAPBEXexcCritical4 22 7" xfId="19641" xr:uid="{00000000-0005-0000-0000-000045450000}"/>
    <cellStyle name="SAPBEXexcCritical4 22 8" xfId="21017" xr:uid="{00000000-0005-0000-0000-000046450000}"/>
    <cellStyle name="SAPBEXexcCritical4 22 9" xfId="24108" xr:uid="{00000000-0005-0000-0000-000047450000}"/>
    <cellStyle name="SAPBEXexcCritical4 23" xfId="3973" xr:uid="{00000000-0005-0000-0000-000048450000}"/>
    <cellStyle name="SAPBEXexcCritical4 23 2" xfId="6511" xr:uid="{00000000-0005-0000-0000-000049450000}"/>
    <cellStyle name="SAPBEXexcCritical4 23 3" xfId="9657" xr:uid="{00000000-0005-0000-0000-00004A450000}"/>
    <cellStyle name="SAPBEXexcCritical4 23 4" xfId="10241" xr:uid="{00000000-0005-0000-0000-00004B450000}"/>
    <cellStyle name="SAPBEXexcCritical4 23 5" xfId="14825" xr:uid="{00000000-0005-0000-0000-00004C450000}"/>
    <cellStyle name="SAPBEXexcCritical4 23 6" xfId="16410" xr:uid="{00000000-0005-0000-0000-00004D450000}"/>
    <cellStyle name="SAPBEXexcCritical4 23 7" xfId="19521" xr:uid="{00000000-0005-0000-0000-00004E450000}"/>
    <cellStyle name="SAPBEXexcCritical4 23 8" xfId="21106" xr:uid="{00000000-0005-0000-0000-00004F450000}"/>
    <cellStyle name="SAPBEXexcCritical4 23 9" xfId="24008" xr:uid="{00000000-0005-0000-0000-000050450000}"/>
    <cellStyle name="SAPBEXexcCritical4 24" xfId="4072" xr:uid="{00000000-0005-0000-0000-000051450000}"/>
    <cellStyle name="SAPBEXexcCritical4 24 2" xfId="6610" xr:uid="{00000000-0005-0000-0000-000052450000}"/>
    <cellStyle name="SAPBEXexcCritical4 24 3" xfId="8931" xr:uid="{00000000-0005-0000-0000-000053450000}"/>
    <cellStyle name="SAPBEXexcCritical4 24 4" xfId="11544" xr:uid="{00000000-0005-0000-0000-000054450000}"/>
    <cellStyle name="SAPBEXexcCritical4 24 5" xfId="13978" xr:uid="{00000000-0005-0000-0000-000055450000}"/>
    <cellStyle name="SAPBEXexcCritical4 24 6" xfId="16367" xr:uid="{00000000-0005-0000-0000-000056450000}"/>
    <cellStyle name="SAPBEXexcCritical4 24 7" xfId="18674" xr:uid="{00000000-0005-0000-0000-000057450000}"/>
    <cellStyle name="SAPBEXexcCritical4 24 8" xfId="21063" xr:uid="{00000000-0005-0000-0000-000058450000}"/>
    <cellStyle name="SAPBEXexcCritical4 24 9" xfId="23218" xr:uid="{00000000-0005-0000-0000-000059450000}"/>
    <cellStyle name="SAPBEXexcCritical4 25" xfId="3891" xr:uid="{00000000-0005-0000-0000-00005A450000}"/>
    <cellStyle name="SAPBEXexcCritical4 25 2" xfId="6429" xr:uid="{00000000-0005-0000-0000-00005B450000}"/>
    <cellStyle name="SAPBEXexcCritical4 25 3" xfId="7879" xr:uid="{00000000-0005-0000-0000-00005C450000}"/>
    <cellStyle name="SAPBEXexcCritical4 25 4" xfId="10620" xr:uid="{00000000-0005-0000-0000-00005D450000}"/>
    <cellStyle name="SAPBEXexcCritical4 25 5" xfId="12969" xr:uid="{00000000-0005-0000-0000-00005E450000}"/>
    <cellStyle name="SAPBEXexcCritical4 25 6" xfId="16330" xr:uid="{00000000-0005-0000-0000-00005F450000}"/>
    <cellStyle name="SAPBEXexcCritical4 25 7" xfId="17665" xr:uid="{00000000-0005-0000-0000-000060450000}"/>
    <cellStyle name="SAPBEXexcCritical4 25 8" xfId="21026" xr:uid="{00000000-0005-0000-0000-000061450000}"/>
    <cellStyle name="SAPBEXexcCritical4 25 9" xfId="22293" xr:uid="{00000000-0005-0000-0000-000062450000}"/>
    <cellStyle name="SAPBEXexcCritical4 26" xfId="3792" xr:uid="{00000000-0005-0000-0000-000063450000}"/>
    <cellStyle name="SAPBEXexcCritical4 26 2" xfId="6330" xr:uid="{00000000-0005-0000-0000-000064450000}"/>
    <cellStyle name="SAPBEXexcCritical4 26 3" xfId="8432" xr:uid="{00000000-0005-0000-0000-000065450000}"/>
    <cellStyle name="SAPBEXexcCritical4 26 4" xfId="10645" xr:uid="{00000000-0005-0000-0000-000066450000}"/>
    <cellStyle name="SAPBEXexcCritical4 26 5" xfId="12994" xr:uid="{00000000-0005-0000-0000-000067450000}"/>
    <cellStyle name="SAPBEXexcCritical4 26 6" xfId="15841" xr:uid="{00000000-0005-0000-0000-000068450000}"/>
    <cellStyle name="SAPBEXexcCritical4 26 7" xfId="17690" xr:uid="{00000000-0005-0000-0000-000069450000}"/>
    <cellStyle name="SAPBEXexcCritical4 26 8" xfId="20537" xr:uid="{00000000-0005-0000-0000-00006A450000}"/>
    <cellStyle name="SAPBEXexcCritical4 26 9" xfId="22318" xr:uid="{00000000-0005-0000-0000-00006B450000}"/>
    <cellStyle name="SAPBEXexcCritical4 27" xfId="4127" xr:uid="{00000000-0005-0000-0000-00006C450000}"/>
    <cellStyle name="SAPBEXexcCritical4 27 2" xfId="6665" xr:uid="{00000000-0005-0000-0000-00006D450000}"/>
    <cellStyle name="SAPBEXexcCritical4 27 3" xfId="8470" xr:uid="{00000000-0005-0000-0000-00006E450000}"/>
    <cellStyle name="SAPBEXexcCritical4 27 4" xfId="11370" xr:uid="{00000000-0005-0000-0000-00006F450000}"/>
    <cellStyle name="SAPBEXexcCritical4 27 5" xfId="13784" xr:uid="{00000000-0005-0000-0000-000070450000}"/>
    <cellStyle name="SAPBEXexcCritical4 27 6" xfId="12465" xr:uid="{00000000-0005-0000-0000-000071450000}"/>
    <cellStyle name="SAPBEXexcCritical4 27 7" xfId="18480" xr:uid="{00000000-0005-0000-0000-000072450000}"/>
    <cellStyle name="SAPBEXexcCritical4 27 8" xfId="17161" xr:uid="{00000000-0005-0000-0000-000073450000}"/>
    <cellStyle name="SAPBEXexcCritical4 27 9" xfId="23044" xr:uid="{00000000-0005-0000-0000-000074450000}"/>
    <cellStyle name="SAPBEXexcCritical4 28" xfId="4199" xr:uid="{00000000-0005-0000-0000-000075450000}"/>
    <cellStyle name="SAPBEXexcCritical4 28 2" xfId="6737" xr:uid="{00000000-0005-0000-0000-000076450000}"/>
    <cellStyle name="SAPBEXexcCritical4 28 3" xfId="8922" xr:uid="{00000000-0005-0000-0000-000077450000}"/>
    <cellStyle name="SAPBEXexcCritical4 28 4" xfId="10718" xr:uid="{00000000-0005-0000-0000-000078450000}"/>
    <cellStyle name="SAPBEXexcCritical4 28 5" xfId="13073" xr:uid="{00000000-0005-0000-0000-000079450000}"/>
    <cellStyle name="SAPBEXexcCritical4 28 6" xfId="15946" xr:uid="{00000000-0005-0000-0000-00007A450000}"/>
    <cellStyle name="SAPBEXexcCritical4 28 7" xfId="17769" xr:uid="{00000000-0005-0000-0000-00007B450000}"/>
    <cellStyle name="SAPBEXexcCritical4 28 8" xfId="20642" xr:uid="{00000000-0005-0000-0000-00007C450000}"/>
    <cellStyle name="SAPBEXexcCritical4 28 9" xfId="22391" xr:uid="{00000000-0005-0000-0000-00007D450000}"/>
    <cellStyle name="SAPBEXexcCritical4 29" xfId="4241" xr:uid="{00000000-0005-0000-0000-00007E450000}"/>
    <cellStyle name="SAPBEXexcCritical4 29 2" xfId="6779" xr:uid="{00000000-0005-0000-0000-00007F450000}"/>
    <cellStyle name="SAPBEXexcCritical4 29 3" xfId="9637" xr:uid="{00000000-0005-0000-0000-000080450000}"/>
    <cellStyle name="SAPBEXexcCritical4 29 4" xfId="10741" xr:uid="{00000000-0005-0000-0000-000081450000}"/>
    <cellStyle name="SAPBEXexcCritical4 29 5" xfId="13096" xr:uid="{00000000-0005-0000-0000-000082450000}"/>
    <cellStyle name="SAPBEXexcCritical4 29 6" xfId="15625" xr:uid="{00000000-0005-0000-0000-000083450000}"/>
    <cellStyle name="SAPBEXexcCritical4 29 7" xfId="17792" xr:uid="{00000000-0005-0000-0000-000084450000}"/>
    <cellStyle name="SAPBEXexcCritical4 29 8" xfId="20321" xr:uid="{00000000-0005-0000-0000-000085450000}"/>
    <cellStyle name="SAPBEXexcCritical4 29 9" xfId="22414" xr:uid="{00000000-0005-0000-0000-000086450000}"/>
    <cellStyle name="SAPBEXexcCritical4 3" xfId="3119" xr:uid="{00000000-0005-0000-0000-000087450000}"/>
    <cellStyle name="SAPBEXexcCritical4 3 2" xfId="5657" xr:uid="{00000000-0005-0000-0000-000088450000}"/>
    <cellStyle name="SAPBEXexcCritical4 3 3" xfId="10181" xr:uid="{00000000-0005-0000-0000-000089450000}"/>
    <cellStyle name="SAPBEXexcCritical4 3 4" xfId="11652" xr:uid="{00000000-0005-0000-0000-00008A450000}"/>
    <cellStyle name="SAPBEXexcCritical4 3 5" xfId="14098" xr:uid="{00000000-0005-0000-0000-00008B450000}"/>
    <cellStyle name="SAPBEXexcCritical4 3 6" xfId="16184" xr:uid="{00000000-0005-0000-0000-00008C450000}"/>
    <cellStyle name="SAPBEXexcCritical4 3 7" xfId="18794" xr:uid="{00000000-0005-0000-0000-00008D450000}"/>
    <cellStyle name="SAPBEXexcCritical4 3 8" xfId="20880" xr:uid="{00000000-0005-0000-0000-00008E450000}"/>
    <cellStyle name="SAPBEXexcCritical4 3 9" xfId="23327" xr:uid="{00000000-0005-0000-0000-00008F450000}"/>
    <cellStyle name="SAPBEXexcCritical4 30" xfId="4284" xr:uid="{00000000-0005-0000-0000-000090450000}"/>
    <cellStyle name="SAPBEXexcCritical4 30 2" xfId="6822" xr:uid="{00000000-0005-0000-0000-000091450000}"/>
    <cellStyle name="SAPBEXexcCritical4 30 3" xfId="8968" xr:uid="{00000000-0005-0000-0000-000092450000}"/>
    <cellStyle name="SAPBEXexcCritical4 30 4" xfId="12153" xr:uid="{00000000-0005-0000-0000-000093450000}"/>
    <cellStyle name="SAPBEXexcCritical4 30 5" xfId="14636" xr:uid="{00000000-0005-0000-0000-000094450000}"/>
    <cellStyle name="SAPBEXexcCritical4 30 6" xfId="15361" xr:uid="{00000000-0005-0000-0000-000095450000}"/>
    <cellStyle name="SAPBEXexcCritical4 30 7" xfId="19332" xr:uid="{00000000-0005-0000-0000-000096450000}"/>
    <cellStyle name="SAPBEXexcCritical4 30 8" xfId="20057" xr:uid="{00000000-0005-0000-0000-000097450000}"/>
    <cellStyle name="SAPBEXexcCritical4 30 9" xfId="23827" xr:uid="{00000000-0005-0000-0000-000098450000}"/>
    <cellStyle name="SAPBEXexcCritical4 31" xfId="4327" xr:uid="{00000000-0005-0000-0000-000099450000}"/>
    <cellStyle name="SAPBEXexcCritical4 31 2" xfId="6865" xr:uid="{00000000-0005-0000-0000-00009A450000}"/>
    <cellStyle name="SAPBEXexcCritical4 31 3" xfId="9786" xr:uid="{00000000-0005-0000-0000-00009B450000}"/>
    <cellStyle name="SAPBEXexcCritical4 31 4" xfId="11147" xr:uid="{00000000-0005-0000-0000-00009C450000}"/>
    <cellStyle name="SAPBEXexcCritical4 31 5" xfId="14894" xr:uid="{00000000-0005-0000-0000-00009D450000}"/>
    <cellStyle name="SAPBEXexcCritical4 31 6" xfId="15349" xr:uid="{00000000-0005-0000-0000-00009E450000}"/>
    <cellStyle name="SAPBEXexcCritical4 31 7" xfId="19590" xr:uid="{00000000-0005-0000-0000-00009F450000}"/>
    <cellStyle name="SAPBEXexcCritical4 31 8" xfId="20045" xr:uid="{00000000-0005-0000-0000-0000A0450000}"/>
    <cellStyle name="SAPBEXexcCritical4 31 9" xfId="24060" xr:uid="{00000000-0005-0000-0000-0000A1450000}"/>
    <cellStyle name="SAPBEXexcCritical4 32" xfId="4472" xr:uid="{00000000-0005-0000-0000-0000A2450000}"/>
    <cellStyle name="SAPBEXexcCritical4 32 2" xfId="7010" xr:uid="{00000000-0005-0000-0000-0000A3450000}"/>
    <cellStyle name="SAPBEXexcCritical4 32 3" xfId="8154" xr:uid="{00000000-0005-0000-0000-0000A4450000}"/>
    <cellStyle name="SAPBEXexcCritical4 32 4" xfId="10341" xr:uid="{00000000-0005-0000-0000-0000A5450000}"/>
    <cellStyle name="SAPBEXexcCritical4 32 5" xfId="12619" xr:uid="{00000000-0005-0000-0000-0000A6450000}"/>
    <cellStyle name="SAPBEXexcCritical4 32 6" xfId="15828" xr:uid="{00000000-0005-0000-0000-0000A7450000}"/>
    <cellStyle name="SAPBEXexcCritical4 32 7" xfId="17315" xr:uid="{00000000-0005-0000-0000-0000A8450000}"/>
    <cellStyle name="SAPBEXexcCritical4 32 8" xfId="20524" xr:uid="{00000000-0005-0000-0000-0000A9450000}"/>
    <cellStyle name="SAPBEXexcCritical4 32 9" xfId="21974" xr:uid="{00000000-0005-0000-0000-0000AA450000}"/>
    <cellStyle name="SAPBEXexcCritical4 33" xfId="4382" xr:uid="{00000000-0005-0000-0000-0000AB450000}"/>
    <cellStyle name="SAPBEXexcCritical4 33 2" xfId="6920" xr:uid="{00000000-0005-0000-0000-0000AC450000}"/>
    <cellStyle name="SAPBEXexcCritical4 33 3" xfId="5435" xr:uid="{00000000-0005-0000-0000-0000AD450000}"/>
    <cellStyle name="SAPBEXexcCritical4 33 4" xfId="10836" xr:uid="{00000000-0005-0000-0000-0000AE450000}"/>
    <cellStyle name="SAPBEXexcCritical4 33 5" xfId="13201" xr:uid="{00000000-0005-0000-0000-0000AF450000}"/>
    <cellStyle name="SAPBEXexcCritical4 33 6" xfId="15490" xr:uid="{00000000-0005-0000-0000-0000B0450000}"/>
    <cellStyle name="SAPBEXexcCritical4 33 7" xfId="17897" xr:uid="{00000000-0005-0000-0000-0000B1450000}"/>
    <cellStyle name="SAPBEXexcCritical4 33 8" xfId="20186" xr:uid="{00000000-0005-0000-0000-0000B2450000}"/>
    <cellStyle name="SAPBEXexcCritical4 33 9" xfId="22507" xr:uid="{00000000-0005-0000-0000-0000B3450000}"/>
    <cellStyle name="SAPBEXexcCritical4 34" xfId="4441" xr:uid="{00000000-0005-0000-0000-0000B4450000}"/>
    <cellStyle name="SAPBEXexcCritical4 34 2" xfId="6979" xr:uid="{00000000-0005-0000-0000-0000B5450000}"/>
    <cellStyle name="SAPBEXexcCritical4 34 3" xfId="9596" xr:uid="{00000000-0005-0000-0000-0000B6450000}"/>
    <cellStyle name="SAPBEXexcCritical4 34 4" xfId="9329" xr:uid="{00000000-0005-0000-0000-0000B7450000}"/>
    <cellStyle name="SAPBEXexcCritical4 34 5" xfId="14935" xr:uid="{00000000-0005-0000-0000-0000B8450000}"/>
    <cellStyle name="SAPBEXexcCritical4 34 6" xfId="15097" xr:uid="{00000000-0005-0000-0000-0000B9450000}"/>
    <cellStyle name="SAPBEXexcCritical4 34 7" xfId="19631" xr:uid="{00000000-0005-0000-0000-0000BA450000}"/>
    <cellStyle name="SAPBEXexcCritical4 34 8" xfId="19793" xr:uid="{00000000-0005-0000-0000-0000BB450000}"/>
    <cellStyle name="SAPBEXexcCritical4 34 9" xfId="24098" xr:uid="{00000000-0005-0000-0000-0000BC450000}"/>
    <cellStyle name="SAPBEXexcCritical4 35" xfId="4567" xr:uid="{00000000-0005-0000-0000-0000BD450000}"/>
    <cellStyle name="SAPBEXexcCritical4 35 2" xfId="7105" xr:uid="{00000000-0005-0000-0000-0000BE450000}"/>
    <cellStyle name="SAPBEXexcCritical4 35 3" xfId="9144" xr:uid="{00000000-0005-0000-0000-0000BF450000}"/>
    <cellStyle name="SAPBEXexcCritical4 35 4" xfId="11380" xr:uid="{00000000-0005-0000-0000-0000C0450000}"/>
    <cellStyle name="SAPBEXexcCritical4 35 5" xfId="13794" xr:uid="{00000000-0005-0000-0000-0000C1450000}"/>
    <cellStyle name="SAPBEXexcCritical4 35 6" xfId="15428" xr:uid="{00000000-0005-0000-0000-0000C2450000}"/>
    <cellStyle name="SAPBEXexcCritical4 35 7" xfId="18490" xr:uid="{00000000-0005-0000-0000-0000C3450000}"/>
    <cellStyle name="SAPBEXexcCritical4 35 8" xfId="20124" xr:uid="{00000000-0005-0000-0000-0000C4450000}"/>
    <cellStyle name="SAPBEXexcCritical4 35 9" xfId="23054" xr:uid="{00000000-0005-0000-0000-0000C5450000}"/>
    <cellStyle name="SAPBEXexcCritical4 36" xfId="4531" xr:uid="{00000000-0005-0000-0000-0000C6450000}"/>
    <cellStyle name="SAPBEXexcCritical4 36 2" xfId="7069" xr:uid="{00000000-0005-0000-0000-0000C7450000}"/>
    <cellStyle name="SAPBEXexcCritical4 36 3" xfId="5484" xr:uid="{00000000-0005-0000-0000-0000C8450000}"/>
    <cellStyle name="SAPBEXexcCritical4 36 4" xfId="12297" xr:uid="{00000000-0005-0000-0000-0000C9450000}"/>
    <cellStyle name="SAPBEXexcCritical4 36 5" xfId="14531" xr:uid="{00000000-0005-0000-0000-0000CA450000}"/>
    <cellStyle name="SAPBEXexcCritical4 36 6" xfId="16347" xr:uid="{00000000-0005-0000-0000-0000CB450000}"/>
    <cellStyle name="SAPBEXexcCritical4 36 7" xfId="19227" xr:uid="{00000000-0005-0000-0000-0000CC450000}"/>
    <cellStyle name="SAPBEXexcCritical4 36 8" xfId="21043" xr:uid="{00000000-0005-0000-0000-0000CD450000}"/>
    <cellStyle name="SAPBEXexcCritical4 36 9" xfId="23723" xr:uid="{00000000-0005-0000-0000-0000CE450000}"/>
    <cellStyle name="SAPBEXexcCritical4 37" xfId="4585" xr:uid="{00000000-0005-0000-0000-0000CF450000}"/>
    <cellStyle name="SAPBEXexcCritical4 37 2" xfId="7123" xr:uid="{00000000-0005-0000-0000-0000D0450000}"/>
    <cellStyle name="SAPBEXexcCritical4 37 3" xfId="9528" xr:uid="{00000000-0005-0000-0000-0000D1450000}"/>
    <cellStyle name="SAPBEXexcCritical4 37 4" xfId="12098" xr:uid="{00000000-0005-0000-0000-0000D2450000}"/>
    <cellStyle name="SAPBEXexcCritical4 37 5" xfId="14726" xr:uid="{00000000-0005-0000-0000-0000D3450000}"/>
    <cellStyle name="SAPBEXexcCritical4 37 6" xfId="16050" xr:uid="{00000000-0005-0000-0000-0000D4450000}"/>
    <cellStyle name="SAPBEXexcCritical4 37 7" xfId="19422" xr:uid="{00000000-0005-0000-0000-0000D5450000}"/>
    <cellStyle name="SAPBEXexcCritical4 37 8" xfId="20746" xr:uid="{00000000-0005-0000-0000-0000D6450000}"/>
    <cellStyle name="SAPBEXexcCritical4 37 9" xfId="23912" xr:uid="{00000000-0005-0000-0000-0000D7450000}"/>
    <cellStyle name="SAPBEXexcCritical4 38" xfId="4771" xr:uid="{00000000-0005-0000-0000-0000D8450000}"/>
    <cellStyle name="SAPBEXexcCritical4 38 2" xfId="7309" xr:uid="{00000000-0005-0000-0000-0000D9450000}"/>
    <cellStyle name="SAPBEXexcCritical4 38 3" xfId="10100" xr:uid="{00000000-0005-0000-0000-0000DA450000}"/>
    <cellStyle name="SAPBEXexcCritical4 38 4" xfId="11122" xr:uid="{00000000-0005-0000-0000-0000DB450000}"/>
    <cellStyle name="SAPBEXexcCritical4 38 5" xfId="13517" xr:uid="{00000000-0005-0000-0000-0000DC450000}"/>
    <cellStyle name="SAPBEXexcCritical4 38 6" xfId="16631" xr:uid="{00000000-0005-0000-0000-0000DD450000}"/>
    <cellStyle name="SAPBEXexcCritical4 38 7" xfId="18213" xr:uid="{00000000-0005-0000-0000-0000DE450000}"/>
    <cellStyle name="SAPBEXexcCritical4 38 8" xfId="21327" xr:uid="{00000000-0005-0000-0000-0000DF450000}"/>
    <cellStyle name="SAPBEXexcCritical4 38 9" xfId="22795" xr:uid="{00000000-0005-0000-0000-0000E0450000}"/>
    <cellStyle name="SAPBEXexcCritical4 39" xfId="4781" xr:uid="{00000000-0005-0000-0000-0000E1450000}"/>
    <cellStyle name="SAPBEXexcCritical4 39 2" xfId="7319" xr:uid="{00000000-0005-0000-0000-0000E2450000}"/>
    <cellStyle name="SAPBEXexcCritical4 39 3" xfId="10010" xr:uid="{00000000-0005-0000-0000-0000E3450000}"/>
    <cellStyle name="SAPBEXexcCritical4 39 4" xfId="11011" xr:uid="{00000000-0005-0000-0000-0000E4450000}"/>
    <cellStyle name="SAPBEXexcCritical4 39 5" xfId="13390" xr:uid="{00000000-0005-0000-0000-0000E5450000}"/>
    <cellStyle name="SAPBEXexcCritical4 39 6" xfId="16671" xr:uid="{00000000-0005-0000-0000-0000E6450000}"/>
    <cellStyle name="SAPBEXexcCritical4 39 7" xfId="18086" xr:uid="{00000000-0005-0000-0000-0000E7450000}"/>
    <cellStyle name="SAPBEXexcCritical4 39 8" xfId="21367" xr:uid="{00000000-0005-0000-0000-0000E8450000}"/>
    <cellStyle name="SAPBEXexcCritical4 39 9" xfId="22684" xr:uid="{00000000-0005-0000-0000-0000E9450000}"/>
    <cellStyle name="SAPBEXexcCritical4 4" xfId="3006" xr:uid="{00000000-0005-0000-0000-0000EA450000}"/>
    <cellStyle name="SAPBEXexcCritical4 4 2" xfId="5545" xr:uid="{00000000-0005-0000-0000-0000EB450000}"/>
    <cellStyle name="SAPBEXexcCritical4 4 3" xfId="7982" xr:uid="{00000000-0005-0000-0000-0000EC450000}"/>
    <cellStyle name="SAPBEXexcCritical4 4 4" xfId="12213" xr:uid="{00000000-0005-0000-0000-0000ED450000}"/>
    <cellStyle name="SAPBEXexcCritical4 4 5" xfId="14839" xr:uid="{00000000-0005-0000-0000-0000EE450000}"/>
    <cellStyle name="SAPBEXexcCritical4 4 6" xfId="16908" xr:uid="{00000000-0005-0000-0000-0000EF450000}"/>
    <cellStyle name="SAPBEXexcCritical4 4 7" xfId="19535" xr:uid="{00000000-0005-0000-0000-0000F0450000}"/>
    <cellStyle name="SAPBEXexcCritical4 4 8" xfId="21604" xr:uid="{00000000-0005-0000-0000-0000F1450000}"/>
    <cellStyle name="SAPBEXexcCritical4 4 9" xfId="24020" xr:uid="{00000000-0005-0000-0000-0000F2450000}"/>
    <cellStyle name="SAPBEXexcCritical4 40" xfId="4757" xr:uid="{00000000-0005-0000-0000-0000F3450000}"/>
    <cellStyle name="SAPBEXexcCritical4 40 2" xfId="7295" xr:uid="{00000000-0005-0000-0000-0000F4450000}"/>
    <cellStyle name="SAPBEXexcCritical4 40 3" xfId="5508" xr:uid="{00000000-0005-0000-0000-0000F5450000}"/>
    <cellStyle name="SAPBEXexcCritical4 40 4" xfId="8056" xr:uid="{00000000-0005-0000-0000-0000F6450000}"/>
    <cellStyle name="SAPBEXexcCritical4 40 5" xfId="12390" xr:uid="{00000000-0005-0000-0000-0000F7450000}"/>
    <cellStyle name="SAPBEXexcCritical4 40 6" xfId="15671" xr:uid="{00000000-0005-0000-0000-0000F8450000}"/>
    <cellStyle name="SAPBEXexcCritical4 40 7" xfId="17086" xr:uid="{00000000-0005-0000-0000-0000F9450000}"/>
    <cellStyle name="SAPBEXexcCritical4 40 8" xfId="20367" xr:uid="{00000000-0005-0000-0000-0000FA450000}"/>
    <cellStyle name="SAPBEXexcCritical4 40 9" xfId="21775" xr:uid="{00000000-0005-0000-0000-0000FB450000}"/>
    <cellStyle name="SAPBEXexcCritical4 41" xfId="4877" xr:uid="{00000000-0005-0000-0000-0000FC450000}"/>
    <cellStyle name="SAPBEXexcCritical4 41 2" xfId="7415" xr:uid="{00000000-0005-0000-0000-0000FD450000}"/>
    <cellStyle name="SAPBEXexcCritical4 41 3" xfId="8427" xr:uid="{00000000-0005-0000-0000-0000FE450000}"/>
    <cellStyle name="SAPBEXexcCritical4 41 4" xfId="10976" xr:uid="{00000000-0005-0000-0000-0000FF450000}"/>
    <cellStyle name="SAPBEXexcCritical4 41 5" xfId="13348" xr:uid="{00000000-0005-0000-0000-000000460000}"/>
    <cellStyle name="SAPBEXexcCritical4 41 6" xfId="16825" xr:uid="{00000000-0005-0000-0000-000001460000}"/>
    <cellStyle name="SAPBEXexcCritical4 41 7" xfId="18044" xr:uid="{00000000-0005-0000-0000-000002460000}"/>
    <cellStyle name="SAPBEXexcCritical4 41 8" xfId="21521" xr:uid="{00000000-0005-0000-0000-000003460000}"/>
    <cellStyle name="SAPBEXexcCritical4 41 9" xfId="22647" xr:uid="{00000000-0005-0000-0000-000004460000}"/>
    <cellStyle name="SAPBEXexcCritical4 42" xfId="4787" xr:uid="{00000000-0005-0000-0000-000005460000}"/>
    <cellStyle name="SAPBEXexcCritical4 42 2" xfId="7325" xr:uid="{00000000-0005-0000-0000-000006460000}"/>
    <cellStyle name="SAPBEXexcCritical4 42 3" xfId="8272" xr:uid="{00000000-0005-0000-0000-000007460000}"/>
    <cellStyle name="SAPBEXexcCritical4 42 4" xfId="10879" xr:uid="{00000000-0005-0000-0000-000008460000}"/>
    <cellStyle name="SAPBEXexcCritical4 42 5" xfId="13246" xr:uid="{00000000-0005-0000-0000-000009460000}"/>
    <cellStyle name="SAPBEXexcCritical4 42 6" xfId="16356" xr:uid="{00000000-0005-0000-0000-00000A460000}"/>
    <cellStyle name="SAPBEXexcCritical4 42 7" xfId="17942" xr:uid="{00000000-0005-0000-0000-00000B460000}"/>
    <cellStyle name="SAPBEXexcCritical4 42 8" xfId="21052" xr:uid="{00000000-0005-0000-0000-00000C460000}"/>
    <cellStyle name="SAPBEXexcCritical4 42 9" xfId="22550" xr:uid="{00000000-0005-0000-0000-00000D460000}"/>
    <cellStyle name="SAPBEXexcCritical4 43" xfId="4842" xr:uid="{00000000-0005-0000-0000-00000E460000}"/>
    <cellStyle name="SAPBEXexcCritical4 43 2" xfId="7380" xr:uid="{00000000-0005-0000-0000-00000F460000}"/>
    <cellStyle name="SAPBEXexcCritical4 43 3" xfId="8780" xr:uid="{00000000-0005-0000-0000-000010460000}"/>
    <cellStyle name="SAPBEXexcCritical4 43 4" xfId="11956" xr:uid="{00000000-0005-0000-0000-000011460000}"/>
    <cellStyle name="SAPBEXexcCritical4 43 5" xfId="14431" xr:uid="{00000000-0005-0000-0000-000012460000}"/>
    <cellStyle name="SAPBEXexcCritical4 43 6" xfId="16634" xr:uid="{00000000-0005-0000-0000-000013460000}"/>
    <cellStyle name="SAPBEXexcCritical4 43 7" xfId="19127" xr:uid="{00000000-0005-0000-0000-000014460000}"/>
    <cellStyle name="SAPBEXexcCritical4 43 8" xfId="21330" xr:uid="{00000000-0005-0000-0000-000015460000}"/>
    <cellStyle name="SAPBEXexcCritical4 43 9" xfId="23631" xr:uid="{00000000-0005-0000-0000-000016460000}"/>
    <cellStyle name="SAPBEXexcCritical4 44" xfId="4965" xr:uid="{00000000-0005-0000-0000-000017460000}"/>
    <cellStyle name="SAPBEXexcCritical4 44 2" xfId="7503" xr:uid="{00000000-0005-0000-0000-000018460000}"/>
    <cellStyle name="SAPBEXexcCritical4 44 3" xfId="9043" xr:uid="{00000000-0005-0000-0000-000019460000}"/>
    <cellStyle name="SAPBEXexcCritical4 44 4" xfId="11738" xr:uid="{00000000-0005-0000-0000-00001A460000}"/>
    <cellStyle name="SAPBEXexcCritical4 44 5" xfId="14189" xr:uid="{00000000-0005-0000-0000-00001B460000}"/>
    <cellStyle name="SAPBEXexcCritical4 44 6" xfId="16225" xr:uid="{00000000-0005-0000-0000-00001C460000}"/>
    <cellStyle name="SAPBEXexcCritical4 44 7" xfId="18885" xr:uid="{00000000-0005-0000-0000-00001D460000}"/>
    <cellStyle name="SAPBEXexcCritical4 44 8" xfId="20921" xr:uid="{00000000-0005-0000-0000-00001E460000}"/>
    <cellStyle name="SAPBEXexcCritical4 44 9" xfId="23412" xr:uid="{00000000-0005-0000-0000-00001F460000}"/>
    <cellStyle name="SAPBEXexcCritical4 45" xfId="4933" xr:uid="{00000000-0005-0000-0000-000020460000}"/>
    <cellStyle name="SAPBEXexcCritical4 45 2" xfId="7471" xr:uid="{00000000-0005-0000-0000-000021460000}"/>
    <cellStyle name="SAPBEXexcCritical4 45 3" xfId="8049" xr:uid="{00000000-0005-0000-0000-000022460000}"/>
    <cellStyle name="SAPBEXexcCritical4 45 4" xfId="12143" xr:uid="{00000000-0005-0000-0000-000023460000}"/>
    <cellStyle name="SAPBEXexcCritical4 45 5" xfId="14626" xr:uid="{00000000-0005-0000-0000-000024460000}"/>
    <cellStyle name="SAPBEXexcCritical4 45 6" xfId="15066" xr:uid="{00000000-0005-0000-0000-000025460000}"/>
    <cellStyle name="SAPBEXexcCritical4 45 7" xfId="19322" xr:uid="{00000000-0005-0000-0000-000026460000}"/>
    <cellStyle name="SAPBEXexcCritical4 45 8" xfId="19762" xr:uid="{00000000-0005-0000-0000-000027460000}"/>
    <cellStyle name="SAPBEXexcCritical4 45 9" xfId="23817" xr:uid="{00000000-0005-0000-0000-000028460000}"/>
    <cellStyle name="SAPBEXexcCritical4 46" xfId="4979" xr:uid="{00000000-0005-0000-0000-000029460000}"/>
    <cellStyle name="SAPBEXexcCritical4 46 2" xfId="7517" xr:uid="{00000000-0005-0000-0000-00002A460000}"/>
    <cellStyle name="SAPBEXexcCritical4 46 3" xfId="7772" xr:uid="{00000000-0005-0000-0000-00002B460000}"/>
    <cellStyle name="SAPBEXexcCritical4 46 4" xfId="10732" xr:uid="{00000000-0005-0000-0000-00002C460000}"/>
    <cellStyle name="SAPBEXexcCritical4 46 5" xfId="13087" xr:uid="{00000000-0005-0000-0000-00002D460000}"/>
    <cellStyle name="SAPBEXexcCritical4 46 6" xfId="15511" xr:uid="{00000000-0005-0000-0000-00002E460000}"/>
    <cellStyle name="SAPBEXexcCritical4 46 7" xfId="17783" xr:uid="{00000000-0005-0000-0000-00002F460000}"/>
    <cellStyle name="SAPBEXexcCritical4 46 8" xfId="20207" xr:uid="{00000000-0005-0000-0000-000030460000}"/>
    <cellStyle name="SAPBEXexcCritical4 46 9" xfId="22405" xr:uid="{00000000-0005-0000-0000-000031460000}"/>
    <cellStyle name="SAPBEXexcCritical4 47" xfId="5017" xr:uid="{00000000-0005-0000-0000-000032460000}"/>
    <cellStyle name="SAPBEXexcCritical4 47 2" xfId="7555" xr:uid="{00000000-0005-0000-0000-000033460000}"/>
    <cellStyle name="SAPBEXexcCritical4 47 3" xfId="10183" xr:uid="{00000000-0005-0000-0000-000034460000}"/>
    <cellStyle name="SAPBEXexcCritical4 47 4" xfId="10448" xr:uid="{00000000-0005-0000-0000-000035460000}"/>
    <cellStyle name="SAPBEXexcCritical4 47 5" xfId="12777" xr:uid="{00000000-0005-0000-0000-000036460000}"/>
    <cellStyle name="SAPBEXexcCritical4 47 6" xfId="16773" xr:uid="{00000000-0005-0000-0000-000037460000}"/>
    <cellStyle name="SAPBEXexcCritical4 47 7" xfId="17473" xr:uid="{00000000-0005-0000-0000-000038460000}"/>
    <cellStyle name="SAPBEXexcCritical4 47 8" xfId="21469" xr:uid="{00000000-0005-0000-0000-000039460000}"/>
    <cellStyle name="SAPBEXexcCritical4 47 9" xfId="22119" xr:uid="{00000000-0005-0000-0000-00003A460000}"/>
    <cellStyle name="SAPBEXexcCritical4 48" xfId="5129" xr:uid="{00000000-0005-0000-0000-00003B460000}"/>
    <cellStyle name="SAPBEXexcCritical4 48 2" xfId="7667" xr:uid="{00000000-0005-0000-0000-00003C460000}"/>
    <cellStyle name="SAPBEXexcCritical4 48 3" xfId="9558" xr:uid="{00000000-0005-0000-0000-00003D460000}"/>
    <cellStyle name="SAPBEXexcCritical4 48 4" xfId="10549" xr:uid="{00000000-0005-0000-0000-00003E460000}"/>
    <cellStyle name="SAPBEXexcCritical4 48 5" xfId="12892" xr:uid="{00000000-0005-0000-0000-00003F460000}"/>
    <cellStyle name="SAPBEXexcCritical4 48 6" xfId="15498" xr:uid="{00000000-0005-0000-0000-000040460000}"/>
    <cellStyle name="SAPBEXexcCritical4 48 7" xfId="17588" xr:uid="{00000000-0005-0000-0000-000041460000}"/>
    <cellStyle name="SAPBEXexcCritical4 48 8" xfId="20194" xr:uid="{00000000-0005-0000-0000-000042460000}"/>
    <cellStyle name="SAPBEXexcCritical4 48 9" xfId="22220" xr:uid="{00000000-0005-0000-0000-000043460000}"/>
    <cellStyle name="SAPBEXexcCritical4 49" xfId="5198" xr:uid="{00000000-0005-0000-0000-000044460000}"/>
    <cellStyle name="SAPBEXexcCritical4 49 2" xfId="7737" xr:uid="{00000000-0005-0000-0000-000045460000}"/>
    <cellStyle name="SAPBEXexcCritical4 49 3" xfId="8459" xr:uid="{00000000-0005-0000-0000-000046460000}"/>
    <cellStyle name="SAPBEXexcCritical4 49 4" xfId="10907" xr:uid="{00000000-0005-0000-0000-000047460000}"/>
    <cellStyle name="SAPBEXexcCritical4 49 5" xfId="14896" xr:uid="{00000000-0005-0000-0000-000048460000}"/>
    <cellStyle name="SAPBEXexcCritical4 49 6" xfId="16931" xr:uid="{00000000-0005-0000-0000-000049460000}"/>
    <cellStyle name="SAPBEXexcCritical4 49 7" xfId="19592" xr:uid="{00000000-0005-0000-0000-00004A460000}"/>
    <cellStyle name="SAPBEXexcCritical4 49 8" xfId="21627" xr:uid="{00000000-0005-0000-0000-00004B460000}"/>
    <cellStyle name="SAPBEXexcCritical4 49 9" xfId="24062" xr:uid="{00000000-0005-0000-0000-00004C460000}"/>
    <cellStyle name="SAPBEXexcCritical4 5" xfId="3098" xr:uid="{00000000-0005-0000-0000-00004D460000}"/>
    <cellStyle name="SAPBEXexcCritical4 5 2" xfId="5636" xr:uid="{00000000-0005-0000-0000-00004E460000}"/>
    <cellStyle name="SAPBEXexcCritical4 5 3" xfId="10192" xr:uid="{00000000-0005-0000-0000-00004F460000}"/>
    <cellStyle name="SAPBEXexcCritical4 5 4" xfId="10297" xr:uid="{00000000-0005-0000-0000-000050460000}"/>
    <cellStyle name="SAPBEXexcCritical4 5 5" xfId="12611" xr:uid="{00000000-0005-0000-0000-000051460000}"/>
    <cellStyle name="SAPBEXexcCritical4 5 6" xfId="16069" xr:uid="{00000000-0005-0000-0000-000052460000}"/>
    <cellStyle name="SAPBEXexcCritical4 5 7" xfId="17307" xr:uid="{00000000-0005-0000-0000-000053460000}"/>
    <cellStyle name="SAPBEXexcCritical4 5 8" xfId="20765" xr:uid="{00000000-0005-0000-0000-000054460000}"/>
    <cellStyle name="SAPBEXexcCritical4 5 9" xfId="21967" xr:uid="{00000000-0005-0000-0000-000055460000}"/>
    <cellStyle name="SAPBEXexcCritical4 50" xfId="5235" xr:uid="{00000000-0005-0000-0000-000056460000}"/>
    <cellStyle name="SAPBEXexcCritical4 50 2" xfId="5459" xr:uid="{00000000-0005-0000-0000-000057460000}"/>
    <cellStyle name="SAPBEXexcCritical4 50 3" xfId="10720" xr:uid="{00000000-0005-0000-0000-000058460000}"/>
    <cellStyle name="SAPBEXexcCritical4 50 4" xfId="13075" xr:uid="{00000000-0005-0000-0000-000059460000}"/>
    <cellStyle name="SAPBEXexcCritical4 50 5" xfId="15911" xr:uid="{00000000-0005-0000-0000-00005A460000}"/>
    <cellStyle name="SAPBEXexcCritical4 50 6" xfId="17771" xr:uid="{00000000-0005-0000-0000-00005B460000}"/>
    <cellStyle name="SAPBEXexcCritical4 50 7" xfId="20607" xr:uid="{00000000-0005-0000-0000-00005C460000}"/>
    <cellStyle name="SAPBEXexcCritical4 50 8" xfId="22393" xr:uid="{00000000-0005-0000-0000-00005D460000}"/>
    <cellStyle name="SAPBEXexcCritical4 51" xfId="9759" xr:uid="{00000000-0005-0000-0000-00005E460000}"/>
    <cellStyle name="SAPBEXexcCritical4 52" xfId="10725" xr:uid="{00000000-0005-0000-0000-00005F460000}"/>
    <cellStyle name="SAPBEXexcCritical4 53" xfId="13080" xr:uid="{00000000-0005-0000-0000-000060460000}"/>
    <cellStyle name="SAPBEXexcCritical4 54" xfId="15677" xr:uid="{00000000-0005-0000-0000-000061460000}"/>
    <cellStyle name="SAPBEXexcCritical4 55" xfId="17776" xr:uid="{00000000-0005-0000-0000-000062460000}"/>
    <cellStyle name="SAPBEXexcCritical4 56" xfId="20373" xr:uid="{00000000-0005-0000-0000-000063460000}"/>
    <cellStyle name="SAPBEXexcCritical4 57" xfId="22398" xr:uid="{00000000-0005-0000-0000-000064460000}"/>
    <cellStyle name="SAPBEXexcCritical4 6" xfId="3144" xr:uid="{00000000-0005-0000-0000-000065460000}"/>
    <cellStyle name="SAPBEXexcCritical4 6 2" xfId="5682" xr:uid="{00000000-0005-0000-0000-000066460000}"/>
    <cellStyle name="SAPBEXexcCritical4 6 3" xfId="10144" xr:uid="{00000000-0005-0000-0000-000067460000}"/>
    <cellStyle name="SAPBEXexcCritical4 6 4" xfId="11527" xr:uid="{00000000-0005-0000-0000-000068460000}"/>
    <cellStyle name="SAPBEXexcCritical4 6 5" xfId="13957" xr:uid="{00000000-0005-0000-0000-000069460000}"/>
    <cellStyle name="SAPBEXexcCritical4 6 6" xfId="16778" xr:uid="{00000000-0005-0000-0000-00006A460000}"/>
    <cellStyle name="SAPBEXexcCritical4 6 7" xfId="18653" xr:uid="{00000000-0005-0000-0000-00006B460000}"/>
    <cellStyle name="SAPBEXexcCritical4 6 8" xfId="21474" xr:uid="{00000000-0005-0000-0000-00006C460000}"/>
    <cellStyle name="SAPBEXexcCritical4 6 9" xfId="23201" xr:uid="{00000000-0005-0000-0000-00006D460000}"/>
    <cellStyle name="SAPBEXexcCritical4 7" xfId="3187" xr:uid="{00000000-0005-0000-0000-00006E460000}"/>
    <cellStyle name="SAPBEXexcCritical4 7 2" xfId="5725" xr:uid="{00000000-0005-0000-0000-00006F460000}"/>
    <cellStyle name="SAPBEXexcCritical4 7 3" xfId="9332" xr:uid="{00000000-0005-0000-0000-000070460000}"/>
    <cellStyle name="SAPBEXexcCritical4 7 4" xfId="10734" xr:uid="{00000000-0005-0000-0000-000071460000}"/>
    <cellStyle name="SAPBEXexcCritical4 7 5" xfId="13089" xr:uid="{00000000-0005-0000-0000-000072460000}"/>
    <cellStyle name="SAPBEXexcCritical4 7 6" xfId="16224" xr:uid="{00000000-0005-0000-0000-000073460000}"/>
    <cellStyle name="SAPBEXexcCritical4 7 7" xfId="17785" xr:uid="{00000000-0005-0000-0000-000074460000}"/>
    <cellStyle name="SAPBEXexcCritical4 7 8" xfId="20920" xr:uid="{00000000-0005-0000-0000-000075460000}"/>
    <cellStyle name="SAPBEXexcCritical4 7 9" xfId="22407" xr:uid="{00000000-0005-0000-0000-000076460000}"/>
    <cellStyle name="SAPBEXexcCritical4 8" xfId="3230" xr:uid="{00000000-0005-0000-0000-000077460000}"/>
    <cellStyle name="SAPBEXexcCritical4 8 2" xfId="5768" xr:uid="{00000000-0005-0000-0000-000078460000}"/>
    <cellStyle name="SAPBEXexcCritical4 8 3" xfId="9837" xr:uid="{00000000-0005-0000-0000-000079460000}"/>
    <cellStyle name="SAPBEXexcCritical4 8 4" xfId="11678" xr:uid="{00000000-0005-0000-0000-00007A460000}"/>
    <cellStyle name="SAPBEXexcCritical4 8 5" xfId="14125" xr:uid="{00000000-0005-0000-0000-00007B460000}"/>
    <cellStyle name="SAPBEXexcCritical4 8 6" xfId="16793" xr:uid="{00000000-0005-0000-0000-00007C460000}"/>
    <cellStyle name="SAPBEXexcCritical4 8 7" xfId="18821" xr:uid="{00000000-0005-0000-0000-00007D460000}"/>
    <cellStyle name="SAPBEXexcCritical4 8 8" xfId="21489" xr:uid="{00000000-0005-0000-0000-00007E460000}"/>
    <cellStyle name="SAPBEXexcCritical4 8 9" xfId="23352" xr:uid="{00000000-0005-0000-0000-00007F460000}"/>
    <cellStyle name="SAPBEXexcCritical4 9" xfId="3273" xr:uid="{00000000-0005-0000-0000-000080460000}"/>
    <cellStyle name="SAPBEXexcCritical4 9 2" xfId="5811" xr:uid="{00000000-0005-0000-0000-000081460000}"/>
    <cellStyle name="SAPBEXexcCritical4 9 3" xfId="5426" xr:uid="{00000000-0005-0000-0000-000082460000}"/>
    <cellStyle name="SAPBEXexcCritical4 9 4" xfId="10404" xr:uid="{00000000-0005-0000-0000-000083460000}"/>
    <cellStyle name="SAPBEXexcCritical4 9 5" xfId="12727" xr:uid="{00000000-0005-0000-0000-000084460000}"/>
    <cellStyle name="SAPBEXexcCritical4 9 6" xfId="15408" xr:uid="{00000000-0005-0000-0000-000085460000}"/>
    <cellStyle name="SAPBEXexcCritical4 9 7" xfId="17423" xr:uid="{00000000-0005-0000-0000-000086460000}"/>
    <cellStyle name="SAPBEXexcCritical4 9 8" xfId="20104" xr:uid="{00000000-0005-0000-0000-000087460000}"/>
    <cellStyle name="SAPBEXexcCritical4 9 9" xfId="22075" xr:uid="{00000000-0005-0000-0000-000088460000}"/>
    <cellStyle name="SAPBEXexcCritical5" xfId="2949" xr:uid="{00000000-0005-0000-0000-000089460000}"/>
    <cellStyle name="SAPBEXexcCritical5 10" xfId="3287" xr:uid="{00000000-0005-0000-0000-00008A460000}"/>
    <cellStyle name="SAPBEXexcCritical5 10 2" xfId="5825" xr:uid="{00000000-0005-0000-0000-00008B460000}"/>
    <cellStyle name="SAPBEXexcCritical5 10 3" xfId="8107" xr:uid="{00000000-0005-0000-0000-00008C460000}"/>
    <cellStyle name="SAPBEXexcCritical5 10 4" xfId="11244" xr:uid="{00000000-0005-0000-0000-00008D460000}"/>
    <cellStyle name="SAPBEXexcCritical5 10 5" xfId="13649" xr:uid="{00000000-0005-0000-0000-00008E460000}"/>
    <cellStyle name="SAPBEXexcCritical5 10 6" xfId="16430" xr:uid="{00000000-0005-0000-0000-00008F460000}"/>
    <cellStyle name="SAPBEXexcCritical5 10 7" xfId="18345" xr:uid="{00000000-0005-0000-0000-000090460000}"/>
    <cellStyle name="SAPBEXexcCritical5 10 8" xfId="21126" xr:uid="{00000000-0005-0000-0000-000091460000}"/>
    <cellStyle name="SAPBEXexcCritical5 10 9" xfId="22918" xr:uid="{00000000-0005-0000-0000-000092460000}"/>
    <cellStyle name="SAPBEXexcCritical5 11" xfId="3275" xr:uid="{00000000-0005-0000-0000-000093460000}"/>
    <cellStyle name="SAPBEXexcCritical5 11 2" xfId="5813" xr:uid="{00000000-0005-0000-0000-000094460000}"/>
    <cellStyle name="SAPBEXexcCritical5 11 3" xfId="5472" xr:uid="{00000000-0005-0000-0000-000095460000}"/>
    <cellStyle name="SAPBEXexcCritical5 11 4" xfId="10622" xr:uid="{00000000-0005-0000-0000-000096460000}"/>
    <cellStyle name="SAPBEXexcCritical5 11 5" xfId="12971" xr:uid="{00000000-0005-0000-0000-000097460000}"/>
    <cellStyle name="SAPBEXexcCritical5 11 6" xfId="12798" xr:uid="{00000000-0005-0000-0000-000098460000}"/>
    <cellStyle name="SAPBEXexcCritical5 11 7" xfId="17667" xr:uid="{00000000-0005-0000-0000-000099460000}"/>
    <cellStyle name="SAPBEXexcCritical5 11 8" xfId="17494" xr:uid="{00000000-0005-0000-0000-00009A460000}"/>
    <cellStyle name="SAPBEXexcCritical5 11 9" xfId="22295" xr:uid="{00000000-0005-0000-0000-00009B460000}"/>
    <cellStyle name="SAPBEXexcCritical5 12" xfId="3371" xr:uid="{00000000-0005-0000-0000-00009C460000}"/>
    <cellStyle name="SAPBEXexcCritical5 12 2" xfId="5909" xr:uid="{00000000-0005-0000-0000-00009D460000}"/>
    <cellStyle name="SAPBEXexcCritical5 12 3" xfId="9327" xr:uid="{00000000-0005-0000-0000-00009E460000}"/>
    <cellStyle name="SAPBEXexcCritical5 12 4" xfId="8241" xr:uid="{00000000-0005-0000-0000-00009F460000}"/>
    <cellStyle name="SAPBEXexcCritical5 12 5" xfId="12499" xr:uid="{00000000-0005-0000-0000-0000A0460000}"/>
    <cellStyle name="SAPBEXexcCritical5 12 6" xfId="16391" xr:uid="{00000000-0005-0000-0000-0000A1460000}"/>
    <cellStyle name="SAPBEXexcCritical5 12 7" xfId="17195" xr:uid="{00000000-0005-0000-0000-0000A2460000}"/>
    <cellStyle name="SAPBEXexcCritical5 12 8" xfId="21087" xr:uid="{00000000-0005-0000-0000-0000A3460000}"/>
    <cellStyle name="SAPBEXexcCritical5 12 9" xfId="21868" xr:uid="{00000000-0005-0000-0000-0000A4460000}"/>
    <cellStyle name="SAPBEXexcCritical5 13" xfId="3616" xr:uid="{00000000-0005-0000-0000-0000A5460000}"/>
    <cellStyle name="SAPBEXexcCritical5 13 2" xfId="6154" xr:uid="{00000000-0005-0000-0000-0000A6460000}"/>
    <cellStyle name="SAPBEXexcCritical5 13 3" xfId="9744" xr:uid="{00000000-0005-0000-0000-0000A7460000}"/>
    <cellStyle name="SAPBEXexcCritical5 13 4" xfId="10270" xr:uid="{00000000-0005-0000-0000-0000A8460000}"/>
    <cellStyle name="SAPBEXexcCritical5 13 5" xfId="12580" xr:uid="{00000000-0005-0000-0000-0000A9460000}"/>
    <cellStyle name="SAPBEXexcCritical5 13 6" xfId="15197" xr:uid="{00000000-0005-0000-0000-0000AA460000}"/>
    <cellStyle name="SAPBEXexcCritical5 13 7" xfId="17276" xr:uid="{00000000-0005-0000-0000-0000AB460000}"/>
    <cellStyle name="SAPBEXexcCritical5 13 8" xfId="19893" xr:uid="{00000000-0005-0000-0000-0000AC460000}"/>
    <cellStyle name="SAPBEXexcCritical5 13 9" xfId="21939" xr:uid="{00000000-0005-0000-0000-0000AD460000}"/>
    <cellStyle name="SAPBEXexcCritical5 14" xfId="3545" xr:uid="{00000000-0005-0000-0000-0000AE460000}"/>
    <cellStyle name="SAPBEXexcCritical5 14 2" xfId="6083" xr:uid="{00000000-0005-0000-0000-0000AF460000}"/>
    <cellStyle name="SAPBEXexcCritical5 14 3" xfId="9099" xr:uid="{00000000-0005-0000-0000-0000B0460000}"/>
    <cellStyle name="SAPBEXexcCritical5 14 4" xfId="11883" xr:uid="{00000000-0005-0000-0000-0000B1460000}"/>
    <cellStyle name="SAPBEXexcCritical5 14 5" xfId="14349" xr:uid="{00000000-0005-0000-0000-0000B2460000}"/>
    <cellStyle name="SAPBEXexcCritical5 14 6" xfId="16700" xr:uid="{00000000-0005-0000-0000-0000B3460000}"/>
    <cellStyle name="SAPBEXexcCritical5 14 7" xfId="19045" xr:uid="{00000000-0005-0000-0000-0000B4460000}"/>
    <cellStyle name="SAPBEXexcCritical5 14 8" xfId="21396" xr:uid="{00000000-0005-0000-0000-0000B5460000}"/>
    <cellStyle name="SAPBEXexcCritical5 14 9" xfId="23559" xr:uid="{00000000-0005-0000-0000-0000B6460000}"/>
    <cellStyle name="SAPBEXexcCritical5 15" xfId="3699" xr:uid="{00000000-0005-0000-0000-0000B7460000}"/>
    <cellStyle name="SAPBEXexcCritical5 15 2" xfId="6237" xr:uid="{00000000-0005-0000-0000-0000B8460000}"/>
    <cellStyle name="SAPBEXexcCritical5 15 3" xfId="8299" xr:uid="{00000000-0005-0000-0000-0000B9460000}"/>
    <cellStyle name="SAPBEXexcCritical5 15 4" xfId="11027" xr:uid="{00000000-0005-0000-0000-0000BA460000}"/>
    <cellStyle name="SAPBEXexcCritical5 15 5" xfId="13409" xr:uid="{00000000-0005-0000-0000-0000BB460000}"/>
    <cellStyle name="SAPBEXexcCritical5 15 6" xfId="15068" xr:uid="{00000000-0005-0000-0000-0000BC460000}"/>
    <cellStyle name="SAPBEXexcCritical5 15 7" xfId="18105" xr:uid="{00000000-0005-0000-0000-0000BD460000}"/>
    <cellStyle name="SAPBEXexcCritical5 15 8" xfId="19764" xr:uid="{00000000-0005-0000-0000-0000BE460000}"/>
    <cellStyle name="SAPBEXexcCritical5 15 9" xfId="22700" xr:uid="{00000000-0005-0000-0000-0000BF460000}"/>
    <cellStyle name="SAPBEXexcCritical5 16" xfId="3761" xr:uid="{00000000-0005-0000-0000-0000C0460000}"/>
    <cellStyle name="SAPBEXexcCritical5 16 2" xfId="6299" xr:uid="{00000000-0005-0000-0000-0000C1460000}"/>
    <cellStyle name="SAPBEXexcCritical5 16 3" xfId="9682" xr:uid="{00000000-0005-0000-0000-0000C2460000}"/>
    <cellStyle name="SAPBEXexcCritical5 16 4" xfId="10954" xr:uid="{00000000-0005-0000-0000-0000C3460000}"/>
    <cellStyle name="SAPBEXexcCritical5 16 5" xfId="13325" xr:uid="{00000000-0005-0000-0000-0000C4460000}"/>
    <cellStyle name="SAPBEXexcCritical5 16 6" xfId="15649" xr:uid="{00000000-0005-0000-0000-0000C5460000}"/>
    <cellStyle name="SAPBEXexcCritical5 16 7" xfId="18021" xr:uid="{00000000-0005-0000-0000-0000C6460000}"/>
    <cellStyle name="SAPBEXexcCritical5 16 8" xfId="20345" xr:uid="{00000000-0005-0000-0000-0000C7460000}"/>
    <cellStyle name="SAPBEXexcCritical5 16 9" xfId="22625" xr:uid="{00000000-0005-0000-0000-0000C8460000}"/>
    <cellStyle name="SAPBEXexcCritical5 17" xfId="3836" xr:uid="{00000000-0005-0000-0000-0000C9460000}"/>
    <cellStyle name="SAPBEXexcCritical5 17 2" xfId="6374" xr:uid="{00000000-0005-0000-0000-0000CA460000}"/>
    <cellStyle name="SAPBEXexcCritical5 17 3" xfId="8629" xr:uid="{00000000-0005-0000-0000-0000CB460000}"/>
    <cellStyle name="SAPBEXexcCritical5 17 4" xfId="11500" xr:uid="{00000000-0005-0000-0000-0000CC460000}"/>
    <cellStyle name="SAPBEXexcCritical5 17 5" xfId="13927" xr:uid="{00000000-0005-0000-0000-0000CD460000}"/>
    <cellStyle name="SAPBEXexcCritical5 17 6" xfId="15035" xr:uid="{00000000-0005-0000-0000-0000CE460000}"/>
    <cellStyle name="SAPBEXexcCritical5 17 7" xfId="18623" xr:uid="{00000000-0005-0000-0000-0000CF460000}"/>
    <cellStyle name="SAPBEXexcCritical5 17 8" xfId="19731" xr:uid="{00000000-0005-0000-0000-0000D0460000}"/>
    <cellStyle name="SAPBEXexcCritical5 17 9" xfId="23175" xr:uid="{00000000-0005-0000-0000-0000D1460000}"/>
    <cellStyle name="SAPBEXexcCritical5 18" xfId="3873" xr:uid="{00000000-0005-0000-0000-0000D2460000}"/>
    <cellStyle name="SAPBEXexcCritical5 18 2" xfId="6411" xr:uid="{00000000-0005-0000-0000-0000D3460000}"/>
    <cellStyle name="SAPBEXexcCritical5 18 3" xfId="5633" xr:uid="{00000000-0005-0000-0000-0000D4460000}"/>
    <cellStyle name="SAPBEXexcCritical5 18 4" xfId="11352" xr:uid="{00000000-0005-0000-0000-0000D5460000}"/>
    <cellStyle name="SAPBEXexcCritical5 18 5" xfId="13764" xr:uid="{00000000-0005-0000-0000-0000D6460000}"/>
    <cellStyle name="SAPBEXexcCritical5 18 6" xfId="15744" xr:uid="{00000000-0005-0000-0000-0000D7460000}"/>
    <cellStyle name="SAPBEXexcCritical5 18 7" xfId="18460" xr:uid="{00000000-0005-0000-0000-0000D8460000}"/>
    <cellStyle name="SAPBEXexcCritical5 18 8" xfId="20440" xr:uid="{00000000-0005-0000-0000-0000D9460000}"/>
    <cellStyle name="SAPBEXexcCritical5 18 9" xfId="23026" xr:uid="{00000000-0005-0000-0000-0000DA460000}"/>
    <cellStyle name="SAPBEXexcCritical5 19" xfId="3660" xr:uid="{00000000-0005-0000-0000-0000DB460000}"/>
    <cellStyle name="SAPBEXexcCritical5 19 2" xfId="6198" xr:uid="{00000000-0005-0000-0000-0000DC460000}"/>
    <cellStyle name="SAPBEXexcCritical5 19 3" xfId="9042" xr:uid="{00000000-0005-0000-0000-0000DD460000}"/>
    <cellStyle name="SAPBEXexcCritical5 19 4" xfId="11838" xr:uid="{00000000-0005-0000-0000-0000DE460000}"/>
    <cellStyle name="SAPBEXexcCritical5 19 5" xfId="14297" xr:uid="{00000000-0005-0000-0000-0000DF460000}"/>
    <cellStyle name="SAPBEXexcCritical5 19 6" xfId="16527" xr:uid="{00000000-0005-0000-0000-0000E0460000}"/>
    <cellStyle name="SAPBEXexcCritical5 19 7" xfId="18993" xr:uid="{00000000-0005-0000-0000-0000E1460000}"/>
    <cellStyle name="SAPBEXexcCritical5 19 8" xfId="21223" xr:uid="{00000000-0005-0000-0000-0000E2460000}"/>
    <cellStyle name="SAPBEXexcCritical5 19 9" xfId="23513" xr:uid="{00000000-0005-0000-0000-0000E3460000}"/>
    <cellStyle name="SAPBEXexcCritical5 2" xfId="3068" xr:uid="{00000000-0005-0000-0000-0000E4460000}"/>
    <cellStyle name="SAPBEXexcCritical5 2 2" xfId="5606" xr:uid="{00000000-0005-0000-0000-0000E5460000}"/>
    <cellStyle name="SAPBEXexcCritical5 2 3" xfId="9434" xr:uid="{00000000-0005-0000-0000-0000E6460000}"/>
    <cellStyle name="SAPBEXexcCritical5 2 4" xfId="10969" xr:uid="{00000000-0005-0000-0000-0000E7460000}"/>
    <cellStyle name="SAPBEXexcCritical5 2 5" xfId="13341" xr:uid="{00000000-0005-0000-0000-0000E8460000}"/>
    <cellStyle name="SAPBEXexcCritical5 2 6" xfId="16004" xr:uid="{00000000-0005-0000-0000-0000E9460000}"/>
    <cellStyle name="SAPBEXexcCritical5 2 7" xfId="18037" xr:uid="{00000000-0005-0000-0000-0000EA460000}"/>
    <cellStyle name="SAPBEXexcCritical5 2 8" xfId="20700" xr:uid="{00000000-0005-0000-0000-0000EB460000}"/>
    <cellStyle name="SAPBEXexcCritical5 2 9" xfId="22640" xr:uid="{00000000-0005-0000-0000-0000EC460000}"/>
    <cellStyle name="SAPBEXexcCritical5 20" xfId="3785" xr:uid="{00000000-0005-0000-0000-0000ED460000}"/>
    <cellStyle name="SAPBEXexcCritical5 20 2" xfId="6323" xr:uid="{00000000-0005-0000-0000-0000EE460000}"/>
    <cellStyle name="SAPBEXexcCritical5 20 3" xfId="8986" xr:uid="{00000000-0005-0000-0000-0000EF460000}"/>
    <cellStyle name="SAPBEXexcCritical5 20 4" xfId="10946" xr:uid="{00000000-0005-0000-0000-0000F0460000}"/>
    <cellStyle name="SAPBEXexcCritical5 20 5" xfId="13317" xr:uid="{00000000-0005-0000-0000-0000F1460000}"/>
    <cellStyle name="SAPBEXexcCritical5 20 6" xfId="15873" xr:uid="{00000000-0005-0000-0000-0000F2460000}"/>
    <cellStyle name="SAPBEXexcCritical5 20 7" xfId="18013" xr:uid="{00000000-0005-0000-0000-0000F3460000}"/>
    <cellStyle name="SAPBEXexcCritical5 20 8" xfId="20569" xr:uid="{00000000-0005-0000-0000-0000F4460000}"/>
    <cellStyle name="SAPBEXexcCritical5 20 9" xfId="22617" xr:uid="{00000000-0005-0000-0000-0000F5460000}"/>
    <cellStyle name="SAPBEXexcCritical5 21" xfId="4021" xr:uid="{00000000-0005-0000-0000-0000F6460000}"/>
    <cellStyle name="SAPBEXexcCritical5 21 2" xfId="6559" xr:uid="{00000000-0005-0000-0000-0000F7460000}"/>
    <cellStyle name="SAPBEXexcCritical5 21 3" xfId="9699" xr:uid="{00000000-0005-0000-0000-0000F8460000}"/>
    <cellStyle name="SAPBEXexcCritical5 21 4" xfId="11393" xr:uid="{00000000-0005-0000-0000-0000F9460000}"/>
    <cellStyle name="SAPBEXexcCritical5 21 5" xfId="13808" xr:uid="{00000000-0005-0000-0000-0000FA460000}"/>
    <cellStyle name="SAPBEXexcCritical5 21 6" xfId="16105" xr:uid="{00000000-0005-0000-0000-0000FB460000}"/>
    <cellStyle name="SAPBEXexcCritical5 21 7" xfId="18504" xr:uid="{00000000-0005-0000-0000-0000FC460000}"/>
    <cellStyle name="SAPBEXexcCritical5 21 8" xfId="20801" xr:uid="{00000000-0005-0000-0000-0000FD460000}"/>
    <cellStyle name="SAPBEXexcCritical5 21 9" xfId="23067" xr:uid="{00000000-0005-0000-0000-0000FE460000}"/>
    <cellStyle name="SAPBEXexcCritical5 22" xfId="4038" xr:uid="{00000000-0005-0000-0000-0000FF460000}"/>
    <cellStyle name="SAPBEXexcCritical5 22 2" xfId="6576" xr:uid="{00000000-0005-0000-0000-000000470000}"/>
    <cellStyle name="SAPBEXexcCritical5 22 3" xfId="7996" xr:uid="{00000000-0005-0000-0000-000001470000}"/>
    <cellStyle name="SAPBEXexcCritical5 22 4" xfId="10608" xr:uid="{00000000-0005-0000-0000-000002470000}"/>
    <cellStyle name="SAPBEXexcCritical5 22 5" xfId="12956" xr:uid="{00000000-0005-0000-0000-000003470000}"/>
    <cellStyle name="SAPBEXexcCritical5 22 6" xfId="16336" xr:uid="{00000000-0005-0000-0000-000004470000}"/>
    <cellStyle name="SAPBEXexcCritical5 22 7" xfId="17652" xr:uid="{00000000-0005-0000-0000-000005470000}"/>
    <cellStyle name="SAPBEXexcCritical5 22 8" xfId="21032" xr:uid="{00000000-0005-0000-0000-000006470000}"/>
    <cellStyle name="SAPBEXexcCritical5 22 9" xfId="22281" xr:uid="{00000000-0005-0000-0000-000007470000}"/>
    <cellStyle name="SAPBEXexcCritical5 23" xfId="4049" xr:uid="{00000000-0005-0000-0000-000008470000}"/>
    <cellStyle name="SAPBEXexcCritical5 23 2" xfId="6587" xr:uid="{00000000-0005-0000-0000-000009470000}"/>
    <cellStyle name="SAPBEXexcCritical5 23 3" xfId="9021" xr:uid="{00000000-0005-0000-0000-00000A470000}"/>
    <cellStyle name="SAPBEXexcCritical5 23 4" xfId="11237" xr:uid="{00000000-0005-0000-0000-00000B470000}"/>
    <cellStyle name="SAPBEXexcCritical5 23 5" xfId="13642" xr:uid="{00000000-0005-0000-0000-00000C470000}"/>
    <cellStyle name="SAPBEXexcCritical5 23 6" xfId="15152" xr:uid="{00000000-0005-0000-0000-00000D470000}"/>
    <cellStyle name="SAPBEXexcCritical5 23 7" xfId="18338" xr:uid="{00000000-0005-0000-0000-00000E470000}"/>
    <cellStyle name="SAPBEXexcCritical5 23 8" xfId="19848" xr:uid="{00000000-0005-0000-0000-00000F470000}"/>
    <cellStyle name="SAPBEXexcCritical5 23 9" xfId="22911" xr:uid="{00000000-0005-0000-0000-000010470000}"/>
    <cellStyle name="SAPBEXexcCritical5 24" xfId="3982" xr:uid="{00000000-0005-0000-0000-000011470000}"/>
    <cellStyle name="SAPBEXexcCritical5 24 2" xfId="6520" xr:uid="{00000000-0005-0000-0000-000012470000}"/>
    <cellStyle name="SAPBEXexcCritical5 24 3" xfId="8687" xr:uid="{00000000-0005-0000-0000-000013470000}"/>
    <cellStyle name="SAPBEXexcCritical5 24 4" xfId="10667" xr:uid="{00000000-0005-0000-0000-000014470000}"/>
    <cellStyle name="SAPBEXexcCritical5 24 5" xfId="13016" xr:uid="{00000000-0005-0000-0000-000015470000}"/>
    <cellStyle name="SAPBEXexcCritical5 24 6" xfId="15812" xr:uid="{00000000-0005-0000-0000-000016470000}"/>
    <cellStyle name="SAPBEXexcCritical5 24 7" xfId="17712" xr:uid="{00000000-0005-0000-0000-000017470000}"/>
    <cellStyle name="SAPBEXexcCritical5 24 8" xfId="20508" xr:uid="{00000000-0005-0000-0000-000018470000}"/>
    <cellStyle name="SAPBEXexcCritical5 24 9" xfId="22340" xr:uid="{00000000-0005-0000-0000-000019470000}"/>
    <cellStyle name="SAPBEXexcCritical5 25" xfId="4045" xr:uid="{00000000-0005-0000-0000-00001A470000}"/>
    <cellStyle name="SAPBEXexcCritical5 25 2" xfId="6583" xr:uid="{00000000-0005-0000-0000-00001B470000}"/>
    <cellStyle name="SAPBEXexcCritical5 25 3" xfId="8098" xr:uid="{00000000-0005-0000-0000-00001C470000}"/>
    <cellStyle name="SAPBEXexcCritical5 25 4" xfId="10400" xr:uid="{00000000-0005-0000-0000-00001D470000}"/>
    <cellStyle name="SAPBEXexcCritical5 25 5" xfId="12723" xr:uid="{00000000-0005-0000-0000-00001E470000}"/>
    <cellStyle name="SAPBEXexcCritical5 25 6" xfId="15409" xr:uid="{00000000-0005-0000-0000-00001F470000}"/>
    <cellStyle name="SAPBEXexcCritical5 25 7" xfId="17419" xr:uid="{00000000-0005-0000-0000-000020470000}"/>
    <cellStyle name="SAPBEXexcCritical5 25 8" xfId="20105" xr:uid="{00000000-0005-0000-0000-000021470000}"/>
    <cellStyle name="SAPBEXexcCritical5 25 9" xfId="22071" xr:uid="{00000000-0005-0000-0000-000022470000}"/>
    <cellStyle name="SAPBEXexcCritical5 26" xfId="4113" xr:uid="{00000000-0005-0000-0000-000023470000}"/>
    <cellStyle name="SAPBEXexcCritical5 26 2" xfId="6651" xr:uid="{00000000-0005-0000-0000-000024470000}"/>
    <cellStyle name="SAPBEXexcCritical5 26 3" xfId="8179" xr:uid="{00000000-0005-0000-0000-000025470000}"/>
    <cellStyle name="SAPBEXexcCritical5 26 4" xfId="12301" xr:uid="{00000000-0005-0000-0000-000026470000}"/>
    <cellStyle name="SAPBEXexcCritical5 26 5" xfId="12305" xr:uid="{00000000-0005-0000-0000-000027470000}"/>
    <cellStyle name="SAPBEXexcCritical5 26 6" xfId="16564" xr:uid="{00000000-0005-0000-0000-000028470000}"/>
    <cellStyle name="SAPBEXexcCritical5 26 7" xfId="17001" xr:uid="{00000000-0005-0000-0000-000029470000}"/>
    <cellStyle name="SAPBEXexcCritical5 26 8" xfId="21260" xr:uid="{00000000-0005-0000-0000-00002A470000}"/>
    <cellStyle name="SAPBEXexcCritical5 26 9" xfId="21697" xr:uid="{00000000-0005-0000-0000-00002B470000}"/>
    <cellStyle name="SAPBEXexcCritical5 27" xfId="4091" xr:uid="{00000000-0005-0000-0000-00002C470000}"/>
    <cellStyle name="SAPBEXexcCritical5 27 2" xfId="6629" xr:uid="{00000000-0005-0000-0000-00002D470000}"/>
    <cellStyle name="SAPBEXexcCritical5 27 3" xfId="9262" xr:uid="{00000000-0005-0000-0000-00002E470000}"/>
    <cellStyle name="SAPBEXexcCritical5 27 4" xfId="12124" xr:uid="{00000000-0005-0000-0000-00002F470000}"/>
    <cellStyle name="SAPBEXexcCritical5 27 5" xfId="14606" xr:uid="{00000000-0005-0000-0000-000030470000}"/>
    <cellStyle name="SAPBEXexcCritical5 27 6" xfId="16878" xr:uid="{00000000-0005-0000-0000-000031470000}"/>
    <cellStyle name="SAPBEXexcCritical5 27 7" xfId="19302" xr:uid="{00000000-0005-0000-0000-000032470000}"/>
    <cellStyle name="SAPBEXexcCritical5 27 8" xfId="21574" xr:uid="{00000000-0005-0000-0000-000033470000}"/>
    <cellStyle name="SAPBEXexcCritical5 27 9" xfId="23798" xr:uid="{00000000-0005-0000-0000-000034470000}"/>
    <cellStyle name="SAPBEXexcCritical5 28" xfId="4115" xr:uid="{00000000-0005-0000-0000-000035470000}"/>
    <cellStyle name="SAPBEXexcCritical5 28 2" xfId="6653" xr:uid="{00000000-0005-0000-0000-000036470000}"/>
    <cellStyle name="SAPBEXexcCritical5 28 3" xfId="9338" xr:uid="{00000000-0005-0000-0000-000037470000}"/>
    <cellStyle name="SAPBEXexcCritical5 28 4" xfId="11707" xr:uid="{00000000-0005-0000-0000-000038470000}"/>
    <cellStyle name="SAPBEXexcCritical5 28 5" xfId="12914" xr:uid="{00000000-0005-0000-0000-000039470000}"/>
    <cellStyle name="SAPBEXexcCritical5 28 6" xfId="16436" xr:uid="{00000000-0005-0000-0000-00003A470000}"/>
    <cellStyle name="SAPBEXexcCritical5 28 7" xfId="17610" xr:uid="{00000000-0005-0000-0000-00003B470000}"/>
    <cellStyle name="SAPBEXexcCritical5 28 8" xfId="21132" xr:uid="{00000000-0005-0000-0000-00003C470000}"/>
    <cellStyle name="SAPBEXexcCritical5 28 9" xfId="22241" xr:uid="{00000000-0005-0000-0000-00003D470000}"/>
    <cellStyle name="SAPBEXexcCritical5 29" xfId="4171" xr:uid="{00000000-0005-0000-0000-00003E470000}"/>
    <cellStyle name="SAPBEXexcCritical5 29 2" xfId="6709" xr:uid="{00000000-0005-0000-0000-00003F470000}"/>
    <cellStyle name="SAPBEXexcCritical5 29 3" xfId="8565" xr:uid="{00000000-0005-0000-0000-000040470000}"/>
    <cellStyle name="SAPBEXexcCritical5 29 4" xfId="10714" xr:uid="{00000000-0005-0000-0000-000041470000}"/>
    <cellStyle name="SAPBEXexcCritical5 29 5" xfId="13068" xr:uid="{00000000-0005-0000-0000-000042470000}"/>
    <cellStyle name="SAPBEXexcCritical5 29 6" xfId="16210" xr:uid="{00000000-0005-0000-0000-000043470000}"/>
    <cellStyle name="SAPBEXexcCritical5 29 7" xfId="17764" xr:uid="{00000000-0005-0000-0000-000044470000}"/>
    <cellStyle name="SAPBEXexcCritical5 29 8" xfId="20906" xr:uid="{00000000-0005-0000-0000-000045470000}"/>
    <cellStyle name="SAPBEXexcCritical5 29 9" xfId="22387" xr:uid="{00000000-0005-0000-0000-000046470000}"/>
    <cellStyle name="SAPBEXexcCritical5 3" xfId="3117" xr:uid="{00000000-0005-0000-0000-000047470000}"/>
    <cellStyle name="SAPBEXexcCritical5 3 2" xfId="5655" xr:uid="{00000000-0005-0000-0000-000048470000}"/>
    <cellStyle name="SAPBEXexcCritical5 3 3" xfId="5474" xr:uid="{00000000-0005-0000-0000-000049470000}"/>
    <cellStyle name="SAPBEXexcCritical5 3 4" xfId="10601" xr:uid="{00000000-0005-0000-0000-00004A470000}"/>
    <cellStyle name="SAPBEXexcCritical5 3 5" xfId="12949" xr:uid="{00000000-0005-0000-0000-00004B470000}"/>
    <cellStyle name="SAPBEXexcCritical5 3 6" xfId="15414" xr:uid="{00000000-0005-0000-0000-00004C470000}"/>
    <cellStyle name="SAPBEXexcCritical5 3 7" xfId="17645" xr:uid="{00000000-0005-0000-0000-00004D470000}"/>
    <cellStyle name="SAPBEXexcCritical5 3 8" xfId="20110" xr:uid="{00000000-0005-0000-0000-00004E470000}"/>
    <cellStyle name="SAPBEXexcCritical5 3 9" xfId="22274" xr:uid="{00000000-0005-0000-0000-00004F470000}"/>
    <cellStyle name="SAPBEXexcCritical5 30" xfId="4255" xr:uid="{00000000-0005-0000-0000-000050470000}"/>
    <cellStyle name="SAPBEXexcCritical5 30 2" xfId="6793" xr:uid="{00000000-0005-0000-0000-000051470000}"/>
    <cellStyle name="SAPBEXexcCritical5 30 3" xfId="9088" xr:uid="{00000000-0005-0000-0000-000052470000}"/>
    <cellStyle name="SAPBEXexcCritical5 30 4" xfId="11129" xr:uid="{00000000-0005-0000-0000-000053470000}"/>
    <cellStyle name="SAPBEXexcCritical5 30 5" xfId="13525" xr:uid="{00000000-0005-0000-0000-000054470000}"/>
    <cellStyle name="SAPBEXexcCritical5 30 6" xfId="13240" xr:uid="{00000000-0005-0000-0000-000055470000}"/>
    <cellStyle name="SAPBEXexcCritical5 30 7" xfId="18221" xr:uid="{00000000-0005-0000-0000-000056470000}"/>
    <cellStyle name="SAPBEXexcCritical5 30 8" xfId="17936" xr:uid="{00000000-0005-0000-0000-000057470000}"/>
    <cellStyle name="SAPBEXexcCritical5 30 9" xfId="22802" xr:uid="{00000000-0005-0000-0000-000058470000}"/>
    <cellStyle name="SAPBEXexcCritical5 31" xfId="4298" xr:uid="{00000000-0005-0000-0000-000059470000}"/>
    <cellStyle name="SAPBEXexcCritical5 31 2" xfId="6836" xr:uid="{00000000-0005-0000-0000-00005A470000}"/>
    <cellStyle name="SAPBEXexcCritical5 31 3" xfId="8939" xr:uid="{00000000-0005-0000-0000-00005B470000}"/>
    <cellStyle name="SAPBEXexcCritical5 31 4" xfId="11222" xr:uid="{00000000-0005-0000-0000-00005C470000}"/>
    <cellStyle name="SAPBEXexcCritical5 31 5" xfId="12479" xr:uid="{00000000-0005-0000-0000-00005D470000}"/>
    <cellStyle name="SAPBEXexcCritical5 31 6" xfId="15102" xr:uid="{00000000-0005-0000-0000-00005E470000}"/>
    <cellStyle name="SAPBEXexcCritical5 31 7" xfId="17175" xr:uid="{00000000-0005-0000-0000-00005F470000}"/>
    <cellStyle name="SAPBEXexcCritical5 31 8" xfId="19798" xr:uid="{00000000-0005-0000-0000-000060470000}"/>
    <cellStyle name="SAPBEXexcCritical5 31 9" xfId="21853" xr:uid="{00000000-0005-0000-0000-000061470000}"/>
    <cellStyle name="SAPBEXexcCritical5 32" xfId="4467" xr:uid="{00000000-0005-0000-0000-000062470000}"/>
    <cellStyle name="SAPBEXexcCritical5 32 2" xfId="7005" xr:uid="{00000000-0005-0000-0000-000063470000}"/>
    <cellStyle name="SAPBEXexcCritical5 32 3" xfId="8070" xr:uid="{00000000-0005-0000-0000-000064470000}"/>
    <cellStyle name="SAPBEXexcCritical5 32 4" xfId="10497" xr:uid="{00000000-0005-0000-0000-000065470000}"/>
    <cellStyle name="SAPBEXexcCritical5 32 5" xfId="12833" xr:uid="{00000000-0005-0000-0000-000066470000}"/>
    <cellStyle name="SAPBEXexcCritical5 32 6" xfId="15708" xr:uid="{00000000-0005-0000-0000-000067470000}"/>
    <cellStyle name="SAPBEXexcCritical5 32 7" xfId="17529" xr:uid="{00000000-0005-0000-0000-000068470000}"/>
    <cellStyle name="SAPBEXexcCritical5 32 8" xfId="20404" xr:uid="{00000000-0005-0000-0000-000069470000}"/>
    <cellStyle name="SAPBEXexcCritical5 32 9" xfId="22167" xr:uid="{00000000-0005-0000-0000-00006A470000}"/>
    <cellStyle name="SAPBEXexcCritical5 33" xfId="4478" xr:uid="{00000000-0005-0000-0000-00006B470000}"/>
    <cellStyle name="SAPBEXexcCritical5 33 2" xfId="7016" xr:uid="{00000000-0005-0000-0000-00006C470000}"/>
    <cellStyle name="SAPBEXexcCritical5 33 3" xfId="7714" xr:uid="{00000000-0005-0000-0000-00006D470000}"/>
    <cellStyle name="SAPBEXexcCritical5 33 4" xfId="11861" xr:uid="{00000000-0005-0000-0000-00006E470000}"/>
    <cellStyle name="SAPBEXexcCritical5 33 5" xfId="14324" xr:uid="{00000000-0005-0000-0000-00006F470000}"/>
    <cellStyle name="SAPBEXexcCritical5 33 6" xfId="15363" xr:uid="{00000000-0005-0000-0000-000070470000}"/>
    <cellStyle name="SAPBEXexcCritical5 33 7" xfId="19020" xr:uid="{00000000-0005-0000-0000-000071470000}"/>
    <cellStyle name="SAPBEXexcCritical5 33 8" xfId="20059" xr:uid="{00000000-0005-0000-0000-000072470000}"/>
    <cellStyle name="SAPBEXexcCritical5 33 9" xfId="23537" xr:uid="{00000000-0005-0000-0000-000073470000}"/>
    <cellStyle name="SAPBEXexcCritical5 34" xfId="4561" xr:uid="{00000000-0005-0000-0000-000074470000}"/>
    <cellStyle name="SAPBEXexcCritical5 34 2" xfId="7099" xr:uid="{00000000-0005-0000-0000-000075470000}"/>
    <cellStyle name="SAPBEXexcCritical5 34 3" xfId="7994" xr:uid="{00000000-0005-0000-0000-000076470000}"/>
    <cellStyle name="SAPBEXexcCritical5 34 4" xfId="11274" xr:uid="{00000000-0005-0000-0000-000077470000}"/>
    <cellStyle name="SAPBEXexcCritical5 34 5" xfId="13680" xr:uid="{00000000-0005-0000-0000-000078470000}"/>
    <cellStyle name="SAPBEXexcCritical5 34 6" xfId="16281" xr:uid="{00000000-0005-0000-0000-000079470000}"/>
    <cellStyle name="SAPBEXexcCritical5 34 7" xfId="18376" xr:uid="{00000000-0005-0000-0000-00007A470000}"/>
    <cellStyle name="SAPBEXexcCritical5 34 8" xfId="20977" xr:uid="{00000000-0005-0000-0000-00007B470000}"/>
    <cellStyle name="SAPBEXexcCritical5 34 9" xfId="22948" xr:uid="{00000000-0005-0000-0000-00007C470000}"/>
    <cellStyle name="SAPBEXexcCritical5 35" xfId="4568" xr:uid="{00000000-0005-0000-0000-00007D470000}"/>
    <cellStyle name="SAPBEXexcCritical5 35 2" xfId="7106" xr:uid="{00000000-0005-0000-0000-00007E470000}"/>
    <cellStyle name="SAPBEXexcCritical5 35 3" xfId="8214" xr:uid="{00000000-0005-0000-0000-00007F470000}"/>
    <cellStyle name="SAPBEXexcCritical5 35 4" xfId="10199" xr:uid="{00000000-0005-0000-0000-000080470000}"/>
    <cellStyle name="SAPBEXexcCritical5 35 5" xfId="12511" xr:uid="{00000000-0005-0000-0000-000081470000}"/>
    <cellStyle name="SAPBEXexcCritical5 35 6" xfId="12780" xr:uid="{00000000-0005-0000-0000-000082470000}"/>
    <cellStyle name="SAPBEXexcCritical5 35 7" xfId="17207" xr:uid="{00000000-0005-0000-0000-000083470000}"/>
    <cellStyle name="SAPBEXexcCritical5 35 8" xfId="17476" xr:uid="{00000000-0005-0000-0000-000084470000}"/>
    <cellStyle name="SAPBEXexcCritical5 35 9" xfId="21878" xr:uid="{00000000-0005-0000-0000-000085470000}"/>
    <cellStyle name="SAPBEXexcCritical5 36" xfId="4439" xr:uid="{00000000-0005-0000-0000-000086470000}"/>
    <cellStyle name="SAPBEXexcCritical5 36 2" xfId="6977" xr:uid="{00000000-0005-0000-0000-000087470000}"/>
    <cellStyle name="SAPBEXexcCritical5 36 3" xfId="9753" xr:uid="{00000000-0005-0000-0000-000088470000}"/>
    <cellStyle name="SAPBEXexcCritical5 36 4" xfId="8128" xr:uid="{00000000-0005-0000-0000-000089470000}"/>
    <cellStyle name="SAPBEXexcCritical5 36 5" xfId="14931" xr:uid="{00000000-0005-0000-0000-00008A470000}"/>
    <cellStyle name="SAPBEXexcCritical5 36 6" xfId="14821" xr:uid="{00000000-0005-0000-0000-00008B470000}"/>
    <cellStyle name="SAPBEXexcCritical5 36 7" xfId="19627" xr:uid="{00000000-0005-0000-0000-00008C470000}"/>
    <cellStyle name="SAPBEXexcCritical5 36 8" xfId="19517" xr:uid="{00000000-0005-0000-0000-00008D470000}"/>
    <cellStyle name="SAPBEXexcCritical5 36 9" xfId="24094" xr:uid="{00000000-0005-0000-0000-00008E470000}"/>
    <cellStyle name="SAPBEXexcCritical5 37" xfId="4553" xr:uid="{00000000-0005-0000-0000-00008F470000}"/>
    <cellStyle name="SAPBEXexcCritical5 37 2" xfId="7091" xr:uid="{00000000-0005-0000-0000-000090470000}"/>
    <cellStyle name="SAPBEXexcCritical5 37 3" xfId="8752" xr:uid="{00000000-0005-0000-0000-000091470000}"/>
    <cellStyle name="SAPBEXexcCritical5 37 4" xfId="10423" xr:uid="{00000000-0005-0000-0000-000092470000}"/>
    <cellStyle name="SAPBEXexcCritical5 37 5" xfId="14473" xr:uid="{00000000-0005-0000-0000-000093470000}"/>
    <cellStyle name="SAPBEXexcCritical5 37 6" xfId="16806" xr:uid="{00000000-0005-0000-0000-000094470000}"/>
    <cellStyle name="SAPBEXexcCritical5 37 7" xfId="19169" xr:uid="{00000000-0005-0000-0000-000095470000}"/>
    <cellStyle name="SAPBEXexcCritical5 37 8" xfId="21502" xr:uid="{00000000-0005-0000-0000-000096470000}"/>
    <cellStyle name="SAPBEXexcCritical5 37 9" xfId="23670" xr:uid="{00000000-0005-0000-0000-000097470000}"/>
    <cellStyle name="SAPBEXexcCritical5 38" xfId="4769" xr:uid="{00000000-0005-0000-0000-000098470000}"/>
    <cellStyle name="SAPBEXexcCritical5 38 2" xfId="7307" xr:uid="{00000000-0005-0000-0000-000099470000}"/>
    <cellStyle name="SAPBEXexcCritical5 38 3" xfId="8920" xr:uid="{00000000-0005-0000-0000-00009A470000}"/>
    <cellStyle name="SAPBEXexcCritical5 38 4" xfId="11920" xr:uid="{00000000-0005-0000-0000-00009B470000}"/>
    <cellStyle name="SAPBEXexcCritical5 38 5" xfId="14392" xr:uid="{00000000-0005-0000-0000-00009C470000}"/>
    <cellStyle name="SAPBEXexcCritical5 38 6" xfId="15810" xr:uid="{00000000-0005-0000-0000-00009D470000}"/>
    <cellStyle name="SAPBEXexcCritical5 38 7" xfId="19088" xr:uid="{00000000-0005-0000-0000-00009E470000}"/>
    <cellStyle name="SAPBEXexcCritical5 38 8" xfId="20506" xr:uid="{00000000-0005-0000-0000-00009F470000}"/>
    <cellStyle name="SAPBEXexcCritical5 38 9" xfId="23595" xr:uid="{00000000-0005-0000-0000-0000A0470000}"/>
    <cellStyle name="SAPBEXexcCritical5 39" xfId="4698" xr:uid="{00000000-0005-0000-0000-0000A1470000}"/>
    <cellStyle name="SAPBEXexcCritical5 39 2" xfId="7236" xr:uid="{00000000-0005-0000-0000-0000A2470000}"/>
    <cellStyle name="SAPBEXexcCritical5 39 3" xfId="8734" xr:uid="{00000000-0005-0000-0000-0000A3470000}"/>
    <cellStyle name="SAPBEXexcCritical5 39 4" xfId="10880" xr:uid="{00000000-0005-0000-0000-0000A4470000}"/>
    <cellStyle name="SAPBEXexcCritical5 39 5" xfId="13247" xr:uid="{00000000-0005-0000-0000-0000A5470000}"/>
    <cellStyle name="SAPBEXexcCritical5 39 6" xfId="16636" xr:uid="{00000000-0005-0000-0000-0000A6470000}"/>
    <cellStyle name="SAPBEXexcCritical5 39 7" xfId="17943" xr:uid="{00000000-0005-0000-0000-0000A7470000}"/>
    <cellStyle name="SAPBEXexcCritical5 39 8" xfId="21332" xr:uid="{00000000-0005-0000-0000-0000A8470000}"/>
    <cellStyle name="SAPBEXexcCritical5 39 9" xfId="22551" xr:uid="{00000000-0005-0000-0000-0000A9470000}"/>
    <cellStyle name="SAPBEXexcCritical5 4" xfId="3046" xr:uid="{00000000-0005-0000-0000-0000AA470000}"/>
    <cellStyle name="SAPBEXexcCritical5 4 2" xfId="5585" xr:uid="{00000000-0005-0000-0000-0000AB470000}"/>
    <cellStyle name="SAPBEXexcCritical5 4 3" xfId="8614" xr:uid="{00000000-0005-0000-0000-0000AC470000}"/>
    <cellStyle name="SAPBEXexcCritical5 4 4" xfId="11013" xr:uid="{00000000-0005-0000-0000-0000AD470000}"/>
    <cellStyle name="SAPBEXexcCritical5 4 5" xfId="13101" xr:uid="{00000000-0005-0000-0000-0000AE470000}"/>
    <cellStyle name="SAPBEXexcCritical5 4 6" xfId="13381" xr:uid="{00000000-0005-0000-0000-0000AF470000}"/>
    <cellStyle name="SAPBEXexcCritical5 4 7" xfId="17797" xr:uid="{00000000-0005-0000-0000-0000B0470000}"/>
    <cellStyle name="SAPBEXexcCritical5 4 8" xfId="18077" xr:uid="{00000000-0005-0000-0000-0000B1470000}"/>
    <cellStyle name="SAPBEXexcCritical5 4 9" xfId="22418" xr:uid="{00000000-0005-0000-0000-0000B2470000}"/>
    <cellStyle name="SAPBEXexcCritical5 40" xfId="4574" xr:uid="{00000000-0005-0000-0000-0000B3470000}"/>
    <cellStyle name="SAPBEXexcCritical5 40 2" xfId="7112" xr:uid="{00000000-0005-0000-0000-0000B4470000}"/>
    <cellStyle name="SAPBEXexcCritical5 40 3" xfId="9736" xr:uid="{00000000-0005-0000-0000-0000B5470000}"/>
    <cellStyle name="SAPBEXexcCritical5 40 4" xfId="10674" xr:uid="{00000000-0005-0000-0000-0000B6470000}"/>
    <cellStyle name="SAPBEXexcCritical5 40 5" xfId="13023" xr:uid="{00000000-0005-0000-0000-0000B7470000}"/>
    <cellStyle name="SAPBEXexcCritical5 40 6" xfId="15850" xr:uid="{00000000-0005-0000-0000-0000B8470000}"/>
    <cellStyle name="SAPBEXexcCritical5 40 7" xfId="17719" xr:uid="{00000000-0005-0000-0000-0000B9470000}"/>
    <cellStyle name="SAPBEXexcCritical5 40 8" xfId="20546" xr:uid="{00000000-0005-0000-0000-0000BA470000}"/>
    <cellStyle name="SAPBEXexcCritical5 40 9" xfId="22347" xr:uid="{00000000-0005-0000-0000-0000BB470000}"/>
    <cellStyle name="SAPBEXexcCritical5 41" xfId="4872" xr:uid="{00000000-0005-0000-0000-0000BC470000}"/>
    <cellStyle name="SAPBEXexcCritical5 41 2" xfId="7410" xr:uid="{00000000-0005-0000-0000-0000BD470000}"/>
    <cellStyle name="SAPBEXexcCritical5 41 3" xfId="8159" xr:uid="{00000000-0005-0000-0000-0000BE470000}"/>
    <cellStyle name="SAPBEXexcCritical5 41 4" xfId="11509" xr:uid="{00000000-0005-0000-0000-0000BF470000}"/>
    <cellStyle name="SAPBEXexcCritical5 41 5" xfId="13936" xr:uid="{00000000-0005-0000-0000-0000C0470000}"/>
    <cellStyle name="SAPBEXexcCritical5 41 6" xfId="15973" xr:uid="{00000000-0005-0000-0000-0000C1470000}"/>
    <cellStyle name="SAPBEXexcCritical5 41 7" xfId="18632" xr:uid="{00000000-0005-0000-0000-0000C2470000}"/>
    <cellStyle name="SAPBEXexcCritical5 41 8" xfId="20669" xr:uid="{00000000-0005-0000-0000-0000C3470000}"/>
    <cellStyle name="SAPBEXexcCritical5 41 9" xfId="23183" xr:uid="{00000000-0005-0000-0000-0000C4470000}"/>
    <cellStyle name="SAPBEXexcCritical5 42" xfId="4883" xr:uid="{00000000-0005-0000-0000-0000C5470000}"/>
    <cellStyle name="SAPBEXexcCritical5 42 2" xfId="7421" xr:uid="{00000000-0005-0000-0000-0000C6470000}"/>
    <cellStyle name="SAPBEXexcCritical5 42 3" xfId="9014" xr:uid="{00000000-0005-0000-0000-0000C7470000}"/>
    <cellStyle name="SAPBEXexcCritical5 42 4" xfId="10515" xr:uid="{00000000-0005-0000-0000-0000C8470000}"/>
    <cellStyle name="SAPBEXexcCritical5 42 5" xfId="12855" xr:uid="{00000000-0005-0000-0000-0000C9470000}"/>
    <cellStyle name="SAPBEXexcCritical5 42 6" xfId="15720" xr:uid="{00000000-0005-0000-0000-0000CA470000}"/>
    <cellStyle name="SAPBEXexcCritical5 42 7" xfId="17551" xr:uid="{00000000-0005-0000-0000-0000CB470000}"/>
    <cellStyle name="SAPBEXexcCritical5 42 8" xfId="20416" xr:uid="{00000000-0005-0000-0000-0000CC470000}"/>
    <cellStyle name="SAPBEXexcCritical5 42 9" xfId="22186" xr:uid="{00000000-0005-0000-0000-0000CD470000}"/>
    <cellStyle name="SAPBEXexcCritical5 43" xfId="4846" xr:uid="{00000000-0005-0000-0000-0000CE470000}"/>
    <cellStyle name="SAPBEXexcCritical5 43 2" xfId="7384" xr:uid="{00000000-0005-0000-0000-0000CF470000}"/>
    <cellStyle name="SAPBEXexcCritical5 43 3" xfId="9399" xr:uid="{00000000-0005-0000-0000-0000D0470000}"/>
    <cellStyle name="SAPBEXexcCritical5 43 4" xfId="10590" xr:uid="{00000000-0005-0000-0000-0000D1470000}"/>
    <cellStyle name="SAPBEXexcCritical5 43 5" xfId="12938" xr:uid="{00000000-0005-0000-0000-0000D2470000}"/>
    <cellStyle name="SAPBEXexcCritical5 43 6" xfId="15905" xr:uid="{00000000-0005-0000-0000-0000D3470000}"/>
    <cellStyle name="SAPBEXexcCritical5 43 7" xfId="17634" xr:uid="{00000000-0005-0000-0000-0000D4470000}"/>
    <cellStyle name="SAPBEXexcCritical5 43 8" xfId="20601" xr:uid="{00000000-0005-0000-0000-0000D5470000}"/>
    <cellStyle name="SAPBEXexcCritical5 43 9" xfId="22263" xr:uid="{00000000-0005-0000-0000-0000D6470000}"/>
    <cellStyle name="SAPBEXexcCritical5 44" xfId="4637" xr:uid="{00000000-0005-0000-0000-0000D7470000}"/>
    <cellStyle name="SAPBEXexcCritical5 44 2" xfId="7175" xr:uid="{00000000-0005-0000-0000-0000D8470000}"/>
    <cellStyle name="SAPBEXexcCritical5 44 3" xfId="9690" xr:uid="{00000000-0005-0000-0000-0000D9470000}"/>
    <cellStyle name="SAPBEXexcCritical5 44 4" xfId="10967" xr:uid="{00000000-0005-0000-0000-0000DA470000}"/>
    <cellStyle name="SAPBEXexcCritical5 44 5" xfId="13339" xr:uid="{00000000-0005-0000-0000-0000DB470000}"/>
    <cellStyle name="SAPBEXexcCritical5 44 6" xfId="15590" xr:uid="{00000000-0005-0000-0000-0000DC470000}"/>
    <cellStyle name="SAPBEXexcCritical5 44 7" xfId="18035" xr:uid="{00000000-0005-0000-0000-0000DD470000}"/>
    <cellStyle name="SAPBEXexcCritical5 44 8" xfId="20286" xr:uid="{00000000-0005-0000-0000-0000DE470000}"/>
    <cellStyle name="SAPBEXexcCritical5 44 9" xfId="22638" xr:uid="{00000000-0005-0000-0000-0000DF470000}"/>
    <cellStyle name="SAPBEXexcCritical5 45" xfId="4868" xr:uid="{00000000-0005-0000-0000-0000E0470000}"/>
    <cellStyle name="SAPBEXexcCritical5 45 2" xfId="7406" xr:uid="{00000000-0005-0000-0000-0000E1470000}"/>
    <cellStyle name="SAPBEXexcCritical5 45 3" xfId="10005" xr:uid="{00000000-0005-0000-0000-0000E2470000}"/>
    <cellStyle name="SAPBEXexcCritical5 45 4" xfId="10991" xr:uid="{00000000-0005-0000-0000-0000E3470000}"/>
    <cellStyle name="SAPBEXexcCritical5 45 5" xfId="13365" xr:uid="{00000000-0005-0000-0000-0000E4470000}"/>
    <cellStyle name="SAPBEXexcCritical5 45 6" xfId="15481" xr:uid="{00000000-0005-0000-0000-0000E5470000}"/>
    <cellStyle name="SAPBEXexcCritical5 45 7" xfId="18061" xr:uid="{00000000-0005-0000-0000-0000E6470000}"/>
    <cellStyle name="SAPBEXexcCritical5 45 8" xfId="20177" xr:uid="{00000000-0005-0000-0000-0000E7470000}"/>
    <cellStyle name="SAPBEXexcCritical5 45 9" xfId="22664" xr:uid="{00000000-0005-0000-0000-0000E8470000}"/>
    <cellStyle name="SAPBEXexcCritical5 46" xfId="4954" xr:uid="{00000000-0005-0000-0000-0000E9470000}"/>
    <cellStyle name="SAPBEXexcCritical5 46 2" xfId="7492" xr:uid="{00000000-0005-0000-0000-0000EA470000}"/>
    <cellStyle name="SAPBEXexcCritical5 46 3" xfId="9084" xr:uid="{00000000-0005-0000-0000-0000EB470000}"/>
    <cellStyle name="SAPBEXexcCritical5 46 4" xfId="11848" xr:uid="{00000000-0005-0000-0000-0000EC470000}"/>
    <cellStyle name="SAPBEXexcCritical5 46 5" xfId="14310" xr:uid="{00000000-0005-0000-0000-0000ED470000}"/>
    <cellStyle name="SAPBEXexcCritical5 46 6" xfId="15081" xr:uid="{00000000-0005-0000-0000-0000EE470000}"/>
    <cellStyle name="SAPBEXexcCritical5 46 7" xfId="19006" xr:uid="{00000000-0005-0000-0000-0000EF470000}"/>
    <cellStyle name="SAPBEXexcCritical5 46 8" xfId="19777" xr:uid="{00000000-0005-0000-0000-0000F0470000}"/>
    <cellStyle name="SAPBEXexcCritical5 46 9" xfId="23524" xr:uid="{00000000-0005-0000-0000-0000F1470000}"/>
    <cellStyle name="SAPBEXexcCritical5 47" xfId="4992" xr:uid="{00000000-0005-0000-0000-0000F2470000}"/>
    <cellStyle name="SAPBEXexcCritical5 47 2" xfId="7530" xr:uid="{00000000-0005-0000-0000-0000F3470000}"/>
    <cellStyle name="SAPBEXexcCritical5 47 3" xfId="9936" xr:uid="{00000000-0005-0000-0000-0000F4470000}"/>
    <cellStyle name="SAPBEXexcCritical5 47 4" xfId="10559" xr:uid="{00000000-0005-0000-0000-0000F5470000}"/>
    <cellStyle name="SAPBEXexcCritical5 47 5" xfId="12406" xr:uid="{00000000-0005-0000-0000-0000F6470000}"/>
    <cellStyle name="SAPBEXexcCritical5 47 6" xfId="16842" xr:uid="{00000000-0005-0000-0000-0000F7470000}"/>
    <cellStyle name="SAPBEXexcCritical5 47 7" xfId="17102" xr:uid="{00000000-0005-0000-0000-0000F8470000}"/>
    <cellStyle name="SAPBEXexcCritical5 47 8" xfId="21538" xr:uid="{00000000-0005-0000-0000-0000F9470000}"/>
    <cellStyle name="SAPBEXexcCritical5 47 9" xfId="21788" xr:uid="{00000000-0005-0000-0000-0000FA470000}"/>
    <cellStyle name="SAPBEXexcCritical5 48" xfId="5130" xr:uid="{00000000-0005-0000-0000-0000FB470000}"/>
    <cellStyle name="SAPBEXexcCritical5 48 2" xfId="7668" xr:uid="{00000000-0005-0000-0000-0000FC470000}"/>
    <cellStyle name="SAPBEXexcCritical5 48 3" xfId="8990" xr:uid="{00000000-0005-0000-0000-0000FD470000}"/>
    <cellStyle name="SAPBEXexcCritical5 48 4" xfId="10981" xr:uid="{00000000-0005-0000-0000-0000FE470000}"/>
    <cellStyle name="SAPBEXexcCritical5 48 5" xfId="13355" xr:uid="{00000000-0005-0000-0000-0000FF470000}"/>
    <cellStyle name="SAPBEXexcCritical5 48 6" xfId="14432" xr:uid="{00000000-0005-0000-0000-000000480000}"/>
    <cellStyle name="SAPBEXexcCritical5 48 7" xfId="18051" xr:uid="{00000000-0005-0000-0000-000001480000}"/>
    <cellStyle name="SAPBEXexcCritical5 48 8" xfId="19128" xr:uid="{00000000-0005-0000-0000-000002480000}"/>
    <cellStyle name="SAPBEXexcCritical5 48 9" xfId="22654" xr:uid="{00000000-0005-0000-0000-000003480000}"/>
    <cellStyle name="SAPBEXexcCritical5 49" xfId="5199" xr:uid="{00000000-0005-0000-0000-000004480000}"/>
    <cellStyle name="SAPBEXexcCritical5 49 2" xfId="7738" xr:uid="{00000000-0005-0000-0000-000005480000}"/>
    <cellStyle name="SAPBEXexcCritical5 49 3" xfId="8415" xr:uid="{00000000-0005-0000-0000-000006480000}"/>
    <cellStyle name="SAPBEXexcCritical5 49 4" xfId="10376" xr:uid="{00000000-0005-0000-0000-000007480000}"/>
    <cellStyle name="SAPBEXexcCritical5 49 5" xfId="12698" xr:uid="{00000000-0005-0000-0000-000008480000}"/>
    <cellStyle name="SAPBEXexcCritical5 49 6" xfId="16640" xr:uid="{00000000-0005-0000-0000-000009480000}"/>
    <cellStyle name="SAPBEXexcCritical5 49 7" xfId="17394" xr:uid="{00000000-0005-0000-0000-00000A480000}"/>
    <cellStyle name="SAPBEXexcCritical5 49 8" xfId="21336" xr:uid="{00000000-0005-0000-0000-00000B480000}"/>
    <cellStyle name="SAPBEXexcCritical5 49 9" xfId="22047" xr:uid="{00000000-0005-0000-0000-00000C480000}"/>
    <cellStyle name="SAPBEXexcCritical5 5" xfId="3109" xr:uid="{00000000-0005-0000-0000-00000D480000}"/>
    <cellStyle name="SAPBEXexcCritical5 5 2" xfId="5647" xr:uid="{00000000-0005-0000-0000-00000E480000}"/>
    <cellStyle name="SAPBEXexcCritical5 5 3" xfId="8492" xr:uid="{00000000-0005-0000-0000-00000F480000}"/>
    <cellStyle name="SAPBEXexcCritical5 5 4" xfId="11427" xr:uid="{00000000-0005-0000-0000-000010480000}"/>
    <cellStyle name="SAPBEXexcCritical5 5 5" xfId="13845" xr:uid="{00000000-0005-0000-0000-000011480000}"/>
    <cellStyle name="SAPBEXexcCritical5 5 6" xfId="16699" xr:uid="{00000000-0005-0000-0000-000012480000}"/>
    <cellStyle name="SAPBEXexcCritical5 5 7" xfId="18541" xr:uid="{00000000-0005-0000-0000-000013480000}"/>
    <cellStyle name="SAPBEXexcCritical5 5 8" xfId="21395" xr:uid="{00000000-0005-0000-0000-000014480000}"/>
    <cellStyle name="SAPBEXexcCritical5 5 9" xfId="23102" xr:uid="{00000000-0005-0000-0000-000015480000}"/>
    <cellStyle name="SAPBEXexcCritical5 50" xfId="5230" xr:uid="{00000000-0005-0000-0000-000016480000}"/>
    <cellStyle name="SAPBEXexcCritical5 50 2" xfId="8917" xr:uid="{00000000-0005-0000-0000-000017480000}"/>
    <cellStyle name="SAPBEXexcCritical5 50 3" xfId="10521" xr:uid="{00000000-0005-0000-0000-000018480000}"/>
    <cellStyle name="SAPBEXexcCritical5 50 4" xfId="12862" xr:uid="{00000000-0005-0000-0000-000019480000}"/>
    <cellStyle name="SAPBEXexcCritical5 50 5" xfId="16289" xr:uid="{00000000-0005-0000-0000-00001A480000}"/>
    <cellStyle name="SAPBEXexcCritical5 50 6" xfId="17558" xr:uid="{00000000-0005-0000-0000-00001B480000}"/>
    <cellStyle name="SAPBEXexcCritical5 50 7" xfId="20985" xr:uid="{00000000-0005-0000-0000-00001C480000}"/>
    <cellStyle name="SAPBEXexcCritical5 50 8" xfId="22192" xr:uid="{00000000-0005-0000-0000-00001D480000}"/>
    <cellStyle name="SAPBEXexcCritical5 51" xfId="9435" xr:uid="{00000000-0005-0000-0000-00001E480000}"/>
    <cellStyle name="SAPBEXexcCritical5 52" xfId="12127" xr:uid="{00000000-0005-0000-0000-00001F480000}"/>
    <cellStyle name="SAPBEXexcCritical5 53" xfId="14609" xr:uid="{00000000-0005-0000-0000-000020480000}"/>
    <cellStyle name="SAPBEXexcCritical5 54" xfId="16513" xr:uid="{00000000-0005-0000-0000-000021480000}"/>
    <cellStyle name="SAPBEXexcCritical5 55" xfId="19305" xr:uid="{00000000-0005-0000-0000-000022480000}"/>
    <cellStyle name="SAPBEXexcCritical5 56" xfId="21209" xr:uid="{00000000-0005-0000-0000-000023480000}"/>
    <cellStyle name="SAPBEXexcCritical5 57" xfId="23801" xr:uid="{00000000-0005-0000-0000-000024480000}"/>
    <cellStyle name="SAPBEXexcCritical5 6" xfId="3039" xr:uid="{00000000-0005-0000-0000-000025480000}"/>
    <cellStyle name="SAPBEXexcCritical5 6 2" xfId="5578" xr:uid="{00000000-0005-0000-0000-000026480000}"/>
    <cellStyle name="SAPBEXexcCritical5 6 3" xfId="9457" xr:uid="{00000000-0005-0000-0000-000027480000}"/>
    <cellStyle name="SAPBEXexcCritical5 6 4" xfId="11379" xr:uid="{00000000-0005-0000-0000-000028480000}"/>
    <cellStyle name="SAPBEXexcCritical5 6 5" xfId="13793" xr:uid="{00000000-0005-0000-0000-000029480000}"/>
    <cellStyle name="SAPBEXexcCritical5 6 6" xfId="15268" xr:uid="{00000000-0005-0000-0000-00002A480000}"/>
    <cellStyle name="SAPBEXexcCritical5 6 7" xfId="18489" xr:uid="{00000000-0005-0000-0000-00002B480000}"/>
    <cellStyle name="SAPBEXexcCritical5 6 8" xfId="19964" xr:uid="{00000000-0005-0000-0000-00002C480000}"/>
    <cellStyle name="SAPBEXexcCritical5 6 9" xfId="23053" xr:uid="{00000000-0005-0000-0000-00002D480000}"/>
    <cellStyle name="SAPBEXexcCritical5 7" xfId="3158" xr:uid="{00000000-0005-0000-0000-00002E480000}"/>
    <cellStyle name="SAPBEXexcCritical5 7 2" xfId="5696" xr:uid="{00000000-0005-0000-0000-00002F480000}"/>
    <cellStyle name="SAPBEXexcCritical5 7 3" xfId="8184" xr:uid="{00000000-0005-0000-0000-000030480000}"/>
    <cellStyle name="SAPBEXexcCritical5 7 4" xfId="10796" xr:uid="{00000000-0005-0000-0000-000031480000}"/>
    <cellStyle name="SAPBEXexcCritical5 7 5" xfId="13155" xr:uid="{00000000-0005-0000-0000-000032480000}"/>
    <cellStyle name="SAPBEXexcCritical5 7 6" xfId="15923" xr:uid="{00000000-0005-0000-0000-000033480000}"/>
    <cellStyle name="SAPBEXexcCritical5 7 7" xfId="17851" xr:uid="{00000000-0005-0000-0000-000034480000}"/>
    <cellStyle name="SAPBEXexcCritical5 7 8" xfId="20619" xr:uid="{00000000-0005-0000-0000-000035480000}"/>
    <cellStyle name="SAPBEXexcCritical5 7 9" xfId="22467" xr:uid="{00000000-0005-0000-0000-000036480000}"/>
    <cellStyle name="SAPBEXexcCritical5 8" xfId="3201" xr:uid="{00000000-0005-0000-0000-000037480000}"/>
    <cellStyle name="SAPBEXexcCritical5 8 2" xfId="5739" xr:uid="{00000000-0005-0000-0000-000038480000}"/>
    <cellStyle name="SAPBEXexcCritical5 8 3" xfId="8337" xr:uid="{00000000-0005-0000-0000-000039480000}"/>
    <cellStyle name="SAPBEXexcCritical5 8 4" xfId="10867" xr:uid="{00000000-0005-0000-0000-00003A480000}"/>
    <cellStyle name="SAPBEXexcCritical5 8 5" xfId="13232" xr:uid="{00000000-0005-0000-0000-00003B480000}"/>
    <cellStyle name="SAPBEXexcCritical5 8 6" xfId="16755" xr:uid="{00000000-0005-0000-0000-00003C480000}"/>
    <cellStyle name="SAPBEXexcCritical5 8 7" xfId="17928" xr:uid="{00000000-0005-0000-0000-00003D480000}"/>
    <cellStyle name="SAPBEXexcCritical5 8 8" xfId="21451" xr:uid="{00000000-0005-0000-0000-00003E480000}"/>
    <cellStyle name="SAPBEXexcCritical5 8 9" xfId="22538" xr:uid="{00000000-0005-0000-0000-00003F480000}"/>
    <cellStyle name="SAPBEXexcCritical5 9" xfId="3244" xr:uid="{00000000-0005-0000-0000-000040480000}"/>
    <cellStyle name="SAPBEXexcCritical5 9 2" xfId="5782" xr:uid="{00000000-0005-0000-0000-000041480000}"/>
    <cellStyle name="SAPBEXexcCritical5 9 3" xfId="8053" xr:uid="{00000000-0005-0000-0000-000042480000}"/>
    <cellStyle name="SAPBEXexcCritical5 9 4" xfId="11887" xr:uid="{00000000-0005-0000-0000-000043480000}"/>
    <cellStyle name="SAPBEXexcCritical5 9 5" xfId="14354" xr:uid="{00000000-0005-0000-0000-000044480000}"/>
    <cellStyle name="SAPBEXexcCritical5 9 6" xfId="16206" xr:uid="{00000000-0005-0000-0000-000045480000}"/>
    <cellStyle name="SAPBEXexcCritical5 9 7" xfId="19050" xr:uid="{00000000-0005-0000-0000-000046480000}"/>
    <cellStyle name="SAPBEXexcCritical5 9 8" xfId="20902" xr:uid="{00000000-0005-0000-0000-000047480000}"/>
    <cellStyle name="SAPBEXexcCritical5 9 9" xfId="23563" xr:uid="{00000000-0005-0000-0000-000048480000}"/>
    <cellStyle name="SAPBEXexcCritical6" xfId="2950" xr:uid="{00000000-0005-0000-0000-000049480000}"/>
    <cellStyle name="SAPBEXexcCritical6 10" xfId="3245" xr:uid="{00000000-0005-0000-0000-00004A480000}"/>
    <cellStyle name="SAPBEXexcCritical6 10 2" xfId="5783" xr:uid="{00000000-0005-0000-0000-00004B480000}"/>
    <cellStyle name="SAPBEXexcCritical6 10 3" xfId="5538" xr:uid="{00000000-0005-0000-0000-00004C480000}"/>
    <cellStyle name="SAPBEXexcCritical6 10 4" xfId="11841" xr:uid="{00000000-0005-0000-0000-00004D480000}"/>
    <cellStyle name="SAPBEXexcCritical6 10 5" xfId="14302" xr:uid="{00000000-0005-0000-0000-00004E480000}"/>
    <cellStyle name="SAPBEXexcCritical6 10 6" xfId="16350" xr:uid="{00000000-0005-0000-0000-00004F480000}"/>
    <cellStyle name="SAPBEXexcCritical6 10 7" xfId="18998" xr:uid="{00000000-0005-0000-0000-000050480000}"/>
    <cellStyle name="SAPBEXexcCritical6 10 8" xfId="21046" xr:uid="{00000000-0005-0000-0000-000051480000}"/>
    <cellStyle name="SAPBEXexcCritical6 10 9" xfId="23516" xr:uid="{00000000-0005-0000-0000-000052480000}"/>
    <cellStyle name="SAPBEXexcCritical6 11" xfId="3374" xr:uid="{00000000-0005-0000-0000-000053480000}"/>
    <cellStyle name="SAPBEXexcCritical6 11 2" xfId="5912" xr:uid="{00000000-0005-0000-0000-000054480000}"/>
    <cellStyle name="SAPBEXexcCritical6 11 3" xfId="9052" xr:uid="{00000000-0005-0000-0000-000055480000}"/>
    <cellStyle name="SAPBEXexcCritical6 11 4" xfId="11092" xr:uid="{00000000-0005-0000-0000-000056480000}"/>
    <cellStyle name="SAPBEXexcCritical6 11 5" xfId="13483" xr:uid="{00000000-0005-0000-0000-000057480000}"/>
    <cellStyle name="SAPBEXexcCritical6 11 6" xfId="15389" xr:uid="{00000000-0005-0000-0000-000058480000}"/>
    <cellStyle name="SAPBEXexcCritical6 11 7" xfId="18179" xr:uid="{00000000-0005-0000-0000-000059480000}"/>
    <cellStyle name="SAPBEXexcCritical6 11 8" xfId="20085" xr:uid="{00000000-0005-0000-0000-00005A480000}"/>
    <cellStyle name="SAPBEXexcCritical6 11 9" xfId="22765" xr:uid="{00000000-0005-0000-0000-00005B480000}"/>
    <cellStyle name="SAPBEXexcCritical6 12" xfId="3467" xr:uid="{00000000-0005-0000-0000-00005C480000}"/>
    <cellStyle name="SAPBEXexcCritical6 12 2" xfId="6005" xr:uid="{00000000-0005-0000-0000-00005D480000}"/>
    <cellStyle name="SAPBEXexcCritical6 12 3" xfId="8067" xr:uid="{00000000-0005-0000-0000-00005E480000}"/>
    <cellStyle name="SAPBEXexcCritical6 12 4" xfId="10854" xr:uid="{00000000-0005-0000-0000-00005F480000}"/>
    <cellStyle name="SAPBEXexcCritical6 12 5" xfId="13219" xr:uid="{00000000-0005-0000-0000-000060480000}"/>
    <cellStyle name="SAPBEXexcCritical6 12 6" xfId="15816" xr:uid="{00000000-0005-0000-0000-000061480000}"/>
    <cellStyle name="SAPBEXexcCritical6 12 7" xfId="17915" xr:uid="{00000000-0005-0000-0000-000062480000}"/>
    <cellStyle name="SAPBEXexcCritical6 12 8" xfId="20512" xr:uid="{00000000-0005-0000-0000-000063480000}"/>
    <cellStyle name="SAPBEXexcCritical6 12 9" xfId="22525" xr:uid="{00000000-0005-0000-0000-000064480000}"/>
    <cellStyle name="SAPBEXexcCritical6 13" xfId="3510" xr:uid="{00000000-0005-0000-0000-000065480000}"/>
    <cellStyle name="SAPBEXexcCritical6 13 2" xfId="6048" xr:uid="{00000000-0005-0000-0000-000066480000}"/>
    <cellStyle name="SAPBEXexcCritical6 13 3" xfId="8239" xr:uid="{00000000-0005-0000-0000-000067480000}"/>
    <cellStyle name="SAPBEXexcCritical6 13 4" xfId="10708" xr:uid="{00000000-0005-0000-0000-000068480000}"/>
    <cellStyle name="SAPBEXexcCritical6 13 5" xfId="13062" xr:uid="{00000000-0005-0000-0000-000069480000}"/>
    <cellStyle name="SAPBEXexcCritical6 13 6" xfId="16147" xr:uid="{00000000-0005-0000-0000-00006A480000}"/>
    <cellStyle name="SAPBEXexcCritical6 13 7" xfId="17758" xr:uid="{00000000-0005-0000-0000-00006B480000}"/>
    <cellStyle name="SAPBEXexcCritical6 13 8" xfId="20843" xr:uid="{00000000-0005-0000-0000-00006C480000}"/>
    <cellStyle name="SAPBEXexcCritical6 13 9" xfId="22381" xr:uid="{00000000-0005-0000-0000-00006D480000}"/>
    <cellStyle name="SAPBEXexcCritical6 14" xfId="3506" xr:uid="{00000000-0005-0000-0000-00006E480000}"/>
    <cellStyle name="SAPBEXexcCritical6 14 2" xfId="6044" xr:uid="{00000000-0005-0000-0000-00006F480000}"/>
    <cellStyle name="SAPBEXexcCritical6 14 3" xfId="8071" xr:uid="{00000000-0005-0000-0000-000070480000}"/>
    <cellStyle name="SAPBEXexcCritical6 14 4" xfId="11904" xr:uid="{00000000-0005-0000-0000-000071480000}"/>
    <cellStyle name="SAPBEXexcCritical6 14 5" xfId="14376" xr:uid="{00000000-0005-0000-0000-000072480000}"/>
    <cellStyle name="SAPBEXexcCritical6 14 6" xfId="14955" xr:uid="{00000000-0005-0000-0000-000073480000}"/>
    <cellStyle name="SAPBEXexcCritical6 14 7" xfId="19072" xr:uid="{00000000-0005-0000-0000-000074480000}"/>
    <cellStyle name="SAPBEXexcCritical6 14 8" xfId="19651" xr:uid="{00000000-0005-0000-0000-000075480000}"/>
    <cellStyle name="SAPBEXexcCritical6 14 9" xfId="23579" xr:uid="{00000000-0005-0000-0000-000076480000}"/>
    <cellStyle name="SAPBEXexcCritical6 15" xfId="3288" xr:uid="{00000000-0005-0000-0000-000077480000}"/>
    <cellStyle name="SAPBEXexcCritical6 15 2" xfId="5826" xr:uid="{00000000-0005-0000-0000-000078480000}"/>
    <cellStyle name="SAPBEXexcCritical6 15 3" xfId="8405" xr:uid="{00000000-0005-0000-0000-000079480000}"/>
    <cellStyle name="SAPBEXexcCritical6 15 4" xfId="11375" xr:uid="{00000000-0005-0000-0000-00007A480000}"/>
    <cellStyle name="SAPBEXexcCritical6 15 5" xfId="13789" xr:uid="{00000000-0005-0000-0000-00007B480000}"/>
    <cellStyle name="SAPBEXexcCritical6 15 6" xfId="15959" xr:uid="{00000000-0005-0000-0000-00007C480000}"/>
    <cellStyle name="SAPBEXexcCritical6 15 7" xfId="18485" xr:uid="{00000000-0005-0000-0000-00007D480000}"/>
    <cellStyle name="SAPBEXexcCritical6 15 8" xfId="20655" xr:uid="{00000000-0005-0000-0000-00007E480000}"/>
    <cellStyle name="SAPBEXexcCritical6 15 9" xfId="23049" xr:uid="{00000000-0005-0000-0000-00007F480000}"/>
    <cellStyle name="SAPBEXexcCritical6 16" xfId="3688" xr:uid="{00000000-0005-0000-0000-000080480000}"/>
    <cellStyle name="SAPBEXexcCritical6 16 2" xfId="6226" xr:uid="{00000000-0005-0000-0000-000081480000}"/>
    <cellStyle name="SAPBEXexcCritical6 16 3" xfId="8355" xr:uid="{00000000-0005-0000-0000-000082480000}"/>
    <cellStyle name="SAPBEXexcCritical6 16 4" xfId="10369" xr:uid="{00000000-0005-0000-0000-000083480000}"/>
    <cellStyle name="SAPBEXexcCritical6 16 5" xfId="12691" xr:uid="{00000000-0005-0000-0000-000084480000}"/>
    <cellStyle name="SAPBEXexcCritical6 16 6" xfId="16102" xr:uid="{00000000-0005-0000-0000-000085480000}"/>
    <cellStyle name="SAPBEXexcCritical6 16 7" xfId="17387" xr:uid="{00000000-0005-0000-0000-000086480000}"/>
    <cellStyle name="SAPBEXexcCritical6 16 8" xfId="20798" xr:uid="{00000000-0005-0000-0000-000087480000}"/>
    <cellStyle name="SAPBEXexcCritical6 16 9" xfId="22040" xr:uid="{00000000-0005-0000-0000-000088480000}"/>
    <cellStyle name="SAPBEXexcCritical6 17" xfId="3834" xr:uid="{00000000-0005-0000-0000-000089480000}"/>
    <cellStyle name="SAPBEXexcCritical6 17 2" xfId="6372" xr:uid="{00000000-0005-0000-0000-00008A480000}"/>
    <cellStyle name="SAPBEXexcCritical6 17 3" xfId="8420" xr:uid="{00000000-0005-0000-0000-00008B480000}"/>
    <cellStyle name="SAPBEXexcCritical6 17 4" xfId="9004" xr:uid="{00000000-0005-0000-0000-00008C480000}"/>
    <cellStyle name="SAPBEXexcCritical6 17 5" xfId="12379" xr:uid="{00000000-0005-0000-0000-00008D480000}"/>
    <cellStyle name="SAPBEXexcCritical6 17 6" xfId="15921" xr:uid="{00000000-0005-0000-0000-00008E480000}"/>
    <cellStyle name="SAPBEXexcCritical6 17 7" xfId="17075" xr:uid="{00000000-0005-0000-0000-00008F480000}"/>
    <cellStyle name="SAPBEXexcCritical6 17 8" xfId="20617" xr:uid="{00000000-0005-0000-0000-000090480000}"/>
    <cellStyle name="SAPBEXexcCritical6 17 9" xfId="21764" xr:uid="{00000000-0005-0000-0000-000091480000}"/>
    <cellStyle name="SAPBEXexcCritical6 18" xfId="3813" xr:uid="{00000000-0005-0000-0000-000092480000}"/>
    <cellStyle name="SAPBEXexcCritical6 18 2" xfId="6351" xr:uid="{00000000-0005-0000-0000-000093480000}"/>
    <cellStyle name="SAPBEXexcCritical6 18 3" xfId="9472" xr:uid="{00000000-0005-0000-0000-000094480000}"/>
    <cellStyle name="SAPBEXexcCritical6 18 4" xfId="10923" xr:uid="{00000000-0005-0000-0000-000095480000}"/>
    <cellStyle name="SAPBEXexcCritical6 18 5" xfId="13293" xr:uid="{00000000-0005-0000-0000-000096480000}"/>
    <cellStyle name="SAPBEXexcCritical6 18 6" xfId="16005" xr:uid="{00000000-0005-0000-0000-000097480000}"/>
    <cellStyle name="SAPBEXexcCritical6 18 7" xfId="17989" xr:uid="{00000000-0005-0000-0000-000098480000}"/>
    <cellStyle name="SAPBEXexcCritical6 18 8" xfId="20701" xr:uid="{00000000-0005-0000-0000-000099480000}"/>
    <cellStyle name="SAPBEXexcCritical6 18 9" xfId="22594" xr:uid="{00000000-0005-0000-0000-00009A480000}"/>
    <cellStyle name="SAPBEXexcCritical6 19" xfId="3713" xr:uid="{00000000-0005-0000-0000-00009B480000}"/>
    <cellStyle name="SAPBEXexcCritical6 19 2" xfId="6251" xr:uid="{00000000-0005-0000-0000-00009C480000}"/>
    <cellStyle name="SAPBEXexcCritical6 19 3" xfId="8556" xr:uid="{00000000-0005-0000-0000-00009D480000}"/>
    <cellStyle name="SAPBEXexcCritical6 19 4" xfId="11928" xr:uid="{00000000-0005-0000-0000-00009E480000}"/>
    <cellStyle name="SAPBEXexcCritical6 19 5" xfId="14136" xr:uid="{00000000-0005-0000-0000-00009F480000}"/>
    <cellStyle name="SAPBEXexcCritical6 19 6" xfId="16820" xr:uid="{00000000-0005-0000-0000-0000A0480000}"/>
    <cellStyle name="SAPBEXexcCritical6 19 7" xfId="18832" xr:uid="{00000000-0005-0000-0000-0000A1480000}"/>
    <cellStyle name="SAPBEXexcCritical6 19 8" xfId="21516" xr:uid="{00000000-0005-0000-0000-0000A2480000}"/>
    <cellStyle name="SAPBEXexcCritical6 19 9" xfId="23362" xr:uid="{00000000-0005-0000-0000-0000A3480000}"/>
    <cellStyle name="SAPBEXexcCritical6 2" xfId="3069" xr:uid="{00000000-0005-0000-0000-0000A4480000}"/>
    <cellStyle name="SAPBEXexcCritical6 2 2" xfId="5607" xr:uid="{00000000-0005-0000-0000-0000A5480000}"/>
    <cellStyle name="SAPBEXexcCritical6 2 3" xfId="8891" xr:uid="{00000000-0005-0000-0000-0000A6480000}"/>
    <cellStyle name="SAPBEXexcCritical6 2 4" xfId="10364" xr:uid="{00000000-0005-0000-0000-0000A7480000}"/>
    <cellStyle name="SAPBEXexcCritical6 2 5" xfId="12686" xr:uid="{00000000-0005-0000-0000-0000A8480000}"/>
    <cellStyle name="SAPBEXexcCritical6 2 6" xfId="16741" xr:uid="{00000000-0005-0000-0000-0000A9480000}"/>
    <cellStyle name="SAPBEXexcCritical6 2 7" xfId="17382" xr:uid="{00000000-0005-0000-0000-0000AA480000}"/>
    <cellStyle name="SAPBEXexcCritical6 2 8" xfId="21437" xr:uid="{00000000-0005-0000-0000-0000AB480000}"/>
    <cellStyle name="SAPBEXexcCritical6 2 9" xfId="22035" xr:uid="{00000000-0005-0000-0000-0000AC480000}"/>
    <cellStyle name="SAPBEXexcCritical6 20" xfId="3716" xr:uid="{00000000-0005-0000-0000-0000AD480000}"/>
    <cellStyle name="SAPBEXexcCritical6 20 2" xfId="6254" xr:uid="{00000000-0005-0000-0000-0000AE480000}"/>
    <cellStyle name="SAPBEXexcCritical6 20 3" xfId="5527" xr:uid="{00000000-0005-0000-0000-0000AF480000}"/>
    <cellStyle name="SAPBEXexcCritical6 20 4" xfId="10357" xr:uid="{00000000-0005-0000-0000-0000B0480000}"/>
    <cellStyle name="SAPBEXexcCritical6 20 5" xfId="12679" xr:uid="{00000000-0005-0000-0000-0000B1480000}"/>
    <cellStyle name="SAPBEXexcCritical6 20 6" xfId="15575" xr:uid="{00000000-0005-0000-0000-0000B2480000}"/>
    <cellStyle name="SAPBEXexcCritical6 20 7" xfId="17375" xr:uid="{00000000-0005-0000-0000-0000B3480000}"/>
    <cellStyle name="SAPBEXexcCritical6 20 8" xfId="20271" xr:uid="{00000000-0005-0000-0000-0000B4480000}"/>
    <cellStyle name="SAPBEXexcCritical6 20 9" xfId="22028" xr:uid="{00000000-0005-0000-0000-0000B5480000}"/>
    <cellStyle name="SAPBEXexcCritical6 21" xfId="3924" xr:uid="{00000000-0005-0000-0000-0000B6480000}"/>
    <cellStyle name="SAPBEXexcCritical6 21 2" xfId="6462" xr:uid="{00000000-0005-0000-0000-0000B7480000}"/>
    <cellStyle name="SAPBEXexcCritical6 21 3" xfId="9846" xr:uid="{00000000-0005-0000-0000-0000B8480000}"/>
    <cellStyle name="SAPBEXexcCritical6 21 4" xfId="11311" xr:uid="{00000000-0005-0000-0000-0000B9480000}"/>
    <cellStyle name="SAPBEXexcCritical6 21 5" xfId="13719" xr:uid="{00000000-0005-0000-0000-0000BA480000}"/>
    <cellStyle name="SAPBEXexcCritical6 21 6" xfId="16966" xr:uid="{00000000-0005-0000-0000-0000BB480000}"/>
    <cellStyle name="SAPBEXexcCritical6 21 7" xfId="18415" xr:uid="{00000000-0005-0000-0000-0000BC480000}"/>
    <cellStyle name="SAPBEXexcCritical6 21 8" xfId="21662" xr:uid="{00000000-0005-0000-0000-0000BD480000}"/>
    <cellStyle name="SAPBEXexcCritical6 21 9" xfId="22985" xr:uid="{00000000-0005-0000-0000-0000BE480000}"/>
    <cellStyle name="SAPBEXexcCritical6 22" xfId="3947" xr:uid="{00000000-0005-0000-0000-0000BF480000}"/>
    <cellStyle name="SAPBEXexcCritical6 22 2" xfId="6485" xr:uid="{00000000-0005-0000-0000-0000C0480000}"/>
    <cellStyle name="SAPBEXexcCritical6 22 3" xfId="8359" xr:uid="{00000000-0005-0000-0000-0000C1480000}"/>
    <cellStyle name="SAPBEXexcCritical6 22 4" xfId="10384" xr:uid="{00000000-0005-0000-0000-0000C2480000}"/>
    <cellStyle name="SAPBEXexcCritical6 22 5" xfId="12706" xr:uid="{00000000-0005-0000-0000-0000C3480000}"/>
    <cellStyle name="SAPBEXexcCritical6 22 6" xfId="16393" xr:uid="{00000000-0005-0000-0000-0000C4480000}"/>
    <cellStyle name="SAPBEXexcCritical6 22 7" xfId="17402" xr:uid="{00000000-0005-0000-0000-0000C5480000}"/>
    <cellStyle name="SAPBEXexcCritical6 22 8" xfId="21089" xr:uid="{00000000-0005-0000-0000-0000C6480000}"/>
    <cellStyle name="SAPBEXexcCritical6 22 9" xfId="22055" xr:uid="{00000000-0005-0000-0000-0000C7480000}"/>
    <cellStyle name="SAPBEXexcCritical6 23" xfId="4047" xr:uid="{00000000-0005-0000-0000-0000C8480000}"/>
    <cellStyle name="SAPBEXexcCritical6 23 2" xfId="6585" xr:uid="{00000000-0005-0000-0000-0000C9480000}"/>
    <cellStyle name="SAPBEXexcCritical6 23 3" xfId="8907" xr:uid="{00000000-0005-0000-0000-0000CA480000}"/>
    <cellStyle name="SAPBEXexcCritical6 23 4" xfId="8013" xr:uid="{00000000-0005-0000-0000-0000CB480000}"/>
    <cellStyle name="SAPBEXexcCritical6 23 5" xfId="12400" xr:uid="{00000000-0005-0000-0000-0000CC480000}"/>
    <cellStyle name="SAPBEXexcCritical6 23 6" xfId="15109" xr:uid="{00000000-0005-0000-0000-0000CD480000}"/>
    <cellStyle name="SAPBEXexcCritical6 23 7" xfId="17096" xr:uid="{00000000-0005-0000-0000-0000CE480000}"/>
    <cellStyle name="SAPBEXexcCritical6 23 8" xfId="19805" xr:uid="{00000000-0005-0000-0000-0000CF480000}"/>
    <cellStyle name="SAPBEXexcCritical6 23 9" xfId="21783" xr:uid="{00000000-0005-0000-0000-0000D0480000}"/>
    <cellStyle name="SAPBEXexcCritical6 24" xfId="3914" xr:uid="{00000000-0005-0000-0000-0000D1480000}"/>
    <cellStyle name="SAPBEXexcCritical6 24 2" xfId="6452" xr:uid="{00000000-0005-0000-0000-0000D2480000}"/>
    <cellStyle name="SAPBEXexcCritical6 24 3" xfId="9473" xr:uid="{00000000-0005-0000-0000-0000D3480000}"/>
    <cellStyle name="SAPBEXexcCritical6 24 4" xfId="8783" xr:uid="{00000000-0005-0000-0000-0000D4480000}"/>
    <cellStyle name="SAPBEXexcCritical6 24 5" xfId="12431" xr:uid="{00000000-0005-0000-0000-0000D5480000}"/>
    <cellStyle name="SAPBEXexcCritical6 24 6" xfId="16854" xr:uid="{00000000-0005-0000-0000-0000D6480000}"/>
    <cellStyle name="SAPBEXexcCritical6 24 7" xfId="17127" xr:uid="{00000000-0005-0000-0000-0000D7480000}"/>
    <cellStyle name="SAPBEXexcCritical6 24 8" xfId="21550" xr:uid="{00000000-0005-0000-0000-0000D8480000}"/>
    <cellStyle name="SAPBEXexcCritical6 24 9" xfId="21811" xr:uid="{00000000-0005-0000-0000-0000D9480000}"/>
    <cellStyle name="SAPBEXexcCritical6 25" xfId="3628" xr:uid="{00000000-0005-0000-0000-0000DA480000}"/>
    <cellStyle name="SAPBEXexcCritical6 25 2" xfId="6166" xr:uid="{00000000-0005-0000-0000-0000DB480000}"/>
    <cellStyle name="SAPBEXexcCritical6 25 3" xfId="9456" xr:uid="{00000000-0005-0000-0000-0000DC480000}"/>
    <cellStyle name="SAPBEXexcCritical6 25 4" xfId="12111" xr:uid="{00000000-0005-0000-0000-0000DD480000}"/>
    <cellStyle name="SAPBEXexcCritical6 25 5" xfId="14593" xr:uid="{00000000-0005-0000-0000-0000DE480000}"/>
    <cellStyle name="SAPBEXexcCritical6 25 6" xfId="16670" xr:uid="{00000000-0005-0000-0000-0000DF480000}"/>
    <cellStyle name="SAPBEXexcCritical6 25 7" xfId="19289" xr:uid="{00000000-0005-0000-0000-0000E0480000}"/>
    <cellStyle name="SAPBEXexcCritical6 25 8" xfId="21366" xr:uid="{00000000-0005-0000-0000-0000E1480000}"/>
    <cellStyle name="SAPBEXexcCritical6 25 9" xfId="23785" xr:uid="{00000000-0005-0000-0000-0000E2480000}"/>
    <cellStyle name="SAPBEXexcCritical6 26" xfId="3977" xr:uid="{00000000-0005-0000-0000-0000E3480000}"/>
    <cellStyle name="SAPBEXexcCritical6 26 2" xfId="6515" xr:uid="{00000000-0005-0000-0000-0000E4480000}"/>
    <cellStyle name="SAPBEXexcCritical6 26 3" xfId="9258" xr:uid="{00000000-0005-0000-0000-0000E5480000}"/>
    <cellStyle name="SAPBEXexcCritical6 26 4" xfId="11855" xr:uid="{00000000-0005-0000-0000-0000E6480000}"/>
    <cellStyle name="SAPBEXexcCritical6 26 5" xfId="14317" xr:uid="{00000000-0005-0000-0000-0000E7480000}"/>
    <cellStyle name="SAPBEXexcCritical6 26 6" xfId="16837" xr:uid="{00000000-0005-0000-0000-0000E8480000}"/>
    <cellStyle name="SAPBEXexcCritical6 26 7" xfId="19013" xr:uid="{00000000-0005-0000-0000-0000E9480000}"/>
    <cellStyle name="SAPBEXexcCritical6 26 8" xfId="21533" xr:uid="{00000000-0005-0000-0000-0000EA480000}"/>
    <cellStyle name="SAPBEXexcCritical6 26 9" xfId="23531" xr:uid="{00000000-0005-0000-0000-0000EB480000}"/>
    <cellStyle name="SAPBEXexcCritical6 27" xfId="4033" xr:uid="{00000000-0005-0000-0000-0000EC480000}"/>
    <cellStyle name="SAPBEXexcCritical6 27 2" xfId="6571" xr:uid="{00000000-0005-0000-0000-0000ED480000}"/>
    <cellStyle name="SAPBEXexcCritical6 27 3" xfId="8112" xr:uid="{00000000-0005-0000-0000-0000EE480000}"/>
    <cellStyle name="SAPBEXexcCritical6 27 4" xfId="9947" xr:uid="{00000000-0005-0000-0000-0000EF480000}"/>
    <cellStyle name="SAPBEXexcCritical6 27 5" xfId="12486" xr:uid="{00000000-0005-0000-0000-0000F0480000}"/>
    <cellStyle name="SAPBEXexcCritical6 27 6" xfId="15002" xr:uid="{00000000-0005-0000-0000-0000F1480000}"/>
    <cellStyle name="SAPBEXexcCritical6 27 7" xfId="17182" xr:uid="{00000000-0005-0000-0000-0000F2480000}"/>
    <cellStyle name="SAPBEXexcCritical6 27 8" xfId="19698" xr:uid="{00000000-0005-0000-0000-0000F3480000}"/>
    <cellStyle name="SAPBEXexcCritical6 27 9" xfId="21859" xr:uid="{00000000-0005-0000-0000-0000F4480000}"/>
    <cellStyle name="SAPBEXexcCritical6 28" xfId="4170" xr:uid="{00000000-0005-0000-0000-0000F5480000}"/>
    <cellStyle name="SAPBEXexcCritical6 28 2" xfId="6708" xr:uid="{00000000-0005-0000-0000-0000F6480000}"/>
    <cellStyle name="SAPBEXexcCritical6 28 3" xfId="9012" xr:uid="{00000000-0005-0000-0000-0000F7480000}"/>
    <cellStyle name="SAPBEXexcCritical6 28 4" xfId="11315" xr:uid="{00000000-0005-0000-0000-0000F8480000}"/>
    <cellStyle name="SAPBEXexcCritical6 28 5" xfId="13724" xr:uid="{00000000-0005-0000-0000-0000F9480000}"/>
    <cellStyle name="SAPBEXexcCritical6 28 6" xfId="15746" xr:uid="{00000000-0005-0000-0000-0000FA480000}"/>
    <cellStyle name="SAPBEXexcCritical6 28 7" xfId="18420" xr:uid="{00000000-0005-0000-0000-0000FB480000}"/>
    <cellStyle name="SAPBEXexcCritical6 28 8" xfId="20442" xr:uid="{00000000-0005-0000-0000-0000FC480000}"/>
    <cellStyle name="SAPBEXexcCritical6 28 9" xfId="22989" xr:uid="{00000000-0005-0000-0000-0000FD480000}"/>
    <cellStyle name="SAPBEXexcCritical6 29" xfId="4087" xr:uid="{00000000-0005-0000-0000-0000FE480000}"/>
    <cellStyle name="SAPBEXexcCritical6 29 2" xfId="6625" xr:uid="{00000000-0005-0000-0000-0000FF480000}"/>
    <cellStyle name="SAPBEXexcCritical6 29 3" xfId="9701" xr:uid="{00000000-0005-0000-0000-000000490000}"/>
    <cellStyle name="SAPBEXexcCritical6 29 4" xfId="10535" xr:uid="{00000000-0005-0000-0000-000001490000}"/>
    <cellStyle name="SAPBEXexcCritical6 29 5" xfId="12878" xr:uid="{00000000-0005-0000-0000-000002490000}"/>
    <cellStyle name="SAPBEXexcCritical6 29 6" xfId="15854" xr:uid="{00000000-0005-0000-0000-000003490000}"/>
    <cellStyle name="SAPBEXexcCritical6 29 7" xfId="17574" xr:uid="{00000000-0005-0000-0000-000004490000}"/>
    <cellStyle name="SAPBEXexcCritical6 29 8" xfId="20550" xr:uid="{00000000-0005-0000-0000-000005490000}"/>
    <cellStyle name="SAPBEXexcCritical6 29 9" xfId="22206" xr:uid="{00000000-0005-0000-0000-000006490000}"/>
    <cellStyle name="SAPBEXexcCritical6 3" xfId="3104" xr:uid="{00000000-0005-0000-0000-000007490000}"/>
    <cellStyle name="SAPBEXexcCritical6 3 2" xfId="5642" xr:uid="{00000000-0005-0000-0000-000008490000}"/>
    <cellStyle name="SAPBEXexcCritical6 3 3" xfId="9201" xr:uid="{00000000-0005-0000-0000-000009490000}"/>
    <cellStyle name="SAPBEXexcCritical6 3 4" xfId="11101" xr:uid="{00000000-0005-0000-0000-00000A490000}"/>
    <cellStyle name="SAPBEXexcCritical6 3 5" xfId="13494" xr:uid="{00000000-0005-0000-0000-00000B490000}"/>
    <cellStyle name="SAPBEXexcCritical6 3 6" xfId="13660" xr:uid="{00000000-0005-0000-0000-00000C490000}"/>
    <cellStyle name="SAPBEXexcCritical6 3 7" xfId="18190" xr:uid="{00000000-0005-0000-0000-00000D490000}"/>
    <cellStyle name="SAPBEXexcCritical6 3 8" xfId="18356" xr:uid="{00000000-0005-0000-0000-00000E490000}"/>
    <cellStyle name="SAPBEXexcCritical6 3 9" xfId="22774" xr:uid="{00000000-0005-0000-0000-00000F490000}"/>
    <cellStyle name="SAPBEXexcCritical6 30" xfId="4213" xr:uid="{00000000-0005-0000-0000-000010490000}"/>
    <cellStyle name="SAPBEXexcCritical6 30 2" xfId="6751" xr:uid="{00000000-0005-0000-0000-000011490000}"/>
    <cellStyle name="SAPBEXexcCritical6 30 3" xfId="9906" xr:uid="{00000000-0005-0000-0000-000012490000}"/>
    <cellStyle name="SAPBEXexcCritical6 30 4" xfId="8248" xr:uid="{00000000-0005-0000-0000-000013490000}"/>
    <cellStyle name="SAPBEXexcCritical6 30 5" xfId="12503" xr:uid="{00000000-0005-0000-0000-000014490000}"/>
    <cellStyle name="SAPBEXexcCritical6 30 6" xfId="15358" xr:uid="{00000000-0005-0000-0000-000015490000}"/>
    <cellStyle name="SAPBEXexcCritical6 30 7" xfId="17199" xr:uid="{00000000-0005-0000-0000-000016490000}"/>
    <cellStyle name="SAPBEXexcCritical6 30 8" xfId="20054" xr:uid="{00000000-0005-0000-0000-000017490000}"/>
    <cellStyle name="SAPBEXexcCritical6 30 9" xfId="21871" xr:uid="{00000000-0005-0000-0000-000018490000}"/>
    <cellStyle name="SAPBEXexcCritical6 31" xfId="4256" xr:uid="{00000000-0005-0000-0000-000019490000}"/>
    <cellStyle name="SAPBEXexcCritical6 31 2" xfId="6794" xr:uid="{00000000-0005-0000-0000-00001A490000}"/>
    <cellStyle name="SAPBEXexcCritical6 31 3" xfId="10126" xr:uid="{00000000-0005-0000-0000-00001B490000}"/>
    <cellStyle name="SAPBEXexcCritical6 31 4" xfId="11344" xr:uid="{00000000-0005-0000-0000-00001C490000}"/>
    <cellStyle name="SAPBEXexcCritical6 31 5" xfId="14889" xr:uid="{00000000-0005-0000-0000-00001D490000}"/>
    <cellStyle name="SAPBEXexcCritical6 31 6" xfId="15988" xr:uid="{00000000-0005-0000-0000-00001E490000}"/>
    <cellStyle name="SAPBEXexcCritical6 31 7" xfId="19585" xr:uid="{00000000-0005-0000-0000-00001F490000}"/>
    <cellStyle name="SAPBEXexcCritical6 31 8" xfId="20684" xr:uid="{00000000-0005-0000-0000-000020490000}"/>
    <cellStyle name="SAPBEXexcCritical6 31 9" xfId="24056" xr:uid="{00000000-0005-0000-0000-000021490000}"/>
    <cellStyle name="SAPBEXexcCritical6 32" xfId="4286" xr:uid="{00000000-0005-0000-0000-000022490000}"/>
    <cellStyle name="SAPBEXexcCritical6 32 2" xfId="6824" xr:uid="{00000000-0005-0000-0000-000023490000}"/>
    <cellStyle name="SAPBEXexcCritical6 32 3" xfId="8488" xr:uid="{00000000-0005-0000-0000-000024490000}"/>
    <cellStyle name="SAPBEXexcCritical6 32 4" xfId="8671" xr:uid="{00000000-0005-0000-0000-000025490000}"/>
    <cellStyle name="SAPBEXexcCritical6 32 5" xfId="12367" xr:uid="{00000000-0005-0000-0000-000026490000}"/>
    <cellStyle name="SAPBEXexcCritical6 32 6" xfId="16860" xr:uid="{00000000-0005-0000-0000-000027490000}"/>
    <cellStyle name="SAPBEXexcCritical6 32 7" xfId="17063" xr:uid="{00000000-0005-0000-0000-000028490000}"/>
    <cellStyle name="SAPBEXexcCritical6 32 8" xfId="21556" xr:uid="{00000000-0005-0000-0000-000029490000}"/>
    <cellStyle name="SAPBEXexcCritical6 32 9" xfId="21753" xr:uid="{00000000-0005-0000-0000-00002A490000}"/>
    <cellStyle name="SAPBEXexcCritical6 33" xfId="4476" xr:uid="{00000000-0005-0000-0000-00002B490000}"/>
    <cellStyle name="SAPBEXexcCritical6 33 2" xfId="7014" xr:uid="{00000000-0005-0000-0000-00002C490000}"/>
    <cellStyle name="SAPBEXexcCritical6 33 3" xfId="7944" xr:uid="{00000000-0005-0000-0000-00002D490000}"/>
    <cellStyle name="SAPBEXexcCritical6 33 4" xfId="11775" xr:uid="{00000000-0005-0000-0000-00002E490000}"/>
    <cellStyle name="SAPBEXexcCritical6 33 5" xfId="14229" xr:uid="{00000000-0005-0000-0000-00002F490000}"/>
    <cellStyle name="SAPBEXexcCritical6 33 6" xfId="15032" xr:uid="{00000000-0005-0000-0000-000030490000}"/>
    <cellStyle name="SAPBEXexcCritical6 33 7" xfId="18925" xr:uid="{00000000-0005-0000-0000-000031490000}"/>
    <cellStyle name="SAPBEXexcCritical6 33 8" xfId="19728" xr:uid="{00000000-0005-0000-0000-000032490000}"/>
    <cellStyle name="SAPBEXexcCritical6 33 9" xfId="23449" xr:uid="{00000000-0005-0000-0000-000033490000}"/>
    <cellStyle name="SAPBEXexcCritical6 34" xfId="4559" xr:uid="{00000000-0005-0000-0000-000034490000}"/>
    <cellStyle name="SAPBEXexcCritical6 34 2" xfId="7097" xr:uid="{00000000-0005-0000-0000-000035490000}"/>
    <cellStyle name="SAPBEXexcCritical6 34 3" xfId="8550" xr:uid="{00000000-0005-0000-0000-000036490000}"/>
    <cellStyle name="SAPBEXexcCritical6 34 4" xfId="10687" xr:uid="{00000000-0005-0000-0000-000037490000}"/>
    <cellStyle name="SAPBEXexcCritical6 34 5" xfId="13039" xr:uid="{00000000-0005-0000-0000-000038490000}"/>
    <cellStyle name="SAPBEXexcCritical6 34 6" xfId="16067" xr:uid="{00000000-0005-0000-0000-000039490000}"/>
    <cellStyle name="SAPBEXexcCritical6 34 7" xfId="17735" xr:uid="{00000000-0005-0000-0000-00003A490000}"/>
    <cellStyle name="SAPBEXexcCritical6 34 8" xfId="20763" xr:uid="{00000000-0005-0000-0000-00003B490000}"/>
    <cellStyle name="SAPBEXexcCritical6 34 9" xfId="22360" xr:uid="{00000000-0005-0000-0000-00003C490000}"/>
    <cellStyle name="SAPBEXexcCritical6 35" xfId="4309" xr:uid="{00000000-0005-0000-0000-00003D490000}"/>
    <cellStyle name="SAPBEXexcCritical6 35 2" xfId="6847" xr:uid="{00000000-0005-0000-0000-00003E490000}"/>
    <cellStyle name="SAPBEXexcCritical6 35 3" xfId="5517" xr:uid="{00000000-0005-0000-0000-00003F490000}"/>
    <cellStyle name="SAPBEXexcCritical6 35 4" xfId="8617" xr:uid="{00000000-0005-0000-0000-000040490000}"/>
    <cellStyle name="SAPBEXexcCritical6 35 5" xfId="14857" xr:uid="{00000000-0005-0000-0000-000041490000}"/>
    <cellStyle name="SAPBEXexcCritical6 35 6" xfId="16885" xr:uid="{00000000-0005-0000-0000-000042490000}"/>
    <cellStyle name="SAPBEXexcCritical6 35 7" xfId="19553" xr:uid="{00000000-0005-0000-0000-000043490000}"/>
    <cellStyle name="SAPBEXexcCritical6 35 8" xfId="21581" xr:uid="{00000000-0005-0000-0000-000044490000}"/>
    <cellStyle name="SAPBEXexcCritical6 35 9" xfId="24029" xr:uid="{00000000-0005-0000-0000-000045490000}"/>
    <cellStyle name="SAPBEXexcCritical6 36" xfId="4551" xr:uid="{00000000-0005-0000-0000-000046490000}"/>
    <cellStyle name="SAPBEXexcCritical6 36 2" xfId="7089" xr:uid="{00000000-0005-0000-0000-000047490000}"/>
    <cellStyle name="SAPBEXexcCritical6 36 3" xfId="9310" xr:uid="{00000000-0005-0000-0000-000048490000}"/>
    <cellStyle name="SAPBEXexcCritical6 36 4" xfId="10737" xr:uid="{00000000-0005-0000-0000-000049490000}"/>
    <cellStyle name="SAPBEXexcCritical6 36 5" xfId="13092" xr:uid="{00000000-0005-0000-0000-00004A490000}"/>
    <cellStyle name="SAPBEXexcCritical6 36 6" xfId="15899" xr:uid="{00000000-0005-0000-0000-00004B490000}"/>
    <cellStyle name="SAPBEXexcCritical6 36 7" xfId="17788" xr:uid="{00000000-0005-0000-0000-00004C490000}"/>
    <cellStyle name="SAPBEXexcCritical6 36 8" xfId="20595" xr:uid="{00000000-0005-0000-0000-00004D490000}"/>
    <cellStyle name="SAPBEXexcCritical6 36 9" xfId="22410" xr:uid="{00000000-0005-0000-0000-00004E490000}"/>
    <cellStyle name="SAPBEXexcCritical6 37" xfId="4555" xr:uid="{00000000-0005-0000-0000-00004F490000}"/>
    <cellStyle name="SAPBEXexcCritical6 37 2" xfId="7093" xr:uid="{00000000-0005-0000-0000-000050490000}"/>
    <cellStyle name="SAPBEXexcCritical6 37 3" xfId="9871" xr:uid="{00000000-0005-0000-0000-000051490000}"/>
    <cellStyle name="SAPBEXexcCritical6 37 4" xfId="11961" xr:uid="{00000000-0005-0000-0000-000052490000}"/>
    <cellStyle name="SAPBEXexcCritical6 37 5" xfId="14437" xr:uid="{00000000-0005-0000-0000-000053490000}"/>
    <cellStyle name="SAPBEXexcCritical6 37 6" xfId="15508" xr:uid="{00000000-0005-0000-0000-000054490000}"/>
    <cellStyle name="SAPBEXexcCritical6 37 7" xfId="19133" xr:uid="{00000000-0005-0000-0000-000055490000}"/>
    <cellStyle name="SAPBEXexcCritical6 37 8" xfId="20204" xr:uid="{00000000-0005-0000-0000-000056490000}"/>
    <cellStyle name="SAPBEXexcCritical6 37 9" xfId="23636" xr:uid="{00000000-0005-0000-0000-000057490000}"/>
    <cellStyle name="SAPBEXexcCritical6 38" xfId="4673" xr:uid="{00000000-0005-0000-0000-000058490000}"/>
    <cellStyle name="SAPBEXexcCritical6 38 2" xfId="7211" xr:uid="{00000000-0005-0000-0000-000059490000}"/>
    <cellStyle name="SAPBEXexcCritical6 38 3" xfId="9718" xr:uid="{00000000-0005-0000-0000-00005A490000}"/>
    <cellStyle name="SAPBEXexcCritical6 38 4" xfId="10543" xr:uid="{00000000-0005-0000-0000-00005B490000}"/>
    <cellStyle name="SAPBEXexcCritical6 38 5" xfId="12886" xr:uid="{00000000-0005-0000-0000-00005C490000}"/>
    <cellStyle name="SAPBEXexcCritical6 38 6" xfId="16103" xr:uid="{00000000-0005-0000-0000-00005D490000}"/>
    <cellStyle name="SAPBEXexcCritical6 38 7" xfId="17582" xr:uid="{00000000-0005-0000-0000-00005E490000}"/>
    <cellStyle name="SAPBEXexcCritical6 38 8" xfId="20799" xr:uid="{00000000-0005-0000-0000-00005F490000}"/>
    <cellStyle name="SAPBEXexcCritical6 38 9" xfId="22214" xr:uid="{00000000-0005-0000-0000-000060490000}"/>
    <cellStyle name="SAPBEXexcCritical6 39" xfId="4694" xr:uid="{00000000-0005-0000-0000-000061490000}"/>
    <cellStyle name="SAPBEXexcCritical6 39 2" xfId="7232" xr:uid="{00000000-0005-0000-0000-000062490000}"/>
    <cellStyle name="SAPBEXexcCritical6 39 3" xfId="9670" xr:uid="{00000000-0005-0000-0000-000063490000}"/>
    <cellStyle name="SAPBEXexcCritical6 39 4" xfId="9391" xr:uid="{00000000-0005-0000-0000-000064490000}"/>
    <cellStyle name="SAPBEXexcCritical6 39 5" xfId="12505" xr:uid="{00000000-0005-0000-0000-000065490000}"/>
    <cellStyle name="SAPBEXexcCritical6 39 6" xfId="15766" xr:uid="{00000000-0005-0000-0000-000066490000}"/>
    <cellStyle name="SAPBEXexcCritical6 39 7" xfId="17201" xr:uid="{00000000-0005-0000-0000-000067490000}"/>
    <cellStyle name="SAPBEXexcCritical6 39 8" xfId="20462" xr:uid="{00000000-0005-0000-0000-000068490000}"/>
    <cellStyle name="SAPBEXexcCritical6 39 9" xfId="21873" xr:uid="{00000000-0005-0000-0000-000069490000}"/>
    <cellStyle name="SAPBEXexcCritical6 4" xfId="3047" xr:uid="{00000000-0005-0000-0000-00006A490000}"/>
    <cellStyle name="SAPBEXexcCritical6 4 2" xfId="5586" xr:uid="{00000000-0005-0000-0000-00006B490000}"/>
    <cellStyle name="SAPBEXexcCritical6 4 3" xfId="9963" xr:uid="{00000000-0005-0000-0000-00006C490000}"/>
    <cellStyle name="SAPBEXexcCritical6 4 4" xfId="11470" xr:uid="{00000000-0005-0000-0000-00006D490000}"/>
    <cellStyle name="SAPBEXexcCritical6 4 5" xfId="13893" xr:uid="{00000000-0005-0000-0000-00006E490000}"/>
    <cellStyle name="SAPBEXexcCritical6 4 6" xfId="15630" xr:uid="{00000000-0005-0000-0000-00006F490000}"/>
    <cellStyle name="SAPBEXexcCritical6 4 7" xfId="18589" xr:uid="{00000000-0005-0000-0000-000070490000}"/>
    <cellStyle name="SAPBEXexcCritical6 4 8" xfId="20326" xr:uid="{00000000-0005-0000-0000-000071490000}"/>
    <cellStyle name="SAPBEXexcCritical6 4 9" xfId="23145" xr:uid="{00000000-0005-0000-0000-000072490000}"/>
    <cellStyle name="SAPBEXexcCritical6 40" xfId="4725" xr:uid="{00000000-0005-0000-0000-000073490000}"/>
    <cellStyle name="SAPBEXexcCritical6 40 2" xfId="7263" xr:uid="{00000000-0005-0000-0000-000074490000}"/>
    <cellStyle name="SAPBEXexcCritical6 40 3" xfId="8077" xr:uid="{00000000-0005-0000-0000-000075490000}"/>
    <cellStyle name="SAPBEXexcCritical6 40 4" xfId="11990" xr:uid="{00000000-0005-0000-0000-000076490000}"/>
    <cellStyle name="SAPBEXexcCritical6 40 5" xfId="14468" xr:uid="{00000000-0005-0000-0000-000077490000}"/>
    <cellStyle name="SAPBEXexcCritical6 40 6" xfId="15029" xr:uid="{00000000-0005-0000-0000-000078490000}"/>
    <cellStyle name="SAPBEXexcCritical6 40 7" xfId="19164" xr:uid="{00000000-0005-0000-0000-000079490000}"/>
    <cellStyle name="SAPBEXexcCritical6 40 8" xfId="19725" xr:uid="{00000000-0005-0000-0000-00007A490000}"/>
    <cellStyle name="SAPBEXexcCritical6 40 9" xfId="23665" xr:uid="{00000000-0005-0000-0000-00007B490000}"/>
    <cellStyle name="SAPBEXexcCritical6 41" xfId="4653" xr:uid="{00000000-0005-0000-0000-00007C490000}"/>
    <cellStyle name="SAPBEXexcCritical6 41 2" xfId="7191" xr:uid="{00000000-0005-0000-0000-00007D490000}"/>
    <cellStyle name="SAPBEXexcCritical6 41 3" xfId="9817" xr:uid="{00000000-0005-0000-0000-00007E490000}"/>
    <cellStyle name="SAPBEXexcCritical6 41 4" xfId="11528" xr:uid="{00000000-0005-0000-0000-00007F490000}"/>
    <cellStyle name="SAPBEXexcCritical6 41 5" xfId="13959" xr:uid="{00000000-0005-0000-0000-000080490000}"/>
    <cellStyle name="SAPBEXexcCritical6 41 6" xfId="16876" xr:uid="{00000000-0005-0000-0000-000081490000}"/>
    <cellStyle name="SAPBEXexcCritical6 41 7" xfId="18655" xr:uid="{00000000-0005-0000-0000-000082490000}"/>
    <cellStyle name="SAPBEXexcCritical6 41 8" xfId="21572" xr:uid="{00000000-0005-0000-0000-000083490000}"/>
    <cellStyle name="SAPBEXexcCritical6 41 9" xfId="23202" xr:uid="{00000000-0005-0000-0000-000084490000}"/>
    <cellStyle name="SAPBEXexcCritical6 42" xfId="4881" xr:uid="{00000000-0005-0000-0000-000085490000}"/>
    <cellStyle name="SAPBEXexcCritical6 42 2" xfId="7419" xr:uid="{00000000-0005-0000-0000-000086490000}"/>
    <cellStyle name="SAPBEXexcCritical6 42 3" xfId="8116" xr:uid="{00000000-0005-0000-0000-000087490000}"/>
    <cellStyle name="SAPBEXexcCritical6 42 4" xfId="10604" xr:uid="{00000000-0005-0000-0000-000088490000}"/>
    <cellStyle name="SAPBEXexcCritical6 42 5" xfId="12952" xr:uid="{00000000-0005-0000-0000-000089490000}"/>
    <cellStyle name="SAPBEXexcCritical6 42 6" xfId="15735" xr:uid="{00000000-0005-0000-0000-00008A490000}"/>
    <cellStyle name="SAPBEXexcCritical6 42 7" xfId="17648" xr:uid="{00000000-0005-0000-0000-00008B490000}"/>
    <cellStyle name="SAPBEXexcCritical6 42 8" xfId="20431" xr:uid="{00000000-0005-0000-0000-00008C490000}"/>
    <cellStyle name="SAPBEXexcCritical6 42 9" xfId="22277" xr:uid="{00000000-0005-0000-0000-00008D490000}"/>
    <cellStyle name="SAPBEXexcCritical6 43" xfId="4960" xr:uid="{00000000-0005-0000-0000-00008E490000}"/>
    <cellStyle name="SAPBEXexcCritical6 43 2" xfId="7498" xr:uid="{00000000-0005-0000-0000-00008F490000}"/>
    <cellStyle name="SAPBEXexcCritical6 43 3" xfId="10177" xr:uid="{00000000-0005-0000-0000-000090490000}"/>
    <cellStyle name="SAPBEXexcCritical6 43 4" xfId="11273" xr:uid="{00000000-0005-0000-0000-000091490000}"/>
    <cellStyle name="SAPBEXexcCritical6 43 5" xfId="13679" xr:uid="{00000000-0005-0000-0000-000092490000}"/>
    <cellStyle name="SAPBEXexcCritical6 43 6" xfId="15419" xr:uid="{00000000-0005-0000-0000-000093490000}"/>
    <cellStyle name="SAPBEXexcCritical6 43 7" xfId="18375" xr:uid="{00000000-0005-0000-0000-000094490000}"/>
    <cellStyle name="SAPBEXexcCritical6 43 8" xfId="20115" xr:uid="{00000000-0005-0000-0000-000095490000}"/>
    <cellStyle name="SAPBEXexcCritical6 43 9" xfId="22947" xr:uid="{00000000-0005-0000-0000-000096490000}"/>
    <cellStyle name="SAPBEXexcCritical6 44" xfId="4879" xr:uid="{00000000-0005-0000-0000-000097490000}"/>
    <cellStyle name="SAPBEXexcCritical6 44 2" xfId="7417" xr:uid="{00000000-0005-0000-0000-000098490000}"/>
    <cellStyle name="SAPBEXexcCritical6 44 3" xfId="8407" xr:uid="{00000000-0005-0000-0000-000099490000}"/>
    <cellStyle name="SAPBEXexcCritical6 44 4" xfId="8169" xr:uid="{00000000-0005-0000-0000-00009A490000}"/>
    <cellStyle name="SAPBEXexcCritical6 44 5" xfId="12371" xr:uid="{00000000-0005-0000-0000-00009B490000}"/>
    <cellStyle name="SAPBEXexcCritical6 44 6" xfId="16988" xr:uid="{00000000-0005-0000-0000-00009C490000}"/>
    <cellStyle name="SAPBEXexcCritical6 44 7" xfId="17067" xr:uid="{00000000-0005-0000-0000-00009D490000}"/>
    <cellStyle name="SAPBEXexcCritical6 44 8" xfId="21684" xr:uid="{00000000-0005-0000-0000-00009E490000}"/>
    <cellStyle name="SAPBEXexcCritical6 44 9" xfId="21756" xr:uid="{00000000-0005-0000-0000-00009F490000}"/>
    <cellStyle name="SAPBEXexcCritical6 45" xfId="4844" xr:uid="{00000000-0005-0000-0000-0000A0490000}"/>
    <cellStyle name="SAPBEXexcCritical6 45 2" xfId="7382" xr:uid="{00000000-0005-0000-0000-0000A1490000}"/>
    <cellStyle name="SAPBEXexcCritical6 45 3" xfId="8726" xr:uid="{00000000-0005-0000-0000-0000A2490000}"/>
    <cellStyle name="SAPBEXexcCritical6 45 4" xfId="12093" xr:uid="{00000000-0005-0000-0000-0000A3490000}"/>
    <cellStyle name="SAPBEXexcCritical6 45 5" xfId="14816" xr:uid="{00000000-0005-0000-0000-0000A4490000}"/>
    <cellStyle name="SAPBEXexcCritical6 45 6" xfId="14742" xr:uid="{00000000-0005-0000-0000-0000A5490000}"/>
    <cellStyle name="SAPBEXexcCritical6 45 7" xfId="19512" xr:uid="{00000000-0005-0000-0000-0000A6490000}"/>
    <cellStyle name="SAPBEXexcCritical6 45 8" xfId="19438" xr:uid="{00000000-0005-0000-0000-0000A7490000}"/>
    <cellStyle name="SAPBEXexcCritical6 45 9" xfId="24000" xr:uid="{00000000-0005-0000-0000-0000A8490000}"/>
    <cellStyle name="SAPBEXexcCritical6 46" xfId="4953" xr:uid="{00000000-0005-0000-0000-0000A9490000}"/>
    <cellStyle name="SAPBEXexcCritical6 46 2" xfId="7491" xr:uid="{00000000-0005-0000-0000-0000AA490000}"/>
    <cellStyle name="SAPBEXexcCritical6 46 3" xfId="9286" xr:uid="{00000000-0005-0000-0000-0000AB490000}"/>
    <cellStyle name="SAPBEXexcCritical6 46 4" xfId="10895" xr:uid="{00000000-0005-0000-0000-0000AC490000}"/>
    <cellStyle name="SAPBEXexcCritical6 46 5" xfId="12408" xr:uid="{00000000-0005-0000-0000-0000AD490000}"/>
    <cellStyle name="SAPBEXexcCritical6 46 6" xfId="14452" xr:uid="{00000000-0005-0000-0000-0000AE490000}"/>
    <cellStyle name="SAPBEXexcCritical6 46 7" xfId="17104" xr:uid="{00000000-0005-0000-0000-0000AF490000}"/>
    <cellStyle name="SAPBEXexcCritical6 46 8" xfId="19148" xr:uid="{00000000-0005-0000-0000-0000B0490000}"/>
    <cellStyle name="SAPBEXexcCritical6 46 9" xfId="21790" xr:uid="{00000000-0005-0000-0000-0000B1490000}"/>
    <cellStyle name="SAPBEXexcCritical6 47" xfId="4952" xr:uid="{00000000-0005-0000-0000-0000B2490000}"/>
    <cellStyle name="SAPBEXexcCritical6 47 2" xfId="7490" xr:uid="{00000000-0005-0000-0000-0000B3490000}"/>
    <cellStyle name="SAPBEXexcCritical6 47 3" xfId="9819" xr:uid="{00000000-0005-0000-0000-0000B4490000}"/>
    <cellStyle name="SAPBEXexcCritical6 47 4" xfId="10300" xr:uid="{00000000-0005-0000-0000-0000B5490000}"/>
    <cellStyle name="SAPBEXexcCritical6 47 5" xfId="12614" xr:uid="{00000000-0005-0000-0000-0000B6490000}"/>
    <cellStyle name="SAPBEXexcCritical6 47 6" xfId="16767" xr:uid="{00000000-0005-0000-0000-0000B7490000}"/>
    <cellStyle name="SAPBEXexcCritical6 47 7" xfId="17310" xr:uid="{00000000-0005-0000-0000-0000B8490000}"/>
    <cellStyle name="SAPBEXexcCritical6 47 8" xfId="21463" xr:uid="{00000000-0005-0000-0000-0000B9490000}"/>
    <cellStyle name="SAPBEXexcCritical6 47 9" xfId="21970" xr:uid="{00000000-0005-0000-0000-0000BA490000}"/>
    <cellStyle name="SAPBEXexcCritical6 48" xfId="5131" xr:uid="{00000000-0005-0000-0000-0000BB490000}"/>
    <cellStyle name="SAPBEXexcCritical6 48 2" xfId="7669" xr:uid="{00000000-0005-0000-0000-0000BC490000}"/>
    <cellStyle name="SAPBEXexcCritical6 48 3" xfId="9446" xr:uid="{00000000-0005-0000-0000-0000BD490000}"/>
    <cellStyle name="SAPBEXexcCritical6 48 4" xfId="10766" xr:uid="{00000000-0005-0000-0000-0000BE490000}"/>
    <cellStyle name="SAPBEXexcCritical6 48 5" xfId="13121" xr:uid="{00000000-0005-0000-0000-0000BF490000}"/>
    <cellStyle name="SAPBEXexcCritical6 48 6" xfId="14844" xr:uid="{00000000-0005-0000-0000-0000C0490000}"/>
    <cellStyle name="SAPBEXexcCritical6 48 7" xfId="17817" xr:uid="{00000000-0005-0000-0000-0000C1490000}"/>
    <cellStyle name="SAPBEXexcCritical6 48 8" xfId="19540" xr:uid="{00000000-0005-0000-0000-0000C2490000}"/>
    <cellStyle name="SAPBEXexcCritical6 48 9" xfId="22438" xr:uid="{00000000-0005-0000-0000-0000C3490000}"/>
    <cellStyle name="SAPBEXexcCritical6 49" xfId="5200" xr:uid="{00000000-0005-0000-0000-0000C4490000}"/>
    <cellStyle name="SAPBEXexcCritical6 49 2" xfId="7739" xr:uid="{00000000-0005-0000-0000-0000C5490000}"/>
    <cellStyle name="SAPBEXexcCritical6 49 3" xfId="8543" xr:uid="{00000000-0005-0000-0000-0000C6490000}"/>
    <cellStyle name="SAPBEXexcCritical6 49 4" xfId="10681" xr:uid="{00000000-0005-0000-0000-0000C7490000}"/>
    <cellStyle name="SAPBEXexcCritical6 49 5" xfId="13032" xr:uid="{00000000-0005-0000-0000-0000C8490000}"/>
    <cellStyle name="SAPBEXexcCritical6 49 6" xfId="15259" xr:uid="{00000000-0005-0000-0000-0000C9490000}"/>
    <cellStyle name="SAPBEXexcCritical6 49 7" xfId="17728" xr:uid="{00000000-0005-0000-0000-0000CA490000}"/>
    <cellStyle name="SAPBEXexcCritical6 49 8" xfId="19955" xr:uid="{00000000-0005-0000-0000-0000CB490000}"/>
    <cellStyle name="SAPBEXexcCritical6 49 9" xfId="22354" xr:uid="{00000000-0005-0000-0000-0000CC490000}"/>
    <cellStyle name="SAPBEXexcCritical6 5" xfId="3114" xr:uid="{00000000-0005-0000-0000-0000CD490000}"/>
    <cellStyle name="SAPBEXexcCritical6 5 2" xfId="5652" xr:uid="{00000000-0005-0000-0000-0000CE490000}"/>
    <cellStyle name="SAPBEXexcCritical6 5 3" xfId="9890" xr:uid="{00000000-0005-0000-0000-0000CF490000}"/>
    <cellStyle name="SAPBEXexcCritical6 5 4" xfId="10953" xr:uid="{00000000-0005-0000-0000-0000D0490000}"/>
    <cellStyle name="SAPBEXexcCritical6 5 5" xfId="13324" xr:uid="{00000000-0005-0000-0000-0000D1490000}"/>
    <cellStyle name="SAPBEXexcCritical6 5 6" xfId="16220" xr:uid="{00000000-0005-0000-0000-0000D2490000}"/>
    <cellStyle name="SAPBEXexcCritical6 5 7" xfId="18020" xr:uid="{00000000-0005-0000-0000-0000D3490000}"/>
    <cellStyle name="SAPBEXexcCritical6 5 8" xfId="20916" xr:uid="{00000000-0005-0000-0000-0000D4490000}"/>
    <cellStyle name="SAPBEXexcCritical6 5 9" xfId="22624" xr:uid="{00000000-0005-0000-0000-0000D5490000}"/>
    <cellStyle name="SAPBEXexcCritical6 50" xfId="5175" xr:uid="{00000000-0005-0000-0000-0000D6490000}"/>
    <cellStyle name="SAPBEXexcCritical6 50 2" xfId="10049" xr:uid="{00000000-0005-0000-0000-0000D7490000}"/>
    <cellStyle name="SAPBEXexcCritical6 50 3" xfId="10827" xr:uid="{00000000-0005-0000-0000-0000D8490000}"/>
    <cellStyle name="SAPBEXexcCritical6 50 4" xfId="13191" xr:uid="{00000000-0005-0000-0000-0000D9490000}"/>
    <cellStyle name="SAPBEXexcCritical6 50 5" xfId="16502" xr:uid="{00000000-0005-0000-0000-0000DA490000}"/>
    <cellStyle name="SAPBEXexcCritical6 50 6" xfId="17887" xr:uid="{00000000-0005-0000-0000-0000DB490000}"/>
    <cellStyle name="SAPBEXexcCritical6 50 7" xfId="21198" xr:uid="{00000000-0005-0000-0000-0000DC490000}"/>
    <cellStyle name="SAPBEXexcCritical6 50 8" xfId="22498" xr:uid="{00000000-0005-0000-0000-0000DD490000}"/>
    <cellStyle name="SAPBEXexcCritical6 51" xfId="9429" xr:uid="{00000000-0005-0000-0000-0000DE490000}"/>
    <cellStyle name="SAPBEXexcCritical6 52" xfId="11279" xr:uid="{00000000-0005-0000-0000-0000DF490000}"/>
    <cellStyle name="SAPBEXexcCritical6 53" xfId="13685" xr:uid="{00000000-0005-0000-0000-0000E0490000}"/>
    <cellStyle name="SAPBEXexcCritical6 54" xfId="16604" xr:uid="{00000000-0005-0000-0000-0000E1490000}"/>
    <cellStyle name="SAPBEXexcCritical6 55" xfId="18381" xr:uid="{00000000-0005-0000-0000-0000E2490000}"/>
    <cellStyle name="SAPBEXexcCritical6 56" xfId="21300" xr:uid="{00000000-0005-0000-0000-0000E3490000}"/>
    <cellStyle name="SAPBEXexcCritical6 57" xfId="22953" xr:uid="{00000000-0005-0000-0000-0000E4490000}"/>
    <cellStyle name="SAPBEXexcCritical6 6" xfId="3111" xr:uid="{00000000-0005-0000-0000-0000E5490000}"/>
    <cellStyle name="SAPBEXexcCritical6 6 2" xfId="5649" xr:uid="{00000000-0005-0000-0000-0000E6490000}"/>
    <cellStyle name="SAPBEXexcCritical6 6 3" xfId="8805" xr:uid="{00000000-0005-0000-0000-0000E7490000}"/>
    <cellStyle name="SAPBEXexcCritical6 6 4" xfId="10568" xr:uid="{00000000-0005-0000-0000-0000E8490000}"/>
    <cellStyle name="SAPBEXexcCritical6 6 5" xfId="12913" xr:uid="{00000000-0005-0000-0000-0000E9490000}"/>
    <cellStyle name="SAPBEXexcCritical6 6 6" xfId="16290" xr:uid="{00000000-0005-0000-0000-0000EA490000}"/>
    <cellStyle name="SAPBEXexcCritical6 6 7" xfId="17609" xr:uid="{00000000-0005-0000-0000-0000EB490000}"/>
    <cellStyle name="SAPBEXexcCritical6 6 8" xfId="20986" xr:uid="{00000000-0005-0000-0000-0000EC490000}"/>
    <cellStyle name="SAPBEXexcCritical6 6 9" xfId="22240" xr:uid="{00000000-0005-0000-0000-0000ED490000}"/>
    <cellStyle name="SAPBEXexcCritical6 7" xfId="3042" xr:uid="{00000000-0005-0000-0000-0000EE490000}"/>
    <cellStyle name="SAPBEXexcCritical6 7 2" xfId="5581" xr:uid="{00000000-0005-0000-0000-0000EF490000}"/>
    <cellStyle name="SAPBEXexcCritical6 7 3" xfId="5533" xr:uid="{00000000-0005-0000-0000-0000F0490000}"/>
    <cellStyle name="SAPBEXexcCritical6 7 4" xfId="11952" xr:uid="{00000000-0005-0000-0000-0000F1490000}"/>
    <cellStyle name="SAPBEXexcCritical6 7 5" xfId="14427" xr:uid="{00000000-0005-0000-0000-0000F2490000}"/>
    <cellStyle name="SAPBEXexcCritical6 7 6" xfId="16715" xr:uid="{00000000-0005-0000-0000-0000F3490000}"/>
    <cellStyle name="SAPBEXexcCritical6 7 7" xfId="19123" xr:uid="{00000000-0005-0000-0000-0000F4490000}"/>
    <cellStyle name="SAPBEXexcCritical6 7 8" xfId="21411" xr:uid="{00000000-0005-0000-0000-0000F5490000}"/>
    <cellStyle name="SAPBEXexcCritical6 7 9" xfId="23627" xr:uid="{00000000-0005-0000-0000-0000F6490000}"/>
    <cellStyle name="SAPBEXexcCritical6 8" xfId="3159" xr:uid="{00000000-0005-0000-0000-0000F7490000}"/>
    <cellStyle name="SAPBEXexcCritical6 8 2" xfId="5697" xr:uid="{00000000-0005-0000-0000-0000F8490000}"/>
    <cellStyle name="SAPBEXexcCritical6 8 3" xfId="8504" xr:uid="{00000000-0005-0000-0000-0000F9490000}"/>
    <cellStyle name="SAPBEXexcCritical6 8 4" xfId="10541" xr:uid="{00000000-0005-0000-0000-0000FA490000}"/>
    <cellStyle name="SAPBEXexcCritical6 8 5" xfId="12884" xr:uid="{00000000-0005-0000-0000-0000FB490000}"/>
    <cellStyle name="SAPBEXexcCritical6 8 6" xfId="16166" xr:uid="{00000000-0005-0000-0000-0000FC490000}"/>
    <cellStyle name="SAPBEXexcCritical6 8 7" xfId="17580" xr:uid="{00000000-0005-0000-0000-0000FD490000}"/>
    <cellStyle name="SAPBEXexcCritical6 8 8" xfId="20862" xr:uid="{00000000-0005-0000-0000-0000FE490000}"/>
    <cellStyle name="SAPBEXexcCritical6 8 9" xfId="22212" xr:uid="{00000000-0005-0000-0000-0000FF490000}"/>
    <cellStyle name="SAPBEXexcCritical6 9" xfId="3202" xr:uid="{00000000-0005-0000-0000-0000004A0000}"/>
    <cellStyle name="SAPBEXexcCritical6 9 2" xfId="5740" xr:uid="{00000000-0005-0000-0000-0000014A0000}"/>
    <cellStyle name="SAPBEXexcCritical6 9 3" xfId="5470" xr:uid="{00000000-0005-0000-0000-0000024A0000}"/>
    <cellStyle name="SAPBEXexcCritical6 9 4" xfId="10625" xr:uid="{00000000-0005-0000-0000-0000034A0000}"/>
    <cellStyle name="SAPBEXexcCritical6 9 5" xfId="12974" xr:uid="{00000000-0005-0000-0000-0000044A0000}"/>
    <cellStyle name="SAPBEXexcCritical6 9 6" xfId="15699" xr:uid="{00000000-0005-0000-0000-0000054A0000}"/>
    <cellStyle name="SAPBEXexcCritical6 9 7" xfId="17670" xr:uid="{00000000-0005-0000-0000-0000064A0000}"/>
    <cellStyle name="SAPBEXexcCritical6 9 8" xfId="20395" xr:uid="{00000000-0005-0000-0000-0000074A0000}"/>
    <cellStyle name="SAPBEXexcCritical6 9 9" xfId="22298" xr:uid="{00000000-0005-0000-0000-0000084A0000}"/>
    <cellStyle name="SAPBEXexcGood1" xfId="2951" xr:uid="{00000000-0005-0000-0000-0000094A0000}"/>
    <cellStyle name="SAPBEXexcGood1 10" xfId="3423" xr:uid="{00000000-0005-0000-0000-00000A4A0000}"/>
    <cellStyle name="SAPBEXexcGood1 10 2" xfId="5961" xr:uid="{00000000-0005-0000-0000-00000B4A0000}"/>
    <cellStyle name="SAPBEXexcGood1 10 3" xfId="8050" xr:uid="{00000000-0005-0000-0000-00000C4A0000}"/>
    <cellStyle name="SAPBEXexcGood1 10 4" xfId="11991" xr:uid="{00000000-0005-0000-0000-00000D4A0000}"/>
    <cellStyle name="SAPBEXexcGood1 10 5" xfId="14469" xr:uid="{00000000-0005-0000-0000-00000E4A0000}"/>
    <cellStyle name="SAPBEXexcGood1 10 6" xfId="16526" xr:uid="{00000000-0005-0000-0000-00000F4A0000}"/>
    <cellStyle name="SAPBEXexcGood1 10 7" xfId="19165" xr:uid="{00000000-0005-0000-0000-0000104A0000}"/>
    <cellStyle name="SAPBEXexcGood1 10 8" xfId="21222" xr:uid="{00000000-0005-0000-0000-0000114A0000}"/>
    <cellStyle name="SAPBEXexcGood1 10 9" xfId="23666" xr:uid="{00000000-0005-0000-0000-0000124A0000}"/>
    <cellStyle name="SAPBEXexcGood1 11" xfId="3416" xr:uid="{00000000-0005-0000-0000-0000134A0000}"/>
    <cellStyle name="SAPBEXexcGood1 11 2" xfId="5954" xr:uid="{00000000-0005-0000-0000-0000144A0000}"/>
    <cellStyle name="SAPBEXexcGood1 11 3" xfId="8463" xr:uid="{00000000-0005-0000-0000-0000154A0000}"/>
    <cellStyle name="SAPBEXexcGood1 11 4" xfId="10906" xr:uid="{00000000-0005-0000-0000-0000164A0000}"/>
    <cellStyle name="SAPBEXexcGood1 11 5" xfId="13276" xr:uid="{00000000-0005-0000-0000-0000174A0000}"/>
    <cellStyle name="SAPBEXexcGood1 11 6" xfId="16032" xr:uid="{00000000-0005-0000-0000-0000184A0000}"/>
    <cellStyle name="SAPBEXexcGood1 11 7" xfId="17972" xr:uid="{00000000-0005-0000-0000-0000194A0000}"/>
    <cellStyle name="SAPBEXexcGood1 11 8" xfId="20728" xr:uid="{00000000-0005-0000-0000-00001A4A0000}"/>
    <cellStyle name="SAPBEXexcGood1 11 9" xfId="22577" xr:uid="{00000000-0005-0000-0000-00001B4A0000}"/>
    <cellStyle name="SAPBEXexcGood1 12" xfId="3509" xr:uid="{00000000-0005-0000-0000-00001C4A0000}"/>
    <cellStyle name="SAPBEXexcGood1 12 2" xfId="6047" xr:uid="{00000000-0005-0000-0000-00001D4A0000}"/>
    <cellStyle name="SAPBEXexcGood1 12 3" xfId="7707" xr:uid="{00000000-0005-0000-0000-00001E4A0000}"/>
    <cellStyle name="SAPBEXexcGood1 12 4" xfId="11636" xr:uid="{00000000-0005-0000-0000-00001F4A0000}"/>
    <cellStyle name="SAPBEXexcGood1 12 5" xfId="14080" xr:uid="{00000000-0005-0000-0000-0000204A0000}"/>
    <cellStyle name="SAPBEXexcGood1 12 6" xfId="15662" xr:uid="{00000000-0005-0000-0000-0000214A0000}"/>
    <cellStyle name="SAPBEXexcGood1 12 7" xfId="18776" xr:uid="{00000000-0005-0000-0000-0000224A0000}"/>
    <cellStyle name="SAPBEXexcGood1 12 8" xfId="20358" xr:uid="{00000000-0005-0000-0000-0000234A0000}"/>
    <cellStyle name="SAPBEXexcGood1 12 9" xfId="23311" xr:uid="{00000000-0005-0000-0000-0000244A0000}"/>
    <cellStyle name="SAPBEXexcGood1 13" xfId="3455" xr:uid="{00000000-0005-0000-0000-0000254A0000}"/>
    <cellStyle name="SAPBEXexcGood1 13 2" xfId="5993" xr:uid="{00000000-0005-0000-0000-0000264A0000}"/>
    <cellStyle name="SAPBEXexcGood1 13 3" xfId="9135" xr:uid="{00000000-0005-0000-0000-0000274A0000}"/>
    <cellStyle name="SAPBEXexcGood1 13 4" xfId="9884" xr:uid="{00000000-0005-0000-0000-0000284A0000}"/>
    <cellStyle name="SAPBEXexcGood1 13 5" xfId="14919" xr:uid="{00000000-0005-0000-0000-0000294A0000}"/>
    <cellStyle name="SAPBEXexcGood1 13 6" xfId="15000" xr:uid="{00000000-0005-0000-0000-00002A4A0000}"/>
    <cellStyle name="SAPBEXexcGood1 13 7" xfId="19615" xr:uid="{00000000-0005-0000-0000-00002B4A0000}"/>
    <cellStyle name="SAPBEXexcGood1 13 8" xfId="19696" xr:uid="{00000000-0005-0000-0000-00002C4A0000}"/>
    <cellStyle name="SAPBEXexcGood1 13 9" xfId="24082" xr:uid="{00000000-0005-0000-0000-00002D4A0000}"/>
    <cellStyle name="SAPBEXexcGood1 14" xfId="3621" xr:uid="{00000000-0005-0000-0000-00002E4A0000}"/>
    <cellStyle name="SAPBEXexcGood1 14 2" xfId="6159" xr:uid="{00000000-0005-0000-0000-00002F4A0000}"/>
    <cellStyle name="SAPBEXexcGood1 14 3" xfId="9974" xr:uid="{00000000-0005-0000-0000-0000304A0000}"/>
    <cellStyle name="SAPBEXexcGood1 14 4" xfId="11715" xr:uid="{00000000-0005-0000-0000-0000314A0000}"/>
    <cellStyle name="SAPBEXexcGood1 14 5" xfId="14166" xr:uid="{00000000-0005-0000-0000-0000324A0000}"/>
    <cellStyle name="SAPBEXexcGood1 14 6" xfId="15168" xr:uid="{00000000-0005-0000-0000-0000334A0000}"/>
    <cellStyle name="SAPBEXexcGood1 14 7" xfId="18862" xr:uid="{00000000-0005-0000-0000-0000344A0000}"/>
    <cellStyle name="SAPBEXexcGood1 14 8" xfId="19864" xr:uid="{00000000-0005-0000-0000-0000354A0000}"/>
    <cellStyle name="SAPBEXexcGood1 14 9" xfId="23389" xr:uid="{00000000-0005-0000-0000-0000364A0000}"/>
    <cellStyle name="SAPBEXexcGood1 15" xfId="3657" xr:uid="{00000000-0005-0000-0000-0000374A0000}"/>
    <cellStyle name="SAPBEXexcGood1 15 2" xfId="6195" xr:uid="{00000000-0005-0000-0000-0000384A0000}"/>
    <cellStyle name="SAPBEXexcGood1 15 3" xfId="9406" xr:uid="{00000000-0005-0000-0000-0000394A0000}"/>
    <cellStyle name="SAPBEXexcGood1 15 4" xfId="11960" xr:uid="{00000000-0005-0000-0000-00003A4A0000}"/>
    <cellStyle name="SAPBEXexcGood1 15 5" xfId="14436" xr:uid="{00000000-0005-0000-0000-00003B4A0000}"/>
    <cellStyle name="SAPBEXexcGood1 15 6" xfId="15119" xr:uid="{00000000-0005-0000-0000-00003C4A0000}"/>
    <cellStyle name="SAPBEXexcGood1 15 7" xfId="19132" xr:uid="{00000000-0005-0000-0000-00003D4A0000}"/>
    <cellStyle name="SAPBEXexcGood1 15 8" xfId="19815" xr:uid="{00000000-0005-0000-0000-00003E4A0000}"/>
    <cellStyle name="SAPBEXexcGood1 15 9" xfId="23635" xr:uid="{00000000-0005-0000-0000-00003F4A0000}"/>
    <cellStyle name="SAPBEXexcGood1 16" xfId="3719" xr:uid="{00000000-0005-0000-0000-0000404A0000}"/>
    <cellStyle name="SAPBEXexcGood1 16 2" xfId="6257" xr:uid="{00000000-0005-0000-0000-0000414A0000}"/>
    <cellStyle name="SAPBEXexcGood1 16 3" xfId="9184" xr:uid="{00000000-0005-0000-0000-0000424A0000}"/>
    <cellStyle name="SAPBEXexcGood1 16 4" xfId="11492" xr:uid="{00000000-0005-0000-0000-0000434A0000}"/>
    <cellStyle name="SAPBEXexcGood1 16 5" xfId="13919" xr:uid="{00000000-0005-0000-0000-0000444A0000}"/>
    <cellStyle name="SAPBEXexcGood1 16 6" xfId="16969" xr:uid="{00000000-0005-0000-0000-0000454A0000}"/>
    <cellStyle name="SAPBEXexcGood1 16 7" xfId="18615" xr:uid="{00000000-0005-0000-0000-0000464A0000}"/>
    <cellStyle name="SAPBEXexcGood1 16 8" xfId="21665" xr:uid="{00000000-0005-0000-0000-0000474A0000}"/>
    <cellStyle name="SAPBEXexcGood1 16 9" xfId="23167" xr:uid="{00000000-0005-0000-0000-0000484A0000}"/>
    <cellStyle name="SAPBEXexcGood1 17" xfId="3745" xr:uid="{00000000-0005-0000-0000-0000494A0000}"/>
    <cellStyle name="SAPBEXexcGood1 17 2" xfId="6283" xr:uid="{00000000-0005-0000-0000-00004A4A0000}"/>
    <cellStyle name="SAPBEXexcGood1 17 3" xfId="8108" xr:uid="{00000000-0005-0000-0000-00004B4A0000}"/>
    <cellStyle name="SAPBEXexcGood1 17 4" xfId="10441" xr:uid="{00000000-0005-0000-0000-00004C4A0000}"/>
    <cellStyle name="SAPBEXexcGood1 17 5" xfId="12767" xr:uid="{00000000-0005-0000-0000-00004D4A0000}"/>
    <cellStyle name="SAPBEXexcGood1 17 6" xfId="15957" xr:uid="{00000000-0005-0000-0000-00004E4A0000}"/>
    <cellStyle name="SAPBEXexcGood1 17 7" xfId="17463" xr:uid="{00000000-0005-0000-0000-00004F4A0000}"/>
    <cellStyle name="SAPBEXexcGood1 17 8" xfId="20653" xr:uid="{00000000-0005-0000-0000-0000504A0000}"/>
    <cellStyle name="SAPBEXexcGood1 17 9" xfId="22112" xr:uid="{00000000-0005-0000-0000-0000514A0000}"/>
    <cellStyle name="SAPBEXexcGood1 18" xfId="3647" xr:uid="{00000000-0005-0000-0000-0000524A0000}"/>
    <cellStyle name="SAPBEXexcGood1 18 2" xfId="6185" xr:uid="{00000000-0005-0000-0000-0000534A0000}"/>
    <cellStyle name="SAPBEXexcGood1 18 3" xfId="9729" xr:uid="{00000000-0005-0000-0000-0000544A0000}"/>
    <cellStyle name="SAPBEXexcGood1 18 4" xfId="10349" xr:uid="{00000000-0005-0000-0000-0000554A0000}"/>
    <cellStyle name="SAPBEXexcGood1 18 5" xfId="12671" xr:uid="{00000000-0005-0000-0000-0000564A0000}"/>
    <cellStyle name="SAPBEXexcGood1 18 6" xfId="15232" xr:uid="{00000000-0005-0000-0000-0000574A0000}"/>
    <cellStyle name="SAPBEXexcGood1 18 7" xfId="17367" xr:uid="{00000000-0005-0000-0000-0000584A0000}"/>
    <cellStyle name="SAPBEXexcGood1 18 8" xfId="19928" xr:uid="{00000000-0005-0000-0000-0000594A0000}"/>
    <cellStyle name="SAPBEXexcGood1 18 9" xfId="22020" xr:uid="{00000000-0005-0000-0000-00005A4A0000}"/>
    <cellStyle name="SAPBEXexcGood1 19" xfId="3900" xr:uid="{00000000-0005-0000-0000-00005B4A0000}"/>
    <cellStyle name="SAPBEXexcGood1 19 2" xfId="6438" xr:uid="{00000000-0005-0000-0000-00005C4A0000}"/>
    <cellStyle name="SAPBEXexcGood1 19 3" xfId="8051" xr:uid="{00000000-0005-0000-0000-00005D4A0000}"/>
    <cellStyle name="SAPBEXexcGood1 19 4" xfId="10584" xr:uid="{00000000-0005-0000-0000-00005E4A0000}"/>
    <cellStyle name="SAPBEXexcGood1 19 5" xfId="12931" xr:uid="{00000000-0005-0000-0000-00005F4A0000}"/>
    <cellStyle name="SAPBEXexcGood1 19 6" xfId="15629" xr:uid="{00000000-0005-0000-0000-0000604A0000}"/>
    <cellStyle name="SAPBEXexcGood1 19 7" xfId="17627" xr:uid="{00000000-0005-0000-0000-0000614A0000}"/>
    <cellStyle name="SAPBEXexcGood1 19 8" xfId="20325" xr:uid="{00000000-0005-0000-0000-0000624A0000}"/>
    <cellStyle name="SAPBEXexcGood1 19 9" xfId="22257" xr:uid="{00000000-0005-0000-0000-0000634A0000}"/>
    <cellStyle name="SAPBEXexcGood1 2" xfId="3070" xr:uid="{00000000-0005-0000-0000-0000644A0000}"/>
    <cellStyle name="SAPBEXexcGood1 2 2" xfId="5608" xr:uid="{00000000-0005-0000-0000-0000654A0000}"/>
    <cellStyle name="SAPBEXexcGood1 2 3" xfId="10203" xr:uid="{00000000-0005-0000-0000-0000664A0000}"/>
    <cellStyle name="SAPBEXexcGood1 2 4" xfId="11171" xr:uid="{00000000-0005-0000-0000-0000674A0000}"/>
    <cellStyle name="SAPBEXexcGood1 2 5" xfId="13567" xr:uid="{00000000-0005-0000-0000-0000684A0000}"/>
    <cellStyle name="SAPBEXexcGood1 2 6" xfId="16758" xr:uid="{00000000-0005-0000-0000-0000694A0000}"/>
    <cellStyle name="SAPBEXexcGood1 2 7" xfId="18263" xr:uid="{00000000-0005-0000-0000-00006A4A0000}"/>
    <cellStyle name="SAPBEXexcGood1 2 8" xfId="21454" xr:uid="{00000000-0005-0000-0000-00006B4A0000}"/>
    <cellStyle name="SAPBEXexcGood1 2 9" xfId="22844" xr:uid="{00000000-0005-0000-0000-00006C4A0000}"/>
    <cellStyle name="SAPBEXexcGood1 20" xfId="3943" xr:uid="{00000000-0005-0000-0000-00006D4A0000}"/>
    <cellStyle name="SAPBEXexcGood1 20 2" xfId="6481" xr:uid="{00000000-0005-0000-0000-00006E4A0000}"/>
    <cellStyle name="SAPBEXexcGood1 20 3" xfId="10092" xr:uid="{00000000-0005-0000-0000-00006F4A0000}"/>
    <cellStyle name="SAPBEXexcGood1 20 4" xfId="10944" xr:uid="{00000000-0005-0000-0000-0000704A0000}"/>
    <cellStyle name="SAPBEXexcGood1 20 5" xfId="13315" xr:uid="{00000000-0005-0000-0000-0000714A0000}"/>
    <cellStyle name="SAPBEXexcGood1 20 6" xfId="16619" xr:uid="{00000000-0005-0000-0000-0000724A0000}"/>
    <cellStyle name="SAPBEXexcGood1 20 7" xfId="18011" xr:uid="{00000000-0005-0000-0000-0000734A0000}"/>
    <cellStyle name="SAPBEXexcGood1 20 8" xfId="21315" xr:uid="{00000000-0005-0000-0000-0000744A0000}"/>
    <cellStyle name="SAPBEXexcGood1 20 9" xfId="22615" xr:uid="{00000000-0005-0000-0000-0000754A0000}"/>
    <cellStyle name="SAPBEXexcGood1 21" xfId="3979" xr:uid="{00000000-0005-0000-0000-0000764A0000}"/>
    <cellStyle name="SAPBEXexcGood1 21 2" xfId="6517" xr:uid="{00000000-0005-0000-0000-0000774A0000}"/>
    <cellStyle name="SAPBEXexcGood1 21 3" xfId="9177" xr:uid="{00000000-0005-0000-0000-0000784A0000}"/>
    <cellStyle name="SAPBEXexcGood1 21 4" xfId="11083" xr:uid="{00000000-0005-0000-0000-0000794A0000}"/>
    <cellStyle name="SAPBEXexcGood1 21 5" xfId="13473" xr:uid="{00000000-0005-0000-0000-00007A4A0000}"/>
    <cellStyle name="SAPBEXexcGood1 21 6" xfId="15877" xr:uid="{00000000-0005-0000-0000-00007B4A0000}"/>
    <cellStyle name="SAPBEXexcGood1 21 7" xfId="18169" xr:uid="{00000000-0005-0000-0000-00007C4A0000}"/>
    <cellStyle name="SAPBEXexcGood1 21 8" xfId="20573" xr:uid="{00000000-0005-0000-0000-00007D4A0000}"/>
    <cellStyle name="SAPBEXexcGood1 21 9" xfId="22756" xr:uid="{00000000-0005-0000-0000-00007E4A0000}"/>
    <cellStyle name="SAPBEXexcGood1 22" xfId="3969" xr:uid="{00000000-0005-0000-0000-00007F4A0000}"/>
    <cellStyle name="SAPBEXexcGood1 22 2" xfId="6507" xr:uid="{00000000-0005-0000-0000-0000804A0000}"/>
    <cellStyle name="SAPBEXexcGood1 22 3" xfId="7990" xr:uid="{00000000-0005-0000-0000-0000814A0000}"/>
    <cellStyle name="SAPBEXexcGood1 22 4" xfId="10408" xr:uid="{00000000-0005-0000-0000-0000824A0000}"/>
    <cellStyle name="SAPBEXexcGood1 22 5" xfId="12732" xr:uid="{00000000-0005-0000-0000-0000834A0000}"/>
    <cellStyle name="SAPBEXexcGood1 22 6" xfId="16479" xr:uid="{00000000-0005-0000-0000-0000844A0000}"/>
    <cellStyle name="SAPBEXexcGood1 22 7" xfId="17428" xr:uid="{00000000-0005-0000-0000-0000854A0000}"/>
    <cellStyle name="SAPBEXexcGood1 22 8" xfId="21175" xr:uid="{00000000-0005-0000-0000-0000864A0000}"/>
    <cellStyle name="SAPBEXexcGood1 22 9" xfId="22079" xr:uid="{00000000-0005-0000-0000-0000874A0000}"/>
    <cellStyle name="SAPBEXexcGood1 23" xfId="3894" xr:uid="{00000000-0005-0000-0000-0000884A0000}"/>
    <cellStyle name="SAPBEXexcGood1 23 2" xfId="6432" xr:uid="{00000000-0005-0000-0000-0000894A0000}"/>
    <cellStyle name="SAPBEXexcGood1 23 3" xfId="10202" xr:uid="{00000000-0005-0000-0000-00008A4A0000}"/>
    <cellStyle name="SAPBEXexcGood1 23 4" xfId="10883" xr:uid="{00000000-0005-0000-0000-00008B4A0000}"/>
    <cellStyle name="SAPBEXexcGood1 23 5" xfId="13250" xr:uid="{00000000-0005-0000-0000-00008C4A0000}"/>
    <cellStyle name="SAPBEXexcGood1 23 6" xfId="16076" xr:uid="{00000000-0005-0000-0000-00008D4A0000}"/>
    <cellStyle name="SAPBEXexcGood1 23 7" xfId="17946" xr:uid="{00000000-0005-0000-0000-00008E4A0000}"/>
    <cellStyle name="SAPBEXexcGood1 23 8" xfId="20772" xr:uid="{00000000-0005-0000-0000-00008F4A0000}"/>
    <cellStyle name="SAPBEXexcGood1 23 9" xfId="22554" xr:uid="{00000000-0005-0000-0000-0000904A0000}"/>
    <cellStyle name="SAPBEXexcGood1 24" xfId="4134" xr:uid="{00000000-0005-0000-0000-0000914A0000}"/>
    <cellStyle name="SAPBEXexcGood1 24 2" xfId="6672" xr:uid="{00000000-0005-0000-0000-0000924A0000}"/>
    <cellStyle name="SAPBEXexcGood1 24 3" xfId="7770" xr:uid="{00000000-0005-0000-0000-0000934A0000}"/>
    <cellStyle name="SAPBEXexcGood1 24 4" xfId="11272" xr:uid="{00000000-0005-0000-0000-0000944A0000}"/>
    <cellStyle name="SAPBEXexcGood1 24 5" xfId="13678" xr:uid="{00000000-0005-0000-0000-0000954A0000}"/>
    <cellStyle name="SAPBEXexcGood1 24 6" xfId="16525" xr:uid="{00000000-0005-0000-0000-0000964A0000}"/>
    <cellStyle name="SAPBEXexcGood1 24 7" xfId="18374" xr:uid="{00000000-0005-0000-0000-0000974A0000}"/>
    <cellStyle name="SAPBEXexcGood1 24 8" xfId="21221" xr:uid="{00000000-0005-0000-0000-0000984A0000}"/>
    <cellStyle name="SAPBEXexcGood1 24 9" xfId="22946" xr:uid="{00000000-0005-0000-0000-0000994A0000}"/>
    <cellStyle name="SAPBEXexcGood1 25" xfId="4177" xr:uid="{00000000-0005-0000-0000-00009A4A0000}"/>
    <cellStyle name="SAPBEXexcGood1 25 2" xfId="6715" xr:uid="{00000000-0005-0000-0000-00009B4A0000}"/>
    <cellStyle name="SAPBEXexcGood1 25 3" xfId="7939" xr:uid="{00000000-0005-0000-0000-00009C4A0000}"/>
    <cellStyle name="SAPBEXexcGood1 25 4" xfId="10808" xr:uid="{00000000-0005-0000-0000-00009D4A0000}"/>
    <cellStyle name="SAPBEXexcGood1 25 5" xfId="13169" xr:uid="{00000000-0005-0000-0000-00009E4A0000}"/>
    <cellStyle name="SAPBEXexcGood1 25 6" xfId="16344" xr:uid="{00000000-0005-0000-0000-00009F4A0000}"/>
    <cellStyle name="SAPBEXexcGood1 25 7" xfId="17865" xr:uid="{00000000-0005-0000-0000-0000A04A0000}"/>
    <cellStyle name="SAPBEXexcGood1 25 8" xfId="21040" xr:uid="{00000000-0005-0000-0000-0000A14A0000}"/>
    <cellStyle name="SAPBEXexcGood1 25 9" xfId="22479" xr:uid="{00000000-0005-0000-0000-0000A24A0000}"/>
    <cellStyle name="SAPBEXexcGood1 26" xfId="3852" xr:uid="{00000000-0005-0000-0000-0000A34A0000}"/>
    <cellStyle name="SAPBEXexcGood1 26 2" xfId="6390" xr:uid="{00000000-0005-0000-0000-0000A44A0000}"/>
    <cellStyle name="SAPBEXexcGood1 26 3" xfId="10163" xr:uid="{00000000-0005-0000-0000-0000A54A0000}"/>
    <cellStyle name="SAPBEXexcGood1 26 4" xfId="11849" xr:uid="{00000000-0005-0000-0000-0000A64A0000}"/>
    <cellStyle name="SAPBEXexcGood1 26 5" xfId="13309" xr:uid="{00000000-0005-0000-0000-0000A74A0000}"/>
    <cellStyle name="SAPBEXexcGood1 26 6" xfId="16658" xr:uid="{00000000-0005-0000-0000-0000A84A0000}"/>
    <cellStyle name="SAPBEXexcGood1 26 7" xfId="18005" xr:uid="{00000000-0005-0000-0000-0000A94A0000}"/>
    <cellStyle name="SAPBEXexcGood1 26 8" xfId="21354" xr:uid="{00000000-0005-0000-0000-0000AA4A0000}"/>
    <cellStyle name="SAPBEXexcGood1 26 9" xfId="22609" xr:uid="{00000000-0005-0000-0000-0000AB4A0000}"/>
    <cellStyle name="SAPBEXexcGood1 27" xfId="4262" xr:uid="{00000000-0005-0000-0000-0000AC4A0000}"/>
    <cellStyle name="SAPBEXexcGood1 27 2" xfId="6800" xr:uid="{00000000-0005-0000-0000-0000AD4A0000}"/>
    <cellStyle name="SAPBEXexcGood1 27 3" xfId="9063" xr:uid="{00000000-0005-0000-0000-0000AE4A0000}"/>
    <cellStyle name="SAPBEXexcGood1 27 4" xfId="10137" xr:uid="{00000000-0005-0000-0000-0000AF4A0000}"/>
    <cellStyle name="SAPBEXexcGood1 27 5" xfId="12489" xr:uid="{00000000-0005-0000-0000-0000B04A0000}"/>
    <cellStyle name="SAPBEXexcGood1 27 6" xfId="16677" xr:uid="{00000000-0005-0000-0000-0000B14A0000}"/>
    <cellStyle name="SAPBEXexcGood1 27 7" xfId="17185" xr:uid="{00000000-0005-0000-0000-0000B24A0000}"/>
    <cellStyle name="SAPBEXexcGood1 27 8" xfId="21373" xr:uid="{00000000-0005-0000-0000-0000B34A0000}"/>
    <cellStyle name="SAPBEXexcGood1 27 9" xfId="21862" xr:uid="{00000000-0005-0000-0000-0000B44A0000}"/>
    <cellStyle name="SAPBEXexcGood1 28" xfId="4305" xr:uid="{00000000-0005-0000-0000-0000B54A0000}"/>
    <cellStyle name="SAPBEXexcGood1 28 2" xfId="6843" xr:uid="{00000000-0005-0000-0000-0000B64A0000}"/>
    <cellStyle name="SAPBEXexcGood1 28 3" xfId="7860" xr:uid="{00000000-0005-0000-0000-0000B74A0000}"/>
    <cellStyle name="SAPBEXexcGood1 28 4" xfId="12163" xr:uid="{00000000-0005-0000-0000-0000B84A0000}"/>
    <cellStyle name="SAPBEXexcGood1 28 5" xfId="13586" xr:uid="{00000000-0005-0000-0000-0000B94A0000}"/>
    <cellStyle name="SAPBEXexcGood1 28 6" xfId="16239" xr:uid="{00000000-0005-0000-0000-0000BA4A0000}"/>
    <cellStyle name="SAPBEXexcGood1 28 7" xfId="18282" xr:uid="{00000000-0005-0000-0000-0000BB4A0000}"/>
    <cellStyle name="SAPBEXexcGood1 28 8" xfId="20935" xr:uid="{00000000-0005-0000-0000-0000BC4A0000}"/>
    <cellStyle name="SAPBEXexcGood1 28 9" xfId="22861" xr:uid="{00000000-0005-0000-0000-0000BD4A0000}"/>
    <cellStyle name="SAPBEXexcGood1 29" xfId="4348" xr:uid="{00000000-0005-0000-0000-0000BE4A0000}"/>
    <cellStyle name="SAPBEXexcGood1 29 2" xfId="6886" xr:uid="{00000000-0005-0000-0000-0000BF4A0000}"/>
    <cellStyle name="SAPBEXexcGood1 29 3" xfId="9178" xr:uid="{00000000-0005-0000-0000-0000C04A0000}"/>
    <cellStyle name="SAPBEXexcGood1 29 4" xfId="11884" xr:uid="{00000000-0005-0000-0000-0000C14A0000}"/>
    <cellStyle name="SAPBEXexcGood1 29 5" xfId="14351" xr:uid="{00000000-0005-0000-0000-0000C24A0000}"/>
    <cellStyle name="SAPBEXexcGood1 29 6" xfId="14989" xr:uid="{00000000-0005-0000-0000-0000C34A0000}"/>
    <cellStyle name="SAPBEXexcGood1 29 7" xfId="19047" xr:uid="{00000000-0005-0000-0000-0000C44A0000}"/>
    <cellStyle name="SAPBEXexcGood1 29 8" xfId="19685" xr:uid="{00000000-0005-0000-0000-0000C54A0000}"/>
    <cellStyle name="SAPBEXexcGood1 29 9" xfId="23560" xr:uid="{00000000-0005-0000-0000-0000C64A0000}"/>
    <cellStyle name="SAPBEXexcGood1 3" xfId="3023" xr:uid="{00000000-0005-0000-0000-0000C74A0000}"/>
    <cellStyle name="SAPBEXexcGood1 3 2" xfId="5562" xr:uid="{00000000-0005-0000-0000-0000C84A0000}"/>
    <cellStyle name="SAPBEXexcGood1 3 3" xfId="8072" xr:uid="{00000000-0005-0000-0000-0000C94A0000}"/>
    <cellStyle name="SAPBEXexcGood1 3 4" xfId="10780" xr:uid="{00000000-0005-0000-0000-0000CA4A0000}"/>
    <cellStyle name="SAPBEXexcGood1 3 5" xfId="13136" xr:uid="{00000000-0005-0000-0000-0000CB4A0000}"/>
    <cellStyle name="SAPBEXexcGood1 3 6" xfId="16095" xr:uid="{00000000-0005-0000-0000-0000CC4A0000}"/>
    <cellStyle name="SAPBEXexcGood1 3 7" xfId="17832" xr:uid="{00000000-0005-0000-0000-0000CD4A0000}"/>
    <cellStyle name="SAPBEXexcGood1 3 8" xfId="20791" xr:uid="{00000000-0005-0000-0000-0000CE4A0000}"/>
    <cellStyle name="SAPBEXexcGood1 3 9" xfId="22451" xr:uid="{00000000-0005-0000-0000-0000CF4A0000}"/>
    <cellStyle name="SAPBEXexcGood1 30" xfId="4391" xr:uid="{00000000-0005-0000-0000-0000D04A0000}"/>
    <cellStyle name="SAPBEXexcGood1 30 2" xfId="6929" xr:uid="{00000000-0005-0000-0000-0000D14A0000}"/>
    <cellStyle name="SAPBEXexcGood1 30 3" xfId="5431" xr:uid="{00000000-0005-0000-0000-0000D24A0000}"/>
    <cellStyle name="SAPBEXexcGood1 30 4" xfId="12274" xr:uid="{00000000-0005-0000-0000-0000D34A0000}"/>
    <cellStyle name="SAPBEXexcGood1 30 5" xfId="13453" xr:uid="{00000000-0005-0000-0000-0000D44A0000}"/>
    <cellStyle name="SAPBEXexcGood1 30 6" xfId="15291" xr:uid="{00000000-0005-0000-0000-0000D54A0000}"/>
    <cellStyle name="SAPBEXexcGood1 30 7" xfId="18149" xr:uid="{00000000-0005-0000-0000-0000D64A0000}"/>
    <cellStyle name="SAPBEXexcGood1 30 8" xfId="19987" xr:uid="{00000000-0005-0000-0000-0000D74A0000}"/>
    <cellStyle name="SAPBEXexcGood1 30 9" xfId="22738" xr:uid="{00000000-0005-0000-0000-0000D84A0000}"/>
    <cellStyle name="SAPBEXexcGood1 31" xfId="4434" xr:uid="{00000000-0005-0000-0000-0000D94A0000}"/>
    <cellStyle name="SAPBEXexcGood1 31 2" xfId="6972" xr:uid="{00000000-0005-0000-0000-0000DA4A0000}"/>
    <cellStyle name="SAPBEXexcGood1 31 3" xfId="9791" xr:uid="{00000000-0005-0000-0000-0000DB4A0000}"/>
    <cellStyle name="SAPBEXexcGood1 31 4" xfId="10462" xr:uid="{00000000-0005-0000-0000-0000DC4A0000}"/>
    <cellStyle name="SAPBEXexcGood1 31 5" xfId="14861" xr:uid="{00000000-0005-0000-0000-0000DD4A0000}"/>
    <cellStyle name="SAPBEXexcGood1 31 6" xfId="16711" xr:uid="{00000000-0005-0000-0000-0000DE4A0000}"/>
    <cellStyle name="SAPBEXexcGood1 31 7" xfId="19557" xr:uid="{00000000-0005-0000-0000-0000DF4A0000}"/>
    <cellStyle name="SAPBEXexcGood1 31 8" xfId="21407" xr:uid="{00000000-0005-0000-0000-0000E04A0000}"/>
    <cellStyle name="SAPBEXexcGood1 31 9" xfId="24033" xr:uid="{00000000-0005-0000-0000-0000E14A0000}"/>
    <cellStyle name="SAPBEXexcGood1 32" xfId="4385" xr:uid="{00000000-0005-0000-0000-0000E24A0000}"/>
    <cellStyle name="SAPBEXexcGood1 32 2" xfId="6923" xr:uid="{00000000-0005-0000-0000-0000E34A0000}"/>
    <cellStyle name="SAPBEXexcGood1 32 3" xfId="7989" xr:uid="{00000000-0005-0000-0000-0000E44A0000}"/>
    <cellStyle name="SAPBEXexcGood1 32 4" xfId="11201" xr:uid="{00000000-0005-0000-0000-0000E54A0000}"/>
    <cellStyle name="SAPBEXexcGood1 32 5" xfId="13602" xr:uid="{00000000-0005-0000-0000-0000E64A0000}"/>
    <cellStyle name="SAPBEXexcGood1 32 6" xfId="15950" xr:uid="{00000000-0005-0000-0000-0000E74A0000}"/>
    <cellStyle name="SAPBEXexcGood1 32 7" xfId="18298" xr:uid="{00000000-0005-0000-0000-0000E84A0000}"/>
    <cellStyle name="SAPBEXexcGood1 32 8" xfId="20646" xr:uid="{00000000-0005-0000-0000-0000E94A0000}"/>
    <cellStyle name="SAPBEXexcGood1 32 9" xfId="22876" xr:uid="{00000000-0005-0000-0000-0000EA4A0000}"/>
    <cellStyle name="SAPBEXexcGood1 33" xfId="4425" xr:uid="{00000000-0005-0000-0000-0000EB4A0000}"/>
    <cellStyle name="SAPBEXexcGood1 33 2" xfId="6963" xr:uid="{00000000-0005-0000-0000-0000EC4A0000}"/>
    <cellStyle name="SAPBEXexcGood1 33 3" xfId="9425" xr:uid="{00000000-0005-0000-0000-0000ED4A0000}"/>
    <cellStyle name="SAPBEXexcGood1 33 4" xfId="11840" xr:uid="{00000000-0005-0000-0000-0000EE4A0000}"/>
    <cellStyle name="SAPBEXexcGood1 33 5" xfId="14301" xr:uid="{00000000-0005-0000-0000-0000EF4A0000}"/>
    <cellStyle name="SAPBEXexcGood1 33 6" xfId="16597" xr:uid="{00000000-0005-0000-0000-0000F04A0000}"/>
    <cellStyle name="SAPBEXexcGood1 33 7" xfId="18997" xr:uid="{00000000-0005-0000-0000-0000F14A0000}"/>
    <cellStyle name="SAPBEXexcGood1 33 8" xfId="21293" xr:uid="{00000000-0005-0000-0000-0000F24A0000}"/>
    <cellStyle name="SAPBEXexcGood1 33 9" xfId="23515" xr:uid="{00000000-0005-0000-0000-0000F34A0000}"/>
    <cellStyle name="SAPBEXexcGood1 34" xfId="4546" xr:uid="{00000000-0005-0000-0000-0000F44A0000}"/>
    <cellStyle name="SAPBEXexcGood1 34 2" xfId="7084" xr:uid="{00000000-0005-0000-0000-0000F54A0000}"/>
    <cellStyle name="SAPBEXexcGood1 34 3" xfId="8751" xr:uid="{00000000-0005-0000-0000-0000F64A0000}"/>
    <cellStyle name="SAPBEXexcGood1 34 4" xfId="11261" xr:uid="{00000000-0005-0000-0000-0000F74A0000}"/>
    <cellStyle name="SAPBEXexcGood1 34 5" xfId="13667" xr:uid="{00000000-0005-0000-0000-0000F84A0000}"/>
    <cellStyle name="SAPBEXexcGood1 34 6" xfId="16928" xr:uid="{00000000-0005-0000-0000-0000F94A0000}"/>
    <cellStyle name="SAPBEXexcGood1 34 7" xfId="18363" xr:uid="{00000000-0005-0000-0000-0000FA4A0000}"/>
    <cellStyle name="SAPBEXexcGood1 34 8" xfId="21624" xr:uid="{00000000-0005-0000-0000-0000FB4A0000}"/>
    <cellStyle name="SAPBEXexcGood1 34 9" xfId="22935" xr:uid="{00000000-0005-0000-0000-0000FC4A0000}"/>
    <cellStyle name="SAPBEXexcGood1 35" xfId="4606" xr:uid="{00000000-0005-0000-0000-0000FD4A0000}"/>
    <cellStyle name="SAPBEXexcGood1 35 2" xfId="7144" xr:uid="{00000000-0005-0000-0000-0000FE4A0000}"/>
    <cellStyle name="SAPBEXexcGood1 35 3" xfId="9228" xr:uid="{00000000-0005-0000-0000-0000FF4A0000}"/>
    <cellStyle name="SAPBEXexcGood1 35 4" xfId="12107" xr:uid="{00000000-0005-0000-0000-0000004B0000}"/>
    <cellStyle name="SAPBEXexcGood1 35 5" xfId="14589" xr:uid="{00000000-0005-0000-0000-0000014B0000}"/>
    <cellStyle name="SAPBEXexcGood1 35 6" xfId="16501" xr:uid="{00000000-0005-0000-0000-0000024B0000}"/>
    <cellStyle name="SAPBEXexcGood1 35 7" xfId="19285" xr:uid="{00000000-0005-0000-0000-0000034B0000}"/>
    <cellStyle name="SAPBEXexcGood1 35 8" xfId="21197" xr:uid="{00000000-0005-0000-0000-0000044B0000}"/>
    <cellStyle name="SAPBEXexcGood1 35 9" xfId="23781" xr:uid="{00000000-0005-0000-0000-0000054B0000}"/>
    <cellStyle name="SAPBEXexcGood1 36" xfId="4649" xr:uid="{00000000-0005-0000-0000-0000064B0000}"/>
    <cellStyle name="SAPBEXexcGood1 36 2" xfId="7187" xr:uid="{00000000-0005-0000-0000-0000074B0000}"/>
    <cellStyle name="SAPBEXexcGood1 36 3" xfId="8731" xr:uid="{00000000-0005-0000-0000-0000084B0000}"/>
    <cellStyle name="SAPBEXexcGood1 36 4" xfId="11260" xr:uid="{00000000-0005-0000-0000-0000094B0000}"/>
    <cellStyle name="SAPBEXexcGood1 36 5" xfId="13666" xr:uid="{00000000-0005-0000-0000-00000A4B0000}"/>
    <cellStyle name="SAPBEXexcGood1 36 6" xfId="15994" xr:uid="{00000000-0005-0000-0000-00000B4B0000}"/>
    <cellStyle name="SAPBEXexcGood1 36 7" xfId="18362" xr:uid="{00000000-0005-0000-0000-00000C4B0000}"/>
    <cellStyle name="SAPBEXexcGood1 36 8" xfId="20690" xr:uid="{00000000-0005-0000-0000-00000D4B0000}"/>
    <cellStyle name="SAPBEXexcGood1 36 9" xfId="22934" xr:uid="{00000000-0005-0000-0000-00000E4B0000}"/>
    <cellStyle name="SAPBEXexcGood1 37" xfId="4691" xr:uid="{00000000-0005-0000-0000-00000F4B0000}"/>
    <cellStyle name="SAPBEXexcGood1 37 2" xfId="7229" xr:uid="{00000000-0005-0000-0000-0000104B0000}"/>
    <cellStyle name="SAPBEXexcGood1 37 3" xfId="9450" xr:uid="{00000000-0005-0000-0000-0000114B0000}"/>
    <cellStyle name="SAPBEXexcGood1 37 4" xfId="11435" xr:uid="{00000000-0005-0000-0000-0000124B0000}"/>
    <cellStyle name="SAPBEXexcGood1 37 5" xfId="13853" xr:uid="{00000000-0005-0000-0000-0000134B0000}"/>
    <cellStyle name="SAPBEXexcGood1 37 6" xfId="15808" xr:uid="{00000000-0005-0000-0000-0000144B0000}"/>
    <cellStyle name="SAPBEXexcGood1 37 7" xfId="18549" xr:uid="{00000000-0005-0000-0000-0000154B0000}"/>
    <cellStyle name="SAPBEXexcGood1 37 8" xfId="20504" xr:uid="{00000000-0005-0000-0000-0000164B0000}"/>
    <cellStyle name="SAPBEXexcGood1 37 9" xfId="23110" xr:uid="{00000000-0005-0000-0000-0000174B0000}"/>
    <cellStyle name="SAPBEXexcGood1 38" xfId="4727" xr:uid="{00000000-0005-0000-0000-0000184B0000}"/>
    <cellStyle name="SAPBEXexcGood1 38 2" xfId="7265" xr:uid="{00000000-0005-0000-0000-0000194B0000}"/>
    <cellStyle name="SAPBEXexcGood1 38 3" xfId="8203" xr:uid="{00000000-0005-0000-0000-00001A4B0000}"/>
    <cellStyle name="SAPBEXexcGood1 38 4" xfId="11372" xr:uid="{00000000-0005-0000-0000-00001B4B0000}"/>
    <cellStyle name="SAPBEXexcGood1 38 5" xfId="13786" xr:uid="{00000000-0005-0000-0000-00001C4B0000}"/>
    <cellStyle name="SAPBEXexcGood1 38 6" xfId="15655" xr:uid="{00000000-0005-0000-0000-00001D4B0000}"/>
    <cellStyle name="SAPBEXexcGood1 38 7" xfId="18482" xr:uid="{00000000-0005-0000-0000-00001E4B0000}"/>
    <cellStyle name="SAPBEXexcGood1 38 8" xfId="20351" xr:uid="{00000000-0005-0000-0000-00001F4B0000}"/>
    <cellStyle name="SAPBEXexcGood1 38 9" xfId="23046" xr:uid="{00000000-0005-0000-0000-0000204B0000}"/>
    <cellStyle name="SAPBEXexcGood1 39" xfId="4796" xr:uid="{00000000-0005-0000-0000-0000214B0000}"/>
    <cellStyle name="SAPBEXexcGood1 39 2" xfId="7334" xr:uid="{00000000-0005-0000-0000-0000224B0000}"/>
    <cellStyle name="SAPBEXexcGood1 39 3" xfId="8955" xr:uid="{00000000-0005-0000-0000-0000234B0000}"/>
    <cellStyle name="SAPBEXexcGood1 39 4" xfId="10729" xr:uid="{00000000-0005-0000-0000-0000244B0000}"/>
    <cellStyle name="SAPBEXexcGood1 39 5" xfId="13084" xr:uid="{00000000-0005-0000-0000-0000254B0000}"/>
    <cellStyle name="SAPBEXexcGood1 39 6" xfId="14893" xr:uid="{00000000-0005-0000-0000-0000264B0000}"/>
    <cellStyle name="SAPBEXexcGood1 39 7" xfId="17780" xr:uid="{00000000-0005-0000-0000-0000274B0000}"/>
    <cellStyle name="SAPBEXexcGood1 39 8" xfId="19589" xr:uid="{00000000-0005-0000-0000-0000284B0000}"/>
    <cellStyle name="SAPBEXexcGood1 39 9" xfId="22402" xr:uid="{00000000-0005-0000-0000-0000294B0000}"/>
    <cellStyle name="SAPBEXexcGood1 4" xfId="3165" xr:uid="{00000000-0005-0000-0000-00002A4B0000}"/>
    <cellStyle name="SAPBEXexcGood1 4 2" xfId="5703" xr:uid="{00000000-0005-0000-0000-00002B4B0000}"/>
    <cellStyle name="SAPBEXexcGood1 4 3" xfId="10231" xr:uid="{00000000-0005-0000-0000-00002C4B0000}"/>
    <cellStyle name="SAPBEXexcGood1 4 4" xfId="11076" xr:uid="{00000000-0005-0000-0000-00002D4B0000}"/>
    <cellStyle name="SAPBEXexcGood1 4 5" xfId="13465" xr:uid="{00000000-0005-0000-0000-00002E4B0000}"/>
    <cellStyle name="SAPBEXexcGood1 4 6" xfId="15182" xr:uid="{00000000-0005-0000-0000-00002F4B0000}"/>
    <cellStyle name="SAPBEXexcGood1 4 7" xfId="18161" xr:uid="{00000000-0005-0000-0000-0000304B0000}"/>
    <cellStyle name="SAPBEXexcGood1 4 8" xfId="19878" xr:uid="{00000000-0005-0000-0000-0000314B0000}"/>
    <cellStyle name="SAPBEXexcGood1 4 9" xfId="22749" xr:uid="{00000000-0005-0000-0000-0000324B0000}"/>
    <cellStyle name="SAPBEXexcGood1 40" xfId="4839" xr:uid="{00000000-0005-0000-0000-0000334B0000}"/>
    <cellStyle name="SAPBEXexcGood1 40 2" xfId="7377" xr:uid="{00000000-0005-0000-0000-0000344B0000}"/>
    <cellStyle name="SAPBEXexcGood1 40 3" xfId="9202" xr:uid="{00000000-0005-0000-0000-0000354B0000}"/>
    <cellStyle name="SAPBEXexcGood1 40 4" xfId="10866" xr:uid="{00000000-0005-0000-0000-0000364B0000}"/>
    <cellStyle name="SAPBEXexcGood1 40 5" xfId="13231" xr:uid="{00000000-0005-0000-0000-0000374B0000}"/>
    <cellStyle name="SAPBEXexcGood1 40 6" xfId="16461" xr:uid="{00000000-0005-0000-0000-0000384B0000}"/>
    <cellStyle name="SAPBEXexcGood1 40 7" xfId="17927" xr:uid="{00000000-0005-0000-0000-0000394B0000}"/>
    <cellStyle name="SAPBEXexcGood1 40 8" xfId="21157" xr:uid="{00000000-0005-0000-0000-00003A4B0000}"/>
    <cellStyle name="SAPBEXexcGood1 40 9" xfId="22537" xr:uid="{00000000-0005-0000-0000-00003B4B0000}"/>
    <cellStyle name="SAPBEXexcGood1 41" xfId="4790" xr:uid="{00000000-0005-0000-0000-00003C4B0000}"/>
    <cellStyle name="SAPBEXexcGood1 41 2" xfId="7328" xr:uid="{00000000-0005-0000-0000-00003D4B0000}"/>
    <cellStyle name="SAPBEXexcGood1 41 3" xfId="5487" xr:uid="{00000000-0005-0000-0000-00003E4B0000}"/>
    <cellStyle name="SAPBEXexcGood1 41 4" xfId="11563" xr:uid="{00000000-0005-0000-0000-00003F4B0000}"/>
    <cellStyle name="SAPBEXexcGood1 41 5" xfId="13998" xr:uid="{00000000-0005-0000-0000-0000404B0000}"/>
    <cellStyle name="SAPBEXexcGood1 41 6" xfId="16629" xr:uid="{00000000-0005-0000-0000-0000414B0000}"/>
    <cellStyle name="SAPBEXexcGood1 41 7" xfId="18694" xr:uid="{00000000-0005-0000-0000-0000424B0000}"/>
    <cellStyle name="SAPBEXexcGood1 41 8" xfId="21325" xr:uid="{00000000-0005-0000-0000-0000434B0000}"/>
    <cellStyle name="SAPBEXexcGood1 41 9" xfId="23237" xr:uid="{00000000-0005-0000-0000-0000444B0000}"/>
    <cellStyle name="SAPBEXexcGood1 42" xfId="4830" xr:uid="{00000000-0005-0000-0000-0000454B0000}"/>
    <cellStyle name="SAPBEXexcGood1 42 2" xfId="7368" xr:uid="{00000000-0005-0000-0000-0000464B0000}"/>
    <cellStyle name="SAPBEXexcGood1 42 3" xfId="8312" xr:uid="{00000000-0005-0000-0000-0000474B0000}"/>
    <cellStyle name="SAPBEXexcGood1 42 4" xfId="10742" xr:uid="{00000000-0005-0000-0000-0000484B0000}"/>
    <cellStyle name="SAPBEXexcGood1 42 5" xfId="13097" xr:uid="{00000000-0005-0000-0000-0000494B0000}"/>
    <cellStyle name="SAPBEXexcGood1 42 6" xfId="16294" xr:uid="{00000000-0005-0000-0000-00004A4B0000}"/>
    <cellStyle name="SAPBEXexcGood1 42 7" xfId="17793" xr:uid="{00000000-0005-0000-0000-00004B4B0000}"/>
    <cellStyle name="SAPBEXexcGood1 42 8" xfId="20990" xr:uid="{00000000-0005-0000-0000-00004C4B0000}"/>
    <cellStyle name="SAPBEXexcGood1 42 9" xfId="22415" xr:uid="{00000000-0005-0000-0000-00004D4B0000}"/>
    <cellStyle name="SAPBEXexcGood1 43" xfId="4958" xr:uid="{00000000-0005-0000-0000-00004E4B0000}"/>
    <cellStyle name="SAPBEXexcGood1 43 2" xfId="7496" xr:uid="{00000000-0005-0000-0000-00004F4B0000}"/>
    <cellStyle name="SAPBEXexcGood1 43 3" xfId="9961" xr:uid="{00000000-0005-0000-0000-0000504B0000}"/>
    <cellStyle name="SAPBEXexcGood1 43 4" xfId="11447" xr:uid="{00000000-0005-0000-0000-0000514B0000}"/>
    <cellStyle name="SAPBEXexcGood1 43 5" xfId="13866" xr:uid="{00000000-0005-0000-0000-0000524B0000}"/>
    <cellStyle name="SAPBEXexcGood1 43 6" xfId="15645" xr:uid="{00000000-0005-0000-0000-0000534B0000}"/>
    <cellStyle name="SAPBEXexcGood1 43 7" xfId="18562" xr:uid="{00000000-0005-0000-0000-0000544B0000}"/>
    <cellStyle name="SAPBEXexcGood1 43 8" xfId="20341" xr:uid="{00000000-0005-0000-0000-0000554B0000}"/>
    <cellStyle name="SAPBEXexcGood1 43 9" xfId="23122" xr:uid="{00000000-0005-0000-0000-0000564B0000}"/>
    <cellStyle name="SAPBEXexcGood1 44" xfId="4998" xr:uid="{00000000-0005-0000-0000-0000574B0000}"/>
    <cellStyle name="SAPBEXexcGood1 44 2" xfId="7536" xr:uid="{00000000-0005-0000-0000-0000584B0000}"/>
    <cellStyle name="SAPBEXexcGood1 44 3" xfId="9155" xr:uid="{00000000-0005-0000-0000-0000594B0000}"/>
    <cellStyle name="SAPBEXexcGood1 44 4" xfId="11097" xr:uid="{00000000-0005-0000-0000-00005A4B0000}"/>
    <cellStyle name="SAPBEXexcGood1 44 5" xfId="13490" xr:uid="{00000000-0005-0000-0000-00005B4B0000}"/>
    <cellStyle name="SAPBEXexcGood1 44 6" xfId="15594" xr:uid="{00000000-0005-0000-0000-00005C4B0000}"/>
    <cellStyle name="SAPBEXexcGood1 44 7" xfId="18186" xr:uid="{00000000-0005-0000-0000-00005D4B0000}"/>
    <cellStyle name="SAPBEXexcGood1 44 8" xfId="20290" xr:uid="{00000000-0005-0000-0000-00005E4B0000}"/>
    <cellStyle name="SAPBEXexcGood1 44 9" xfId="22770" xr:uid="{00000000-0005-0000-0000-00005F4B0000}"/>
    <cellStyle name="SAPBEXexcGood1 45" xfId="5035" xr:uid="{00000000-0005-0000-0000-0000604B0000}"/>
    <cellStyle name="SAPBEXexcGood1 45 2" xfId="7573" xr:uid="{00000000-0005-0000-0000-0000614B0000}"/>
    <cellStyle name="SAPBEXexcGood1 45 3" xfId="8033" xr:uid="{00000000-0005-0000-0000-0000624B0000}"/>
    <cellStyle name="SAPBEXexcGood1 45 4" xfId="10481" xr:uid="{00000000-0005-0000-0000-0000634B0000}"/>
    <cellStyle name="SAPBEXexcGood1 45 5" xfId="12815" xr:uid="{00000000-0005-0000-0000-0000644B0000}"/>
    <cellStyle name="SAPBEXexcGood1 45 6" xfId="15024" xr:uid="{00000000-0005-0000-0000-0000654B0000}"/>
    <cellStyle name="SAPBEXexcGood1 45 7" xfId="17511" xr:uid="{00000000-0005-0000-0000-0000664B0000}"/>
    <cellStyle name="SAPBEXexcGood1 45 8" xfId="19720" xr:uid="{00000000-0005-0000-0000-0000674B0000}"/>
    <cellStyle name="SAPBEXexcGood1 45 9" xfId="22151" xr:uid="{00000000-0005-0000-0000-0000684B0000}"/>
    <cellStyle name="SAPBEXexcGood1 46" xfId="5066" xr:uid="{00000000-0005-0000-0000-0000694B0000}"/>
    <cellStyle name="SAPBEXexcGood1 46 2" xfId="7604" xr:uid="{00000000-0005-0000-0000-00006A4B0000}"/>
    <cellStyle name="SAPBEXexcGood1 46 3" xfId="8894" xr:uid="{00000000-0005-0000-0000-00006B4B0000}"/>
    <cellStyle name="SAPBEXexcGood1 46 4" xfId="11034" xr:uid="{00000000-0005-0000-0000-00006C4B0000}"/>
    <cellStyle name="SAPBEXexcGood1 46 5" xfId="13416" xr:uid="{00000000-0005-0000-0000-00006D4B0000}"/>
    <cellStyle name="SAPBEXexcGood1 46 6" xfId="16116" xr:uid="{00000000-0005-0000-0000-00006E4B0000}"/>
    <cellStyle name="SAPBEXexcGood1 46 7" xfId="18112" xr:uid="{00000000-0005-0000-0000-00006F4B0000}"/>
    <cellStyle name="SAPBEXexcGood1 46 8" xfId="20812" xr:uid="{00000000-0005-0000-0000-0000704B0000}"/>
    <cellStyle name="SAPBEXexcGood1 46 9" xfId="22707" xr:uid="{00000000-0005-0000-0000-0000714B0000}"/>
    <cellStyle name="SAPBEXexcGood1 47" xfId="5096" xr:uid="{00000000-0005-0000-0000-0000724B0000}"/>
    <cellStyle name="SAPBEXexcGood1 47 2" xfId="7634" xr:uid="{00000000-0005-0000-0000-0000734B0000}"/>
    <cellStyle name="SAPBEXexcGood1 47 3" xfId="9291" xr:uid="{00000000-0005-0000-0000-0000744B0000}"/>
    <cellStyle name="SAPBEXexcGood1 47 4" xfId="11967" xr:uid="{00000000-0005-0000-0000-0000754B0000}"/>
    <cellStyle name="SAPBEXexcGood1 47 5" xfId="14205" xr:uid="{00000000-0005-0000-0000-0000764B0000}"/>
    <cellStyle name="SAPBEXexcGood1 47 6" xfId="15239" xr:uid="{00000000-0005-0000-0000-0000774B0000}"/>
    <cellStyle name="SAPBEXexcGood1 47 7" xfId="18901" xr:uid="{00000000-0005-0000-0000-0000784B0000}"/>
    <cellStyle name="SAPBEXexcGood1 47 8" xfId="19935" xr:uid="{00000000-0005-0000-0000-0000794B0000}"/>
    <cellStyle name="SAPBEXexcGood1 47 9" xfId="23428" xr:uid="{00000000-0005-0000-0000-00007A4B0000}"/>
    <cellStyle name="SAPBEXexcGood1 48" xfId="5132" xr:uid="{00000000-0005-0000-0000-00007B4B0000}"/>
    <cellStyle name="SAPBEXexcGood1 48 2" xfId="7670" xr:uid="{00000000-0005-0000-0000-00007C4B0000}"/>
    <cellStyle name="SAPBEXexcGood1 48 3" xfId="8157" xr:uid="{00000000-0005-0000-0000-00007D4B0000}"/>
    <cellStyle name="SAPBEXexcGood1 48 4" xfId="8232" xr:uid="{00000000-0005-0000-0000-00007E4B0000}"/>
    <cellStyle name="SAPBEXexcGood1 48 5" xfId="14920" xr:uid="{00000000-0005-0000-0000-00007F4B0000}"/>
    <cellStyle name="SAPBEXexcGood1 48 6" xfId="15509" xr:uid="{00000000-0005-0000-0000-0000804B0000}"/>
    <cellStyle name="SAPBEXexcGood1 48 7" xfId="19616" xr:uid="{00000000-0005-0000-0000-0000814B0000}"/>
    <cellStyle name="SAPBEXexcGood1 48 8" xfId="20205" xr:uid="{00000000-0005-0000-0000-0000824B0000}"/>
    <cellStyle name="SAPBEXexcGood1 48 9" xfId="24083" xr:uid="{00000000-0005-0000-0000-0000834B0000}"/>
    <cellStyle name="SAPBEXexcGood1 49" xfId="5201" xr:uid="{00000000-0005-0000-0000-0000844B0000}"/>
    <cellStyle name="SAPBEXexcGood1 49 2" xfId="7740" xr:uid="{00000000-0005-0000-0000-0000854B0000}"/>
    <cellStyle name="SAPBEXexcGood1 49 3" xfId="8635" xr:uid="{00000000-0005-0000-0000-0000864B0000}"/>
    <cellStyle name="SAPBEXexcGood1 49 4" xfId="11642" xr:uid="{00000000-0005-0000-0000-0000874B0000}"/>
    <cellStyle name="SAPBEXexcGood1 49 5" xfId="14086" xr:uid="{00000000-0005-0000-0000-0000884B0000}"/>
    <cellStyle name="SAPBEXexcGood1 49 6" xfId="16232" xr:uid="{00000000-0005-0000-0000-0000894B0000}"/>
    <cellStyle name="SAPBEXexcGood1 49 7" xfId="18782" xr:uid="{00000000-0005-0000-0000-00008A4B0000}"/>
    <cellStyle name="SAPBEXexcGood1 49 8" xfId="20928" xr:uid="{00000000-0005-0000-0000-00008B4B0000}"/>
    <cellStyle name="SAPBEXexcGood1 49 9" xfId="23317" xr:uid="{00000000-0005-0000-0000-00008C4B0000}"/>
    <cellStyle name="SAPBEXexcGood1 5" xfId="3208" xr:uid="{00000000-0005-0000-0000-00008D4B0000}"/>
    <cellStyle name="SAPBEXexcGood1 5 2" xfId="5746" xr:uid="{00000000-0005-0000-0000-00008E4B0000}"/>
    <cellStyle name="SAPBEXexcGood1 5 3" xfId="9567" xr:uid="{00000000-0005-0000-0000-00008F4B0000}"/>
    <cellStyle name="SAPBEXexcGood1 5 4" xfId="12281" xr:uid="{00000000-0005-0000-0000-0000904B0000}"/>
    <cellStyle name="SAPBEXexcGood1 5 5" xfId="12537" xr:uid="{00000000-0005-0000-0000-0000914B0000}"/>
    <cellStyle name="SAPBEXexcGood1 5 6" xfId="15128" xr:uid="{00000000-0005-0000-0000-0000924B0000}"/>
    <cellStyle name="SAPBEXexcGood1 5 7" xfId="17233" xr:uid="{00000000-0005-0000-0000-0000934B0000}"/>
    <cellStyle name="SAPBEXexcGood1 5 8" xfId="19824" xr:uid="{00000000-0005-0000-0000-0000944B0000}"/>
    <cellStyle name="SAPBEXexcGood1 5 9" xfId="21901" xr:uid="{00000000-0005-0000-0000-0000954B0000}"/>
    <cellStyle name="SAPBEXexcGood1 50" xfId="5178" xr:uid="{00000000-0005-0000-0000-0000964B0000}"/>
    <cellStyle name="SAPBEXexcGood1 50 2" xfId="10054" xr:uid="{00000000-0005-0000-0000-0000974B0000}"/>
    <cellStyle name="SAPBEXexcGood1 50 3" xfId="10420" xr:uid="{00000000-0005-0000-0000-0000984B0000}"/>
    <cellStyle name="SAPBEXexcGood1 50 4" xfId="12745" xr:uid="{00000000-0005-0000-0000-0000994B0000}"/>
    <cellStyle name="SAPBEXexcGood1 50 5" xfId="16474" xr:uid="{00000000-0005-0000-0000-00009A4B0000}"/>
    <cellStyle name="SAPBEXexcGood1 50 6" xfId="17441" xr:uid="{00000000-0005-0000-0000-00009B4B0000}"/>
    <cellStyle name="SAPBEXexcGood1 50 7" xfId="21170" xr:uid="{00000000-0005-0000-0000-00009C4B0000}"/>
    <cellStyle name="SAPBEXexcGood1 50 8" xfId="22091" xr:uid="{00000000-0005-0000-0000-00009D4B0000}"/>
    <cellStyle name="SAPBEXexcGood1 51" xfId="8396" xr:uid="{00000000-0005-0000-0000-00009E4B0000}"/>
    <cellStyle name="SAPBEXexcGood1 52" xfId="12028" xr:uid="{00000000-0005-0000-0000-00009F4B0000}"/>
    <cellStyle name="SAPBEXexcGood1 53" xfId="14509" xr:uid="{00000000-0005-0000-0000-0000A04B0000}"/>
    <cellStyle name="SAPBEXexcGood1 54" xfId="16884" xr:uid="{00000000-0005-0000-0000-0000A14B0000}"/>
    <cellStyle name="SAPBEXexcGood1 55" xfId="19205" xr:uid="{00000000-0005-0000-0000-0000A24B0000}"/>
    <cellStyle name="SAPBEXexcGood1 56" xfId="21580" xr:uid="{00000000-0005-0000-0000-0000A34B0000}"/>
    <cellStyle name="SAPBEXexcGood1 57" xfId="23703" xr:uid="{00000000-0005-0000-0000-0000A44B0000}"/>
    <cellStyle name="SAPBEXexcGood1 6" xfId="3251" xr:uid="{00000000-0005-0000-0000-0000A54B0000}"/>
    <cellStyle name="SAPBEXexcGood1 6 2" xfId="5789" xr:uid="{00000000-0005-0000-0000-0000A64B0000}"/>
    <cellStyle name="SAPBEXexcGood1 6 3" xfId="9357" xr:uid="{00000000-0005-0000-0000-0000A74B0000}"/>
    <cellStyle name="SAPBEXexcGood1 6 4" xfId="10326" xr:uid="{00000000-0005-0000-0000-0000A84B0000}"/>
    <cellStyle name="SAPBEXexcGood1 6 5" xfId="12644" xr:uid="{00000000-0005-0000-0000-0000A94B0000}"/>
    <cellStyle name="SAPBEXexcGood1 6 6" xfId="16113" xr:uid="{00000000-0005-0000-0000-0000AA4B0000}"/>
    <cellStyle name="SAPBEXexcGood1 6 7" xfId="17340" xr:uid="{00000000-0005-0000-0000-0000AB4B0000}"/>
    <cellStyle name="SAPBEXexcGood1 6 8" xfId="20809" xr:uid="{00000000-0005-0000-0000-0000AC4B0000}"/>
    <cellStyle name="SAPBEXexcGood1 6 9" xfId="21997" xr:uid="{00000000-0005-0000-0000-0000AD4B0000}"/>
    <cellStyle name="SAPBEXexcGood1 7" xfId="3294" xr:uid="{00000000-0005-0000-0000-0000AE4B0000}"/>
    <cellStyle name="SAPBEXexcGood1 7 2" xfId="5832" xr:uid="{00000000-0005-0000-0000-0000AF4B0000}"/>
    <cellStyle name="SAPBEXexcGood1 7 3" xfId="9073" xr:uid="{00000000-0005-0000-0000-0000B04B0000}"/>
    <cellStyle name="SAPBEXexcGood1 7 4" xfId="11319" xr:uid="{00000000-0005-0000-0000-0000B14B0000}"/>
    <cellStyle name="SAPBEXexcGood1 7 5" xfId="13728" xr:uid="{00000000-0005-0000-0000-0000B24B0000}"/>
    <cellStyle name="SAPBEXexcGood1 7 6" xfId="16782" xr:uid="{00000000-0005-0000-0000-0000B34B0000}"/>
    <cellStyle name="SAPBEXexcGood1 7 7" xfId="18424" xr:uid="{00000000-0005-0000-0000-0000B44B0000}"/>
    <cellStyle name="SAPBEXexcGood1 7 8" xfId="21478" xr:uid="{00000000-0005-0000-0000-0000B54B0000}"/>
    <cellStyle name="SAPBEXexcGood1 7 9" xfId="22993" xr:uid="{00000000-0005-0000-0000-0000B64B0000}"/>
    <cellStyle name="SAPBEXexcGood1 8" xfId="3337" xr:uid="{00000000-0005-0000-0000-0000B74B0000}"/>
    <cellStyle name="SAPBEXexcGood1 8 2" xfId="5875" xr:uid="{00000000-0005-0000-0000-0000B84B0000}"/>
    <cellStyle name="SAPBEXexcGood1 8 3" xfId="9221" xr:uid="{00000000-0005-0000-0000-0000B94B0000}"/>
    <cellStyle name="SAPBEXexcGood1 8 4" xfId="11875" xr:uid="{00000000-0005-0000-0000-0000BA4B0000}"/>
    <cellStyle name="SAPBEXexcGood1 8 5" xfId="14339" xr:uid="{00000000-0005-0000-0000-0000BB4B0000}"/>
    <cellStyle name="SAPBEXexcGood1 8 6" xfId="15007" xr:uid="{00000000-0005-0000-0000-0000BC4B0000}"/>
    <cellStyle name="SAPBEXexcGood1 8 7" xfId="19035" xr:uid="{00000000-0005-0000-0000-0000BD4B0000}"/>
    <cellStyle name="SAPBEXexcGood1 8 8" xfId="19703" xr:uid="{00000000-0005-0000-0000-0000BE4B0000}"/>
    <cellStyle name="SAPBEXexcGood1 8 9" xfId="23551" xr:uid="{00000000-0005-0000-0000-0000BF4B0000}"/>
    <cellStyle name="SAPBEXexcGood1 9" xfId="3380" xr:uid="{00000000-0005-0000-0000-0000C04B0000}"/>
    <cellStyle name="SAPBEXexcGood1 9 2" xfId="5918" xr:uid="{00000000-0005-0000-0000-0000C14B0000}"/>
    <cellStyle name="SAPBEXexcGood1 9 3" xfId="8111" xr:uid="{00000000-0005-0000-0000-0000C24B0000}"/>
    <cellStyle name="SAPBEXexcGood1 9 4" xfId="10295" xr:uid="{00000000-0005-0000-0000-0000C34B0000}"/>
    <cellStyle name="SAPBEXexcGood1 9 5" xfId="12608" xr:uid="{00000000-0005-0000-0000-0000C44B0000}"/>
    <cellStyle name="SAPBEXexcGood1 9 6" xfId="15790" xr:uid="{00000000-0005-0000-0000-0000C54B0000}"/>
    <cellStyle name="SAPBEXexcGood1 9 7" xfId="17304" xr:uid="{00000000-0005-0000-0000-0000C64B0000}"/>
    <cellStyle name="SAPBEXexcGood1 9 8" xfId="20486" xr:uid="{00000000-0005-0000-0000-0000C74B0000}"/>
    <cellStyle name="SAPBEXexcGood1 9 9" xfId="21965" xr:uid="{00000000-0005-0000-0000-0000C84B0000}"/>
    <cellStyle name="SAPBEXexcGood2" xfId="2952" xr:uid="{00000000-0005-0000-0000-0000C94B0000}"/>
    <cellStyle name="SAPBEXexcGood2 10" xfId="3421" xr:uid="{00000000-0005-0000-0000-0000CA4B0000}"/>
    <cellStyle name="SAPBEXexcGood2 10 2" xfId="5959" xr:uid="{00000000-0005-0000-0000-0000CB4B0000}"/>
    <cellStyle name="SAPBEXexcGood2 10 3" xfId="10147" xr:uid="{00000000-0005-0000-0000-0000CC4B0000}"/>
    <cellStyle name="SAPBEXexcGood2 10 4" xfId="10685" xr:uid="{00000000-0005-0000-0000-0000CD4B0000}"/>
    <cellStyle name="SAPBEXexcGood2 10 5" xfId="13037" xr:uid="{00000000-0005-0000-0000-0000CE4B0000}"/>
    <cellStyle name="SAPBEXexcGood2 10 6" xfId="15269" xr:uid="{00000000-0005-0000-0000-0000CF4B0000}"/>
    <cellStyle name="SAPBEXexcGood2 10 7" xfId="17733" xr:uid="{00000000-0005-0000-0000-0000D04B0000}"/>
    <cellStyle name="SAPBEXexcGood2 10 8" xfId="19965" xr:uid="{00000000-0005-0000-0000-0000D14B0000}"/>
    <cellStyle name="SAPBEXexcGood2 10 9" xfId="22358" xr:uid="{00000000-0005-0000-0000-0000D24B0000}"/>
    <cellStyle name="SAPBEXexcGood2 11" xfId="3445" xr:uid="{00000000-0005-0000-0000-0000D34B0000}"/>
    <cellStyle name="SAPBEXexcGood2 11 2" xfId="5983" xr:uid="{00000000-0005-0000-0000-0000D44B0000}"/>
    <cellStyle name="SAPBEXexcGood2 11 3" xfId="9139" xr:uid="{00000000-0005-0000-0000-0000D54B0000}"/>
    <cellStyle name="SAPBEXexcGood2 11 4" xfId="10249" xr:uid="{00000000-0005-0000-0000-0000D64B0000}"/>
    <cellStyle name="SAPBEXexcGood2 11 5" xfId="12557" xr:uid="{00000000-0005-0000-0000-0000D74B0000}"/>
    <cellStyle name="SAPBEXexcGood2 11 6" xfId="16054" xr:uid="{00000000-0005-0000-0000-0000D84B0000}"/>
    <cellStyle name="SAPBEXexcGood2 11 7" xfId="17253" xr:uid="{00000000-0005-0000-0000-0000D94B0000}"/>
    <cellStyle name="SAPBEXexcGood2 11 8" xfId="20750" xr:uid="{00000000-0005-0000-0000-0000DA4B0000}"/>
    <cellStyle name="SAPBEXexcGood2 11 9" xfId="21918" xr:uid="{00000000-0005-0000-0000-0000DB4B0000}"/>
    <cellStyle name="SAPBEXexcGood2 12" xfId="3418" xr:uid="{00000000-0005-0000-0000-0000DC4B0000}"/>
    <cellStyle name="SAPBEXexcGood2 12 2" xfId="5956" xr:uid="{00000000-0005-0000-0000-0000DD4B0000}"/>
    <cellStyle name="SAPBEXexcGood2 12 3" xfId="8386" xr:uid="{00000000-0005-0000-0000-0000DE4B0000}"/>
    <cellStyle name="SAPBEXexcGood2 12 4" xfId="12140" xr:uid="{00000000-0005-0000-0000-0000DF4B0000}"/>
    <cellStyle name="SAPBEXexcGood2 12 5" xfId="14623" xr:uid="{00000000-0005-0000-0000-0000E04B0000}"/>
    <cellStyle name="SAPBEXexcGood2 12 6" xfId="13769" xr:uid="{00000000-0005-0000-0000-0000E14B0000}"/>
    <cellStyle name="SAPBEXexcGood2 12 7" xfId="19319" xr:uid="{00000000-0005-0000-0000-0000E24B0000}"/>
    <cellStyle name="SAPBEXexcGood2 12 8" xfId="18465" xr:uid="{00000000-0005-0000-0000-0000E34B0000}"/>
    <cellStyle name="SAPBEXexcGood2 12 9" xfId="23814" xr:uid="{00000000-0005-0000-0000-0000E44B0000}"/>
    <cellStyle name="SAPBEXexcGood2 13" xfId="3561" xr:uid="{00000000-0005-0000-0000-0000E54B0000}"/>
    <cellStyle name="SAPBEXexcGood2 13 2" xfId="6099" xr:uid="{00000000-0005-0000-0000-0000E64B0000}"/>
    <cellStyle name="SAPBEXexcGood2 13 3" xfId="9050" xr:uid="{00000000-0005-0000-0000-0000E74B0000}"/>
    <cellStyle name="SAPBEXexcGood2 13 4" xfId="10069" xr:uid="{00000000-0005-0000-0000-0000E84B0000}"/>
    <cellStyle name="SAPBEXexcGood2 13 5" xfId="14818" xr:uid="{00000000-0005-0000-0000-0000E94B0000}"/>
    <cellStyle name="SAPBEXexcGood2 13 6" xfId="16246" xr:uid="{00000000-0005-0000-0000-0000EA4B0000}"/>
    <cellStyle name="SAPBEXexcGood2 13 7" xfId="19514" xr:uid="{00000000-0005-0000-0000-0000EB4B0000}"/>
    <cellStyle name="SAPBEXexcGood2 13 8" xfId="20942" xr:uid="{00000000-0005-0000-0000-0000EC4B0000}"/>
    <cellStyle name="SAPBEXexcGood2 13 9" xfId="24002" xr:uid="{00000000-0005-0000-0000-0000ED4B0000}"/>
    <cellStyle name="SAPBEXexcGood2 14" xfId="3512" xr:uid="{00000000-0005-0000-0000-0000EE4B0000}"/>
    <cellStyle name="SAPBEXexcGood2 14 2" xfId="6050" xr:uid="{00000000-0005-0000-0000-0000EF4B0000}"/>
    <cellStyle name="SAPBEXexcGood2 14 3" xfId="8502" xr:uid="{00000000-0005-0000-0000-0000F04B0000}"/>
    <cellStyle name="SAPBEXexcGood2 14 4" xfId="11423" xr:uid="{00000000-0005-0000-0000-0000F14B0000}"/>
    <cellStyle name="SAPBEXexcGood2 14 5" xfId="13840" xr:uid="{00000000-0005-0000-0000-0000F24B0000}"/>
    <cellStyle name="SAPBEXexcGood2 14 6" xfId="16219" xr:uid="{00000000-0005-0000-0000-0000F34B0000}"/>
    <cellStyle name="SAPBEXexcGood2 14 7" xfId="18536" xr:uid="{00000000-0005-0000-0000-0000F44B0000}"/>
    <cellStyle name="SAPBEXexcGood2 14 8" xfId="20915" xr:uid="{00000000-0005-0000-0000-0000F54B0000}"/>
    <cellStyle name="SAPBEXexcGood2 14 9" xfId="23097" xr:uid="{00000000-0005-0000-0000-0000F64B0000}"/>
    <cellStyle name="SAPBEXexcGood2 15" xfId="3612" xr:uid="{00000000-0005-0000-0000-0000F74B0000}"/>
    <cellStyle name="SAPBEXexcGood2 15 2" xfId="6150" xr:uid="{00000000-0005-0000-0000-0000F84B0000}"/>
    <cellStyle name="SAPBEXexcGood2 15 3" xfId="9981" xr:uid="{00000000-0005-0000-0000-0000F94B0000}"/>
    <cellStyle name="SAPBEXexcGood2 15 4" xfId="10394" xr:uid="{00000000-0005-0000-0000-0000FA4B0000}"/>
    <cellStyle name="SAPBEXexcGood2 15 5" xfId="12717" xr:uid="{00000000-0005-0000-0000-0000FB4B0000}"/>
    <cellStyle name="SAPBEXexcGood2 15 6" xfId="15333" xr:uid="{00000000-0005-0000-0000-0000FC4B0000}"/>
    <cellStyle name="SAPBEXexcGood2 15 7" xfId="17413" xr:uid="{00000000-0005-0000-0000-0000FD4B0000}"/>
    <cellStyle name="SAPBEXexcGood2 15 8" xfId="20029" xr:uid="{00000000-0005-0000-0000-0000FE4B0000}"/>
    <cellStyle name="SAPBEXexcGood2 15 9" xfId="22065" xr:uid="{00000000-0005-0000-0000-0000FF4B0000}"/>
    <cellStyle name="SAPBEXexcGood2 16" xfId="3581" xr:uid="{00000000-0005-0000-0000-0000004C0000}"/>
    <cellStyle name="SAPBEXexcGood2 16 2" xfId="6119" xr:uid="{00000000-0005-0000-0000-0000014C0000}"/>
    <cellStyle name="SAPBEXexcGood2 16 3" xfId="9466" xr:uid="{00000000-0005-0000-0000-0000024C0000}"/>
    <cellStyle name="SAPBEXexcGood2 16 4" xfId="11869" xr:uid="{00000000-0005-0000-0000-0000034C0000}"/>
    <cellStyle name="SAPBEXexcGood2 16 5" xfId="14333" xr:uid="{00000000-0005-0000-0000-0000044C0000}"/>
    <cellStyle name="SAPBEXexcGood2 16 6" xfId="15853" xr:uid="{00000000-0005-0000-0000-0000054C0000}"/>
    <cellStyle name="SAPBEXexcGood2 16 7" xfId="19029" xr:uid="{00000000-0005-0000-0000-0000064C0000}"/>
    <cellStyle name="SAPBEXexcGood2 16 8" xfId="20549" xr:uid="{00000000-0005-0000-0000-0000074C0000}"/>
    <cellStyle name="SAPBEXexcGood2 16 9" xfId="23545" xr:uid="{00000000-0005-0000-0000-0000084C0000}"/>
    <cellStyle name="SAPBEXexcGood2 17" xfId="3598" xr:uid="{00000000-0005-0000-0000-0000094C0000}"/>
    <cellStyle name="SAPBEXexcGood2 17 2" xfId="6136" xr:uid="{00000000-0005-0000-0000-00000A4C0000}"/>
    <cellStyle name="SAPBEXexcGood2 17 3" xfId="7789" xr:uid="{00000000-0005-0000-0000-00000B4C0000}"/>
    <cellStyle name="SAPBEXexcGood2 17 4" xfId="11068" xr:uid="{00000000-0005-0000-0000-00000C4C0000}"/>
    <cellStyle name="SAPBEXexcGood2 17 5" xfId="13456" xr:uid="{00000000-0005-0000-0000-00000D4C0000}"/>
    <cellStyle name="SAPBEXexcGood2 17 6" xfId="16120" xr:uid="{00000000-0005-0000-0000-00000E4C0000}"/>
    <cellStyle name="SAPBEXexcGood2 17 7" xfId="18152" xr:uid="{00000000-0005-0000-0000-00000F4C0000}"/>
    <cellStyle name="SAPBEXexcGood2 17 8" xfId="20816" xr:uid="{00000000-0005-0000-0000-0000104C0000}"/>
    <cellStyle name="SAPBEXexcGood2 17 9" xfId="22741" xr:uid="{00000000-0005-0000-0000-0000114C0000}"/>
    <cellStyle name="SAPBEXexcGood2 18" xfId="3743" xr:uid="{00000000-0005-0000-0000-0000124C0000}"/>
    <cellStyle name="SAPBEXexcGood2 18 2" xfId="6281" xr:uid="{00000000-0005-0000-0000-0000134C0000}"/>
    <cellStyle name="SAPBEXexcGood2 18 3" xfId="9416" xr:uid="{00000000-0005-0000-0000-0000144C0000}"/>
    <cellStyle name="SAPBEXexcGood2 18 4" xfId="10557" xr:uid="{00000000-0005-0000-0000-0000154C0000}"/>
    <cellStyle name="SAPBEXexcGood2 18 5" xfId="12900" xr:uid="{00000000-0005-0000-0000-0000164C0000}"/>
    <cellStyle name="SAPBEXexcGood2 18 6" xfId="16296" xr:uid="{00000000-0005-0000-0000-0000174C0000}"/>
    <cellStyle name="SAPBEXexcGood2 18 7" xfId="17596" xr:uid="{00000000-0005-0000-0000-0000184C0000}"/>
    <cellStyle name="SAPBEXexcGood2 18 8" xfId="20992" xr:uid="{00000000-0005-0000-0000-0000194C0000}"/>
    <cellStyle name="SAPBEXexcGood2 18 9" xfId="22228" xr:uid="{00000000-0005-0000-0000-00001A4C0000}"/>
    <cellStyle name="SAPBEXexcGood2 19" xfId="3898" xr:uid="{00000000-0005-0000-0000-00001B4C0000}"/>
    <cellStyle name="SAPBEXexcGood2 19 2" xfId="6436" xr:uid="{00000000-0005-0000-0000-00001C4C0000}"/>
    <cellStyle name="SAPBEXexcGood2 19 3" xfId="5448" xr:uid="{00000000-0005-0000-0000-00001D4C0000}"/>
    <cellStyle name="SAPBEXexcGood2 19 4" xfId="10986" xr:uid="{00000000-0005-0000-0000-00001E4C0000}"/>
    <cellStyle name="SAPBEXexcGood2 19 5" xfId="13360" xr:uid="{00000000-0005-0000-0000-00001F4C0000}"/>
    <cellStyle name="SAPBEXexcGood2 19 6" xfId="15687" xr:uid="{00000000-0005-0000-0000-0000204C0000}"/>
    <cellStyle name="SAPBEXexcGood2 19 7" xfId="18056" xr:uid="{00000000-0005-0000-0000-0000214C0000}"/>
    <cellStyle name="SAPBEXexcGood2 19 8" xfId="20383" xr:uid="{00000000-0005-0000-0000-0000224C0000}"/>
    <cellStyle name="SAPBEXexcGood2 19 9" xfId="22659" xr:uid="{00000000-0005-0000-0000-0000234C0000}"/>
    <cellStyle name="SAPBEXexcGood2 2" xfId="3071" xr:uid="{00000000-0005-0000-0000-0000244C0000}"/>
    <cellStyle name="SAPBEXexcGood2 2 2" xfId="5609" xr:uid="{00000000-0005-0000-0000-0000254C0000}"/>
    <cellStyle name="SAPBEXexcGood2 2 3" xfId="8705" xr:uid="{00000000-0005-0000-0000-0000264C0000}"/>
    <cellStyle name="SAPBEXexcGood2 2 4" xfId="10442" xr:uid="{00000000-0005-0000-0000-0000274C0000}"/>
    <cellStyle name="SAPBEXexcGood2 2 5" xfId="12768" xr:uid="{00000000-0005-0000-0000-0000284C0000}"/>
    <cellStyle name="SAPBEXexcGood2 2 6" xfId="16274" xr:uid="{00000000-0005-0000-0000-0000294C0000}"/>
    <cellStyle name="SAPBEXexcGood2 2 7" xfId="17464" xr:uid="{00000000-0005-0000-0000-00002A4C0000}"/>
    <cellStyle name="SAPBEXexcGood2 2 8" xfId="20970" xr:uid="{00000000-0005-0000-0000-00002B4C0000}"/>
    <cellStyle name="SAPBEXexcGood2 2 9" xfId="22113" xr:uid="{00000000-0005-0000-0000-00002C4C0000}"/>
    <cellStyle name="SAPBEXexcGood2 20" xfId="3941" xr:uid="{00000000-0005-0000-0000-00002D4C0000}"/>
    <cellStyle name="SAPBEXexcGood2 20 2" xfId="6479" xr:uid="{00000000-0005-0000-0000-00002E4C0000}"/>
    <cellStyle name="SAPBEXexcGood2 20 3" xfId="9976" xr:uid="{00000000-0005-0000-0000-00002F4C0000}"/>
    <cellStyle name="SAPBEXexcGood2 20 4" xfId="11675" xr:uid="{00000000-0005-0000-0000-0000304C0000}"/>
    <cellStyle name="SAPBEXexcGood2 20 5" xfId="14122" xr:uid="{00000000-0005-0000-0000-0000314C0000}"/>
    <cellStyle name="SAPBEXexcGood2 20 6" xfId="13514" xr:uid="{00000000-0005-0000-0000-0000324C0000}"/>
    <cellStyle name="SAPBEXexcGood2 20 7" xfId="18818" xr:uid="{00000000-0005-0000-0000-0000334C0000}"/>
    <cellStyle name="SAPBEXexcGood2 20 8" xfId="18210" xr:uid="{00000000-0005-0000-0000-0000344C0000}"/>
    <cellStyle name="SAPBEXexcGood2 20 9" xfId="23349" xr:uid="{00000000-0005-0000-0000-0000354C0000}"/>
    <cellStyle name="SAPBEXexcGood2 21" xfId="3937" xr:uid="{00000000-0005-0000-0000-0000364C0000}"/>
    <cellStyle name="SAPBEXexcGood2 21 2" xfId="6475" xr:uid="{00000000-0005-0000-0000-0000374C0000}"/>
    <cellStyle name="SAPBEXexcGood2 21 3" xfId="8762" xr:uid="{00000000-0005-0000-0000-0000384C0000}"/>
    <cellStyle name="SAPBEXexcGood2 21 4" xfId="8394" xr:uid="{00000000-0005-0000-0000-0000394C0000}"/>
    <cellStyle name="SAPBEXexcGood2 21 5" xfId="12469" xr:uid="{00000000-0005-0000-0000-00003A4C0000}"/>
    <cellStyle name="SAPBEXexcGood2 21 6" xfId="15614" xr:uid="{00000000-0005-0000-0000-00003B4C0000}"/>
    <cellStyle name="SAPBEXexcGood2 21 7" xfId="17165" xr:uid="{00000000-0005-0000-0000-00003C4C0000}"/>
    <cellStyle name="SAPBEXexcGood2 21 8" xfId="20310" xr:uid="{00000000-0005-0000-0000-00003D4C0000}"/>
    <cellStyle name="SAPBEXexcGood2 21 9" xfId="21844" xr:uid="{00000000-0005-0000-0000-00003E4C0000}"/>
    <cellStyle name="SAPBEXexcGood2 22" xfId="3974" xr:uid="{00000000-0005-0000-0000-00003F4C0000}"/>
    <cellStyle name="SAPBEXexcGood2 22 2" xfId="6512" xr:uid="{00000000-0005-0000-0000-0000404C0000}"/>
    <cellStyle name="SAPBEXexcGood2 22 3" xfId="8934" xr:uid="{00000000-0005-0000-0000-0000414C0000}"/>
    <cellStyle name="SAPBEXexcGood2 22 4" xfId="10787" xr:uid="{00000000-0005-0000-0000-0000424C0000}"/>
    <cellStyle name="SAPBEXexcGood2 22 5" xfId="13144" xr:uid="{00000000-0005-0000-0000-0000434C0000}"/>
    <cellStyle name="SAPBEXexcGood2 22 6" xfId="16261" xr:uid="{00000000-0005-0000-0000-0000444C0000}"/>
    <cellStyle name="SAPBEXexcGood2 22 7" xfId="17840" xr:uid="{00000000-0005-0000-0000-0000454C0000}"/>
    <cellStyle name="SAPBEXexcGood2 22 8" xfId="20957" xr:uid="{00000000-0005-0000-0000-0000464C0000}"/>
    <cellStyle name="SAPBEXexcGood2 22 9" xfId="22458" xr:uid="{00000000-0005-0000-0000-0000474C0000}"/>
    <cellStyle name="SAPBEXexcGood2 23" xfId="3976" xr:uid="{00000000-0005-0000-0000-0000484C0000}"/>
    <cellStyle name="SAPBEXexcGood2 23 2" xfId="6514" xr:uid="{00000000-0005-0000-0000-0000494C0000}"/>
    <cellStyle name="SAPBEXexcGood2 23 3" xfId="8110" xr:uid="{00000000-0005-0000-0000-00004A4C0000}"/>
    <cellStyle name="SAPBEXexcGood2 23 4" xfId="11532" xr:uid="{00000000-0005-0000-0000-00004B4C0000}"/>
    <cellStyle name="SAPBEXexcGood2 23 5" xfId="12344" xr:uid="{00000000-0005-0000-0000-00004C4C0000}"/>
    <cellStyle name="SAPBEXexcGood2 23 6" xfId="16783" xr:uid="{00000000-0005-0000-0000-00004D4C0000}"/>
    <cellStyle name="SAPBEXexcGood2 23 7" xfId="17040" xr:uid="{00000000-0005-0000-0000-00004E4C0000}"/>
    <cellStyle name="SAPBEXexcGood2 23 8" xfId="21479" xr:uid="{00000000-0005-0000-0000-00004F4C0000}"/>
    <cellStyle name="SAPBEXexcGood2 23 9" xfId="21732" xr:uid="{00000000-0005-0000-0000-0000504C0000}"/>
    <cellStyle name="SAPBEXexcGood2 24" xfId="4132" xr:uid="{00000000-0005-0000-0000-0000514C0000}"/>
    <cellStyle name="SAPBEXexcGood2 24 2" xfId="6670" xr:uid="{00000000-0005-0000-0000-0000524C0000}"/>
    <cellStyle name="SAPBEXexcGood2 24 3" xfId="8758" xr:uid="{00000000-0005-0000-0000-0000534C0000}"/>
    <cellStyle name="SAPBEXexcGood2 24 4" xfId="10293" xr:uid="{00000000-0005-0000-0000-0000544C0000}"/>
    <cellStyle name="SAPBEXexcGood2 24 5" xfId="12606" xr:uid="{00000000-0005-0000-0000-0000554C0000}"/>
    <cellStyle name="SAPBEXexcGood2 24 6" xfId="16323" xr:uid="{00000000-0005-0000-0000-0000564C0000}"/>
    <cellStyle name="SAPBEXexcGood2 24 7" xfId="17302" xr:uid="{00000000-0005-0000-0000-0000574C0000}"/>
    <cellStyle name="SAPBEXexcGood2 24 8" xfId="21019" xr:uid="{00000000-0005-0000-0000-0000584C0000}"/>
    <cellStyle name="SAPBEXexcGood2 24 9" xfId="21963" xr:uid="{00000000-0005-0000-0000-0000594C0000}"/>
    <cellStyle name="SAPBEXexcGood2 25" xfId="4175" xr:uid="{00000000-0005-0000-0000-00005A4C0000}"/>
    <cellStyle name="SAPBEXexcGood2 25 2" xfId="6713" xr:uid="{00000000-0005-0000-0000-00005B4C0000}"/>
    <cellStyle name="SAPBEXexcGood2 25 3" xfId="9557" xr:uid="{00000000-0005-0000-0000-00005C4C0000}"/>
    <cellStyle name="SAPBEXexcGood2 25 4" xfId="10151" xr:uid="{00000000-0005-0000-0000-00005D4C0000}"/>
    <cellStyle name="SAPBEXexcGood2 25 5" xfId="14930" xr:uid="{00000000-0005-0000-0000-00005E4C0000}"/>
    <cellStyle name="SAPBEXexcGood2 25 6" xfId="15721" xr:uid="{00000000-0005-0000-0000-00005F4C0000}"/>
    <cellStyle name="SAPBEXexcGood2 25 7" xfId="19626" xr:uid="{00000000-0005-0000-0000-0000604C0000}"/>
    <cellStyle name="SAPBEXexcGood2 25 8" xfId="20417" xr:uid="{00000000-0005-0000-0000-0000614C0000}"/>
    <cellStyle name="SAPBEXexcGood2 25 9" xfId="24093" xr:uid="{00000000-0005-0000-0000-0000624C0000}"/>
    <cellStyle name="SAPBEXexcGood2 26" xfId="4220" xr:uid="{00000000-0005-0000-0000-0000634C0000}"/>
    <cellStyle name="SAPBEXexcGood2 26 2" xfId="6758" xr:uid="{00000000-0005-0000-0000-0000644C0000}"/>
    <cellStyle name="SAPBEXexcGood2 26 3" xfId="9164" xr:uid="{00000000-0005-0000-0000-0000654C0000}"/>
    <cellStyle name="SAPBEXexcGood2 26 4" xfId="10454" xr:uid="{00000000-0005-0000-0000-0000664C0000}"/>
    <cellStyle name="SAPBEXexcGood2 26 5" xfId="12785" xr:uid="{00000000-0005-0000-0000-0000674C0000}"/>
    <cellStyle name="SAPBEXexcGood2 26 6" xfId="16025" xr:uid="{00000000-0005-0000-0000-0000684C0000}"/>
    <cellStyle name="SAPBEXexcGood2 26 7" xfId="17481" xr:uid="{00000000-0005-0000-0000-0000694C0000}"/>
    <cellStyle name="SAPBEXexcGood2 26 8" xfId="20721" xr:uid="{00000000-0005-0000-0000-00006A4C0000}"/>
    <cellStyle name="SAPBEXexcGood2 26 9" xfId="22125" xr:uid="{00000000-0005-0000-0000-00006B4C0000}"/>
    <cellStyle name="SAPBEXexcGood2 27" xfId="4260" xr:uid="{00000000-0005-0000-0000-00006C4C0000}"/>
    <cellStyle name="SAPBEXexcGood2 27 2" xfId="6798" xr:uid="{00000000-0005-0000-0000-00006D4C0000}"/>
    <cellStyle name="SAPBEXexcGood2 27 3" xfId="8582" xr:uid="{00000000-0005-0000-0000-00006E4C0000}"/>
    <cellStyle name="SAPBEXexcGood2 27 4" xfId="11649" xr:uid="{00000000-0005-0000-0000-00006F4C0000}"/>
    <cellStyle name="SAPBEXexcGood2 27 5" xfId="13839" xr:uid="{00000000-0005-0000-0000-0000704C0000}"/>
    <cellStyle name="SAPBEXexcGood2 27 6" xfId="15749" xr:uid="{00000000-0005-0000-0000-0000714C0000}"/>
    <cellStyle name="SAPBEXexcGood2 27 7" xfId="18535" xr:uid="{00000000-0005-0000-0000-0000724C0000}"/>
    <cellStyle name="SAPBEXexcGood2 27 8" xfId="20445" xr:uid="{00000000-0005-0000-0000-0000734C0000}"/>
    <cellStyle name="SAPBEXexcGood2 27 9" xfId="23096" xr:uid="{00000000-0005-0000-0000-0000744C0000}"/>
    <cellStyle name="SAPBEXexcGood2 28" xfId="4303" xr:uid="{00000000-0005-0000-0000-0000754C0000}"/>
    <cellStyle name="SAPBEXexcGood2 28 2" xfId="6841" xr:uid="{00000000-0005-0000-0000-0000764C0000}"/>
    <cellStyle name="SAPBEXexcGood2 28 3" xfId="8929" xr:uid="{00000000-0005-0000-0000-0000774C0000}"/>
    <cellStyle name="SAPBEXexcGood2 28 4" xfId="11424" xr:uid="{00000000-0005-0000-0000-0000784C0000}"/>
    <cellStyle name="SAPBEXexcGood2 28 5" xfId="13841" xr:uid="{00000000-0005-0000-0000-0000794C0000}"/>
    <cellStyle name="SAPBEXexcGood2 28 6" xfId="15487" xr:uid="{00000000-0005-0000-0000-00007A4C0000}"/>
    <cellStyle name="SAPBEXexcGood2 28 7" xfId="18537" xr:uid="{00000000-0005-0000-0000-00007B4C0000}"/>
    <cellStyle name="SAPBEXexcGood2 28 8" xfId="20183" xr:uid="{00000000-0005-0000-0000-00007C4C0000}"/>
    <cellStyle name="SAPBEXexcGood2 28 9" xfId="23098" xr:uid="{00000000-0005-0000-0000-00007D4C0000}"/>
    <cellStyle name="SAPBEXexcGood2 29" xfId="4346" xr:uid="{00000000-0005-0000-0000-00007E4C0000}"/>
    <cellStyle name="SAPBEXexcGood2 29 2" xfId="6884" xr:uid="{00000000-0005-0000-0000-00007F4C0000}"/>
    <cellStyle name="SAPBEXexcGood2 29 3" xfId="9297" xr:uid="{00000000-0005-0000-0000-0000804C0000}"/>
    <cellStyle name="SAPBEXexcGood2 29 4" xfId="9241" xr:uid="{00000000-0005-0000-0000-0000814C0000}"/>
    <cellStyle name="SAPBEXexcGood2 29 5" xfId="12438" xr:uid="{00000000-0005-0000-0000-0000824C0000}"/>
    <cellStyle name="SAPBEXexcGood2 29 6" xfId="15995" xr:uid="{00000000-0005-0000-0000-0000834C0000}"/>
    <cellStyle name="SAPBEXexcGood2 29 7" xfId="17134" xr:uid="{00000000-0005-0000-0000-0000844C0000}"/>
    <cellStyle name="SAPBEXexcGood2 29 8" xfId="20691" xr:uid="{00000000-0005-0000-0000-0000854C0000}"/>
    <cellStyle name="SAPBEXexcGood2 29 9" xfId="21817" xr:uid="{00000000-0005-0000-0000-0000864C0000}"/>
    <cellStyle name="SAPBEXexcGood2 3" xfId="3026" xr:uid="{00000000-0005-0000-0000-0000874C0000}"/>
    <cellStyle name="SAPBEXexcGood2 3 2" xfId="5565" xr:uid="{00000000-0005-0000-0000-0000884C0000}"/>
    <cellStyle name="SAPBEXexcGood2 3 3" xfId="8029" xr:uid="{00000000-0005-0000-0000-0000894C0000}"/>
    <cellStyle name="SAPBEXexcGood2 3 4" xfId="11050" xr:uid="{00000000-0005-0000-0000-00008A4C0000}"/>
    <cellStyle name="SAPBEXexcGood2 3 5" xfId="13435" xr:uid="{00000000-0005-0000-0000-00008B4C0000}"/>
    <cellStyle name="SAPBEXexcGood2 3 6" xfId="16203" xr:uid="{00000000-0005-0000-0000-00008C4C0000}"/>
    <cellStyle name="SAPBEXexcGood2 3 7" xfId="18131" xr:uid="{00000000-0005-0000-0000-00008D4C0000}"/>
    <cellStyle name="SAPBEXexcGood2 3 8" xfId="20899" xr:uid="{00000000-0005-0000-0000-00008E4C0000}"/>
    <cellStyle name="SAPBEXexcGood2 3 9" xfId="22723" xr:uid="{00000000-0005-0000-0000-00008F4C0000}"/>
    <cellStyle name="SAPBEXexcGood2 30" xfId="4389" xr:uid="{00000000-0005-0000-0000-0000904C0000}"/>
    <cellStyle name="SAPBEXexcGood2 30 2" xfId="6927" xr:uid="{00000000-0005-0000-0000-0000914C0000}"/>
    <cellStyle name="SAPBEXexcGood2 30 3" xfId="9266" xr:uid="{00000000-0005-0000-0000-0000924C0000}"/>
    <cellStyle name="SAPBEXexcGood2 30 4" xfId="11680" xr:uid="{00000000-0005-0000-0000-0000934C0000}"/>
    <cellStyle name="SAPBEXexcGood2 30 5" xfId="14127" xr:uid="{00000000-0005-0000-0000-0000944C0000}"/>
    <cellStyle name="SAPBEXexcGood2 30 6" xfId="15226" xr:uid="{00000000-0005-0000-0000-0000954C0000}"/>
    <cellStyle name="SAPBEXexcGood2 30 7" xfId="18823" xr:uid="{00000000-0005-0000-0000-0000964C0000}"/>
    <cellStyle name="SAPBEXexcGood2 30 8" xfId="19922" xr:uid="{00000000-0005-0000-0000-0000974C0000}"/>
    <cellStyle name="SAPBEXexcGood2 30 9" xfId="23354" xr:uid="{00000000-0005-0000-0000-0000984C0000}"/>
    <cellStyle name="SAPBEXexcGood2 31" xfId="4432" xr:uid="{00000000-0005-0000-0000-0000994C0000}"/>
    <cellStyle name="SAPBEXexcGood2 31 2" xfId="6970" xr:uid="{00000000-0005-0000-0000-00009A4C0000}"/>
    <cellStyle name="SAPBEXexcGood2 31 3" xfId="9208" xr:uid="{00000000-0005-0000-0000-00009B4C0000}"/>
    <cellStyle name="SAPBEXexcGood2 31 4" xfId="11332" xr:uid="{00000000-0005-0000-0000-00009C4C0000}"/>
    <cellStyle name="SAPBEXexcGood2 31 5" xfId="13741" xr:uid="{00000000-0005-0000-0000-00009D4C0000}"/>
    <cellStyle name="SAPBEXexcGood2 31 6" xfId="16762" xr:uid="{00000000-0005-0000-0000-00009E4C0000}"/>
    <cellStyle name="SAPBEXexcGood2 31 7" xfId="18437" xr:uid="{00000000-0005-0000-0000-00009F4C0000}"/>
    <cellStyle name="SAPBEXexcGood2 31 8" xfId="21458" xr:uid="{00000000-0005-0000-0000-0000A04C0000}"/>
    <cellStyle name="SAPBEXexcGood2 31 9" xfId="23006" xr:uid="{00000000-0005-0000-0000-0000A14C0000}"/>
    <cellStyle name="SAPBEXexcGood2 32" xfId="4427" xr:uid="{00000000-0005-0000-0000-0000A24C0000}"/>
    <cellStyle name="SAPBEXexcGood2 32 2" xfId="6965" xr:uid="{00000000-0005-0000-0000-0000A34C0000}"/>
    <cellStyle name="SAPBEXexcGood2 32 3" xfId="8150" xr:uid="{00000000-0005-0000-0000-0000A44C0000}"/>
    <cellStyle name="SAPBEXexcGood2 32 4" xfId="10915" xr:uid="{00000000-0005-0000-0000-0000A54C0000}"/>
    <cellStyle name="SAPBEXexcGood2 32 5" xfId="13285" xr:uid="{00000000-0005-0000-0000-0000A64C0000}"/>
    <cellStyle name="SAPBEXexcGood2 32 6" xfId="15326" xr:uid="{00000000-0005-0000-0000-0000A74C0000}"/>
    <cellStyle name="SAPBEXexcGood2 32 7" xfId="17981" xr:uid="{00000000-0005-0000-0000-0000A84C0000}"/>
    <cellStyle name="SAPBEXexcGood2 32 8" xfId="20022" xr:uid="{00000000-0005-0000-0000-0000A94C0000}"/>
    <cellStyle name="SAPBEXexcGood2 32 9" xfId="22586" xr:uid="{00000000-0005-0000-0000-0000AA4C0000}"/>
    <cellStyle name="SAPBEXexcGood2 33" xfId="4424" xr:uid="{00000000-0005-0000-0000-0000AB4C0000}"/>
    <cellStyle name="SAPBEXexcGood2 33 2" xfId="6962" xr:uid="{00000000-0005-0000-0000-0000AC4C0000}"/>
    <cellStyle name="SAPBEXexcGood2 33 3" xfId="9888" xr:uid="{00000000-0005-0000-0000-0000AD4C0000}"/>
    <cellStyle name="SAPBEXexcGood2 33 4" xfId="10754" xr:uid="{00000000-0005-0000-0000-0000AE4C0000}"/>
    <cellStyle name="SAPBEXexcGood2 33 5" xfId="14902" xr:uid="{00000000-0005-0000-0000-0000AF4C0000}"/>
    <cellStyle name="SAPBEXexcGood2 33 6" xfId="15834" xr:uid="{00000000-0005-0000-0000-0000B04C0000}"/>
    <cellStyle name="SAPBEXexcGood2 33 7" xfId="19598" xr:uid="{00000000-0005-0000-0000-0000B14C0000}"/>
    <cellStyle name="SAPBEXexcGood2 33 8" xfId="20530" xr:uid="{00000000-0005-0000-0000-0000B24C0000}"/>
    <cellStyle name="SAPBEXexcGood2 33 9" xfId="24067" xr:uid="{00000000-0005-0000-0000-0000B34C0000}"/>
    <cellStyle name="SAPBEXexcGood2 34" xfId="4466" xr:uid="{00000000-0005-0000-0000-0000B44C0000}"/>
    <cellStyle name="SAPBEXexcGood2 34 2" xfId="7004" xr:uid="{00000000-0005-0000-0000-0000B54C0000}"/>
    <cellStyle name="SAPBEXexcGood2 34 3" xfId="9770" xr:uid="{00000000-0005-0000-0000-0000B64C0000}"/>
    <cellStyle name="SAPBEXexcGood2 34 4" xfId="12285" xr:uid="{00000000-0005-0000-0000-0000B74C0000}"/>
    <cellStyle name="SAPBEXexcGood2 34 5" xfId="13715" xr:uid="{00000000-0005-0000-0000-0000B84C0000}"/>
    <cellStyle name="SAPBEXexcGood2 34 6" xfId="16080" xr:uid="{00000000-0005-0000-0000-0000B94C0000}"/>
    <cellStyle name="SAPBEXexcGood2 34 7" xfId="18411" xr:uid="{00000000-0005-0000-0000-0000BA4C0000}"/>
    <cellStyle name="SAPBEXexcGood2 34 8" xfId="20776" xr:uid="{00000000-0005-0000-0000-0000BB4C0000}"/>
    <cellStyle name="SAPBEXexcGood2 34 9" xfId="22981" xr:uid="{00000000-0005-0000-0000-0000BC4C0000}"/>
    <cellStyle name="SAPBEXexcGood2 35" xfId="4604" xr:uid="{00000000-0005-0000-0000-0000BD4C0000}"/>
    <cellStyle name="SAPBEXexcGood2 35 2" xfId="7142" xr:uid="{00000000-0005-0000-0000-0000BE4C0000}"/>
    <cellStyle name="SAPBEXexcGood2 35 3" xfId="8625" xr:uid="{00000000-0005-0000-0000-0000BF4C0000}"/>
    <cellStyle name="SAPBEXexcGood2 35 4" xfId="12114" xr:uid="{00000000-0005-0000-0000-0000C04C0000}"/>
    <cellStyle name="SAPBEXexcGood2 35 5" xfId="14596" xr:uid="{00000000-0005-0000-0000-0000C14C0000}"/>
    <cellStyle name="SAPBEXexcGood2 35 6" xfId="16748" xr:uid="{00000000-0005-0000-0000-0000C24C0000}"/>
    <cellStyle name="SAPBEXexcGood2 35 7" xfId="19292" xr:uid="{00000000-0005-0000-0000-0000C34C0000}"/>
    <cellStyle name="SAPBEXexcGood2 35 8" xfId="21444" xr:uid="{00000000-0005-0000-0000-0000C44C0000}"/>
    <cellStyle name="SAPBEXexcGood2 35 9" xfId="23788" xr:uid="{00000000-0005-0000-0000-0000C54C0000}"/>
    <cellStyle name="SAPBEXexcGood2 36" xfId="4647" xr:uid="{00000000-0005-0000-0000-0000C64C0000}"/>
    <cellStyle name="SAPBEXexcGood2 36 2" xfId="7185" xr:uid="{00000000-0005-0000-0000-0000C74C0000}"/>
    <cellStyle name="SAPBEXexcGood2 36 3" xfId="9823" xr:uid="{00000000-0005-0000-0000-0000C84C0000}"/>
    <cellStyle name="SAPBEXexcGood2 36 4" xfId="12219" xr:uid="{00000000-0005-0000-0000-0000C94C0000}"/>
    <cellStyle name="SAPBEXexcGood2 36 5" xfId="14833" xr:uid="{00000000-0005-0000-0000-0000CA4C0000}"/>
    <cellStyle name="SAPBEXexcGood2 36 6" xfId="15674" xr:uid="{00000000-0005-0000-0000-0000CB4C0000}"/>
    <cellStyle name="SAPBEXexcGood2 36 7" xfId="19529" xr:uid="{00000000-0005-0000-0000-0000CC4C0000}"/>
    <cellStyle name="SAPBEXexcGood2 36 8" xfId="20370" xr:uid="{00000000-0005-0000-0000-0000CD4C0000}"/>
    <cellStyle name="SAPBEXexcGood2 36 9" xfId="24014" xr:uid="{00000000-0005-0000-0000-0000CE4C0000}"/>
    <cellStyle name="SAPBEXexcGood2 37" xfId="4689" xr:uid="{00000000-0005-0000-0000-0000CF4C0000}"/>
    <cellStyle name="SAPBEXexcGood2 37 2" xfId="7227" xr:uid="{00000000-0005-0000-0000-0000D04C0000}"/>
    <cellStyle name="SAPBEXexcGood2 37 3" xfId="8810" xr:uid="{00000000-0005-0000-0000-0000D14C0000}"/>
    <cellStyle name="SAPBEXexcGood2 37 4" xfId="10562" xr:uid="{00000000-0005-0000-0000-0000D24C0000}"/>
    <cellStyle name="SAPBEXexcGood2 37 5" xfId="12906" xr:uid="{00000000-0005-0000-0000-0000D34C0000}"/>
    <cellStyle name="SAPBEXexcGood2 37 6" xfId="16951" xr:uid="{00000000-0005-0000-0000-0000D44C0000}"/>
    <cellStyle name="SAPBEXexcGood2 37 7" xfId="17602" xr:uid="{00000000-0005-0000-0000-0000D54C0000}"/>
    <cellStyle name="SAPBEXexcGood2 37 8" xfId="21647" xr:uid="{00000000-0005-0000-0000-0000D64C0000}"/>
    <cellStyle name="SAPBEXexcGood2 37 9" xfId="22233" xr:uid="{00000000-0005-0000-0000-0000D74C0000}"/>
    <cellStyle name="SAPBEXexcGood2 38" xfId="4685" xr:uid="{00000000-0005-0000-0000-0000D84C0000}"/>
    <cellStyle name="SAPBEXexcGood2 38 2" xfId="7223" xr:uid="{00000000-0005-0000-0000-0000D94C0000}"/>
    <cellStyle name="SAPBEXexcGood2 38 3" xfId="8104" xr:uid="{00000000-0005-0000-0000-0000DA4C0000}"/>
    <cellStyle name="SAPBEXexcGood2 38 4" xfId="11523" xr:uid="{00000000-0005-0000-0000-0000DB4C0000}"/>
    <cellStyle name="SAPBEXexcGood2 38 5" xfId="13952" xr:uid="{00000000-0005-0000-0000-0000DC4C0000}"/>
    <cellStyle name="SAPBEXexcGood2 38 6" xfId="15758" xr:uid="{00000000-0005-0000-0000-0000DD4C0000}"/>
    <cellStyle name="SAPBEXexcGood2 38 7" xfId="18648" xr:uid="{00000000-0005-0000-0000-0000DE4C0000}"/>
    <cellStyle name="SAPBEXexcGood2 38 8" xfId="20454" xr:uid="{00000000-0005-0000-0000-0000DF4C0000}"/>
    <cellStyle name="SAPBEXexcGood2 38 9" xfId="23197" xr:uid="{00000000-0005-0000-0000-0000E04C0000}"/>
    <cellStyle name="SAPBEXexcGood2 39" xfId="4794" xr:uid="{00000000-0005-0000-0000-0000E14C0000}"/>
    <cellStyle name="SAPBEXexcGood2 39 2" xfId="7332" xr:uid="{00000000-0005-0000-0000-0000E24C0000}"/>
    <cellStyle name="SAPBEXexcGood2 39 3" xfId="10089" xr:uid="{00000000-0005-0000-0000-0000E34C0000}"/>
    <cellStyle name="SAPBEXexcGood2 39 4" xfId="10399" xr:uid="{00000000-0005-0000-0000-0000E44C0000}"/>
    <cellStyle name="SAPBEXexcGood2 39 5" xfId="12722" xr:uid="{00000000-0005-0000-0000-0000E54C0000}"/>
    <cellStyle name="SAPBEXexcGood2 39 6" xfId="15618" xr:uid="{00000000-0005-0000-0000-0000E64C0000}"/>
    <cellStyle name="SAPBEXexcGood2 39 7" xfId="17418" xr:uid="{00000000-0005-0000-0000-0000E74C0000}"/>
    <cellStyle name="SAPBEXexcGood2 39 8" xfId="20314" xr:uid="{00000000-0005-0000-0000-0000E84C0000}"/>
    <cellStyle name="SAPBEXexcGood2 39 9" xfId="22070" xr:uid="{00000000-0005-0000-0000-0000E94C0000}"/>
    <cellStyle name="SAPBEXexcGood2 4" xfId="3163" xr:uid="{00000000-0005-0000-0000-0000EA4C0000}"/>
    <cellStyle name="SAPBEXexcGood2 4 2" xfId="5701" xr:uid="{00000000-0005-0000-0000-0000EB4C0000}"/>
    <cellStyle name="SAPBEXexcGood2 4 3" xfId="8430" xr:uid="{00000000-0005-0000-0000-0000EC4C0000}"/>
    <cellStyle name="SAPBEXexcGood2 4 4" xfId="10375" xr:uid="{00000000-0005-0000-0000-0000ED4C0000}"/>
    <cellStyle name="SAPBEXexcGood2 4 5" xfId="12697" xr:uid="{00000000-0005-0000-0000-0000EE4C0000}"/>
    <cellStyle name="SAPBEXexcGood2 4 6" xfId="15056" xr:uid="{00000000-0005-0000-0000-0000EF4C0000}"/>
    <cellStyle name="SAPBEXexcGood2 4 7" xfId="17393" xr:uid="{00000000-0005-0000-0000-0000F04C0000}"/>
    <cellStyle name="SAPBEXexcGood2 4 8" xfId="19752" xr:uid="{00000000-0005-0000-0000-0000F14C0000}"/>
    <cellStyle name="SAPBEXexcGood2 4 9" xfId="22046" xr:uid="{00000000-0005-0000-0000-0000F24C0000}"/>
    <cellStyle name="SAPBEXexcGood2 40" xfId="4837" xr:uid="{00000000-0005-0000-0000-0000F34C0000}"/>
    <cellStyle name="SAPBEXexcGood2 40 2" xfId="7375" xr:uid="{00000000-0005-0000-0000-0000F44C0000}"/>
    <cellStyle name="SAPBEXexcGood2 40 3" xfId="9190" xr:uid="{00000000-0005-0000-0000-0000F54C0000}"/>
    <cellStyle name="SAPBEXexcGood2 40 4" xfId="11264" xr:uid="{00000000-0005-0000-0000-0000F64C0000}"/>
    <cellStyle name="SAPBEXexcGood2 40 5" xfId="13670" xr:uid="{00000000-0005-0000-0000-0000F74C0000}"/>
    <cellStyle name="SAPBEXexcGood2 40 6" xfId="16965" xr:uid="{00000000-0005-0000-0000-0000F84C0000}"/>
    <cellStyle name="SAPBEXexcGood2 40 7" xfId="18366" xr:uid="{00000000-0005-0000-0000-0000F94C0000}"/>
    <cellStyle name="SAPBEXexcGood2 40 8" xfId="21661" xr:uid="{00000000-0005-0000-0000-0000FA4C0000}"/>
    <cellStyle name="SAPBEXexcGood2 40 9" xfId="22938" xr:uid="{00000000-0005-0000-0000-0000FB4C0000}"/>
    <cellStyle name="SAPBEXexcGood2 41" xfId="4832" xr:uid="{00000000-0005-0000-0000-0000FC4C0000}"/>
    <cellStyle name="SAPBEXexcGood2 41 2" xfId="7370" xr:uid="{00000000-0005-0000-0000-0000FD4C0000}"/>
    <cellStyle name="SAPBEXexcGood2 41 3" xfId="8757" xr:uid="{00000000-0005-0000-0000-0000FE4C0000}"/>
    <cellStyle name="SAPBEXexcGood2 41 4" xfId="12024" xr:uid="{00000000-0005-0000-0000-0000FF4C0000}"/>
    <cellStyle name="SAPBEXexcGood2 41 5" xfId="14869" xr:uid="{00000000-0005-0000-0000-0000004D0000}"/>
    <cellStyle name="SAPBEXexcGood2 41 6" xfId="13433" xr:uid="{00000000-0005-0000-0000-0000014D0000}"/>
    <cellStyle name="SAPBEXexcGood2 41 7" xfId="19565" xr:uid="{00000000-0005-0000-0000-0000024D0000}"/>
    <cellStyle name="SAPBEXexcGood2 41 8" xfId="18129" xr:uid="{00000000-0005-0000-0000-0000034D0000}"/>
    <cellStyle name="SAPBEXexcGood2 41 9" xfId="24039" xr:uid="{00000000-0005-0000-0000-0000044D0000}"/>
    <cellStyle name="SAPBEXexcGood2 42" xfId="4829" xr:uid="{00000000-0005-0000-0000-0000054D0000}"/>
    <cellStyle name="SAPBEXexcGood2 42 2" xfId="7367" xr:uid="{00000000-0005-0000-0000-0000064D0000}"/>
    <cellStyle name="SAPBEXexcGood2 42 3" xfId="10113" xr:uid="{00000000-0005-0000-0000-0000074D0000}"/>
    <cellStyle name="SAPBEXexcGood2 42 4" xfId="12018" xr:uid="{00000000-0005-0000-0000-0000084D0000}"/>
    <cellStyle name="SAPBEXexcGood2 42 5" xfId="14498" xr:uid="{00000000-0005-0000-0000-0000094D0000}"/>
    <cellStyle name="SAPBEXexcGood2 42 6" xfId="16789" xr:uid="{00000000-0005-0000-0000-00000A4D0000}"/>
    <cellStyle name="SAPBEXexcGood2 42 7" xfId="19194" xr:uid="{00000000-0005-0000-0000-00000B4D0000}"/>
    <cellStyle name="SAPBEXexcGood2 42 8" xfId="21485" xr:uid="{00000000-0005-0000-0000-00000C4D0000}"/>
    <cellStyle name="SAPBEXexcGood2 42 9" xfId="23693" xr:uid="{00000000-0005-0000-0000-00000D4D0000}"/>
    <cellStyle name="SAPBEXexcGood2 43" xfId="4945" xr:uid="{00000000-0005-0000-0000-00000E4D0000}"/>
    <cellStyle name="SAPBEXexcGood2 43 2" xfId="7483" xr:uid="{00000000-0005-0000-0000-00000F4D0000}"/>
    <cellStyle name="SAPBEXexcGood2 43 3" xfId="8975" xr:uid="{00000000-0005-0000-0000-0000104D0000}"/>
    <cellStyle name="SAPBEXexcGood2 43 4" xfId="10910" xr:uid="{00000000-0005-0000-0000-0000114D0000}"/>
    <cellStyle name="SAPBEXexcGood2 43 5" xfId="13280" xr:uid="{00000000-0005-0000-0000-0000124D0000}"/>
    <cellStyle name="SAPBEXexcGood2 43 6" xfId="16958" xr:uid="{00000000-0005-0000-0000-0000134D0000}"/>
    <cellStyle name="SAPBEXexcGood2 43 7" xfId="17976" xr:uid="{00000000-0005-0000-0000-0000144D0000}"/>
    <cellStyle name="SAPBEXexcGood2 43 8" xfId="21654" xr:uid="{00000000-0005-0000-0000-0000154D0000}"/>
    <cellStyle name="SAPBEXexcGood2 43 9" xfId="22581" xr:uid="{00000000-0005-0000-0000-0000164D0000}"/>
    <cellStyle name="SAPBEXexcGood2 44" xfId="4996" xr:uid="{00000000-0005-0000-0000-0000174D0000}"/>
    <cellStyle name="SAPBEXexcGood2 44 2" xfId="7534" xr:uid="{00000000-0005-0000-0000-0000184D0000}"/>
    <cellStyle name="SAPBEXexcGood2 44 3" xfId="7796" xr:uid="{00000000-0005-0000-0000-0000194D0000}"/>
    <cellStyle name="SAPBEXexcGood2 44 4" xfId="11743" xr:uid="{00000000-0005-0000-0000-00001A4D0000}"/>
    <cellStyle name="SAPBEXexcGood2 44 5" xfId="14194" xr:uid="{00000000-0005-0000-0000-00001B4D0000}"/>
    <cellStyle name="SAPBEXexcGood2 44 6" xfId="16727" xr:uid="{00000000-0005-0000-0000-00001C4D0000}"/>
    <cellStyle name="SAPBEXexcGood2 44 7" xfId="18890" xr:uid="{00000000-0005-0000-0000-00001D4D0000}"/>
    <cellStyle name="SAPBEXexcGood2 44 8" xfId="21423" xr:uid="{00000000-0005-0000-0000-00001E4D0000}"/>
    <cellStyle name="SAPBEXexcGood2 44 9" xfId="23417" xr:uid="{00000000-0005-0000-0000-00001F4D0000}"/>
    <cellStyle name="SAPBEXexcGood2 45" xfId="5033" xr:uid="{00000000-0005-0000-0000-0000204D0000}"/>
    <cellStyle name="SAPBEXexcGood2 45 2" xfId="7571" xr:uid="{00000000-0005-0000-0000-0000214D0000}"/>
    <cellStyle name="SAPBEXexcGood2 45 3" xfId="8467" xr:uid="{00000000-0005-0000-0000-0000224D0000}"/>
    <cellStyle name="SAPBEXexcGood2 45 4" xfId="10868" xr:uid="{00000000-0005-0000-0000-0000234D0000}"/>
    <cellStyle name="SAPBEXexcGood2 45 5" xfId="12907" xr:uid="{00000000-0005-0000-0000-0000244D0000}"/>
    <cellStyle name="SAPBEXexcGood2 45 6" xfId="16043" xr:uid="{00000000-0005-0000-0000-0000254D0000}"/>
    <cellStyle name="SAPBEXexcGood2 45 7" xfId="17603" xr:uid="{00000000-0005-0000-0000-0000264D0000}"/>
    <cellStyle name="SAPBEXexcGood2 45 8" xfId="20739" xr:uid="{00000000-0005-0000-0000-0000274D0000}"/>
    <cellStyle name="SAPBEXexcGood2 45 9" xfId="22234" xr:uid="{00000000-0005-0000-0000-0000284D0000}"/>
    <cellStyle name="SAPBEXexcGood2 46" xfId="5064" xr:uid="{00000000-0005-0000-0000-0000294D0000}"/>
    <cellStyle name="SAPBEXexcGood2 46 2" xfId="7602" xr:uid="{00000000-0005-0000-0000-00002A4D0000}"/>
    <cellStyle name="SAPBEXexcGood2 46 3" xfId="10111" xr:uid="{00000000-0005-0000-0000-00002B4D0000}"/>
    <cellStyle name="SAPBEXexcGood2 46 4" xfId="10777" xr:uid="{00000000-0005-0000-0000-00002C4D0000}"/>
    <cellStyle name="SAPBEXexcGood2 46 5" xfId="12333" xr:uid="{00000000-0005-0000-0000-00002D4D0000}"/>
    <cellStyle name="SAPBEXexcGood2 46 6" xfId="16556" xr:uid="{00000000-0005-0000-0000-00002E4D0000}"/>
    <cellStyle name="SAPBEXexcGood2 46 7" xfId="17029" xr:uid="{00000000-0005-0000-0000-00002F4D0000}"/>
    <cellStyle name="SAPBEXexcGood2 46 8" xfId="21252" xr:uid="{00000000-0005-0000-0000-0000304D0000}"/>
    <cellStyle name="SAPBEXexcGood2 46 9" xfId="21722" xr:uid="{00000000-0005-0000-0000-0000314D0000}"/>
    <cellStyle name="SAPBEXexcGood2 47" xfId="5094" xr:uid="{00000000-0005-0000-0000-0000324D0000}"/>
    <cellStyle name="SAPBEXexcGood2 47 2" xfId="7632" xr:uid="{00000000-0005-0000-0000-0000334D0000}"/>
    <cellStyle name="SAPBEXexcGood2 47 3" xfId="9771" xr:uid="{00000000-0005-0000-0000-0000344D0000}"/>
    <cellStyle name="SAPBEXexcGood2 47 4" xfId="7824" xr:uid="{00000000-0005-0000-0000-0000354D0000}"/>
    <cellStyle name="SAPBEXexcGood2 47 5" xfId="12508" xr:uid="{00000000-0005-0000-0000-0000364D0000}"/>
    <cellStyle name="SAPBEXexcGood2 47 6" xfId="15747" xr:uid="{00000000-0005-0000-0000-0000374D0000}"/>
    <cellStyle name="SAPBEXexcGood2 47 7" xfId="17204" xr:uid="{00000000-0005-0000-0000-0000384D0000}"/>
    <cellStyle name="SAPBEXexcGood2 47 8" xfId="20443" xr:uid="{00000000-0005-0000-0000-0000394D0000}"/>
    <cellStyle name="SAPBEXexcGood2 47 9" xfId="21875" xr:uid="{00000000-0005-0000-0000-00003A4D0000}"/>
    <cellStyle name="SAPBEXexcGood2 48" xfId="5133" xr:uid="{00000000-0005-0000-0000-00003B4D0000}"/>
    <cellStyle name="SAPBEXexcGood2 48 2" xfId="7671" xr:uid="{00000000-0005-0000-0000-00003C4D0000}"/>
    <cellStyle name="SAPBEXexcGood2 48 3" xfId="8113" xr:uid="{00000000-0005-0000-0000-00003D4D0000}"/>
    <cellStyle name="SAPBEXexcGood2 48 4" xfId="11187" xr:uid="{00000000-0005-0000-0000-00003E4D0000}"/>
    <cellStyle name="SAPBEXexcGood2 48 5" xfId="13587" xr:uid="{00000000-0005-0000-0000-00003F4D0000}"/>
    <cellStyle name="SAPBEXexcGood2 48 6" xfId="16251" xr:uid="{00000000-0005-0000-0000-0000404D0000}"/>
    <cellStyle name="SAPBEXexcGood2 48 7" xfId="18283" xr:uid="{00000000-0005-0000-0000-0000414D0000}"/>
    <cellStyle name="SAPBEXexcGood2 48 8" xfId="20947" xr:uid="{00000000-0005-0000-0000-0000424D0000}"/>
    <cellStyle name="SAPBEXexcGood2 48 9" xfId="22862" xr:uid="{00000000-0005-0000-0000-0000434D0000}"/>
    <cellStyle name="SAPBEXexcGood2 49" xfId="5202" xr:uid="{00000000-0005-0000-0000-0000444D0000}"/>
    <cellStyle name="SAPBEXexcGood2 49 2" xfId="7741" xr:uid="{00000000-0005-0000-0000-0000454D0000}"/>
    <cellStyle name="SAPBEXexcGood2 49 3" xfId="9422" xr:uid="{00000000-0005-0000-0000-0000464D0000}"/>
    <cellStyle name="SAPBEXexcGood2 49 4" xfId="11295" xr:uid="{00000000-0005-0000-0000-0000474D0000}"/>
    <cellStyle name="SAPBEXexcGood2 49 5" xfId="13702" xr:uid="{00000000-0005-0000-0000-0000484D0000}"/>
    <cellStyle name="SAPBEXexcGood2 49 6" xfId="14956" xr:uid="{00000000-0005-0000-0000-0000494D0000}"/>
    <cellStyle name="SAPBEXexcGood2 49 7" xfId="18398" xr:uid="{00000000-0005-0000-0000-00004A4D0000}"/>
    <cellStyle name="SAPBEXexcGood2 49 8" xfId="19652" xr:uid="{00000000-0005-0000-0000-00004B4D0000}"/>
    <cellStyle name="SAPBEXexcGood2 49 9" xfId="22969" xr:uid="{00000000-0005-0000-0000-00004C4D0000}"/>
    <cellStyle name="SAPBEXexcGood2 5" xfId="3206" xr:uid="{00000000-0005-0000-0000-00004D4D0000}"/>
    <cellStyle name="SAPBEXexcGood2 5 2" xfId="5744" xr:uid="{00000000-0005-0000-0000-00004E4D0000}"/>
    <cellStyle name="SAPBEXexcGood2 5 3" xfId="9442" xr:uid="{00000000-0005-0000-0000-00004F4D0000}"/>
    <cellStyle name="SAPBEXexcGood2 5 4" xfId="10409" xr:uid="{00000000-0005-0000-0000-0000504D0000}"/>
    <cellStyle name="SAPBEXexcGood2 5 5" xfId="12733" xr:uid="{00000000-0005-0000-0000-0000514D0000}"/>
    <cellStyle name="SAPBEXexcGood2 5 6" xfId="16000" xr:uid="{00000000-0005-0000-0000-0000524D0000}"/>
    <cellStyle name="SAPBEXexcGood2 5 7" xfId="17429" xr:uid="{00000000-0005-0000-0000-0000534D0000}"/>
    <cellStyle name="SAPBEXexcGood2 5 8" xfId="20696" xr:uid="{00000000-0005-0000-0000-0000544D0000}"/>
    <cellStyle name="SAPBEXexcGood2 5 9" xfId="22080" xr:uid="{00000000-0005-0000-0000-0000554D0000}"/>
    <cellStyle name="SAPBEXexcGood2 50" xfId="5177" xr:uid="{00000000-0005-0000-0000-0000564D0000}"/>
    <cellStyle name="SAPBEXexcGood2 50 2" xfId="5451" xr:uid="{00000000-0005-0000-0000-0000574D0000}"/>
    <cellStyle name="SAPBEXexcGood2 50 3" xfId="12150" xr:uid="{00000000-0005-0000-0000-0000584D0000}"/>
    <cellStyle name="SAPBEXexcGood2 50 4" xfId="14633" xr:uid="{00000000-0005-0000-0000-0000594D0000}"/>
    <cellStyle name="SAPBEXexcGood2 50 5" xfId="15193" xr:uid="{00000000-0005-0000-0000-00005A4D0000}"/>
    <cellStyle name="SAPBEXexcGood2 50 6" xfId="19329" xr:uid="{00000000-0005-0000-0000-00005B4D0000}"/>
    <cellStyle name="SAPBEXexcGood2 50 7" xfId="19889" xr:uid="{00000000-0005-0000-0000-00005C4D0000}"/>
    <cellStyle name="SAPBEXexcGood2 50 8" xfId="23824" xr:uid="{00000000-0005-0000-0000-00005D4D0000}"/>
    <cellStyle name="SAPBEXexcGood2 51" xfId="10122" xr:uid="{00000000-0005-0000-0000-00005E4D0000}"/>
    <cellStyle name="SAPBEXexcGood2 52" xfId="10952" xr:uid="{00000000-0005-0000-0000-00005F4D0000}"/>
    <cellStyle name="SAPBEXexcGood2 53" xfId="13323" xr:uid="{00000000-0005-0000-0000-0000604D0000}"/>
    <cellStyle name="SAPBEXexcGood2 54" xfId="16652" xr:uid="{00000000-0005-0000-0000-0000614D0000}"/>
    <cellStyle name="SAPBEXexcGood2 55" xfId="18019" xr:uid="{00000000-0005-0000-0000-0000624D0000}"/>
    <cellStyle name="SAPBEXexcGood2 56" xfId="21348" xr:uid="{00000000-0005-0000-0000-0000634D0000}"/>
    <cellStyle name="SAPBEXexcGood2 57" xfId="22623" xr:uid="{00000000-0005-0000-0000-0000644D0000}"/>
    <cellStyle name="SAPBEXexcGood2 6" xfId="3249" xr:uid="{00000000-0005-0000-0000-0000654D0000}"/>
    <cellStyle name="SAPBEXexcGood2 6 2" xfId="5787" xr:uid="{00000000-0005-0000-0000-0000664D0000}"/>
    <cellStyle name="SAPBEXexcGood2 6 3" xfId="8397" xr:uid="{00000000-0005-0000-0000-0000674D0000}"/>
    <cellStyle name="SAPBEXexcGood2 6 4" xfId="10671" xr:uid="{00000000-0005-0000-0000-0000684D0000}"/>
    <cellStyle name="SAPBEXexcGood2 6 5" xfId="13020" xr:uid="{00000000-0005-0000-0000-0000694D0000}"/>
    <cellStyle name="SAPBEXexcGood2 6 6" xfId="13755" xr:uid="{00000000-0005-0000-0000-00006A4D0000}"/>
    <cellStyle name="SAPBEXexcGood2 6 7" xfId="17716" xr:uid="{00000000-0005-0000-0000-00006B4D0000}"/>
    <cellStyle name="SAPBEXexcGood2 6 8" xfId="18451" xr:uid="{00000000-0005-0000-0000-00006C4D0000}"/>
    <cellStyle name="SAPBEXexcGood2 6 9" xfId="22344" xr:uid="{00000000-0005-0000-0000-00006D4D0000}"/>
    <cellStyle name="SAPBEXexcGood2 7" xfId="3292" xr:uid="{00000000-0005-0000-0000-00006E4D0000}"/>
    <cellStyle name="SAPBEXexcGood2 7 2" xfId="5830" xr:uid="{00000000-0005-0000-0000-00006F4D0000}"/>
    <cellStyle name="SAPBEXexcGood2 7 3" xfId="9371" xr:uid="{00000000-0005-0000-0000-0000704D0000}"/>
    <cellStyle name="SAPBEXexcGood2 7 4" xfId="11485" xr:uid="{00000000-0005-0000-0000-0000714D0000}"/>
    <cellStyle name="SAPBEXexcGood2 7 5" xfId="13910" xr:uid="{00000000-0005-0000-0000-0000724D0000}"/>
    <cellStyle name="SAPBEXexcGood2 7 6" xfId="15955" xr:uid="{00000000-0005-0000-0000-0000734D0000}"/>
    <cellStyle name="SAPBEXexcGood2 7 7" xfId="18606" xr:uid="{00000000-0005-0000-0000-0000744D0000}"/>
    <cellStyle name="SAPBEXexcGood2 7 8" xfId="20651" xr:uid="{00000000-0005-0000-0000-0000754D0000}"/>
    <cellStyle name="SAPBEXexcGood2 7 9" xfId="23160" xr:uid="{00000000-0005-0000-0000-0000764D0000}"/>
    <cellStyle name="SAPBEXexcGood2 8" xfId="3335" xr:uid="{00000000-0005-0000-0000-0000774D0000}"/>
    <cellStyle name="SAPBEXexcGood2 8 2" xfId="5873" xr:uid="{00000000-0005-0000-0000-0000784D0000}"/>
    <cellStyle name="SAPBEXexcGood2 8 3" xfId="9632" xr:uid="{00000000-0005-0000-0000-0000794D0000}"/>
    <cellStyle name="SAPBEXexcGood2 8 4" xfId="11363" xr:uid="{00000000-0005-0000-0000-00007A4D0000}"/>
    <cellStyle name="SAPBEXexcGood2 8 5" xfId="13776" xr:uid="{00000000-0005-0000-0000-00007B4D0000}"/>
    <cellStyle name="SAPBEXexcGood2 8 6" xfId="15733" xr:uid="{00000000-0005-0000-0000-00007C4D0000}"/>
    <cellStyle name="SAPBEXexcGood2 8 7" xfId="18472" xr:uid="{00000000-0005-0000-0000-00007D4D0000}"/>
    <cellStyle name="SAPBEXexcGood2 8 8" xfId="20429" xr:uid="{00000000-0005-0000-0000-00007E4D0000}"/>
    <cellStyle name="SAPBEXexcGood2 8 9" xfId="23037" xr:uid="{00000000-0005-0000-0000-00007F4D0000}"/>
    <cellStyle name="SAPBEXexcGood2 9" xfId="3378" xr:uid="{00000000-0005-0000-0000-0000804D0000}"/>
    <cellStyle name="SAPBEXexcGood2 9 2" xfId="5916" xr:uid="{00000000-0005-0000-0000-0000814D0000}"/>
    <cellStyle name="SAPBEXexcGood2 9 3" xfId="8236" xr:uid="{00000000-0005-0000-0000-0000824D0000}"/>
    <cellStyle name="SAPBEXexcGood2 9 4" xfId="11653" xr:uid="{00000000-0005-0000-0000-0000834D0000}"/>
    <cellStyle name="SAPBEXexcGood2 9 5" xfId="14099" xr:uid="{00000000-0005-0000-0000-0000844D0000}"/>
    <cellStyle name="SAPBEXexcGood2 9 6" xfId="15336" xr:uid="{00000000-0005-0000-0000-0000854D0000}"/>
    <cellStyle name="SAPBEXexcGood2 9 7" xfId="18795" xr:uid="{00000000-0005-0000-0000-0000864D0000}"/>
    <cellStyle name="SAPBEXexcGood2 9 8" xfId="20032" xr:uid="{00000000-0005-0000-0000-0000874D0000}"/>
    <cellStyle name="SAPBEXexcGood2 9 9" xfId="23328" xr:uid="{00000000-0005-0000-0000-0000884D0000}"/>
    <cellStyle name="SAPBEXexcGood3" xfId="2953" xr:uid="{00000000-0005-0000-0000-0000894D0000}"/>
    <cellStyle name="SAPBEXexcGood3 10" xfId="3408" xr:uid="{00000000-0005-0000-0000-00008A4D0000}"/>
    <cellStyle name="SAPBEXexcGood3 10 2" xfId="5946" xr:uid="{00000000-0005-0000-0000-00008B4D0000}"/>
    <cellStyle name="SAPBEXexcGood3 10 3" xfId="9927" xr:uid="{00000000-0005-0000-0000-00008C4D0000}"/>
    <cellStyle name="SAPBEXexcGood3 10 4" xfId="11496" xr:uid="{00000000-0005-0000-0000-00008D4D0000}"/>
    <cellStyle name="SAPBEXexcGood3 10 5" xfId="13633" xr:uid="{00000000-0005-0000-0000-00008E4D0000}"/>
    <cellStyle name="SAPBEXexcGood3 10 6" xfId="16797" xr:uid="{00000000-0005-0000-0000-00008F4D0000}"/>
    <cellStyle name="SAPBEXexcGood3 10 7" xfId="18329" xr:uid="{00000000-0005-0000-0000-0000904D0000}"/>
    <cellStyle name="SAPBEXexcGood3 10 8" xfId="21493" xr:uid="{00000000-0005-0000-0000-0000914D0000}"/>
    <cellStyle name="SAPBEXexcGood3 10 9" xfId="22903" xr:uid="{00000000-0005-0000-0000-0000924D0000}"/>
    <cellStyle name="SAPBEXexcGood3 11" xfId="3515" xr:uid="{00000000-0005-0000-0000-0000934D0000}"/>
    <cellStyle name="SAPBEXexcGood3 11 2" xfId="6053" xr:uid="{00000000-0005-0000-0000-0000944D0000}"/>
    <cellStyle name="SAPBEXexcGood3 11 3" xfId="8141" xr:uid="{00000000-0005-0000-0000-0000954D0000}"/>
    <cellStyle name="SAPBEXexcGood3 11 4" xfId="12042" xr:uid="{00000000-0005-0000-0000-0000964D0000}"/>
    <cellStyle name="SAPBEXexcGood3 11 5" xfId="14524" xr:uid="{00000000-0005-0000-0000-0000974D0000}"/>
    <cellStyle name="SAPBEXexcGood3 11 6" xfId="13334" xr:uid="{00000000-0005-0000-0000-0000984D0000}"/>
    <cellStyle name="SAPBEXexcGood3 11 7" xfId="19220" xr:uid="{00000000-0005-0000-0000-0000994D0000}"/>
    <cellStyle name="SAPBEXexcGood3 11 8" xfId="18030" xr:uid="{00000000-0005-0000-0000-00009A4D0000}"/>
    <cellStyle name="SAPBEXexcGood3 11 9" xfId="23717" xr:uid="{00000000-0005-0000-0000-00009B4D0000}"/>
    <cellStyle name="SAPBEXexcGood3 12" xfId="3472" xr:uid="{00000000-0005-0000-0000-00009C4D0000}"/>
    <cellStyle name="SAPBEXexcGood3 12 2" xfId="6010" xr:uid="{00000000-0005-0000-0000-00009D4D0000}"/>
    <cellStyle name="SAPBEXexcGood3 12 3" xfId="9031" xr:uid="{00000000-0005-0000-0000-00009E4D0000}"/>
    <cellStyle name="SAPBEXexcGood3 12 4" xfId="7801" xr:uid="{00000000-0005-0000-0000-00009F4D0000}"/>
    <cellStyle name="SAPBEXexcGood3 12 5" xfId="12494" xr:uid="{00000000-0005-0000-0000-0000A04D0000}"/>
    <cellStyle name="SAPBEXexcGood3 12 6" xfId="16033" xr:uid="{00000000-0005-0000-0000-0000A14D0000}"/>
    <cellStyle name="SAPBEXexcGood3 12 7" xfId="17190" xr:uid="{00000000-0005-0000-0000-0000A24D0000}"/>
    <cellStyle name="SAPBEXexcGood3 12 8" xfId="20729" xr:uid="{00000000-0005-0000-0000-0000A34D0000}"/>
    <cellStyle name="SAPBEXexcGood3 12 9" xfId="21866" xr:uid="{00000000-0005-0000-0000-0000A44D0000}"/>
    <cellStyle name="SAPBEXexcGood3 13" xfId="3566" xr:uid="{00000000-0005-0000-0000-0000A54D0000}"/>
    <cellStyle name="SAPBEXexcGood3 13 2" xfId="6104" xr:uid="{00000000-0005-0000-0000-0000A64D0000}"/>
    <cellStyle name="SAPBEXexcGood3 13 3" xfId="7946" xr:uid="{00000000-0005-0000-0000-0000A74D0000}"/>
    <cellStyle name="SAPBEXexcGood3 13 4" xfId="9912" xr:uid="{00000000-0005-0000-0000-0000A84D0000}"/>
    <cellStyle name="SAPBEXexcGood3 13 5" xfId="14915" xr:uid="{00000000-0005-0000-0000-0000A94D0000}"/>
    <cellStyle name="SAPBEXexcGood3 13 6" xfId="15807" xr:uid="{00000000-0005-0000-0000-0000AA4D0000}"/>
    <cellStyle name="SAPBEXexcGood3 13 7" xfId="19611" xr:uid="{00000000-0005-0000-0000-0000AB4D0000}"/>
    <cellStyle name="SAPBEXexcGood3 13 8" xfId="20503" xr:uid="{00000000-0005-0000-0000-0000AC4D0000}"/>
    <cellStyle name="SAPBEXexcGood3 13 9" xfId="24079" xr:uid="{00000000-0005-0000-0000-0000AD4D0000}"/>
    <cellStyle name="SAPBEXexcGood3 14" xfId="3406" xr:uid="{00000000-0005-0000-0000-0000AE4D0000}"/>
    <cellStyle name="SAPBEXexcGood3 14 2" xfId="5944" xr:uid="{00000000-0005-0000-0000-0000AF4D0000}"/>
    <cellStyle name="SAPBEXexcGood3 14 3" xfId="8690" xr:uid="{00000000-0005-0000-0000-0000B04D0000}"/>
    <cellStyle name="SAPBEXexcGood3 14 4" xfId="9255" xr:uid="{00000000-0005-0000-0000-0000B14D0000}"/>
    <cellStyle name="SAPBEXexcGood3 14 5" xfId="12527" xr:uid="{00000000-0005-0000-0000-0000B24D0000}"/>
    <cellStyle name="SAPBEXexcGood3 14 6" xfId="15844" xr:uid="{00000000-0005-0000-0000-0000B34D0000}"/>
    <cellStyle name="SAPBEXexcGood3 14 7" xfId="17223" xr:uid="{00000000-0005-0000-0000-0000B44D0000}"/>
    <cellStyle name="SAPBEXexcGood3 14 8" xfId="20540" xr:uid="{00000000-0005-0000-0000-0000B54D0000}"/>
    <cellStyle name="SAPBEXexcGood3 14 9" xfId="21894" xr:uid="{00000000-0005-0000-0000-0000B64D0000}"/>
    <cellStyle name="SAPBEXexcGood3 15" xfId="3481" xr:uid="{00000000-0005-0000-0000-0000B74D0000}"/>
    <cellStyle name="SAPBEXexcGood3 15 2" xfId="6019" xr:uid="{00000000-0005-0000-0000-0000B84D0000}"/>
    <cellStyle name="SAPBEXexcGood3 15 3" xfId="8400" xr:uid="{00000000-0005-0000-0000-0000B94D0000}"/>
    <cellStyle name="SAPBEXexcGood3 15 4" xfId="11898" xr:uid="{00000000-0005-0000-0000-0000BA4D0000}"/>
    <cellStyle name="SAPBEXexcGood3 15 5" xfId="14368" xr:uid="{00000000-0005-0000-0000-0000BB4D0000}"/>
    <cellStyle name="SAPBEXexcGood3 15 6" xfId="15159" xr:uid="{00000000-0005-0000-0000-0000BC4D0000}"/>
    <cellStyle name="SAPBEXexcGood3 15 7" xfId="19064" xr:uid="{00000000-0005-0000-0000-0000BD4D0000}"/>
    <cellStyle name="SAPBEXexcGood3 15 8" xfId="19855" xr:uid="{00000000-0005-0000-0000-0000BE4D0000}"/>
    <cellStyle name="SAPBEXexcGood3 15 9" xfId="23573" xr:uid="{00000000-0005-0000-0000-0000BF4D0000}"/>
    <cellStyle name="SAPBEXexcGood3 16" xfId="3463" xr:uid="{00000000-0005-0000-0000-0000C04D0000}"/>
    <cellStyle name="SAPBEXexcGood3 16 2" xfId="6001" xr:uid="{00000000-0005-0000-0000-0000C14D0000}"/>
    <cellStyle name="SAPBEXexcGood3 16 3" xfId="8173" xr:uid="{00000000-0005-0000-0000-0000C24D0000}"/>
    <cellStyle name="SAPBEXexcGood3 16 4" xfId="11114" xr:uid="{00000000-0005-0000-0000-0000C34D0000}"/>
    <cellStyle name="SAPBEXexcGood3 16 5" xfId="13508" xr:uid="{00000000-0005-0000-0000-0000C44D0000}"/>
    <cellStyle name="SAPBEXexcGood3 16 6" xfId="15255" xr:uid="{00000000-0005-0000-0000-0000C54D0000}"/>
    <cellStyle name="SAPBEXexcGood3 16 7" xfId="18204" xr:uid="{00000000-0005-0000-0000-0000C64D0000}"/>
    <cellStyle name="SAPBEXexcGood3 16 8" xfId="19951" xr:uid="{00000000-0005-0000-0000-0000C74D0000}"/>
    <cellStyle name="SAPBEXexcGood3 16 9" xfId="22787" xr:uid="{00000000-0005-0000-0000-0000C84D0000}"/>
    <cellStyle name="SAPBEXexcGood3 17" xfId="3790" xr:uid="{00000000-0005-0000-0000-0000C94D0000}"/>
    <cellStyle name="SAPBEXexcGood3 17 2" xfId="6328" xr:uid="{00000000-0005-0000-0000-0000CA4D0000}"/>
    <cellStyle name="SAPBEXexcGood3 17 3" xfId="9175" xr:uid="{00000000-0005-0000-0000-0000CB4D0000}"/>
    <cellStyle name="SAPBEXexcGood3 17 4" xfId="10528" xr:uid="{00000000-0005-0000-0000-0000CC4D0000}"/>
    <cellStyle name="SAPBEXexcGood3 17 5" xfId="12870" xr:uid="{00000000-0005-0000-0000-0000CD4D0000}"/>
    <cellStyle name="SAPBEXexcGood3 17 6" xfId="15062" xr:uid="{00000000-0005-0000-0000-0000CE4D0000}"/>
    <cellStyle name="SAPBEXexcGood3 17 7" xfId="17566" xr:uid="{00000000-0005-0000-0000-0000CF4D0000}"/>
    <cellStyle name="SAPBEXexcGood3 17 8" xfId="19758" xr:uid="{00000000-0005-0000-0000-0000D04D0000}"/>
    <cellStyle name="SAPBEXexcGood3 17 9" xfId="22199" xr:uid="{00000000-0005-0000-0000-0000D14D0000}"/>
    <cellStyle name="SAPBEXexcGood3 18" xfId="3777" xr:uid="{00000000-0005-0000-0000-0000D24D0000}"/>
    <cellStyle name="SAPBEXexcGood3 18 2" xfId="6315" xr:uid="{00000000-0005-0000-0000-0000D34D0000}"/>
    <cellStyle name="SAPBEXexcGood3 18 3" xfId="8851" xr:uid="{00000000-0005-0000-0000-0000D44D0000}"/>
    <cellStyle name="SAPBEXexcGood3 18 4" xfId="12191" xr:uid="{00000000-0005-0000-0000-0000D54D0000}"/>
    <cellStyle name="SAPBEXexcGood3 18 5" xfId="14678" xr:uid="{00000000-0005-0000-0000-0000D64D0000}"/>
    <cellStyle name="SAPBEXexcGood3 18 6" xfId="13145" xr:uid="{00000000-0005-0000-0000-0000D74D0000}"/>
    <cellStyle name="SAPBEXexcGood3 18 7" xfId="19374" xr:uid="{00000000-0005-0000-0000-0000D84D0000}"/>
    <cellStyle name="SAPBEXexcGood3 18 8" xfId="17841" xr:uid="{00000000-0005-0000-0000-0000D94D0000}"/>
    <cellStyle name="SAPBEXexcGood3 18 9" xfId="23865" xr:uid="{00000000-0005-0000-0000-0000DA4D0000}"/>
    <cellStyle name="SAPBEXexcGood3 19" xfId="3814" xr:uid="{00000000-0005-0000-0000-0000DB4D0000}"/>
    <cellStyle name="SAPBEXexcGood3 19 2" xfId="6352" xr:uid="{00000000-0005-0000-0000-0000DC4D0000}"/>
    <cellStyle name="SAPBEXexcGood3 19 3" xfId="9969" xr:uid="{00000000-0005-0000-0000-0000DD4D0000}"/>
    <cellStyle name="SAPBEXexcGood3 19 4" xfId="11950" xr:uid="{00000000-0005-0000-0000-0000DE4D0000}"/>
    <cellStyle name="SAPBEXexcGood3 19 5" xfId="14424" xr:uid="{00000000-0005-0000-0000-0000DF4D0000}"/>
    <cellStyle name="SAPBEXexcGood3 19 6" xfId="16570" xr:uid="{00000000-0005-0000-0000-0000E04D0000}"/>
    <cellStyle name="SAPBEXexcGood3 19 7" xfId="19120" xr:uid="{00000000-0005-0000-0000-0000E14D0000}"/>
    <cellStyle name="SAPBEXexcGood3 19 8" xfId="21266" xr:uid="{00000000-0005-0000-0000-0000E24D0000}"/>
    <cellStyle name="SAPBEXexcGood3 19 9" xfId="23625" xr:uid="{00000000-0005-0000-0000-0000E34D0000}"/>
    <cellStyle name="SAPBEXexcGood3 2" xfId="3072" xr:uid="{00000000-0005-0000-0000-0000E44D0000}"/>
    <cellStyle name="SAPBEXexcGood3 2 2" xfId="5610" xr:uid="{00000000-0005-0000-0000-0000E54D0000}"/>
    <cellStyle name="SAPBEXexcGood3 2 3" xfId="8613" xr:uid="{00000000-0005-0000-0000-0000E64D0000}"/>
    <cellStyle name="SAPBEXexcGood3 2 4" xfId="11091" xr:uid="{00000000-0005-0000-0000-0000E74D0000}"/>
    <cellStyle name="SAPBEXexcGood3 2 5" xfId="12336" xr:uid="{00000000-0005-0000-0000-0000E84D0000}"/>
    <cellStyle name="SAPBEXexcGood3 2 6" xfId="15500" xr:uid="{00000000-0005-0000-0000-0000E94D0000}"/>
    <cellStyle name="SAPBEXexcGood3 2 7" xfId="17032" xr:uid="{00000000-0005-0000-0000-0000EA4D0000}"/>
    <cellStyle name="SAPBEXexcGood3 2 8" xfId="20196" xr:uid="{00000000-0005-0000-0000-0000EB4D0000}"/>
    <cellStyle name="SAPBEXexcGood3 2 9" xfId="21725" xr:uid="{00000000-0005-0000-0000-0000EC4D0000}"/>
    <cellStyle name="SAPBEXexcGood3 20" xfId="3928" xr:uid="{00000000-0005-0000-0000-0000ED4D0000}"/>
    <cellStyle name="SAPBEXexcGood3 20 2" xfId="6466" xr:uid="{00000000-0005-0000-0000-0000EE4D0000}"/>
    <cellStyle name="SAPBEXexcGood3 20 3" xfId="8368" xr:uid="{00000000-0005-0000-0000-0000EF4D0000}"/>
    <cellStyle name="SAPBEXexcGood3 20 4" xfId="9619" xr:uid="{00000000-0005-0000-0000-0000F04D0000}"/>
    <cellStyle name="SAPBEXexcGood3 20 5" xfId="12518" xr:uid="{00000000-0005-0000-0000-0000F14D0000}"/>
    <cellStyle name="SAPBEXexcGood3 20 6" xfId="15266" xr:uid="{00000000-0005-0000-0000-0000F24D0000}"/>
    <cellStyle name="SAPBEXexcGood3 20 7" xfId="17214" xr:uid="{00000000-0005-0000-0000-0000F34D0000}"/>
    <cellStyle name="SAPBEXexcGood3 20 8" xfId="19962" xr:uid="{00000000-0005-0000-0000-0000F44D0000}"/>
    <cellStyle name="SAPBEXexcGood3 20 9" xfId="21885" xr:uid="{00000000-0005-0000-0000-0000F54D0000}"/>
    <cellStyle name="SAPBEXexcGood3 21" xfId="3862" xr:uid="{00000000-0005-0000-0000-0000F64D0000}"/>
    <cellStyle name="SAPBEXexcGood3 21 2" xfId="6400" xr:uid="{00000000-0005-0000-0000-0000F74D0000}"/>
    <cellStyle name="SAPBEXexcGood3 21 3" xfId="9034" xr:uid="{00000000-0005-0000-0000-0000F84D0000}"/>
    <cellStyle name="SAPBEXexcGood3 21 4" xfId="12205" xr:uid="{00000000-0005-0000-0000-0000F94D0000}"/>
    <cellStyle name="SAPBEXexcGood3 21 5" xfId="14753" xr:uid="{00000000-0005-0000-0000-0000FA4D0000}"/>
    <cellStyle name="SAPBEXexcGood3 21 6" xfId="16900" xr:uid="{00000000-0005-0000-0000-0000FB4D0000}"/>
    <cellStyle name="SAPBEXexcGood3 21 7" xfId="19449" xr:uid="{00000000-0005-0000-0000-0000FC4D0000}"/>
    <cellStyle name="SAPBEXexcGood3 21 8" xfId="21596" xr:uid="{00000000-0005-0000-0000-0000FD4D0000}"/>
    <cellStyle name="SAPBEXexcGood3 21 9" xfId="23938" xr:uid="{00000000-0005-0000-0000-0000FE4D0000}"/>
    <cellStyle name="SAPBEXexcGood3 22" xfId="3933" xr:uid="{00000000-0005-0000-0000-0000FF4D0000}"/>
    <cellStyle name="SAPBEXexcGood3 22 2" xfId="6471" xr:uid="{00000000-0005-0000-0000-0000004E0000}"/>
    <cellStyle name="SAPBEXexcGood3 22 3" xfId="9678" xr:uid="{00000000-0005-0000-0000-0000014E0000}"/>
    <cellStyle name="SAPBEXexcGood3 22 4" xfId="10525" xr:uid="{00000000-0005-0000-0000-0000024E0000}"/>
    <cellStyle name="SAPBEXexcGood3 22 5" xfId="12866" xr:uid="{00000000-0005-0000-0000-0000034E0000}"/>
    <cellStyle name="SAPBEXexcGood3 22 6" xfId="16418" xr:uid="{00000000-0005-0000-0000-0000044E0000}"/>
    <cellStyle name="SAPBEXexcGood3 22 7" xfId="17562" xr:uid="{00000000-0005-0000-0000-0000054E0000}"/>
    <cellStyle name="SAPBEXexcGood3 22 8" xfId="21114" xr:uid="{00000000-0005-0000-0000-0000064E0000}"/>
    <cellStyle name="SAPBEXexcGood3 22 9" xfId="22196" xr:uid="{00000000-0005-0000-0000-0000074E0000}"/>
    <cellStyle name="SAPBEXexcGood3 23" xfId="4053" xr:uid="{00000000-0005-0000-0000-0000084E0000}"/>
    <cellStyle name="SAPBEXexcGood3 23 2" xfId="6591" xr:uid="{00000000-0005-0000-0000-0000094E0000}"/>
    <cellStyle name="SAPBEXexcGood3 23 3" xfId="9369" xr:uid="{00000000-0005-0000-0000-00000A4E0000}"/>
    <cellStyle name="SAPBEXexcGood3 23 4" xfId="10473" xr:uid="{00000000-0005-0000-0000-00000B4E0000}"/>
    <cellStyle name="SAPBEXexcGood3 23 5" xfId="12807" xr:uid="{00000000-0005-0000-0000-00000C4E0000}"/>
    <cellStyle name="SAPBEXexcGood3 23 6" xfId="15178" xr:uid="{00000000-0005-0000-0000-00000D4E0000}"/>
    <cellStyle name="SAPBEXexcGood3 23 7" xfId="17503" xr:uid="{00000000-0005-0000-0000-00000E4E0000}"/>
    <cellStyle name="SAPBEXexcGood3 23 8" xfId="19874" xr:uid="{00000000-0005-0000-0000-00000F4E0000}"/>
    <cellStyle name="SAPBEXexcGood3 23 9" xfId="22143" xr:uid="{00000000-0005-0000-0000-0000104E0000}"/>
    <cellStyle name="SAPBEXexcGood3 24" xfId="4119" xr:uid="{00000000-0005-0000-0000-0000114E0000}"/>
    <cellStyle name="SAPBEXexcGood3 24 2" xfId="6657" xr:uid="{00000000-0005-0000-0000-0000124E0000}"/>
    <cellStyle name="SAPBEXexcGood3 24 3" xfId="9430" xr:uid="{00000000-0005-0000-0000-0000134E0000}"/>
    <cellStyle name="SAPBEXexcGood3 24 4" xfId="11021" xr:uid="{00000000-0005-0000-0000-0000144E0000}"/>
    <cellStyle name="SAPBEXexcGood3 24 5" xfId="13402" xr:uid="{00000000-0005-0000-0000-0000154E0000}"/>
    <cellStyle name="SAPBEXexcGood3 24 6" xfId="15057" xr:uid="{00000000-0005-0000-0000-0000164E0000}"/>
    <cellStyle name="SAPBEXexcGood3 24 7" xfId="18098" xr:uid="{00000000-0005-0000-0000-0000174E0000}"/>
    <cellStyle name="SAPBEXexcGood3 24 8" xfId="19753" xr:uid="{00000000-0005-0000-0000-0000184E0000}"/>
    <cellStyle name="SAPBEXexcGood3 24 9" xfId="22694" xr:uid="{00000000-0005-0000-0000-0000194E0000}"/>
    <cellStyle name="SAPBEXexcGood3 25" xfId="4162" xr:uid="{00000000-0005-0000-0000-00001A4E0000}"/>
    <cellStyle name="SAPBEXexcGood3 25 2" xfId="6700" xr:uid="{00000000-0005-0000-0000-00001B4E0000}"/>
    <cellStyle name="SAPBEXexcGood3 25 3" xfId="8441" xr:uid="{00000000-0005-0000-0000-00001C4E0000}"/>
    <cellStyle name="SAPBEXexcGood3 25 4" xfId="8245" xr:uid="{00000000-0005-0000-0000-00001D4E0000}"/>
    <cellStyle name="SAPBEXexcGood3 25 5" xfId="12473" xr:uid="{00000000-0005-0000-0000-00001E4E0000}"/>
    <cellStyle name="SAPBEXexcGood3 25 6" xfId="15462" xr:uid="{00000000-0005-0000-0000-00001F4E0000}"/>
    <cellStyle name="SAPBEXexcGood3 25 7" xfId="17169" xr:uid="{00000000-0005-0000-0000-0000204E0000}"/>
    <cellStyle name="SAPBEXexcGood3 25 8" xfId="20158" xr:uid="{00000000-0005-0000-0000-0000214E0000}"/>
    <cellStyle name="SAPBEXexcGood3 25 9" xfId="21848" xr:uid="{00000000-0005-0000-0000-0000224E0000}"/>
    <cellStyle name="SAPBEXexcGood3 26" xfId="4218" xr:uid="{00000000-0005-0000-0000-0000234E0000}"/>
    <cellStyle name="SAPBEXexcGood3 26 2" xfId="6756" xr:uid="{00000000-0005-0000-0000-0000244E0000}"/>
    <cellStyle name="SAPBEXexcGood3 26 3" xfId="8115" xr:uid="{00000000-0005-0000-0000-0000254E0000}"/>
    <cellStyle name="SAPBEXexcGood3 26 4" xfId="11347" xr:uid="{00000000-0005-0000-0000-0000264E0000}"/>
    <cellStyle name="SAPBEXexcGood3 26 5" xfId="13759" xr:uid="{00000000-0005-0000-0000-0000274E0000}"/>
    <cellStyle name="SAPBEXexcGood3 26 6" xfId="16335" xr:uid="{00000000-0005-0000-0000-0000284E0000}"/>
    <cellStyle name="SAPBEXexcGood3 26 7" xfId="18455" xr:uid="{00000000-0005-0000-0000-0000294E0000}"/>
    <cellStyle name="SAPBEXexcGood3 26 8" xfId="21031" xr:uid="{00000000-0005-0000-0000-00002A4E0000}"/>
    <cellStyle name="SAPBEXexcGood3 26 9" xfId="23021" xr:uid="{00000000-0005-0000-0000-00002B4E0000}"/>
    <cellStyle name="SAPBEXexcGood3 27" xfId="4247" xr:uid="{00000000-0005-0000-0000-00002C4E0000}"/>
    <cellStyle name="SAPBEXexcGood3 27 2" xfId="6785" xr:uid="{00000000-0005-0000-0000-00002D4E0000}"/>
    <cellStyle name="SAPBEXexcGood3 27 3" xfId="7942" xr:uid="{00000000-0005-0000-0000-00002E4E0000}"/>
    <cellStyle name="SAPBEXexcGood3 27 4" xfId="10395" xr:uid="{00000000-0005-0000-0000-00002F4E0000}"/>
    <cellStyle name="SAPBEXexcGood3 27 5" xfId="13756" xr:uid="{00000000-0005-0000-0000-0000304E0000}"/>
    <cellStyle name="SAPBEXexcGood3 27 6" xfId="16642" xr:uid="{00000000-0005-0000-0000-0000314E0000}"/>
    <cellStyle name="SAPBEXexcGood3 27 7" xfId="18452" xr:uid="{00000000-0005-0000-0000-0000324E0000}"/>
    <cellStyle name="SAPBEXexcGood3 27 8" xfId="21338" xr:uid="{00000000-0005-0000-0000-0000334E0000}"/>
    <cellStyle name="SAPBEXexcGood3 27 9" xfId="23018" xr:uid="{00000000-0005-0000-0000-0000344E0000}"/>
    <cellStyle name="SAPBEXexcGood3 28" xfId="4290" xr:uid="{00000000-0005-0000-0000-0000354E0000}"/>
    <cellStyle name="SAPBEXexcGood3 28 2" xfId="6828" xr:uid="{00000000-0005-0000-0000-0000364E0000}"/>
    <cellStyle name="SAPBEXexcGood3 28 3" xfId="8962" xr:uid="{00000000-0005-0000-0000-0000374E0000}"/>
    <cellStyle name="SAPBEXexcGood3 28 4" xfId="11839" xr:uid="{00000000-0005-0000-0000-0000384E0000}"/>
    <cellStyle name="SAPBEXexcGood3 28 5" xfId="14300" xr:uid="{00000000-0005-0000-0000-0000394E0000}"/>
    <cellStyle name="SAPBEXexcGood3 28 6" xfId="13384" xr:uid="{00000000-0005-0000-0000-00003A4E0000}"/>
    <cellStyle name="SAPBEXexcGood3 28 7" xfId="18996" xr:uid="{00000000-0005-0000-0000-00003B4E0000}"/>
    <cellStyle name="SAPBEXexcGood3 28 8" xfId="18080" xr:uid="{00000000-0005-0000-0000-00003C4E0000}"/>
    <cellStyle name="SAPBEXexcGood3 28 9" xfId="23514" xr:uid="{00000000-0005-0000-0000-00003D4E0000}"/>
    <cellStyle name="SAPBEXexcGood3 29" xfId="4333" xr:uid="{00000000-0005-0000-0000-00003E4E0000}"/>
    <cellStyle name="SAPBEXexcGood3 29 2" xfId="6871" xr:uid="{00000000-0005-0000-0000-00003F4E0000}"/>
    <cellStyle name="SAPBEXexcGood3 29 3" xfId="9354" xr:uid="{00000000-0005-0000-0000-0000404E0000}"/>
    <cellStyle name="SAPBEXexcGood3 29 4" xfId="10284" xr:uid="{00000000-0005-0000-0000-0000414E0000}"/>
    <cellStyle name="SAPBEXexcGood3 29 5" xfId="12597" xr:uid="{00000000-0005-0000-0000-0000424E0000}"/>
    <cellStyle name="SAPBEXexcGood3 29 6" xfId="15017" xr:uid="{00000000-0005-0000-0000-0000434E0000}"/>
    <cellStyle name="SAPBEXexcGood3 29 7" xfId="17293" xr:uid="{00000000-0005-0000-0000-0000444E0000}"/>
    <cellStyle name="SAPBEXexcGood3 29 8" xfId="19713" xr:uid="{00000000-0005-0000-0000-0000454E0000}"/>
    <cellStyle name="SAPBEXexcGood3 29 9" xfId="21954" xr:uid="{00000000-0005-0000-0000-0000464E0000}"/>
    <cellStyle name="SAPBEXexcGood3 3" xfId="3025" xr:uid="{00000000-0005-0000-0000-0000474E0000}"/>
    <cellStyle name="SAPBEXexcGood3 3 2" xfId="5564" xr:uid="{00000000-0005-0000-0000-0000484E0000}"/>
    <cellStyle name="SAPBEXexcGood3 3 3" xfId="9166" xr:uid="{00000000-0005-0000-0000-0000494E0000}"/>
    <cellStyle name="SAPBEXexcGood3 3 4" xfId="10644" xr:uid="{00000000-0005-0000-0000-00004A4E0000}"/>
    <cellStyle name="SAPBEXexcGood3 3 5" xfId="12993" xr:uid="{00000000-0005-0000-0000-00004B4E0000}"/>
    <cellStyle name="SAPBEXexcGood3 3 6" xfId="13860" xr:uid="{00000000-0005-0000-0000-00004C4E0000}"/>
    <cellStyle name="SAPBEXexcGood3 3 7" xfId="17689" xr:uid="{00000000-0005-0000-0000-00004D4E0000}"/>
    <cellStyle name="SAPBEXexcGood3 3 8" xfId="18556" xr:uid="{00000000-0005-0000-0000-00004E4E0000}"/>
    <cellStyle name="SAPBEXexcGood3 3 9" xfId="22317" xr:uid="{00000000-0005-0000-0000-00004F4E0000}"/>
    <cellStyle name="SAPBEXexcGood3 30" xfId="4376" xr:uid="{00000000-0005-0000-0000-0000504E0000}"/>
    <cellStyle name="SAPBEXexcGood3 30 2" xfId="6914" xr:uid="{00000000-0005-0000-0000-0000514E0000}"/>
    <cellStyle name="SAPBEXexcGood3 30 3" xfId="8957" xr:uid="{00000000-0005-0000-0000-0000524E0000}"/>
    <cellStyle name="SAPBEXexcGood3 30 4" xfId="11521" xr:uid="{00000000-0005-0000-0000-0000534E0000}"/>
    <cellStyle name="SAPBEXexcGood3 30 5" xfId="13950" xr:uid="{00000000-0005-0000-0000-0000544E0000}"/>
    <cellStyle name="SAPBEXexcGood3 30 6" xfId="16427" xr:uid="{00000000-0005-0000-0000-0000554E0000}"/>
    <cellStyle name="SAPBEXexcGood3 30 7" xfId="18646" xr:uid="{00000000-0005-0000-0000-0000564E0000}"/>
    <cellStyle name="SAPBEXexcGood3 30 8" xfId="21123" xr:uid="{00000000-0005-0000-0000-0000574E0000}"/>
    <cellStyle name="SAPBEXexcGood3 30 9" xfId="23195" xr:uid="{00000000-0005-0000-0000-0000584E0000}"/>
    <cellStyle name="SAPBEXexcGood3 31" xfId="4419" xr:uid="{00000000-0005-0000-0000-0000594E0000}"/>
    <cellStyle name="SAPBEXexcGood3 31 2" xfId="6957" xr:uid="{00000000-0005-0000-0000-00005A4E0000}"/>
    <cellStyle name="SAPBEXexcGood3 31 3" xfId="8867" xr:uid="{00000000-0005-0000-0000-00005B4E0000}"/>
    <cellStyle name="SAPBEXexcGood3 31 4" xfId="10136" xr:uid="{00000000-0005-0000-0000-00005C4E0000}"/>
    <cellStyle name="SAPBEXexcGood3 31 5" xfId="12488" xr:uid="{00000000-0005-0000-0000-00005D4E0000}"/>
    <cellStyle name="SAPBEXexcGood3 31 6" xfId="16818" xr:uid="{00000000-0005-0000-0000-00005E4E0000}"/>
    <cellStyle name="SAPBEXexcGood3 31 7" xfId="17184" xr:uid="{00000000-0005-0000-0000-00005F4E0000}"/>
    <cellStyle name="SAPBEXexcGood3 31 8" xfId="21514" xr:uid="{00000000-0005-0000-0000-0000604E0000}"/>
    <cellStyle name="SAPBEXexcGood3 31 9" xfId="21861" xr:uid="{00000000-0005-0000-0000-0000614E0000}"/>
    <cellStyle name="SAPBEXexcGood3 32" xfId="4456" xr:uid="{00000000-0005-0000-0000-0000624E0000}"/>
    <cellStyle name="SAPBEXexcGood3 32 2" xfId="6994" xr:uid="{00000000-0005-0000-0000-0000634E0000}"/>
    <cellStyle name="SAPBEXexcGood3 32 3" xfId="7769" xr:uid="{00000000-0005-0000-0000-0000644E0000}"/>
    <cellStyle name="SAPBEXexcGood3 32 4" xfId="11557" xr:uid="{00000000-0005-0000-0000-0000654E0000}"/>
    <cellStyle name="SAPBEXexcGood3 32 5" xfId="13992" xr:uid="{00000000-0005-0000-0000-0000664E0000}"/>
    <cellStyle name="SAPBEXexcGood3 32 6" xfId="15540" xr:uid="{00000000-0005-0000-0000-0000674E0000}"/>
    <cellStyle name="SAPBEXexcGood3 32 7" xfId="18688" xr:uid="{00000000-0005-0000-0000-0000684E0000}"/>
    <cellStyle name="SAPBEXexcGood3 32 8" xfId="20236" xr:uid="{00000000-0005-0000-0000-0000694E0000}"/>
    <cellStyle name="SAPBEXexcGood3 32 9" xfId="23231" xr:uid="{00000000-0005-0000-0000-00006A4E0000}"/>
    <cellStyle name="SAPBEXexcGood3 33" xfId="4482" xr:uid="{00000000-0005-0000-0000-00006B4E0000}"/>
    <cellStyle name="SAPBEXexcGood3 33 2" xfId="7020" xr:uid="{00000000-0005-0000-0000-00006C4E0000}"/>
    <cellStyle name="SAPBEXexcGood3 33 3" xfId="8306" xr:uid="{00000000-0005-0000-0000-00006D4E0000}"/>
    <cellStyle name="SAPBEXexcGood3 33 4" xfId="11026" xr:uid="{00000000-0005-0000-0000-00006E4E0000}"/>
    <cellStyle name="SAPBEXexcGood3 33 5" xfId="13408" xr:uid="{00000000-0005-0000-0000-00006F4E0000}"/>
    <cellStyle name="SAPBEXexcGood3 33 6" xfId="15295" xr:uid="{00000000-0005-0000-0000-0000704E0000}"/>
    <cellStyle name="SAPBEXexcGood3 33 7" xfId="18104" xr:uid="{00000000-0005-0000-0000-0000714E0000}"/>
    <cellStyle name="SAPBEXexcGood3 33 8" xfId="19991" xr:uid="{00000000-0005-0000-0000-0000724E0000}"/>
    <cellStyle name="SAPBEXexcGood3 33 9" xfId="22699" xr:uid="{00000000-0005-0000-0000-0000734E0000}"/>
    <cellStyle name="SAPBEXexcGood3 34" xfId="4405" xr:uid="{00000000-0005-0000-0000-0000744E0000}"/>
    <cellStyle name="SAPBEXexcGood3 34 2" xfId="6943" xr:uid="{00000000-0005-0000-0000-0000754E0000}"/>
    <cellStyle name="SAPBEXexcGood3 34 3" xfId="8847" xr:uid="{00000000-0005-0000-0000-0000764E0000}"/>
    <cellStyle name="SAPBEXexcGood3 34 4" xfId="12157" xr:uid="{00000000-0005-0000-0000-0000774E0000}"/>
    <cellStyle name="SAPBEXexcGood3 34 5" xfId="14640" xr:uid="{00000000-0005-0000-0000-0000784E0000}"/>
    <cellStyle name="SAPBEXexcGood3 34 6" xfId="15469" xr:uid="{00000000-0005-0000-0000-0000794E0000}"/>
    <cellStyle name="SAPBEXexcGood3 34 7" xfId="19336" xr:uid="{00000000-0005-0000-0000-00007A4E0000}"/>
    <cellStyle name="SAPBEXexcGood3 34 8" xfId="20165" xr:uid="{00000000-0005-0000-0000-00007B4E0000}"/>
    <cellStyle name="SAPBEXexcGood3 34 9" xfId="23831" xr:uid="{00000000-0005-0000-0000-00007C4E0000}"/>
    <cellStyle name="SAPBEXexcGood3 35" xfId="4591" xr:uid="{00000000-0005-0000-0000-00007D4E0000}"/>
    <cellStyle name="SAPBEXexcGood3 35 2" xfId="7129" xr:uid="{00000000-0005-0000-0000-00007E4E0000}"/>
    <cellStyle name="SAPBEXexcGood3 35 3" xfId="8177" xr:uid="{00000000-0005-0000-0000-00007F4E0000}"/>
    <cellStyle name="SAPBEXexcGood3 35 4" xfId="11760" xr:uid="{00000000-0005-0000-0000-0000804E0000}"/>
    <cellStyle name="SAPBEXexcGood3 35 5" xfId="14211" xr:uid="{00000000-0005-0000-0000-0000814E0000}"/>
    <cellStyle name="SAPBEXexcGood3 35 6" xfId="16624" xr:uid="{00000000-0005-0000-0000-0000824E0000}"/>
    <cellStyle name="SAPBEXexcGood3 35 7" xfId="18907" xr:uid="{00000000-0005-0000-0000-0000834E0000}"/>
    <cellStyle name="SAPBEXexcGood3 35 8" xfId="21320" xr:uid="{00000000-0005-0000-0000-0000844E0000}"/>
    <cellStyle name="SAPBEXexcGood3 35 9" xfId="23434" xr:uid="{00000000-0005-0000-0000-0000854E0000}"/>
    <cellStyle name="SAPBEXexcGood3 36" xfId="4634" xr:uid="{00000000-0005-0000-0000-0000864E0000}"/>
    <cellStyle name="SAPBEXexcGood3 36 2" xfId="7172" xr:uid="{00000000-0005-0000-0000-0000874E0000}"/>
    <cellStyle name="SAPBEXexcGood3 36 3" xfId="8523" xr:uid="{00000000-0005-0000-0000-0000884E0000}"/>
    <cellStyle name="SAPBEXexcGood3 36 4" xfId="11118" xr:uid="{00000000-0005-0000-0000-0000894E0000}"/>
    <cellStyle name="SAPBEXexcGood3 36 5" xfId="13512" xr:uid="{00000000-0005-0000-0000-00008A4E0000}"/>
    <cellStyle name="SAPBEXexcGood3 36 6" xfId="15745" xr:uid="{00000000-0005-0000-0000-00008B4E0000}"/>
    <cellStyle name="SAPBEXexcGood3 36 7" xfId="18208" xr:uid="{00000000-0005-0000-0000-00008C4E0000}"/>
    <cellStyle name="SAPBEXexcGood3 36 8" xfId="20441" xr:uid="{00000000-0005-0000-0000-00008D4E0000}"/>
    <cellStyle name="SAPBEXexcGood3 36 9" xfId="22791" xr:uid="{00000000-0005-0000-0000-00008E4E0000}"/>
    <cellStyle name="SAPBEXexcGood3 37" xfId="4677" xr:uid="{00000000-0005-0000-0000-00008F4E0000}"/>
    <cellStyle name="SAPBEXexcGood3 37 2" xfId="7215" xr:uid="{00000000-0005-0000-0000-0000904E0000}"/>
    <cellStyle name="SAPBEXexcGood3 37 3" xfId="8981" xr:uid="{00000000-0005-0000-0000-0000914E0000}"/>
    <cellStyle name="SAPBEXexcGood3 37 4" xfId="10676" xr:uid="{00000000-0005-0000-0000-0000924E0000}"/>
    <cellStyle name="SAPBEXexcGood3 37 5" xfId="13025" xr:uid="{00000000-0005-0000-0000-0000934E0000}"/>
    <cellStyle name="SAPBEXexcGood3 37 6" xfId="15357" xr:uid="{00000000-0005-0000-0000-0000944E0000}"/>
    <cellStyle name="SAPBEXexcGood3 37 7" xfId="17721" xr:uid="{00000000-0005-0000-0000-0000954E0000}"/>
    <cellStyle name="SAPBEXexcGood3 37 8" xfId="20053" xr:uid="{00000000-0005-0000-0000-0000964E0000}"/>
    <cellStyle name="SAPBEXexcGood3 37 9" xfId="22349" xr:uid="{00000000-0005-0000-0000-0000974E0000}"/>
    <cellStyle name="SAPBEXexcGood3 38" xfId="4587" xr:uid="{00000000-0005-0000-0000-0000984E0000}"/>
    <cellStyle name="SAPBEXexcGood3 38 2" xfId="7125" xr:uid="{00000000-0005-0000-0000-0000994E0000}"/>
    <cellStyle name="SAPBEXexcGood3 38 3" xfId="9436" xr:uid="{00000000-0005-0000-0000-00009A4E0000}"/>
    <cellStyle name="SAPBEXexcGood3 38 4" xfId="11647" xr:uid="{00000000-0005-0000-0000-00009B4E0000}"/>
    <cellStyle name="SAPBEXexcGood3 38 5" xfId="14092" xr:uid="{00000000-0005-0000-0000-00009C4E0000}"/>
    <cellStyle name="SAPBEXexcGood3 38 6" xfId="14299" xr:uid="{00000000-0005-0000-0000-00009D4E0000}"/>
    <cellStyle name="SAPBEXexcGood3 38 7" xfId="18788" xr:uid="{00000000-0005-0000-0000-00009E4E0000}"/>
    <cellStyle name="SAPBEXexcGood3 38 8" xfId="18995" xr:uid="{00000000-0005-0000-0000-00009F4E0000}"/>
    <cellStyle name="SAPBEXexcGood3 38 9" xfId="23322" xr:uid="{00000000-0005-0000-0000-0000A04E0000}"/>
    <cellStyle name="SAPBEXexcGood3 39" xfId="4675" xr:uid="{00000000-0005-0000-0000-0000A14E0000}"/>
    <cellStyle name="SAPBEXexcGood3 39 2" xfId="7213" xr:uid="{00000000-0005-0000-0000-0000A24E0000}"/>
    <cellStyle name="SAPBEXexcGood3 39 3" xfId="5495" xr:uid="{00000000-0005-0000-0000-0000A34E0000}"/>
    <cellStyle name="SAPBEXexcGood3 39 4" xfId="12017" xr:uid="{00000000-0005-0000-0000-0000A44E0000}"/>
    <cellStyle name="SAPBEXexcGood3 39 5" xfId="14497" xr:uid="{00000000-0005-0000-0000-0000A54E0000}"/>
    <cellStyle name="SAPBEXexcGood3 39 6" xfId="14394" xr:uid="{00000000-0005-0000-0000-0000A64E0000}"/>
    <cellStyle name="SAPBEXexcGood3 39 7" xfId="19193" xr:uid="{00000000-0005-0000-0000-0000A74E0000}"/>
    <cellStyle name="SAPBEXexcGood3 39 8" xfId="19090" xr:uid="{00000000-0005-0000-0000-0000A84E0000}"/>
    <cellStyle name="SAPBEXexcGood3 39 9" xfId="23692" xr:uid="{00000000-0005-0000-0000-0000A94E0000}"/>
    <cellStyle name="SAPBEXexcGood3 4" xfId="3150" xr:uid="{00000000-0005-0000-0000-0000AA4E0000}"/>
    <cellStyle name="SAPBEXexcGood3 4 2" xfId="5688" xr:uid="{00000000-0005-0000-0000-0000AB4E0000}"/>
    <cellStyle name="SAPBEXexcGood3 4 3" xfId="9170" xr:uid="{00000000-0005-0000-0000-0000AC4E0000}"/>
    <cellStyle name="SAPBEXexcGood3 4 4" xfId="11724" xr:uid="{00000000-0005-0000-0000-0000AD4E0000}"/>
    <cellStyle name="SAPBEXexcGood3 4 5" xfId="14175" xr:uid="{00000000-0005-0000-0000-0000AE4E0000}"/>
    <cellStyle name="SAPBEXexcGood3 4 6" xfId="16509" xr:uid="{00000000-0005-0000-0000-0000AF4E0000}"/>
    <cellStyle name="SAPBEXexcGood3 4 7" xfId="18871" xr:uid="{00000000-0005-0000-0000-0000B04E0000}"/>
    <cellStyle name="SAPBEXexcGood3 4 8" xfId="21205" xr:uid="{00000000-0005-0000-0000-0000B14E0000}"/>
    <cellStyle name="SAPBEXexcGood3 4 9" xfId="23398" xr:uid="{00000000-0005-0000-0000-0000B24E0000}"/>
    <cellStyle name="SAPBEXexcGood3 40" xfId="4824" xr:uid="{00000000-0005-0000-0000-0000B34E0000}"/>
    <cellStyle name="SAPBEXexcGood3 40 2" xfId="7362" xr:uid="{00000000-0005-0000-0000-0000B44E0000}"/>
    <cellStyle name="SAPBEXexcGood3 40 3" xfId="8819" xr:uid="{00000000-0005-0000-0000-0000B54E0000}"/>
    <cellStyle name="SAPBEXexcGood3 40 4" xfId="10330" xr:uid="{00000000-0005-0000-0000-0000B64E0000}"/>
    <cellStyle name="SAPBEXexcGood3 40 5" xfId="12649" xr:uid="{00000000-0005-0000-0000-0000B74E0000}"/>
    <cellStyle name="SAPBEXexcGood3 40 6" xfId="16352" xr:uid="{00000000-0005-0000-0000-0000B84E0000}"/>
    <cellStyle name="SAPBEXexcGood3 40 7" xfId="17345" xr:uid="{00000000-0005-0000-0000-0000B94E0000}"/>
    <cellStyle name="SAPBEXexcGood3 40 8" xfId="21048" xr:uid="{00000000-0005-0000-0000-0000BA4E0000}"/>
    <cellStyle name="SAPBEXexcGood3 40 9" xfId="22001" xr:uid="{00000000-0005-0000-0000-0000BB4E0000}"/>
    <cellStyle name="SAPBEXexcGood3 41" xfId="4861" xr:uid="{00000000-0005-0000-0000-0000BC4E0000}"/>
    <cellStyle name="SAPBEXexcGood3 41 2" xfId="7399" xr:uid="{00000000-0005-0000-0000-0000BD4E0000}"/>
    <cellStyle name="SAPBEXexcGood3 41 3" xfId="9002" xr:uid="{00000000-0005-0000-0000-0000BE4E0000}"/>
    <cellStyle name="SAPBEXexcGood3 41 4" xfId="9093" xr:uid="{00000000-0005-0000-0000-0000BF4E0000}"/>
    <cellStyle name="SAPBEXexcGood3 41 5" xfId="12452" xr:uid="{00000000-0005-0000-0000-0000C04E0000}"/>
    <cellStyle name="SAPBEXexcGood3 41 6" xfId="15547" xr:uid="{00000000-0005-0000-0000-0000C14E0000}"/>
    <cellStyle name="SAPBEXexcGood3 41 7" xfId="17148" xr:uid="{00000000-0005-0000-0000-0000C24E0000}"/>
    <cellStyle name="SAPBEXexcGood3 41 8" xfId="20243" xr:uid="{00000000-0005-0000-0000-0000C34E0000}"/>
    <cellStyle name="SAPBEXexcGood3 41 9" xfId="21831" xr:uid="{00000000-0005-0000-0000-0000C44E0000}"/>
    <cellStyle name="SAPBEXexcGood3 42" xfId="4887" xr:uid="{00000000-0005-0000-0000-0000C54E0000}"/>
    <cellStyle name="SAPBEXexcGood3 42 2" xfId="7425" xr:uid="{00000000-0005-0000-0000-0000C64E0000}"/>
    <cellStyle name="SAPBEXexcGood3 42 3" xfId="9019" xr:uid="{00000000-0005-0000-0000-0000C74E0000}"/>
    <cellStyle name="SAPBEXexcGood3 42 4" xfId="10801" xr:uid="{00000000-0005-0000-0000-0000C84E0000}"/>
    <cellStyle name="SAPBEXexcGood3 42 5" xfId="13161" xr:uid="{00000000-0005-0000-0000-0000C94E0000}"/>
    <cellStyle name="SAPBEXexcGood3 42 6" xfId="15287" xr:uid="{00000000-0005-0000-0000-0000CA4E0000}"/>
    <cellStyle name="SAPBEXexcGood3 42 7" xfId="17857" xr:uid="{00000000-0005-0000-0000-0000CB4E0000}"/>
    <cellStyle name="SAPBEXexcGood3 42 8" xfId="19983" xr:uid="{00000000-0005-0000-0000-0000CC4E0000}"/>
    <cellStyle name="SAPBEXexcGood3 42 9" xfId="22472" xr:uid="{00000000-0005-0000-0000-0000CD4E0000}"/>
    <cellStyle name="SAPBEXexcGood3 43" xfId="4871" xr:uid="{00000000-0005-0000-0000-0000CE4E0000}"/>
    <cellStyle name="SAPBEXexcGood3 43 2" xfId="7409" xr:uid="{00000000-0005-0000-0000-0000CF4E0000}"/>
    <cellStyle name="SAPBEXexcGood3 43 3" xfId="9721" xr:uid="{00000000-0005-0000-0000-0000D04E0000}"/>
    <cellStyle name="SAPBEXexcGood3 43 4" xfId="11255" xr:uid="{00000000-0005-0000-0000-0000D14E0000}"/>
    <cellStyle name="SAPBEXexcGood3 43 5" xfId="13661" xr:uid="{00000000-0005-0000-0000-0000D24E0000}"/>
    <cellStyle name="SAPBEXexcGood3 43 6" xfId="16341" xr:uid="{00000000-0005-0000-0000-0000D34E0000}"/>
    <cellStyle name="SAPBEXexcGood3 43 7" xfId="18357" xr:uid="{00000000-0005-0000-0000-0000D44E0000}"/>
    <cellStyle name="SAPBEXexcGood3 43 8" xfId="21037" xr:uid="{00000000-0005-0000-0000-0000D54E0000}"/>
    <cellStyle name="SAPBEXexcGood3 43 9" xfId="22929" xr:uid="{00000000-0005-0000-0000-0000D64E0000}"/>
    <cellStyle name="SAPBEXexcGood3 44" xfId="4984" xr:uid="{00000000-0005-0000-0000-0000D74E0000}"/>
    <cellStyle name="SAPBEXexcGood3 44 2" xfId="7522" xr:uid="{00000000-0005-0000-0000-0000D84E0000}"/>
    <cellStyle name="SAPBEXexcGood3 44 3" xfId="8412" xr:uid="{00000000-0005-0000-0000-0000D94E0000}"/>
    <cellStyle name="SAPBEXexcGood3 44 4" xfId="11420" xr:uid="{00000000-0005-0000-0000-0000DA4E0000}"/>
    <cellStyle name="SAPBEXexcGood3 44 5" xfId="13837" xr:uid="{00000000-0005-0000-0000-0000DB4E0000}"/>
    <cellStyle name="SAPBEXexcGood3 44 6" xfId="16664" xr:uid="{00000000-0005-0000-0000-0000DC4E0000}"/>
    <cellStyle name="SAPBEXexcGood3 44 7" xfId="18533" xr:uid="{00000000-0005-0000-0000-0000DD4E0000}"/>
    <cellStyle name="SAPBEXexcGood3 44 8" xfId="21360" xr:uid="{00000000-0005-0000-0000-0000DE4E0000}"/>
    <cellStyle name="SAPBEXexcGood3 44 9" xfId="23094" xr:uid="{00000000-0005-0000-0000-0000DF4E0000}"/>
    <cellStyle name="SAPBEXexcGood3 45" xfId="5022" xr:uid="{00000000-0005-0000-0000-0000E04E0000}"/>
    <cellStyle name="SAPBEXexcGood3 45 2" xfId="7560" xr:uid="{00000000-0005-0000-0000-0000E14E0000}"/>
    <cellStyle name="SAPBEXexcGood3 45 3" xfId="10146" xr:uid="{00000000-0005-0000-0000-0000E24E0000}"/>
    <cellStyle name="SAPBEXexcGood3 45 4" xfId="10583" xr:uid="{00000000-0005-0000-0000-0000E34E0000}"/>
    <cellStyle name="SAPBEXexcGood3 45 5" xfId="12930" xr:uid="{00000000-0005-0000-0000-0000E44E0000}"/>
    <cellStyle name="SAPBEXexcGood3 45 6" xfId="16083" xr:uid="{00000000-0005-0000-0000-0000E54E0000}"/>
    <cellStyle name="SAPBEXexcGood3 45 7" xfId="17626" xr:uid="{00000000-0005-0000-0000-0000E64E0000}"/>
    <cellStyle name="SAPBEXexcGood3 45 8" xfId="20779" xr:uid="{00000000-0005-0000-0000-0000E74E0000}"/>
    <cellStyle name="SAPBEXexcGood3 45 9" xfId="22256" xr:uid="{00000000-0005-0000-0000-0000E84E0000}"/>
    <cellStyle name="SAPBEXexcGood3 46" xfId="5057" xr:uid="{00000000-0005-0000-0000-0000E94E0000}"/>
    <cellStyle name="SAPBEXexcGood3 46 2" xfId="7595" xr:uid="{00000000-0005-0000-0000-0000EA4E0000}"/>
    <cellStyle name="SAPBEXexcGood3 46 3" xfId="8357" xr:uid="{00000000-0005-0000-0000-0000EB4E0000}"/>
    <cellStyle name="SAPBEXexcGood3 46 4" xfId="11119" xr:uid="{00000000-0005-0000-0000-0000EC4E0000}"/>
    <cellStyle name="SAPBEXexcGood3 46 5" xfId="13513" xr:uid="{00000000-0005-0000-0000-0000ED4E0000}"/>
    <cellStyle name="SAPBEXexcGood3 46 6" xfId="15202" xr:uid="{00000000-0005-0000-0000-0000EE4E0000}"/>
    <cellStyle name="SAPBEXexcGood3 46 7" xfId="18209" xr:uid="{00000000-0005-0000-0000-0000EF4E0000}"/>
    <cellStyle name="SAPBEXexcGood3 46 8" xfId="19898" xr:uid="{00000000-0005-0000-0000-0000F04E0000}"/>
    <cellStyle name="SAPBEXexcGood3 46 9" xfId="22792" xr:uid="{00000000-0005-0000-0000-0000F14E0000}"/>
    <cellStyle name="SAPBEXexcGood3 47" xfId="5087" xr:uid="{00000000-0005-0000-0000-0000F24E0000}"/>
    <cellStyle name="SAPBEXexcGood3 47 2" xfId="7625" xr:uid="{00000000-0005-0000-0000-0000F34E0000}"/>
    <cellStyle name="SAPBEXexcGood3 47 3" xfId="10050" xr:uid="{00000000-0005-0000-0000-0000F44E0000}"/>
    <cellStyle name="SAPBEXexcGood3 47 4" xfId="11550" xr:uid="{00000000-0005-0000-0000-0000F54E0000}"/>
    <cellStyle name="SAPBEXexcGood3 47 5" xfId="13985" xr:uid="{00000000-0005-0000-0000-0000F64E0000}"/>
    <cellStyle name="SAPBEXexcGood3 47 6" xfId="16243" xr:uid="{00000000-0005-0000-0000-0000F74E0000}"/>
    <cellStyle name="SAPBEXexcGood3 47 7" xfId="18681" xr:uid="{00000000-0005-0000-0000-0000F84E0000}"/>
    <cellStyle name="SAPBEXexcGood3 47 8" xfId="20939" xr:uid="{00000000-0005-0000-0000-0000F94E0000}"/>
    <cellStyle name="SAPBEXexcGood3 47 9" xfId="23224" xr:uid="{00000000-0005-0000-0000-0000FA4E0000}"/>
    <cellStyle name="SAPBEXexcGood3 48" xfId="5134" xr:uid="{00000000-0005-0000-0000-0000FB4E0000}"/>
    <cellStyle name="SAPBEXexcGood3 48 2" xfId="7672" xr:uid="{00000000-0005-0000-0000-0000FC4E0000}"/>
    <cellStyle name="SAPBEXexcGood3 48 3" xfId="8162" xr:uid="{00000000-0005-0000-0000-0000FD4E0000}"/>
    <cellStyle name="SAPBEXexcGood3 48 4" xfId="10390" xr:uid="{00000000-0005-0000-0000-0000FE4E0000}"/>
    <cellStyle name="SAPBEXexcGood3 48 5" xfId="12713" xr:uid="{00000000-0005-0000-0000-0000FF4E0000}"/>
    <cellStyle name="SAPBEXexcGood3 48 6" xfId="14880" xr:uid="{00000000-0005-0000-0000-0000004F0000}"/>
    <cellStyle name="SAPBEXexcGood3 48 7" xfId="17409" xr:uid="{00000000-0005-0000-0000-0000014F0000}"/>
    <cellStyle name="SAPBEXexcGood3 48 8" xfId="19576" xr:uid="{00000000-0005-0000-0000-0000024F0000}"/>
    <cellStyle name="SAPBEXexcGood3 48 9" xfId="22061" xr:uid="{00000000-0005-0000-0000-0000034F0000}"/>
    <cellStyle name="SAPBEXexcGood3 49" xfId="5203" xr:uid="{00000000-0005-0000-0000-0000044F0000}"/>
    <cellStyle name="SAPBEXexcGood3 49 2" xfId="7742" xr:uid="{00000000-0005-0000-0000-0000054F0000}"/>
    <cellStyle name="SAPBEXexcGood3 49 3" xfId="8861" xr:uid="{00000000-0005-0000-0000-0000064F0000}"/>
    <cellStyle name="SAPBEXexcGood3 49 4" xfId="10761" xr:uid="{00000000-0005-0000-0000-0000074F0000}"/>
    <cellStyle name="SAPBEXexcGood3 49 5" xfId="13116" xr:uid="{00000000-0005-0000-0000-0000084F0000}"/>
    <cellStyle name="SAPBEXexcGood3 49 6" xfId="16864" xr:uid="{00000000-0005-0000-0000-0000094F0000}"/>
    <cellStyle name="SAPBEXexcGood3 49 7" xfId="17812" xr:uid="{00000000-0005-0000-0000-00000A4F0000}"/>
    <cellStyle name="SAPBEXexcGood3 49 8" xfId="21560" xr:uid="{00000000-0005-0000-0000-00000B4F0000}"/>
    <cellStyle name="SAPBEXexcGood3 49 9" xfId="22433" xr:uid="{00000000-0005-0000-0000-00000C4F0000}"/>
    <cellStyle name="SAPBEXexcGood3 5" xfId="3193" xr:uid="{00000000-0005-0000-0000-00000D4F0000}"/>
    <cellStyle name="SAPBEXexcGood3 5 2" xfId="5731" xr:uid="{00000000-0005-0000-0000-00000E4F0000}"/>
    <cellStyle name="SAPBEXexcGood3 5 3" xfId="7978" xr:uid="{00000000-0005-0000-0000-00000F4F0000}"/>
    <cellStyle name="SAPBEXexcGood3 5 4" xfId="10990" xr:uid="{00000000-0005-0000-0000-0000104F0000}"/>
    <cellStyle name="SAPBEXexcGood3 5 5" xfId="13364" xr:uid="{00000000-0005-0000-0000-0000114F0000}"/>
    <cellStyle name="SAPBEXexcGood3 5 6" xfId="16867" xr:uid="{00000000-0005-0000-0000-0000124F0000}"/>
    <cellStyle name="SAPBEXexcGood3 5 7" xfId="18060" xr:uid="{00000000-0005-0000-0000-0000134F0000}"/>
    <cellStyle name="SAPBEXexcGood3 5 8" xfId="21563" xr:uid="{00000000-0005-0000-0000-0000144F0000}"/>
    <cellStyle name="SAPBEXexcGood3 5 9" xfId="22663" xr:uid="{00000000-0005-0000-0000-0000154F0000}"/>
    <cellStyle name="SAPBEXexcGood3 50" xfId="5176" xr:uid="{00000000-0005-0000-0000-0000164F0000}"/>
    <cellStyle name="SAPBEXexcGood3 50 2" xfId="8480" xr:uid="{00000000-0005-0000-0000-0000174F0000}"/>
    <cellStyle name="SAPBEXexcGood3 50 3" xfId="10509" xr:uid="{00000000-0005-0000-0000-0000184F0000}"/>
    <cellStyle name="SAPBEXexcGood3 50 4" xfId="12755" xr:uid="{00000000-0005-0000-0000-0000194F0000}"/>
    <cellStyle name="SAPBEXexcGood3 50 5" xfId="16861" xr:uid="{00000000-0005-0000-0000-00001A4F0000}"/>
    <cellStyle name="SAPBEXexcGood3 50 6" xfId="17451" xr:uid="{00000000-0005-0000-0000-00001B4F0000}"/>
    <cellStyle name="SAPBEXexcGood3 50 7" xfId="21557" xr:uid="{00000000-0005-0000-0000-00001C4F0000}"/>
    <cellStyle name="SAPBEXexcGood3 50 8" xfId="22100" xr:uid="{00000000-0005-0000-0000-00001D4F0000}"/>
    <cellStyle name="SAPBEXexcGood3 51" xfId="8768" xr:uid="{00000000-0005-0000-0000-00001E4F0000}"/>
    <cellStyle name="SAPBEXexcGood3 52" xfId="10490" xr:uid="{00000000-0005-0000-0000-00001F4F0000}"/>
    <cellStyle name="SAPBEXexcGood3 53" xfId="12825" xr:uid="{00000000-0005-0000-0000-0000204F0000}"/>
    <cellStyle name="SAPBEXexcGood3 54" xfId="16275" xr:uid="{00000000-0005-0000-0000-0000214F0000}"/>
    <cellStyle name="SAPBEXexcGood3 55" xfId="17521" xr:uid="{00000000-0005-0000-0000-0000224F0000}"/>
    <cellStyle name="SAPBEXexcGood3 56" xfId="20971" xr:uid="{00000000-0005-0000-0000-0000234F0000}"/>
    <cellStyle name="SAPBEXexcGood3 57" xfId="22160" xr:uid="{00000000-0005-0000-0000-0000244F0000}"/>
    <cellStyle name="SAPBEXexcGood3 6" xfId="3236" xr:uid="{00000000-0005-0000-0000-0000254F0000}"/>
    <cellStyle name="SAPBEXexcGood3 6 2" xfId="5774" xr:uid="{00000000-0005-0000-0000-0000264F0000}"/>
    <cellStyle name="SAPBEXexcGood3 6 3" xfId="9101" xr:uid="{00000000-0005-0000-0000-0000274F0000}"/>
    <cellStyle name="SAPBEXexcGood3 6 4" xfId="11037" xr:uid="{00000000-0005-0000-0000-0000284F0000}"/>
    <cellStyle name="SAPBEXexcGood3 6 5" xfId="13420" xr:uid="{00000000-0005-0000-0000-0000294F0000}"/>
    <cellStyle name="SAPBEXexcGood3 6 6" xfId="15728" xr:uid="{00000000-0005-0000-0000-00002A4F0000}"/>
    <cellStyle name="SAPBEXexcGood3 6 7" xfId="18116" xr:uid="{00000000-0005-0000-0000-00002B4F0000}"/>
    <cellStyle name="SAPBEXexcGood3 6 8" xfId="20424" xr:uid="{00000000-0005-0000-0000-00002C4F0000}"/>
    <cellStyle name="SAPBEXexcGood3 6 9" xfId="22710" xr:uid="{00000000-0005-0000-0000-00002D4F0000}"/>
    <cellStyle name="SAPBEXexcGood3 7" xfId="3279" xr:uid="{00000000-0005-0000-0000-00002E4F0000}"/>
    <cellStyle name="SAPBEXexcGood3 7 2" xfId="5817" xr:uid="{00000000-0005-0000-0000-00002F4F0000}"/>
    <cellStyle name="SAPBEXexcGood3 7 3" xfId="8802" xr:uid="{00000000-0005-0000-0000-0000304F0000}"/>
    <cellStyle name="SAPBEXexcGood3 7 4" xfId="12068" xr:uid="{00000000-0005-0000-0000-0000314F0000}"/>
    <cellStyle name="SAPBEXexcGood3 7 5" xfId="14548" xr:uid="{00000000-0005-0000-0000-0000324F0000}"/>
    <cellStyle name="SAPBEXexcGood3 7 6" xfId="13698" xr:uid="{00000000-0005-0000-0000-0000334F0000}"/>
    <cellStyle name="SAPBEXexcGood3 7 7" xfId="19244" xr:uid="{00000000-0005-0000-0000-0000344F0000}"/>
    <cellStyle name="SAPBEXexcGood3 7 8" xfId="18394" xr:uid="{00000000-0005-0000-0000-0000354F0000}"/>
    <cellStyle name="SAPBEXexcGood3 7 9" xfId="23740" xr:uid="{00000000-0005-0000-0000-0000364F0000}"/>
    <cellStyle name="SAPBEXexcGood3 8" xfId="3322" xr:uid="{00000000-0005-0000-0000-0000374F0000}"/>
    <cellStyle name="SAPBEXexcGood3 8 2" xfId="5860" xr:uid="{00000000-0005-0000-0000-0000384F0000}"/>
    <cellStyle name="SAPBEXexcGood3 8 3" xfId="9086" xr:uid="{00000000-0005-0000-0000-0000394F0000}"/>
    <cellStyle name="SAPBEXexcGood3 8 4" xfId="10962" xr:uid="{00000000-0005-0000-0000-00003A4F0000}"/>
    <cellStyle name="SAPBEXexcGood3 8 5" xfId="13333" xr:uid="{00000000-0005-0000-0000-00003B4F0000}"/>
    <cellStyle name="SAPBEXexcGood3 8 6" xfId="16124" xr:uid="{00000000-0005-0000-0000-00003C4F0000}"/>
    <cellStyle name="SAPBEXexcGood3 8 7" xfId="18029" xr:uid="{00000000-0005-0000-0000-00003D4F0000}"/>
    <cellStyle name="SAPBEXexcGood3 8 8" xfId="20820" xr:uid="{00000000-0005-0000-0000-00003E4F0000}"/>
    <cellStyle name="SAPBEXexcGood3 8 9" xfId="22633" xr:uid="{00000000-0005-0000-0000-00003F4F0000}"/>
    <cellStyle name="SAPBEXexcGood3 9" xfId="3365" xr:uid="{00000000-0005-0000-0000-0000404F0000}"/>
    <cellStyle name="SAPBEXexcGood3 9 2" xfId="5903" xr:uid="{00000000-0005-0000-0000-0000414F0000}"/>
    <cellStyle name="SAPBEXexcGood3 9 3" xfId="9206" xr:uid="{00000000-0005-0000-0000-0000424F0000}"/>
    <cellStyle name="SAPBEXexcGood3 9 4" xfId="11233" xr:uid="{00000000-0005-0000-0000-0000434F0000}"/>
    <cellStyle name="SAPBEXexcGood3 9 5" xfId="13638" xr:uid="{00000000-0005-0000-0000-0000444F0000}"/>
    <cellStyle name="SAPBEXexcGood3 9 6" xfId="16319" xr:uid="{00000000-0005-0000-0000-0000454F0000}"/>
    <cellStyle name="SAPBEXexcGood3 9 7" xfId="18334" xr:uid="{00000000-0005-0000-0000-0000464F0000}"/>
    <cellStyle name="SAPBEXexcGood3 9 8" xfId="21015" xr:uid="{00000000-0005-0000-0000-0000474F0000}"/>
    <cellStyle name="SAPBEXexcGood3 9 9" xfId="22907" xr:uid="{00000000-0005-0000-0000-0000484F0000}"/>
    <cellStyle name="SAPBEXfilterDrill" xfId="2954" xr:uid="{00000000-0005-0000-0000-0000494F0000}"/>
    <cellStyle name="SAPBEXfilterDrill 10" xfId="3176" xr:uid="{00000000-0005-0000-0000-00004A4F0000}"/>
    <cellStyle name="SAPBEXfilterDrill 10 2" xfId="5714" xr:uid="{00000000-0005-0000-0000-00004B4F0000}"/>
    <cellStyle name="SAPBEXfilterDrill 10 3" xfId="9060" xr:uid="{00000000-0005-0000-0000-00004C4F0000}"/>
    <cellStyle name="SAPBEXfilterDrill 10 4" xfId="11238" xr:uid="{00000000-0005-0000-0000-00004D4F0000}"/>
    <cellStyle name="SAPBEXfilterDrill 10 5" xfId="13643" xr:uid="{00000000-0005-0000-0000-00004E4F0000}"/>
    <cellStyle name="SAPBEXfilterDrill 10 6" xfId="14676" xr:uid="{00000000-0005-0000-0000-00004F4F0000}"/>
    <cellStyle name="SAPBEXfilterDrill 10 7" xfId="18339" xr:uid="{00000000-0005-0000-0000-0000504F0000}"/>
    <cellStyle name="SAPBEXfilterDrill 10 8" xfId="19372" xr:uid="{00000000-0005-0000-0000-0000514F0000}"/>
    <cellStyle name="SAPBEXfilterDrill 10 9" xfId="22912" xr:uid="{00000000-0005-0000-0000-0000524F0000}"/>
    <cellStyle name="SAPBEXfilterDrill 11" xfId="3514" xr:uid="{00000000-0005-0000-0000-0000534F0000}"/>
    <cellStyle name="SAPBEXfilterDrill 11 2" xfId="6052" xr:uid="{00000000-0005-0000-0000-0000544F0000}"/>
    <cellStyle name="SAPBEXfilterDrill 11 3" xfId="8242" xr:uid="{00000000-0005-0000-0000-0000554F0000}"/>
    <cellStyle name="SAPBEXfilterDrill 11 4" xfId="11619" xr:uid="{00000000-0005-0000-0000-0000564F0000}"/>
    <cellStyle name="SAPBEXfilterDrill 11 5" xfId="14060" xr:uid="{00000000-0005-0000-0000-0000574F0000}"/>
    <cellStyle name="SAPBEXfilterDrill 11 6" xfId="15754" xr:uid="{00000000-0005-0000-0000-0000584F0000}"/>
    <cellStyle name="SAPBEXfilterDrill 11 7" xfId="18756" xr:uid="{00000000-0005-0000-0000-0000594F0000}"/>
    <cellStyle name="SAPBEXfilterDrill 11 8" xfId="20450" xr:uid="{00000000-0005-0000-0000-00005A4F0000}"/>
    <cellStyle name="SAPBEXfilterDrill 11 9" xfId="23294" xr:uid="{00000000-0005-0000-0000-00005B4F0000}"/>
    <cellStyle name="SAPBEXfilterDrill 12" xfId="3169" xr:uid="{00000000-0005-0000-0000-00005C4F0000}"/>
    <cellStyle name="SAPBEXfilterDrill 12 2" xfId="5707" xr:uid="{00000000-0005-0000-0000-00005D4F0000}"/>
    <cellStyle name="SAPBEXfilterDrill 12 3" xfId="9162" xr:uid="{00000000-0005-0000-0000-00005E4F0000}"/>
    <cellStyle name="SAPBEXfilterDrill 12 4" xfId="10989" xr:uid="{00000000-0005-0000-0000-00005F4F0000}"/>
    <cellStyle name="SAPBEXfilterDrill 12 5" xfId="12339" xr:uid="{00000000-0005-0000-0000-0000604F0000}"/>
    <cellStyle name="SAPBEXfilterDrill 12 6" xfId="15340" xr:uid="{00000000-0005-0000-0000-0000614F0000}"/>
    <cellStyle name="SAPBEXfilterDrill 12 7" xfId="17035" xr:uid="{00000000-0005-0000-0000-0000624F0000}"/>
    <cellStyle name="SAPBEXfilterDrill 12 8" xfId="20036" xr:uid="{00000000-0005-0000-0000-0000634F0000}"/>
    <cellStyle name="SAPBEXfilterDrill 12 9" xfId="21728" xr:uid="{00000000-0005-0000-0000-0000644F0000}"/>
    <cellStyle name="SAPBEXfilterDrill 13" xfId="3462" xr:uid="{00000000-0005-0000-0000-0000654F0000}"/>
    <cellStyle name="SAPBEXfilterDrill 13 2" xfId="6000" xr:uid="{00000000-0005-0000-0000-0000664F0000}"/>
    <cellStyle name="SAPBEXfilterDrill 13 3" xfId="8892" xr:uid="{00000000-0005-0000-0000-0000674F0000}"/>
    <cellStyle name="SAPBEXfilterDrill 13 4" xfId="11085" xr:uid="{00000000-0005-0000-0000-0000684F0000}"/>
    <cellStyle name="SAPBEXfilterDrill 13 5" xfId="13475" xr:uid="{00000000-0005-0000-0000-0000694F0000}"/>
    <cellStyle name="SAPBEXfilterDrill 13 6" xfId="16630" xr:uid="{00000000-0005-0000-0000-00006A4F0000}"/>
    <cellStyle name="SAPBEXfilterDrill 13 7" xfId="18171" xr:uid="{00000000-0005-0000-0000-00006B4F0000}"/>
    <cellStyle name="SAPBEXfilterDrill 13 8" xfId="21326" xr:uid="{00000000-0005-0000-0000-00006C4F0000}"/>
    <cellStyle name="SAPBEXfilterDrill 13 9" xfId="22758" xr:uid="{00000000-0005-0000-0000-00006D4F0000}"/>
    <cellStyle name="SAPBEXfilterDrill 14" xfId="3585" xr:uid="{00000000-0005-0000-0000-00006E4F0000}"/>
    <cellStyle name="SAPBEXfilterDrill 14 2" xfId="6123" xr:uid="{00000000-0005-0000-0000-00006F4F0000}"/>
    <cellStyle name="SAPBEXfilterDrill 14 3" xfId="9053" xr:uid="{00000000-0005-0000-0000-0000704F0000}"/>
    <cellStyle name="SAPBEXfilterDrill 14 4" xfId="11392" xr:uid="{00000000-0005-0000-0000-0000714F0000}"/>
    <cellStyle name="SAPBEXfilterDrill 14 5" xfId="13807" xr:uid="{00000000-0005-0000-0000-0000724F0000}"/>
    <cellStyle name="SAPBEXfilterDrill 14 6" xfId="15990" xr:uid="{00000000-0005-0000-0000-0000734F0000}"/>
    <cellStyle name="SAPBEXfilterDrill 14 7" xfId="18503" xr:uid="{00000000-0005-0000-0000-0000744F0000}"/>
    <cellStyle name="SAPBEXfilterDrill 14 8" xfId="20686" xr:uid="{00000000-0005-0000-0000-0000754F0000}"/>
    <cellStyle name="SAPBEXfilterDrill 14 9" xfId="23066" xr:uid="{00000000-0005-0000-0000-0000764F0000}"/>
    <cellStyle name="SAPBEXfilterDrill 15" xfId="3576" xr:uid="{00000000-0005-0000-0000-0000774F0000}"/>
    <cellStyle name="SAPBEXfilterDrill 15 2" xfId="6114" xr:uid="{00000000-0005-0000-0000-0000784F0000}"/>
    <cellStyle name="SAPBEXfilterDrill 15 3" xfId="8747" xr:uid="{00000000-0005-0000-0000-0000794F0000}"/>
    <cellStyle name="SAPBEXfilterDrill 15 4" xfId="11161" xr:uid="{00000000-0005-0000-0000-00007A4F0000}"/>
    <cellStyle name="SAPBEXfilterDrill 15 5" xfId="13557" xr:uid="{00000000-0005-0000-0000-00007B4F0000}"/>
    <cellStyle name="SAPBEXfilterDrill 15 6" xfId="15261" xr:uid="{00000000-0005-0000-0000-00007C4F0000}"/>
    <cellStyle name="SAPBEXfilterDrill 15 7" xfId="18253" xr:uid="{00000000-0005-0000-0000-00007D4F0000}"/>
    <cellStyle name="SAPBEXfilterDrill 15 8" xfId="19957" xr:uid="{00000000-0005-0000-0000-00007E4F0000}"/>
    <cellStyle name="SAPBEXfilterDrill 15 9" xfId="22834" xr:uid="{00000000-0005-0000-0000-00007F4F0000}"/>
    <cellStyle name="SAPBEXfilterDrill 16" xfId="3591" xr:uid="{00000000-0005-0000-0000-0000804F0000}"/>
    <cellStyle name="SAPBEXfilterDrill 16 2" xfId="6129" xr:uid="{00000000-0005-0000-0000-0000814F0000}"/>
    <cellStyle name="SAPBEXfilterDrill 16 3" xfId="8331" xr:uid="{00000000-0005-0000-0000-0000824F0000}"/>
    <cellStyle name="SAPBEXfilterDrill 16 4" xfId="10363" xr:uid="{00000000-0005-0000-0000-0000834F0000}"/>
    <cellStyle name="SAPBEXfilterDrill 16 5" xfId="12685" xr:uid="{00000000-0005-0000-0000-0000844F0000}"/>
    <cellStyle name="SAPBEXfilterDrill 16 6" xfId="16862" xr:uid="{00000000-0005-0000-0000-0000854F0000}"/>
    <cellStyle name="SAPBEXfilterDrill 16 7" xfId="17381" xr:uid="{00000000-0005-0000-0000-0000864F0000}"/>
    <cellStyle name="SAPBEXfilterDrill 16 8" xfId="21558" xr:uid="{00000000-0005-0000-0000-0000874F0000}"/>
    <cellStyle name="SAPBEXfilterDrill 16 9" xfId="22034" xr:uid="{00000000-0005-0000-0000-0000884F0000}"/>
    <cellStyle name="SAPBEXfilterDrill 17" xfId="3578" xr:uid="{00000000-0005-0000-0000-0000894F0000}"/>
    <cellStyle name="SAPBEXfilterDrill 17 2" xfId="6116" xr:uid="{00000000-0005-0000-0000-00008A4F0000}"/>
    <cellStyle name="SAPBEXfilterDrill 17 3" xfId="5534" xr:uid="{00000000-0005-0000-0000-00008B4F0000}"/>
    <cellStyle name="SAPBEXfilterDrill 17 4" xfId="11525" xr:uid="{00000000-0005-0000-0000-00008C4F0000}"/>
    <cellStyle name="SAPBEXfilterDrill 17 5" xfId="13954" xr:uid="{00000000-0005-0000-0000-00008D4F0000}"/>
    <cellStyle name="SAPBEXfilterDrill 17 6" xfId="16554" xr:uid="{00000000-0005-0000-0000-00008E4F0000}"/>
    <cellStyle name="SAPBEXfilterDrill 17 7" xfId="18650" xr:uid="{00000000-0005-0000-0000-00008F4F0000}"/>
    <cellStyle name="SAPBEXfilterDrill 17 8" xfId="21250" xr:uid="{00000000-0005-0000-0000-0000904F0000}"/>
    <cellStyle name="SAPBEXfilterDrill 17 9" xfId="23199" xr:uid="{00000000-0005-0000-0000-0000914F0000}"/>
    <cellStyle name="SAPBEXfilterDrill 18" xfId="3697" xr:uid="{00000000-0005-0000-0000-0000924F0000}"/>
    <cellStyle name="SAPBEXfilterDrill 18 2" xfId="6235" xr:uid="{00000000-0005-0000-0000-0000934F0000}"/>
    <cellStyle name="SAPBEXfilterDrill 18 3" xfId="8874" xr:uid="{00000000-0005-0000-0000-0000944F0000}"/>
    <cellStyle name="SAPBEXfilterDrill 18 4" xfId="11559" xr:uid="{00000000-0005-0000-0000-0000954F0000}"/>
    <cellStyle name="SAPBEXfilterDrill 18 5" xfId="13994" xr:uid="{00000000-0005-0000-0000-0000964F0000}"/>
    <cellStyle name="SAPBEXfilterDrill 18 6" xfId="15441" xr:uid="{00000000-0005-0000-0000-0000974F0000}"/>
    <cellStyle name="SAPBEXfilterDrill 18 7" xfId="18690" xr:uid="{00000000-0005-0000-0000-0000984F0000}"/>
    <cellStyle name="SAPBEXfilterDrill 18 8" xfId="20137" xr:uid="{00000000-0005-0000-0000-0000994F0000}"/>
    <cellStyle name="SAPBEXfilterDrill 18 9" xfId="23233" xr:uid="{00000000-0005-0000-0000-00009A4F0000}"/>
    <cellStyle name="SAPBEXfilterDrill 19" xfId="3493" xr:uid="{00000000-0005-0000-0000-00009B4F0000}"/>
    <cellStyle name="SAPBEXfilterDrill 19 2" xfId="6031" xr:uid="{00000000-0005-0000-0000-00009C4F0000}"/>
    <cellStyle name="SAPBEXfilterDrill 19 3" xfId="8952" xr:uid="{00000000-0005-0000-0000-00009D4F0000}"/>
    <cellStyle name="SAPBEXfilterDrill 19 4" xfId="11728" xr:uid="{00000000-0005-0000-0000-00009E4F0000}"/>
    <cellStyle name="SAPBEXfilterDrill 19 5" xfId="14179" xr:uid="{00000000-0005-0000-0000-00009F4F0000}"/>
    <cellStyle name="SAPBEXfilterDrill 19 6" xfId="15616" xr:uid="{00000000-0005-0000-0000-0000A04F0000}"/>
    <cellStyle name="SAPBEXfilterDrill 19 7" xfId="18875" xr:uid="{00000000-0005-0000-0000-0000A14F0000}"/>
    <cellStyle name="SAPBEXfilterDrill 19 8" xfId="20312" xr:uid="{00000000-0005-0000-0000-0000A24F0000}"/>
    <cellStyle name="SAPBEXfilterDrill 19 9" xfId="23402" xr:uid="{00000000-0005-0000-0000-0000A34F0000}"/>
    <cellStyle name="SAPBEXfilterDrill 2" xfId="3073" xr:uid="{00000000-0005-0000-0000-0000A44F0000}"/>
    <cellStyle name="SAPBEXfilterDrill 2 2" xfId="5611" xr:uid="{00000000-0005-0000-0000-0000A54F0000}"/>
    <cellStyle name="SAPBEXfilterDrill 2 3" xfId="9283" xr:uid="{00000000-0005-0000-0000-0000A64F0000}"/>
    <cellStyle name="SAPBEXfilterDrill 2 4" xfId="11360" xr:uid="{00000000-0005-0000-0000-0000A74F0000}"/>
    <cellStyle name="SAPBEXfilterDrill 2 5" xfId="13773" xr:uid="{00000000-0005-0000-0000-0000A84F0000}"/>
    <cellStyle name="SAPBEXfilterDrill 2 6" xfId="16086" xr:uid="{00000000-0005-0000-0000-0000A94F0000}"/>
    <cellStyle name="SAPBEXfilterDrill 2 7" xfId="18469" xr:uid="{00000000-0005-0000-0000-0000AA4F0000}"/>
    <cellStyle name="SAPBEXfilterDrill 2 8" xfId="20782" xr:uid="{00000000-0005-0000-0000-0000AB4F0000}"/>
    <cellStyle name="SAPBEXfilterDrill 2 9" xfId="23034" xr:uid="{00000000-0005-0000-0000-0000AC4F0000}"/>
    <cellStyle name="SAPBEXfilterDrill 20" xfId="3759" xr:uid="{00000000-0005-0000-0000-0000AD4F0000}"/>
    <cellStyle name="SAPBEXfilterDrill 20 2" xfId="6297" xr:uid="{00000000-0005-0000-0000-0000AE4F0000}"/>
    <cellStyle name="SAPBEXfilterDrill 20 3" xfId="9845" xr:uid="{00000000-0005-0000-0000-0000AF4F0000}"/>
    <cellStyle name="SAPBEXfilterDrill 20 4" xfId="10662" xr:uid="{00000000-0005-0000-0000-0000B04F0000}"/>
    <cellStyle name="SAPBEXfilterDrill 20 5" xfId="13011" xr:uid="{00000000-0005-0000-0000-0000B14F0000}"/>
    <cellStyle name="SAPBEXfilterDrill 20 6" xfId="16058" xr:uid="{00000000-0005-0000-0000-0000B24F0000}"/>
    <cellStyle name="SAPBEXfilterDrill 20 7" xfId="17707" xr:uid="{00000000-0005-0000-0000-0000B34F0000}"/>
    <cellStyle name="SAPBEXfilterDrill 20 8" xfId="20754" xr:uid="{00000000-0005-0000-0000-0000B44F0000}"/>
    <cellStyle name="SAPBEXfilterDrill 20 9" xfId="22335" xr:uid="{00000000-0005-0000-0000-0000B54F0000}"/>
    <cellStyle name="SAPBEXfilterDrill 21" xfId="3711" xr:uid="{00000000-0005-0000-0000-0000B64F0000}"/>
    <cellStyle name="SAPBEXfilterDrill 21 2" xfId="6249" xr:uid="{00000000-0005-0000-0000-0000B74F0000}"/>
    <cellStyle name="SAPBEXfilterDrill 21 3" xfId="8387" xr:uid="{00000000-0005-0000-0000-0000B84F0000}"/>
    <cellStyle name="SAPBEXfilterDrill 21 4" xfId="12286" xr:uid="{00000000-0005-0000-0000-0000B94F0000}"/>
    <cellStyle name="SAPBEXfilterDrill 21 5" xfId="13964" xr:uid="{00000000-0005-0000-0000-0000BA4F0000}"/>
    <cellStyle name="SAPBEXfilterDrill 21 6" xfId="16119" xr:uid="{00000000-0005-0000-0000-0000BB4F0000}"/>
    <cellStyle name="SAPBEXfilterDrill 21 7" xfId="18660" xr:uid="{00000000-0005-0000-0000-0000BC4F0000}"/>
    <cellStyle name="SAPBEXfilterDrill 21 8" xfId="20815" xr:uid="{00000000-0005-0000-0000-0000BD4F0000}"/>
    <cellStyle name="SAPBEXfilterDrill 21 9" xfId="23206" xr:uid="{00000000-0005-0000-0000-0000BE4F0000}"/>
    <cellStyle name="SAPBEXfilterDrill 22" xfId="3737" xr:uid="{00000000-0005-0000-0000-0000BF4F0000}"/>
    <cellStyle name="SAPBEXfilterDrill 22 2" xfId="6275" xr:uid="{00000000-0005-0000-0000-0000C04F0000}"/>
    <cellStyle name="SAPBEXfilterDrill 22 3" xfId="8761" xr:uid="{00000000-0005-0000-0000-0000C14F0000}"/>
    <cellStyle name="SAPBEXfilterDrill 22 4" xfId="11515" xr:uid="{00000000-0005-0000-0000-0000C24F0000}"/>
    <cellStyle name="SAPBEXfilterDrill 22 5" xfId="13943" xr:uid="{00000000-0005-0000-0000-0000C34F0000}"/>
    <cellStyle name="SAPBEXfilterDrill 22 6" xfId="15531" xr:uid="{00000000-0005-0000-0000-0000C44F0000}"/>
    <cellStyle name="SAPBEXfilterDrill 22 7" xfId="18639" xr:uid="{00000000-0005-0000-0000-0000C54F0000}"/>
    <cellStyle name="SAPBEXfilterDrill 22 8" xfId="20227" xr:uid="{00000000-0005-0000-0000-0000C64F0000}"/>
    <cellStyle name="SAPBEXfilterDrill 22 9" xfId="23189" xr:uid="{00000000-0005-0000-0000-0000C74F0000}"/>
    <cellStyle name="SAPBEXfilterDrill 23" xfId="3624" xr:uid="{00000000-0005-0000-0000-0000C84F0000}"/>
    <cellStyle name="SAPBEXfilterDrill 23 2" xfId="6162" xr:uid="{00000000-0005-0000-0000-0000C94F0000}"/>
    <cellStyle name="SAPBEXfilterDrill 23 3" xfId="5536" xr:uid="{00000000-0005-0000-0000-0000CA4F0000}"/>
    <cellStyle name="SAPBEXfilterDrill 23 4" xfId="10705" xr:uid="{00000000-0005-0000-0000-0000CB4F0000}"/>
    <cellStyle name="SAPBEXfilterDrill 23 5" xfId="13059" xr:uid="{00000000-0005-0000-0000-0000CC4F0000}"/>
    <cellStyle name="SAPBEXfilterDrill 23 6" xfId="16370" xr:uid="{00000000-0005-0000-0000-0000CD4F0000}"/>
    <cellStyle name="SAPBEXfilterDrill 23 7" xfId="17755" xr:uid="{00000000-0005-0000-0000-0000CE4F0000}"/>
    <cellStyle name="SAPBEXfilterDrill 23 8" xfId="21066" xr:uid="{00000000-0005-0000-0000-0000CF4F0000}"/>
    <cellStyle name="SAPBEXfilterDrill 23 9" xfId="22378" xr:uid="{00000000-0005-0000-0000-0000D04F0000}"/>
    <cellStyle name="SAPBEXfilterDrill 24" xfId="3871" xr:uid="{00000000-0005-0000-0000-0000D14F0000}"/>
    <cellStyle name="SAPBEXfilterDrill 24 2" xfId="6409" xr:uid="{00000000-0005-0000-0000-0000D24F0000}"/>
    <cellStyle name="SAPBEXfilterDrill 24 3" xfId="9102" xr:uid="{00000000-0005-0000-0000-0000D34F0000}"/>
    <cellStyle name="SAPBEXfilterDrill 24 4" xfId="11698" xr:uid="{00000000-0005-0000-0000-0000D44F0000}"/>
    <cellStyle name="SAPBEXfilterDrill 24 5" xfId="14147" xr:uid="{00000000-0005-0000-0000-0000D54F0000}"/>
    <cellStyle name="SAPBEXfilterDrill 24 6" xfId="15094" xr:uid="{00000000-0005-0000-0000-0000D64F0000}"/>
    <cellStyle name="SAPBEXfilterDrill 24 7" xfId="18843" xr:uid="{00000000-0005-0000-0000-0000D74F0000}"/>
    <cellStyle name="SAPBEXfilterDrill 24 8" xfId="19790" xr:uid="{00000000-0005-0000-0000-0000D84F0000}"/>
    <cellStyle name="SAPBEXfilterDrill 24 9" xfId="23372" xr:uid="{00000000-0005-0000-0000-0000D94F0000}"/>
    <cellStyle name="SAPBEXfilterDrill 25" xfId="3788" xr:uid="{00000000-0005-0000-0000-0000DA4F0000}"/>
    <cellStyle name="SAPBEXfilterDrill 25 2" xfId="6326" xr:uid="{00000000-0005-0000-0000-0000DB4F0000}"/>
    <cellStyle name="SAPBEXfilterDrill 25 3" xfId="8967" xr:uid="{00000000-0005-0000-0000-0000DC4F0000}"/>
    <cellStyle name="SAPBEXfilterDrill 25 4" xfId="11219" xr:uid="{00000000-0005-0000-0000-0000DD4F0000}"/>
    <cellStyle name="SAPBEXfilterDrill 25 5" xfId="13622" xr:uid="{00000000-0005-0000-0000-0000DE4F0000}"/>
    <cellStyle name="SAPBEXfilterDrill 25 6" xfId="16449" xr:uid="{00000000-0005-0000-0000-0000DF4F0000}"/>
    <cellStyle name="SAPBEXfilterDrill 25 7" xfId="18318" xr:uid="{00000000-0005-0000-0000-0000E04F0000}"/>
    <cellStyle name="SAPBEXfilterDrill 25 8" xfId="21145" xr:uid="{00000000-0005-0000-0000-0000E14F0000}"/>
    <cellStyle name="SAPBEXfilterDrill 25 9" xfId="22894" xr:uid="{00000000-0005-0000-0000-0000E24F0000}"/>
    <cellStyle name="SAPBEXfilterDrill 26" xfId="3748" xr:uid="{00000000-0005-0000-0000-0000E34F0000}"/>
    <cellStyle name="SAPBEXfilterDrill 26 2" xfId="6286" xr:uid="{00000000-0005-0000-0000-0000E44F0000}"/>
    <cellStyle name="SAPBEXfilterDrill 26 3" xfId="8125" xr:uid="{00000000-0005-0000-0000-0000E54F0000}"/>
    <cellStyle name="SAPBEXfilterDrill 26 4" xfId="11229" xr:uid="{00000000-0005-0000-0000-0000E64F0000}"/>
    <cellStyle name="SAPBEXfilterDrill 26 5" xfId="13349" xr:uid="{00000000-0005-0000-0000-0000E74F0000}"/>
    <cellStyle name="SAPBEXfilterDrill 26 6" xfId="14484" xr:uid="{00000000-0005-0000-0000-0000E84F0000}"/>
    <cellStyle name="SAPBEXfilterDrill 26 7" xfId="18045" xr:uid="{00000000-0005-0000-0000-0000E94F0000}"/>
    <cellStyle name="SAPBEXfilterDrill 26 8" xfId="19180" xr:uid="{00000000-0005-0000-0000-0000EA4F0000}"/>
    <cellStyle name="SAPBEXfilterDrill 26 9" xfId="22648" xr:uid="{00000000-0005-0000-0000-0000EB4F0000}"/>
    <cellStyle name="SAPBEXfilterDrill 27" xfId="3883" xr:uid="{00000000-0005-0000-0000-0000EC4F0000}"/>
    <cellStyle name="SAPBEXfilterDrill 27 2" xfId="6421" xr:uid="{00000000-0005-0000-0000-0000ED4F0000}"/>
    <cellStyle name="SAPBEXfilterDrill 27 3" xfId="8164" xr:uid="{00000000-0005-0000-0000-0000EE4F0000}"/>
    <cellStyle name="SAPBEXfilterDrill 27 4" xfId="11613" xr:uid="{00000000-0005-0000-0000-0000EF4F0000}"/>
    <cellStyle name="SAPBEXfilterDrill 27 5" xfId="14053" xr:uid="{00000000-0005-0000-0000-0000F04F0000}"/>
    <cellStyle name="SAPBEXfilterDrill 27 6" xfId="16637" xr:uid="{00000000-0005-0000-0000-0000F14F0000}"/>
    <cellStyle name="SAPBEXfilterDrill 27 7" xfId="18749" xr:uid="{00000000-0005-0000-0000-0000F24F0000}"/>
    <cellStyle name="SAPBEXfilterDrill 27 8" xfId="21333" xr:uid="{00000000-0005-0000-0000-0000F34F0000}"/>
    <cellStyle name="SAPBEXfilterDrill 27 9" xfId="23287" xr:uid="{00000000-0005-0000-0000-0000F44F0000}"/>
    <cellStyle name="SAPBEXfilterDrill 28" xfId="4019" xr:uid="{00000000-0005-0000-0000-0000F54F0000}"/>
    <cellStyle name="SAPBEXfilterDrill 28 2" xfId="6557" xr:uid="{00000000-0005-0000-0000-0000F64F0000}"/>
    <cellStyle name="SAPBEXfilterDrill 28 3" xfId="8076" xr:uid="{00000000-0005-0000-0000-0000F74F0000}"/>
    <cellStyle name="SAPBEXfilterDrill 28 4" xfId="11834" xr:uid="{00000000-0005-0000-0000-0000F84F0000}"/>
    <cellStyle name="SAPBEXfilterDrill 28 5" xfId="14292" xr:uid="{00000000-0005-0000-0000-0000F94F0000}"/>
    <cellStyle name="SAPBEXfilterDrill 28 6" xfId="15212" xr:uid="{00000000-0005-0000-0000-0000FA4F0000}"/>
    <cellStyle name="SAPBEXfilterDrill 28 7" xfId="18988" xr:uid="{00000000-0005-0000-0000-0000FB4F0000}"/>
    <cellStyle name="SAPBEXfilterDrill 28 8" xfId="19908" xr:uid="{00000000-0005-0000-0000-0000FC4F0000}"/>
    <cellStyle name="SAPBEXfilterDrill 28 9" xfId="23509" xr:uid="{00000000-0005-0000-0000-0000FD4F0000}"/>
    <cellStyle name="SAPBEXfilterDrill 29" xfId="4098" xr:uid="{00000000-0005-0000-0000-0000FE4F0000}"/>
    <cellStyle name="SAPBEXfilterDrill 29 2" xfId="6636" xr:uid="{00000000-0005-0000-0000-0000FF4F0000}"/>
    <cellStyle name="SAPBEXfilterDrill 29 3" xfId="10209" xr:uid="{00000000-0005-0000-0000-000000500000}"/>
    <cellStyle name="SAPBEXfilterDrill 29 4" xfId="11568" xr:uid="{00000000-0005-0000-0000-000001500000}"/>
    <cellStyle name="SAPBEXfilterDrill 29 5" xfId="14004" xr:uid="{00000000-0005-0000-0000-000002500000}"/>
    <cellStyle name="SAPBEXfilterDrill 29 6" xfId="14964" xr:uid="{00000000-0005-0000-0000-000003500000}"/>
    <cellStyle name="SAPBEXfilterDrill 29 7" xfId="18700" xr:uid="{00000000-0005-0000-0000-000004500000}"/>
    <cellStyle name="SAPBEXfilterDrill 29 8" xfId="19660" xr:uid="{00000000-0005-0000-0000-000005500000}"/>
    <cellStyle name="SAPBEXfilterDrill 29 9" xfId="23242" xr:uid="{00000000-0005-0000-0000-000006500000}"/>
    <cellStyle name="SAPBEXfilterDrill 3" xfId="3024" xr:uid="{00000000-0005-0000-0000-000007500000}"/>
    <cellStyle name="SAPBEXfilterDrill 3 2" xfId="5563" xr:uid="{00000000-0005-0000-0000-000008500000}"/>
    <cellStyle name="SAPBEXfilterDrill 3 3" xfId="9353" xr:uid="{00000000-0005-0000-0000-000009500000}"/>
    <cellStyle name="SAPBEXfilterDrill 3 4" xfId="11955" xr:uid="{00000000-0005-0000-0000-00000A500000}"/>
    <cellStyle name="SAPBEXfilterDrill 3 5" xfId="14430" xr:uid="{00000000-0005-0000-0000-00000B500000}"/>
    <cellStyle name="SAPBEXfilterDrill 3 6" xfId="16706" xr:uid="{00000000-0005-0000-0000-00000C500000}"/>
    <cellStyle name="SAPBEXfilterDrill 3 7" xfId="19126" xr:uid="{00000000-0005-0000-0000-00000D500000}"/>
    <cellStyle name="SAPBEXfilterDrill 3 8" xfId="21402" xr:uid="{00000000-0005-0000-0000-00000E500000}"/>
    <cellStyle name="SAPBEXfilterDrill 3 9" xfId="23630" xr:uid="{00000000-0005-0000-0000-00000F500000}"/>
    <cellStyle name="SAPBEXfilterDrill 30" xfId="3986" xr:uid="{00000000-0005-0000-0000-000010500000}"/>
    <cellStyle name="SAPBEXfilterDrill 30 2" xfId="6524" xr:uid="{00000000-0005-0000-0000-000011500000}"/>
    <cellStyle name="SAPBEXfilterDrill 30 3" xfId="7976" xr:uid="{00000000-0005-0000-0000-000012500000}"/>
    <cellStyle name="SAPBEXfilterDrill 30 4" xfId="10696" xr:uid="{00000000-0005-0000-0000-000013500000}"/>
    <cellStyle name="SAPBEXfilterDrill 30 5" xfId="13048" xr:uid="{00000000-0005-0000-0000-000014500000}"/>
    <cellStyle name="SAPBEXfilterDrill 30 6" xfId="15438" xr:uid="{00000000-0005-0000-0000-000015500000}"/>
    <cellStyle name="SAPBEXfilterDrill 30 7" xfId="17744" xr:uid="{00000000-0005-0000-0000-000016500000}"/>
    <cellStyle name="SAPBEXfilterDrill 30 8" xfId="20134" xr:uid="{00000000-0005-0000-0000-000017500000}"/>
    <cellStyle name="SAPBEXfilterDrill 30 9" xfId="22369" xr:uid="{00000000-0005-0000-0000-000018500000}"/>
    <cellStyle name="SAPBEXfilterDrill 31" xfId="4037" xr:uid="{00000000-0005-0000-0000-000019500000}"/>
    <cellStyle name="SAPBEXfilterDrill 31 2" xfId="6575" xr:uid="{00000000-0005-0000-0000-00001A500000}"/>
    <cellStyle name="SAPBEXfilterDrill 31 3" xfId="8856" xr:uid="{00000000-0005-0000-0000-00001B500000}"/>
    <cellStyle name="SAPBEXfilterDrill 31 4" xfId="10901" xr:uid="{00000000-0005-0000-0000-00001C500000}"/>
    <cellStyle name="SAPBEXfilterDrill 31 5" xfId="13271" xr:uid="{00000000-0005-0000-0000-00001D500000}"/>
    <cellStyle name="SAPBEXfilterDrill 31 6" xfId="16710" xr:uid="{00000000-0005-0000-0000-00001E500000}"/>
    <cellStyle name="SAPBEXfilterDrill 31 7" xfId="17967" xr:uid="{00000000-0005-0000-0000-00001F500000}"/>
    <cellStyle name="SAPBEXfilterDrill 31 8" xfId="21406" xr:uid="{00000000-0005-0000-0000-000020500000}"/>
    <cellStyle name="SAPBEXfilterDrill 31 9" xfId="22572" xr:uid="{00000000-0005-0000-0000-000021500000}"/>
    <cellStyle name="SAPBEXfilterDrill 32" xfId="4046" xr:uid="{00000000-0005-0000-0000-000022500000}"/>
    <cellStyle name="SAPBEXfilterDrill 32 2" xfId="6584" xr:uid="{00000000-0005-0000-0000-000023500000}"/>
    <cellStyle name="SAPBEXfilterDrill 32 3" xfId="8030" xr:uid="{00000000-0005-0000-0000-000024500000}"/>
    <cellStyle name="SAPBEXfilterDrill 32 4" xfId="10636" xr:uid="{00000000-0005-0000-0000-000025500000}"/>
    <cellStyle name="SAPBEXfilterDrill 32 5" xfId="12985" xr:uid="{00000000-0005-0000-0000-000026500000}"/>
    <cellStyle name="SAPBEXfilterDrill 32 6" xfId="16357" xr:uid="{00000000-0005-0000-0000-000027500000}"/>
    <cellStyle name="SAPBEXfilterDrill 32 7" xfId="17681" xr:uid="{00000000-0005-0000-0000-000028500000}"/>
    <cellStyle name="SAPBEXfilterDrill 32 8" xfId="21053" xr:uid="{00000000-0005-0000-0000-000029500000}"/>
    <cellStyle name="SAPBEXfilterDrill 32 9" xfId="22309" xr:uid="{00000000-0005-0000-0000-00002A500000}"/>
    <cellStyle name="SAPBEXfilterDrill 33" xfId="4205" xr:uid="{00000000-0005-0000-0000-00002B500000}"/>
    <cellStyle name="SAPBEXfilterDrill 33 2" xfId="6743" xr:uid="{00000000-0005-0000-0000-00002C500000}"/>
    <cellStyle name="SAPBEXfilterDrill 33 3" xfId="8335" xr:uid="{00000000-0005-0000-0000-00002D500000}"/>
    <cellStyle name="SAPBEXfilterDrill 33 4" xfId="12019" xr:uid="{00000000-0005-0000-0000-00002E500000}"/>
    <cellStyle name="SAPBEXfilterDrill 33 5" xfId="14499" xr:uid="{00000000-0005-0000-0000-00002F500000}"/>
    <cellStyle name="SAPBEXfilterDrill 33 6" xfId="12410" xr:uid="{00000000-0005-0000-0000-000030500000}"/>
    <cellStyle name="SAPBEXfilterDrill 33 7" xfId="19195" xr:uid="{00000000-0005-0000-0000-000031500000}"/>
    <cellStyle name="SAPBEXfilterDrill 33 8" xfId="17106" xr:uid="{00000000-0005-0000-0000-000032500000}"/>
    <cellStyle name="SAPBEXfilterDrill 33 9" xfId="23694" xr:uid="{00000000-0005-0000-0000-000033500000}"/>
    <cellStyle name="SAPBEXfilterDrill 34" xfId="4066" xr:uid="{00000000-0005-0000-0000-000034500000}"/>
    <cellStyle name="SAPBEXfilterDrill 34 2" xfId="6604" xr:uid="{00000000-0005-0000-0000-000035500000}"/>
    <cellStyle name="SAPBEXfilterDrill 34 3" xfId="8517" xr:uid="{00000000-0005-0000-0000-000036500000}"/>
    <cellStyle name="SAPBEXfilterDrill 34 4" xfId="10524" xr:uid="{00000000-0005-0000-0000-000037500000}"/>
    <cellStyle name="SAPBEXfilterDrill 34 5" xfId="12865" xr:uid="{00000000-0005-0000-0000-000038500000}"/>
    <cellStyle name="SAPBEXfilterDrill 34 6" xfId="16757" xr:uid="{00000000-0005-0000-0000-000039500000}"/>
    <cellStyle name="SAPBEXfilterDrill 34 7" xfId="17561" xr:uid="{00000000-0005-0000-0000-00003A500000}"/>
    <cellStyle name="SAPBEXfilterDrill 34 8" xfId="21453" xr:uid="{00000000-0005-0000-0000-00003B500000}"/>
    <cellStyle name="SAPBEXfilterDrill 34 9" xfId="22195" xr:uid="{00000000-0005-0000-0000-00003C500000}"/>
    <cellStyle name="SAPBEXfilterDrill 35" xfId="4211" xr:uid="{00000000-0005-0000-0000-00003D500000}"/>
    <cellStyle name="SAPBEXfilterDrill 35 2" xfId="6749" xr:uid="{00000000-0005-0000-0000-00003E500000}"/>
    <cellStyle name="SAPBEXfilterDrill 35 3" xfId="9598" xr:uid="{00000000-0005-0000-0000-00003F500000}"/>
    <cellStyle name="SAPBEXfilterDrill 35 4" xfId="11655" xr:uid="{00000000-0005-0000-0000-000040500000}"/>
    <cellStyle name="SAPBEXfilterDrill 35 5" xfId="14101" xr:uid="{00000000-0005-0000-0000-000041500000}"/>
    <cellStyle name="SAPBEXfilterDrill 35 6" xfId="15979" xr:uid="{00000000-0005-0000-0000-000042500000}"/>
    <cellStyle name="SAPBEXfilterDrill 35 7" xfId="18797" xr:uid="{00000000-0005-0000-0000-000043500000}"/>
    <cellStyle name="SAPBEXfilterDrill 35 8" xfId="20675" xr:uid="{00000000-0005-0000-0000-000044500000}"/>
    <cellStyle name="SAPBEXfilterDrill 35 9" xfId="23330" xr:uid="{00000000-0005-0000-0000-000045500000}"/>
    <cellStyle name="SAPBEXfilterDrill 36" xfId="4223" xr:uid="{00000000-0005-0000-0000-000046500000}"/>
    <cellStyle name="SAPBEXfilterDrill 36 2" xfId="6761" xr:uid="{00000000-0005-0000-0000-000047500000}"/>
    <cellStyle name="SAPBEXfilterDrill 36 3" xfId="8571" xr:uid="{00000000-0005-0000-0000-000048500000}"/>
    <cellStyle name="SAPBEXfilterDrill 36 4" xfId="11493" xr:uid="{00000000-0005-0000-0000-000049500000}"/>
    <cellStyle name="SAPBEXfilterDrill 36 5" xfId="13668" xr:uid="{00000000-0005-0000-0000-00004A500000}"/>
    <cellStyle name="SAPBEXfilterDrill 36 6" xfId="15377" xr:uid="{00000000-0005-0000-0000-00004B500000}"/>
    <cellStyle name="SAPBEXfilterDrill 36 7" xfId="18364" xr:uid="{00000000-0005-0000-0000-00004C500000}"/>
    <cellStyle name="SAPBEXfilterDrill 36 8" xfId="20073" xr:uid="{00000000-0005-0000-0000-00004D500000}"/>
    <cellStyle name="SAPBEXfilterDrill 36 9" xfId="22936" xr:uid="{00000000-0005-0000-0000-00004E500000}"/>
    <cellStyle name="SAPBEXfilterDrill 37" xfId="4181" xr:uid="{00000000-0005-0000-0000-00004F500000}"/>
    <cellStyle name="SAPBEXfilterDrill 37 2" xfId="6719" xr:uid="{00000000-0005-0000-0000-000050500000}"/>
    <cellStyle name="SAPBEXfilterDrill 37 3" xfId="9158" xr:uid="{00000000-0005-0000-0000-000051500000}"/>
    <cellStyle name="SAPBEXfilterDrill 37 4" xfId="10602" xr:uid="{00000000-0005-0000-0000-000052500000}"/>
    <cellStyle name="SAPBEXfilterDrill 37 5" xfId="12950" xr:uid="{00000000-0005-0000-0000-000053500000}"/>
    <cellStyle name="SAPBEXfilterDrill 37 6" xfId="16467" xr:uid="{00000000-0005-0000-0000-000054500000}"/>
    <cellStyle name="SAPBEXfilterDrill 37 7" xfId="17646" xr:uid="{00000000-0005-0000-0000-000055500000}"/>
    <cellStyle name="SAPBEXfilterDrill 37 8" xfId="21163" xr:uid="{00000000-0005-0000-0000-000056500000}"/>
    <cellStyle name="SAPBEXfilterDrill 37 9" xfId="22275" xr:uid="{00000000-0005-0000-0000-000057500000}"/>
    <cellStyle name="SAPBEXfilterDrill 38" xfId="4188" xr:uid="{00000000-0005-0000-0000-000058500000}"/>
    <cellStyle name="SAPBEXfilterDrill 38 2" xfId="6726" xr:uid="{00000000-0005-0000-0000-000059500000}"/>
    <cellStyle name="SAPBEXfilterDrill 38 3" xfId="9732" xr:uid="{00000000-0005-0000-0000-00005A500000}"/>
    <cellStyle name="SAPBEXfilterDrill 38 4" xfId="11464" xr:uid="{00000000-0005-0000-0000-00005B500000}"/>
    <cellStyle name="SAPBEXfilterDrill 38 5" xfId="13887" xr:uid="{00000000-0005-0000-0000-00005C500000}"/>
    <cellStyle name="SAPBEXfilterDrill 38 6" xfId="15106" xr:uid="{00000000-0005-0000-0000-00005D500000}"/>
    <cellStyle name="SAPBEXfilterDrill 38 7" xfId="18583" xr:uid="{00000000-0005-0000-0000-00005E500000}"/>
    <cellStyle name="SAPBEXfilterDrill 38 8" xfId="19802" xr:uid="{00000000-0005-0000-0000-00005F500000}"/>
    <cellStyle name="SAPBEXfilterDrill 38 9" xfId="23139" xr:uid="{00000000-0005-0000-0000-000060500000}"/>
    <cellStyle name="SAPBEXfilterDrill 39" xfId="4527" xr:uid="{00000000-0005-0000-0000-000061500000}"/>
    <cellStyle name="SAPBEXfilterDrill 39 2" xfId="7065" xr:uid="{00000000-0005-0000-0000-000062500000}"/>
    <cellStyle name="SAPBEXfilterDrill 39 3" xfId="9027" xr:uid="{00000000-0005-0000-0000-000063500000}"/>
    <cellStyle name="SAPBEXfilterDrill 39 4" xfId="11251" xr:uid="{00000000-0005-0000-0000-000064500000}"/>
    <cellStyle name="SAPBEXfilterDrill 39 5" xfId="13656" xr:uid="{00000000-0005-0000-0000-000065500000}"/>
    <cellStyle name="SAPBEXfilterDrill 39 6" xfId="12540" xr:uid="{00000000-0005-0000-0000-000066500000}"/>
    <cellStyle name="SAPBEXfilterDrill 39 7" xfId="18352" xr:uid="{00000000-0005-0000-0000-000067500000}"/>
    <cellStyle name="SAPBEXfilterDrill 39 8" xfId="17236" xr:uid="{00000000-0005-0000-0000-000068500000}"/>
    <cellStyle name="SAPBEXfilterDrill 39 9" xfId="22925" xr:uid="{00000000-0005-0000-0000-000069500000}"/>
    <cellStyle name="SAPBEXfilterDrill 4" xfId="3052" xr:uid="{00000000-0005-0000-0000-00006A500000}"/>
    <cellStyle name="SAPBEXfilterDrill 4 2" xfId="5591" xr:uid="{00000000-0005-0000-0000-00006B500000}"/>
    <cellStyle name="SAPBEXfilterDrill 4 3" xfId="9772" xr:uid="{00000000-0005-0000-0000-00006C500000}"/>
    <cellStyle name="SAPBEXfilterDrill 4 4" xfId="8800" xr:uid="{00000000-0005-0000-0000-00006D500000}"/>
    <cellStyle name="SAPBEXfilterDrill 4 5" xfId="12461" xr:uid="{00000000-0005-0000-0000-00006E500000}"/>
    <cellStyle name="SAPBEXfilterDrill 4 6" xfId="15253" xr:uid="{00000000-0005-0000-0000-00006F500000}"/>
    <cellStyle name="SAPBEXfilterDrill 4 7" xfId="17157" xr:uid="{00000000-0005-0000-0000-000070500000}"/>
    <cellStyle name="SAPBEXfilterDrill 4 8" xfId="19949" xr:uid="{00000000-0005-0000-0000-000071500000}"/>
    <cellStyle name="SAPBEXfilterDrill 4 9" xfId="21838" xr:uid="{00000000-0005-0000-0000-000072500000}"/>
    <cellStyle name="SAPBEXfilterDrill 40" xfId="4379" xr:uid="{00000000-0005-0000-0000-000073500000}"/>
    <cellStyle name="SAPBEXfilterDrill 40 2" xfId="6917" xr:uid="{00000000-0005-0000-0000-000074500000}"/>
    <cellStyle name="SAPBEXfilterDrill 40 3" xfId="8345" xr:uid="{00000000-0005-0000-0000-000075500000}"/>
    <cellStyle name="SAPBEXfilterDrill 40 4" xfId="10979" xr:uid="{00000000-0005-0000-0000-000076500000}"/>
    <cellStyle name="SAPBEXfilterDrill 40 5" xfId="13353" xr:uid="{00000000-0005-0000-0000-000077500000}"/>
    <cellStyle name="SAPBEXfilterDrill 40 6" xfId="16482" xr:uid="{00000000-0005-0000-0000-000078500000}"/>
    <cellStyle name="SAPBEXfilterDrill 40 7" xfId="18049" xr:uid="{00000000-0005-0000-0000-000079500000}"/>
    <cellStyle name="SAPBEXfilterDrill 40 8" xfId="21178" xr:uid="{00000000-0005-0000-0000-00007A500000}"/>
    <cellStyle name="SAPBEXfilterDrill 40 9" xfId="22652" xr:uid="{00000000-0005-0000-0000-00007B500000}"/>
    <cellStyle name="SAPBEXfilterDrill 41" xfId="4319" xr:uid="{00000000-0005-0000-0000-00007C500000}"/>
    <cellStyle name="SAPBEXfilterDrill 41 2" xfId="6857" xr:uid="{00000000-0005-0000-0000-00007D500000}"/>
    <cellStyle name="SAPBEXfilterDrill 41 3" xfId="9611" xr:uid="{00000000-0005-0000-0000-00007E500000}"/>
    <cellStyle name="SAPBEXfilterDrill 41 4" xfId="12257" xr:uid="{00000000-0005-0000-0000-00007F500000}"/>
    <cellStyle name="SAPBEXfilterDrill 41 5" xfId="12351" xr:uid="{00000000-0005-0000-0000-000080500000}"/>
    <cellStyle name="SAPBEXfilterDrill 41 6" xfId="15254" xr:uid="{00000000-0005-0000-0000-000081500000}"/>
    <cellStyle name="SAPBEXfilterDrill 41 7" xfId="17047" xr:uid="{00000000-0005-0000-0000-000082500000}"/>
    <cellStyle name="SAPBEXfilterDrill 41 8" xfId="19950" xr:uid="{00000000-0005-0000-0000-000083500000}"/>
    <cellStyle name="SAPBEXfilterDrill 41 9" xfId="21738" xr:uid="{00000000-0005-0000-0000-000084500000}"/>
    <cellStyle name="SAPBEXfilterDrill 42" xfId="4518" xr:uid="{00000000-0005-0000-0000-000085500000}"/>
    <cellStyle name="SAPBEXfilterDrill 42 2" xfId="7056" xr:uid="{00000000-0005-0000-0000-000086500000}"/>
    <cellStyle name="SAPBEXfilterDrill 42 3" xfId="8253" xr:uid="{00000000-0005-0000-0000-000087500000}"/>
    <cellStyle name="SAPBEXfilterDrill 42 4" xfId="12288" xr:uid="{00000000-0005-0000-0000-000088500000}"/>
    <cellStyle name="SAPBEXfilterDrill 42 5" xfId="14022" xr:uid="{00000000-0005-0000-0000-000089500000}"/>
    <cellStyle name="SAPBEXfilterDrill 42 6" xfId="15422" xr:uid="{00000000-0005-0000-0000-00008A500000}"/>
    <cellStyle name="SAPBEXfilterDrill 42 7" xfId="18718" xr:uid="{00000000-0005-0000-0000-00008B500000}"/>
    <cellStyle name="SAPBEXfilterDrill 42 8" xfId="20118" xr:uid="{00000000-0005-0000-0000-00008C500000}"/>
    <cellStyle name="SAPBEXfilterDrill 42 9" xfId="23259" xr:uid="{00000000-0005-0000-0000-00008D500000}"/>
    <cellStyle name="SAPBEXfilterDrill 43" xfId="4494" xr:uid="{00000000-0005-0000-0000-00008E500000}"/>
    <cellStyle name="SAPBEXfilterDrill 43 2" xfId="7032" xr:uid="{00000000-0005-0000-0000-00008F500000}"/>
    <cellStyle name="SAPBEXfilterDrill 43 3" xfId="9822" xr:uid="{00000000-0005-0000-0000-000090500000}"/>
    <cellStyle name="SAPBEXfilterDrill 43 4" xfId="10485" xr:uid="{00000000-0005-0000-0000-000091500000}"/>
    <cellStyle name="SAPBEXfilterDrill 43 5" xfId="12820" xr:uid="{00000000-0005-0000-0000-000092500000}"/>
    <cellStyle name="SAPBEXfilterDrill 43 6" xfId="15483" xr:uid="{00000000-0005-0000-0000-000093500000}"/>
    <cellStyle name="SAPBEXfilterDrill 43 7" xfId="17516" xr:uid="{00000000-0005-0000-0000-000094500000}"/>
    <cellStyle name="SAPBEXfilterDrill 43 8" xfId="20179" xr:uid="{00000000-0005-0000-0000-000095500000}"/>
    <cellStyle name="SAPBEXfilterDrill 43 9" xfId="22155" xr:uid="{00000000-0005-0000-0000-000096500000}"/>
    <cellStyle name="SAPBEXfilterDrill 44" xfId="4519" xr:uid="{00000000-0005-0000-0000-000097500000}"/>
    <cellStyle name="SAPBEXfilterDrill 44 2" xfId="7057" xr:uid="{00000000-0005-0000-0000-000098500000}"/>
    <cellStyle name="SAPBEXfilterDrill 44 3" xfId="8743" xr:uid="{00000000-0005-0000-0000-000099500000}"/>
    <cellStyle name="SAPBEXfilterDrill 44 4" xfId="10396" xr:uid="{00000000-0005-0000-0000-00009A500000}"/>
    <cellStyle name="SAPBEXfilterDrill 44 5" xfId="12719" xr:uid="{00000000-0005-0000-0000-00009B500000}"/>
    <cellStyle name="SAPBEXfilterDrill 44 6" xfId="15793" xr:uid="{00000000-0005-0000-0000-00009C500000}"/>
    <cellStyle name="SAPBEXfilterDrill 44 7" xfId="17415" xr:uid="{00000000-0005-0000-0000-00009D500000}"/>
    <cellStyle name="SAPBEXfilterDrill 44 8" xfId="20489" xr:uid="{00000000-0005-0000-0000-00009E500000}"/>
    <cellStyle name="SAPBEXfilterDrill 44 9" xfId="22067" xr:uid="{00000000-0005-0000-0000-00009F500000}"/>
    <cellStyle name="SAPBEXfilterDrill 45" xfId="4493" xr:uid="{00000000-0005-0000-0000-0000A0500000}"/>
    <cellStyle name="SAPBEXfilterDrill 45 2" xfId="7031" xr:uid="{00000000-0005-0000-0000-0000A1500000}"/>
    <cellStyle name="SAPBEXfilterDrill 45 3" xfId="8558" xr:uid="{00000000-0005-0000-0000-0000A2500000}"/>
    <cellStyle name="SAPBEXfilterDrill 45 4" xfId="11049" xr:uid="{00000000-0005-0000-0000-0000A3500000}"/>
    <cellStyle name="SAPBEXfilterDrill 45 5" xfId="13434" xr:uid="{00000000-0005-0000-0000-0000A4500000}"/>
    <cellStyle name="SAPBEXfilterDrill 45 6" xfId="16504" xr:uid="{00000000-0005-0000-0000-0000A5500000}"/>
    <cellStyle name="SAPBEXfilterDrill 45 7" xfId="18130" xr:uid="{00000000-0005-0000-0000-0000A6500000}"/>
    <cellStyle name="SAPBEXfilterDrill 45 8" xfId="21200" xr:uid="{00000000-0005-0000-0000-0000A7500000}"/>
    <cellStyle name="SAPBEXfilterDrill 45 9" xfId="22722" xr:uid="{00000000-0005-0000-0000-0000A8500000}"/>
    <cellStyle name="SAPBEXfilterDrill 46" xfId="4767" xr:uid="{00000000-0005-0000-0000-0000A9500000}"/>
    <cellStyle name="SAPBEXfilterDrill 46 2" xfId="7305" xr:uid="{00000000-0005-0000-0000-0000AA500000}"/>
    <cellStyle name="SAPBEXfilterDrill 46 3" xfId="7955" xr:uid="{00000000-0005-0000-0000-0000AB500000}"/>
    <cellStyle name="SAPBEXfilterDrill 46 4" xfId="12195" xr:uid="{00000000-0005-0000-0000-0000AC500000}"/>
    <cellStyle name="SAPBEXfilterDrill 46 5" xfId="14691" xr:uid="{00000000-0005-0000-0000-0000AD500000}"/>
    <cellStyle name="SAPBEXfilterDrill 46 6" xfId="16625" xr:uid="{00000000-0005-0000-0000-0000AE500000}"/>
    <cellStyle name="SAPBEXfilterDrill 46 7" xfId="19387" xr:uid="{00000000-0005-0000-0000-0000AF500000}"/>
    <cellStyle name="SAPBEXfilterDrill 46 8" xfId="21321" xr:uid="{00000000-0005-0000-0000-0000B0500000}"/>
    <cellStyle name="SAPBEXfilterDrill 46 9" xfId="23878" xr:uid="{00000000-0005-0000-0000-0000B1500000}"/>
    <cellStyle name="SAPBEXfilterDrill 47" xfId="4628" xr:uid="{00000000-0005-0000-0000-0000B2500000}"/>
    <cellStyle name="SAPBEXfilterDrill 47 2" xfId="7166" xr:uid="{00000000-0005-0000-0000-0000B3500000}"/>
    <cellStyle name="SAPBEXfilterDrill 47 3" xfId="9713" xr:uid="{00000000-0005-0000-0000-0000B4500000}"/>
    <cellStyle name="SAPBEXfilterDrill 47 4" xfId="12118" xr:uid="{00000000-0005-0000-0000-0000B5500000}"/>
    <cellStyle name="SAPBEXfilterDrill 47 5" xfId="14867" xr:uid="{00000000-0005-0000-0000-0000B6500000}"/>
    <cellStyle name="SAPBEXfilterDrill 47 6" xfId="16914" xr:uid="{00000000-0005-0000-0000-0000B7500000}"/>
    <cellStyle name="SAPBEXfilterDrill 47 7" xfId="19563" xr:uid="{00000000-0005-0000-0000-0000B8500000}"/>
    <cellStyle name="SAPBEXfilterDrill 47 8" xfId="21610" xr:uid="{00000000-0005-0000-0000-0000B9500000}"/>
    <cellStyle name="SAPBEXfilterDrill 47 9" xfId="24037" xr:uid="{00000000-0005-0000-0000-0000BA500000}"/>
    <cellStyle name="SAPBEXfilterDrill 48" xfId="4684" xr:uid="{00000000-0005-0000-0000-0000BB500000}"/>
    <cellStyle name="SAPBEXfilterDrill 48 2" xfId="7222" xr:uid="{00000000-0005-0000-0000-0000BC500000}"/>
    <cellStyle name="SAPBEXfilterDrill 48 3" xfId="8969" xr:uid="{00000000-0005-0000-0000-0000BD500000}"/>
    <cellStyle name="SAPBEXfilterDrill 48 4" xfId="11943" xr:uid="{00000000-0005-0000-0000-0000BE500000}"/>
    <cellStyle name="SAPBEXfilterDrill 48 5" xfId="14416" xr:uid="{00000000-0005-0000-0000-0000BF500000}"/>
    <cellStyle name="SAPBEXfilterDrill 48 6" xfId="15512" xr:uid="{00000000-0005-0000-0000-0000C0500000}"/>
    <cellStyle name="SAPBEXfilterDrill 48 7" xfId="19112" xr:uid="{00000000-0005-0000-0000-0000C1500000}"/>
    <cellStyle name="SAPBEXfilterDrill 48 8" xfId="20208" xr:uid="{00000000-0005-0000-0000-0000C2500000}"/>
    <cellStyle name="SAPBEXfilterDrill 48 9" xfId="23618" xr:uid="{00000000-0005-0000-0000-0000C3500000}"/>
    <cellStyle name="SAPBEXfilterDrill 49" xfId="4927" xr:uid="{00000000-0005-0000-0000-0000C4500000}"/>
    <cellStyle name="SAPBEXfilterDrill 49 2" xfId="7465" xr:uid="{00000000-0005-0000-0000-0000C5500000}"/>
    <cellStyle name="SAPBEXfilterDrill 49 3" xfId="8022" xr:uid="{00000000-0005-0000-0000-0000C6500000}"/>
    <cellStyle name="SAPBEXfilterDrill 49 4" xfId="11989" xr:uid="{00000000-0005-0000-0000-0000C7500000}"/>
    <cellStyle name="SAPBEXfilterDrill 49 5" xfId="14467" xr:uid="{00000000-0005-0000-0000-0000C8500000}"/>
    <cellStyle name="SAPBEXfilterDrill 49 6" xfId="15222" xr:uid="{00000000-0005-0000-0000-0000C9500000}"/>
    <cellStyle name="SAPBEXfilterDrill 49 7" xfId="19163" xr:uid="{00000000-0005-0000-0000-0000CA500000}"/>
    <cellStyle name="SAPBEXfilterDrill 49 8" xfId="19918" xr:uid="{00000000-0005-0000-0000-0000CB500000}"/>
    <cellStyle name="SAPBEXfilterDrill 49 9" xfId="23664" xr:uid="{00000000-0005-0000-0000-0000CC500000}"/>
    <cellStyle name="SAPBEXfilterDrill 5" xfId="3036" xr:uid="{00000000-0005-0000-0000-0000CD500000}"/>
    <cellStyle name="SAPBEXfilterDrill 5 2" xfId="5575" xr:uid="{00000000-0005-0000-0000-0000CE500000}"/>
    <cellStyle name="SAPBEXfilterDrill 5 3" xfId="8124" xr:uid="{00000000-0005-0000-0000-0000CF500000}"/>
    <cellStyle name="SAPBEXfilterDrill 5 4" xfId="11182" xr:uid="{00000000-0005-0000-0000-0000D0500000}"/>
    <cellStyle name="SAPBEXfilterDrill 5 5" xfId="13580" xr:uid="{00000000-0005-0000-0000-0000D1500000}"/>
    <cellStyle name="SAPBEXfilterDrill 5 6" xfId="15554" xr:uid="{00000000-0005-0000-0000-0000D2500000}"/>
    <cellStyle name="SAPBEXfilterDrill 5 7" xfId="18276" xr:uid="{00000000-0005-0000-0000-0000D3500000}"/>
    <cellStyle name="SAPBEXfilterDrill 5 8" xfId="20250" xr:uid="{00000000-0005-0000-0000-0000D4500000}"/>
    <cellStyle name="SAPBEXfilterDrill 5 9" xfId="22855" xr:uid="{00000000-0005-0000-0000-0000D5500000}"/>
    <cellStyle name="SAPBEXfilterDrill 50" xfId="4680" xr:uid="{00000000-0005-0000-0000-0000D6500000}"/>
    <cellStyle name="SAPBEXfilterDrill 50 2" xfId="7218" xr:uid="{00000000-0005-0000-0000-0000D7500000}"/>
    <cellStyle name="SAPBEXfilterDrill 50 3" xfId="8321" xr:uid="{00000000-0005-0000-0000-0000D8500000}"/>
    <cellStyle name="SAPBEXfilterDrill 50 4" xfId="11292" xr:uid="{00000000-0005-0000-0000-0000D9500000}"/>
    <cellStyle name="SAPBEXfilterDrill 50 5" xfId="13699" xr:uid="{00000000-0005-0000-0000-0000DA500000}"/>
    <cellStyle name="SAPBEXfilterDrill 50 6" xfId="16193" xr:uid="{00000000-0005-0000-0000-0000DB500000}"/>
    <cellStyle name="SAPBEXfilterDrill 50 7" xfId="18395" xr:uid="{00000000-0005-0000-0000-0000DC500000}"/>
    <cellStyle name="SAPBEXfilterDrill 50 8" xfId="20889" xr:uid="{00000000-0005-0000-0000-0000DD500000}"/>
    <cellStyle name="SAPBEXfilterDrill 50 9" xfId="22966" xr:uid="{00000000-0005-0000-0000-0000DE500000}"/>
    <cellStyle name="SAPBEXfilterDrill 51" xfId="4810" xr:uid="{00000000-0005-0000-0000-0000DF500000}"/>
    <cellStyle name="SAPBEXfilterDrill 51 2" xfId="7348" xr:uid="{00000000-0005-0000-0000-0000E0500000}"/>
    <cellStyle name="SAPBEXfilterDrill 51 3" xfId="8446" xr:uid="{00000000-0005-0000-0000-0000E1500000}"/>
    <cellStyle name="SAPBEXfilterDrill 51 4" xfId="11837" xr:uid="{00000000-0005-0000-0000-0000E2500000}"/>
    <cellStyle name="SAPBEXfilterDrill 51 5" xfId="14295" xr:uid="{00000000-0005-0000-0000-0000E3500000}"/>
    <cellStyle name="SAPBEXfilterDrill 51 6" xfId="15830" xr:uid="{00000000-0005-0000-0000-0000E4500000}"/>
    <cellStyle name="SAPBEXfilterDrill 51 7" xfId="18991" xr:uid="{00000000-0005-0000-0000-0000E5500000}"/>
    <cellStyle name="SAPBEXfilterDrill 51 8" xfId="20526" xr:uid="{00000000-0005-0000-0000-0000E6500000}"/>
    <cellStyle name="SAPBEXfilterDrill 51 9" xfId="23512" xr:uid="{00000000-0005-0000-0000-0000E7500000}"/>
    <cellStyle name="SAPBEXfilterDrill 52" xfId="4818" xr:uid="{00000000-0005-0000-0000-0000E8500000}"/>
    <cellStyle name="SAPBEXfilterDrill 52 2" xfId="7356" xr:uid="{00000000-0005-0000-0000-0000E9500000}"/>
    <cellStyle name="SAPBEXfilterDrill 52 3" xfId="9885" xr:uid="{00000000-0005-0000-0000-0000EA500000}"/>
    <cellStyle name="SAPBEXfilterDrill 52 4" xfId="12005" xr:uid="{00000000-0005-0000-0000-0000EB500000}"/>
    <cellStyle name="SAPBEXfilterDrill 52 5" xfId="14485" xr:uid="{00000000-0005-0000-0000-0000EC500000}"/>
    <cellStyle name="SAPBEXfilterDrill 52 6" xfId="16780" xr:uid="{00000000-0005-0000-0000-0000ED500000}"/>
    <cellStyle name="SAPBEXfilterDrill 52 7" xfId="19181" xr:uid="{00000000-0005-0000-0000-0000EE500000}"/>
    <cellStyle name="SAPBEXfilterDrill 52 8" xfId="21476" xr:uid="{00000000-0005-0000-0000-0000EF500000}"/>
    <cellStyle name="SAPBEXfilterDrill 52 9" xfId="23680" xr:uid="{00000000-0005-0000-0000-0000F0500000}"/>
    <cellStyle name="SAPBEXfilterDrill 53" xfId="4899" xr:uid="{00000000-0005-0000-0000-0000F1500000}"/>
    <cellStyle name="SAPBEXfilterDrill 53 2" xfId="7437" xr:uid="{00000000-0005-0000-0000-0000F2500000}"/>
    <cellStyle name="SAPBEXfilterDrill 53 3" xfId="5502" xr:uid="{00000000-0005-0000-0000-0000F3500000}"/>
    <cellStyle name="SAPBEXfilterDrill 53 4" xfId="10632" xr:uid="{00000000-0005-0000-0000-0000F4500000}"/>
    <cellStyle name="SAPBEXfilterDrill 53 5" xfId="12981" xr:uid="{00000000-0005-0000-0000-0000F5500000}"/>
    <cellStyle name="SAPBEXfilterDrill 53 6" xfId="15179" xr:uid="{00000000-0005-0000-0000-0000F6500000}"/>
    <cellStyle name="SAPBEXfilterDrill 53 7" xfId="17677" xr:uid="{00000000-0005-0000-0000-0000F7500000}"/>
    <cellStyle name="SAPBEXfilterDrill 53 8" xfId="19875" xr:uid="{00000000-0005-0000-0000-0000F8500000}"/>
    <cellStyle name="SAPBEXfilterDrill 53 9" xfId="22305" xr:uid="{00000000-0005-0000-0000-0000F9500000}"/>
    <cellStyle name="SAPBEXfilterDrill 54" xfId="4893" xr:uid="{00000000-0005-0000-0000-0000FA500000}"/>
    <cellStyle name="SAPBEXfilterDrill 54 2" xfId="7431" xr:uid="{00000000-0005-0000-0000-0000FB500000}"/>
    <cellStyle name="SAPBEXfilterDrill 54 3" xfId="9624" xr:uid="{00000000-0005-0000-0000-0000FC500000}"/>
    <cellStyle name="SAPBEXfilterDrill 54 4" xfId="12148" xr:uid="{00000000-0005-0000-0000-0000FD500000}"/>
    <cellStyle name="SAPBEXfilterDrill 54 5" xfId="14631" xr:uid="{00000000-0005-0000-0000-0000FE500000}"/>
    <cellStyle name="SAPBEXfilterDrill 54 6" xfId="16266" xr:uid="{00000000-0005-0000-0000-0000FF500000}"/>
    <cellStyle name="SAPBEXfilterDrill 54 7" xfId="19327" xr:uid="{00000000-0005-0000-0000-000000510000}"/>
    <cellStyle name="SAPBEXfilterDrill 54 8" xfId="20962" xr:uid="{00000000-0005-0000-0000-000001510000}"/>
    <cellStyle name="SAPBEXfilterDrill 54 9" xfId="23822" xr:uid="{00000000-0005-0000-0000-000002510000}"/>
    <cellStyle name="SAPBEXfilterDrill 55" xfId="4833" xr:uid="{00000000-0005-0000-0000-000003510000}"/>
    <cellStyle name="SAPBEXfilterDrill 55 2" xfId="7371" xr:uid="{00000000-0005-0000-0000-000004510000}"/>
    <cellStyle name="SAPBEXfilterDrill 55 3" xfId="8140" xr:uid="{00000000-0005-0000-0000-000005510000}"/>
    <cellStyle name="SAPBEXfilterDrill 55 4" xfId="9535" xr:uid="{00000000-0005-0000-0000-000006510000}"/>
    <cellStyle name="SAPBEXfilterDrill 55 5" xfId="12401" xr:uid="{00000000-0005-0000-0000-000007510000}"/>
    <cellStyle name="SAPBEXfilterDrill 55 6" xfId="15420" xr:uid="{00000000-0005-0000-0000-000008510000}"/>
    <cellStyle name="SAPBEXfilterDrill 55 7" xfId="17097" xr:uid="{00000000-0005-0000-0000-000009510000}"/>
    <cellStyle name="SAPBEXfilterDrill 55 8" xfId="20116" xr:uid="{00000000-0005-0000-0000-00000A510000}"/>
    <cellStyle name="SAPBEXfilterDrill 55 9" xfId="21784" xr:uid="{00000000-0005-0000-0000-00000B510000}"/>
    <cellStyle name="SAPBEXfilterDrill 56" xfId="5135" xr:uid="{00000000-0005-0000-0000-00000C510000}"/>
    <cellStyle name="SAPBEXfilterDrill 56 2" xfId="7673" xr:uid="{00000000-0005-0000-0000-00000D510000}"/>
    <cellStyle name="SAPBEXfilterDrill 56 3" xfId="5469" xr:uid="{00000000-0005-0000-0000-00000E510000}"/>
    <cellStyle name="SAPBEXfilterDrill 56 4" xfId="11216" xr:uid="{00000000-0005-0000-0000-00000F510000}"/>
    <cellStyle name="SAPBEXfilterDrill 56 5" xfId="13619" xr:uid="{00000000-0005-0000-0000-000010510000}"/>
    <cellStyle name="SAPBEXfilterDrill 56 6" xfId="16337" xr:uid="{00000000-0005-0000-0000-000011510000}"/>
    <cellStyle name="SAPBEXfilterDrill 56 7" xfId="18315" xr:uid="{00000000-0005-0000-0000-000012510000}"/>
    <cellStyle name="SAPBEXfilterDrill 56 8" xfId="21033" xr:uid="{00000000-0005-0000-0000-000013510000}"/>
    <cellStyle name="SAPBEXfilterDrill 56 9" xfId="22891" xr:uid="{00000000-0005-0000-0000-000014510000}"/>
    <cellStyle name="SAPBEXfilterDrill 57" xfId="5204" xr:uid="{00000000-0005-0000-0000-000015510000}"/>
    <cellStyle name="SAPBEXfilterDrill 57 2" xfId="7743" xr:uid="{00000000-0005-0000-0000-000016510000}"/>
    <cellStyle name="SAPBEXfilterDrill 57 3" xfId="9965" xr:uid="{00000000-0005-0000-0000-000017510000}"/>
    <cellStyle name="SAPBEXfilterDrill 57 4" xfId="11252" xr:uid="{00000000-0005-0000-0000-000018510000}"/>
    <cellStyle name="SAPBEXfilterDrill 57 5" xfId="13657" xr:uid="{00000000-0005-0000-0000-000019510000}"/>
    <cellStyle name="SAPBEXfilterDrill 57 6" xfId="15289" xr:uid="{00000000-0005-0000-0000-00001A510000}"/>
    <cellStyle name="SAPBEXfilterDrill 57 7" xfId="18353" xr:uid="{00000000-0005-0000-0000-00001B510000}"/>
    <cellStyle name="SAPBEXfilterDrill 57 8" xfId="19985" xr:uid="{00000000-0005-0000-0000-00001C510000}"/>
    <cellStyle name="SAPBEXfilterDrill 57 9" xfId="22926" xr:uid="{00000000-0005-0000-0000-00001D510000}"/>
    <cellStyle name="SAPBEXfilterDrill 58" xfId="5238" xr:uid="{00000000-0005-0000-0000-00001E510000}"/>
    <cellStyle name="SAPBEXfilterDrill 58 2" xfId="7974" xr:uid="{00000000-0005-0000-0000-00001F510000}"/>
    <cellStyle name="SAPBEXfilterDrill 58 3" xfId="10611" xr:uid="{00000000-0005-0000-0000-000020510000}"/>
    <cellStyle name="SAPBEXfilterDrill 58 4" xfId="12712" xr:uid="{00000000-0005-0000-0000-000021510000}"/>
    <cellStyle name="SAPBEXfilterDrill 58 5" xfId="16877" xr:uid="{00000000-0005-0000-0000-000022510000}"/>
    <cellStyle name="SAPBEXfilterDrill 58 6" xfId="17408" xr:uid="{00000000-0005-0000-0000-000023510000}"/>
    <cellStyle name="SAPBEXfilterDrill 58 7" xfId="21573" xr:uid="{00000000-0005-0000-0000-000024510000}"/>
    <cellStyle name="SAPBEXfilterDrill 58 8" xfId="22060" xr:uid="{00000000-0005-0000-0000-000025510000}"/>
    <cellStyle name="SAPBEXfilterDrill 59" xfId="9036" xr:uid="{00000000-0005-0000-0000-000026510000}"/>
    <cellStyle name="SAPBEXfilterDrill 6" xfId="3011" xr:uid="{00000000-0005-0000-0000-000027510000}"/>
    <cellStyle name="SAPBEXfilterDrill 6 2" xfId="5550" xr:uid="{00000000-0005-0000-0000-000028510000}"/>
    <cellStyle name="SAPBEXfilterDrill 6 3" xfId="9193" xr:uid="{00000000-0005-0000-0000-000029510000}"/>
    <cellStyle name="SAPBEXfilterDrill 6 4" xfId="10550" xr:uid="{00000000-0005-0000-0000-00002A510000}"/>
    <cellStyle name="SAPBEXfilterDrill 6 5" xfId="12893" xr:uid="{00000000-0005-0000-0000-00002B510000}"/>
    <cellStyle name="SAPBEXfilterDrill 6 6" xfId="15605" xr:uid="{00000000-0005-0000-0000-00002C510000}"/>
    <cellStyle name="SAPBEXfilterDrill 6 7" xfId="17589" xr:uid="{00000000-0005-0000-0000-00002D510000}"/>
    <cellStyle name="SAPBEXfilterDrill 6 8" xfId="20301" xr:uid="{00000000-0005-0000-0000-00002E510000}"/>
    <cellStyle name="SAPBEXfilterDrill 6 9" xfId="22221" xr:uid="{00000000-0005-0000-0000-00002F510000}"/>
    <cellStyle name="SAPBEXfilterDrill 60" xfId="11876" xr:uid="{00000000-0005-0000-0000-000030510000}"/>
    <cellStyle name="SAPBEXfilterDrill 61" xfId="14341" xr:uid="{00000000-0005-0000-0000-000031510000}"/>
    <cellStyle name="SAPBEXfilterDrill 62" xfId="16821" xr:uid="{00000000-0005-0000-0000-000032510000}"/>
    <cellStyle name="SAPBEXfilterDrill 63" xfId="19037" xr:uid="{00000000-0005-0000-0000-000033510000}"/>
    <cellStyle name="SAPBEXfilterDrill 64" xfId="21517" xr:uid="{00000000-0005-0000-0000-000034510000}"/>
    <cellStyle name="SAPBEXfilterDrill 65" xfId="23552" xr:uid="{00000000-0005-0000-0000-000035510000}"/>
    <cellStyle name="SAPBEXfilterDrill 7" xfId="3008" xr:uid="{00000000-0005-0000-0000-000036510000}"/>
    <cellStyle name="SAPBEXfilterDrill 7 2" xfId="5547" xr:uid="{00000000-0005-0000-0000-000037510000}"/>
    <cellStyle name="SAPBEXfilterDrill 7 3" xfId="9055" xr:uid="{00000000-0005-0000-0000-000038510000}"/>
    <cellStyle name="SAPBEXfilterDrill 7 4" xfId="11154" xr:uid="{00000000-0005-0000-0000-000039510000}"/>
    <cellStyle name="SAPBEXfilterDrill 7 5" xfId="13550" xr:uid="{00000000-0005-0000-0000-00003A510000}"/>
    <cellStyle name="SAPBEXfilterDrill 7 6" xfId="14827" xr:uid="{00000000-0005-0000-0000-00003B510000}"/>
    <cellStyle name="SAPBEXfilterDrill 7 7" xfId="18246" xr:uid="{00000000-0005-0000-0000-00003C510000}"/>
    <cellStyle name="SAPBEXfilterDrill 7 8" xfId="19523" xr:uid="{00000000-0005-0000-0000-00003D510000}"/>
    <cellStyle name="SAPBEXfilterDrill 7 9" xfId="22827" xr:uid="{00000000-0005-0000-0000-00003E510000}"/>
    <cellStyle name="SAPBEXfilterDrill 8" xfId="3087" xr:uid="{00000000-0005-0000-0000-00003F510000}"/>
    <cellStyle name="SAPBEXfilterDrill 8 2" xfId="5625" xr:uid="{00000000-0005-0000-0000-000040510000}"/>
    <cellStyle name="SAPBEXfilterDrill 8 3" xfId="7848" xr:uid="{00000000-0005-0000-0000-000041510000}"/>
    <cellStyle name="SAPBEXfilterDrill 8 4" xfId="11824" xr:uid="{00000000-0005-0000-0000-000042510000}"/>
    <cellStyle name="SAPBEXfilterDrill 8 5" xfId="14281" xr:uid="{00000000-0005-0000-0000-000043510000}"/>
    <cellStyle name="SAPBEXfilterDrill 8 6" xfId="15537" xr:uid="{00000000-0005-0000-0000-000044510000}"/>
    <cellStyle name="SAPBEXfilterDrill 8 7" xfId="18977" xr:uid="{00000000-0005-0000-0000-000045510000}"/>
    <cellStyle name="SAPBEXfilterDrill 8 8" xfId="20233" xr:uid="{00000000-0005-0000-0000-000046510000}"/>
    <cellStyle name="SAPBEXfilterDrill 8 9" xfId="23499" xr:uid="{00000000-0005-0000-0000-000047510000}"/>
    <cellStyle name="SAPBEXfilterDrill 9" xfId="3133" xr:uid="{00000000-0005-0000-0000-000048510000}"/>
    <cellStyle name="SAPBEXfilterDrill 9 2" xfId="5671" xr:uid="{00000000-0005-0000-0000-000049510000}"/>
    <cellStyle name="SAPBEXfilterDrill 9 3" xfId="9311" xr:uid="{00000000-0005-0000-0000-00004A510000}"/>
    <cellStyle name="SAPBEXfilterDrill 9 4" xfId="11306" xr:uid="{00000000-0005-0000-0000-00004B510000}"/>
    <cellStyle name="SAPBEXfilterDrill 9 5" xfId="13714" xr:uid="{00000000-0005-0000-0000-00004C510000}"/>
    <cellStyle name="SAPBEXfilterDrill 9 6" xfId="15815" xr:uid="{00000000-0005-0000-0000-00004D510000}"/>
    <cellStyle name="SAPBEXfilterDrill 9 7" xfId="18410" xr:uid="{00000000-0005-0000-0000-00004E510000}"/>
    <cellStyle name="SAPBEXfilterDrill 9 8" xfId="20511" xr:uid="{00000000-0005-0000-0000-00004F510000}"/>
    <cellStyle name="SAPBEXfilterDrill 9 9" xfId="22980" xr:uid="{00000000-0005-0000-0000-000050510000}"/>
    <cellStyle name="SAPBEXfilterItem" xfId="2955" xr:uid="{00000000-0005-0000-0000-000051510000}"/>
    <cellStyle name="SAPBEXfilterItem 10" xfId="3327" xr:uid="{00000000-0005-0000-0000-000052510000}"/>
    <cellStyle name="SAPBEXfilterItem 10 2" xfId="5865" xr:uid="{00000000-0005-0000-0000-000053510000}"/>
    <cellStyle name="SAPBEXfilterItem 10 3" xfId="5432" xr:uid="{00000000-0005-0000-0000-000054510000}"/>
    <cellStyle name="SAPBEXfilterItem 10 4" xfId="12248" xr:uid="{00000000-0005-0000-0000-000055510000}"/>
    <cellStyle name="SAPBEXfilterItem 10 5" xfId="14698" xr:uid="{00000000-0005-0000-0000-000056510000}"/>
    <cellStyle name="SAPBEXfilterItem 10 6" xfId="16720" xr:uid="{00000000-0005-0000-0000-000057510000}"/>
    <cellStyle name="SAPBEXfilterItem 10 7" xfId="19394" xr:uid="{00000000-0005-0000-0000-000058510000}"/>
    <cellStyle name="SAPBEXfilterItem 10 8" xfId="21416" xr:uid="{00000000-0005-0000-0000-000059510000}"/>
    <cellStyle name="SAPBEXfilterItem 10 9" xfId="23885" xr:uid="{00000000-0005-0000-0000-00005A510000}"/>
    <cellStyle name="SAPBEXfilterItem 11" xfId="3513" xr:uid="{00000000-0005-0000-0000-00005B510000}"/>
    <cellStyle name="SAPBEXfilterItem 11 2" xfId="6051" xr:uid="{00000000-0005-0000-0000-00005C510000}"/>
    <cellStyle name="SAPBEXfilterItem 11 3" xfId="9119" xr:uid="{00000000-0005-0000-0000-00005D510000}"/>
    <cellStyle name="SAPBEXfilterItem 11 4" xfId="11140" xr:uid="{00000000-0005-0000-0000-00005E510000}"/>
    <cellStyle name="SAPBEXfilterItem 11 5" xfId="13536" xr:uid="{00000000-0005-0000-0000-00005F510000}"/>
    <cellStyle name="SAPBEXfilterItem 11 6" xfId="16399" xr:uid="{00000000-0005-0000-0000-000060510000}"/>
    <cellStyle name="SAPBEXfilterItem 11 7" xfId="18232" xr:uid="{00000000-0005-0000-0000-000061510000}"/>
    <cellStyle name="SAPBEXfilterItem 11 8" xfId="21095" xr:uid="{00000000-0005-0000-0000-000062510000}"/>
    <cellStyle name="SAPBEXfilterItem 11 9" xfId="22813" xr:uid="{00000000-0005-0000-0000-000063510000}"/>
    <cellStyle name="SAPBEXfilterItem 12" xfId="3450" xr:uid="{00000000-0005-0000-0000-000064510000}"/>
    <cellStyle name="SAPBEXfilterItem 12 2" xfId="5988" xr:uid="{00000000-0005-0000-0000-000065510000}"/>
    <cellStyle name="SAPBEXfilterItem 12 3" xfId="5481" xr:uid="{00000000-0005-0000-0000-000066510000}"/>
    <cellStyle name="SAPBEXfilterItem 12 4" xfId="10678" xr:uid="{00000000-0005-0000-0000-000067510000}"/>
    <cellStyle name="SAPBEXfilterItem 12 5" xfId="13027" xr:uid="{00000000-0005-0000-0000-000068510000}"/>
    <cellStyle name="SAPBEXfilterItem 12 6" xfId="16666" xr:uid="{00000000-0005-0000-0000-000069510000}"/>
    <cellStyle name="SAPBEXfilterItem 12 7" xfId="17723" xr:uid="{00000000-0005-0000-0000-00006A510000}"/>
    <cellStyle name="SAPBEXfilterItem 12 8" xfId="21362" xr:uid="{00000000-0005-0000-0000-00006B510000}"/>
    <cellStyle name="SAPBEXfilterItem 12 9" xfId="22351" xr:uid="{00000000-0005-0000-0000-00006C510000}"/>
    <cellStyle name="SAPBEXfilterItem 13" xfId="3308" xr:uid="{00000000-0005-0000-0000-00006D510000}"/>
    <cellStyle name="SAPBEXfilterItem 13 2" xfId="5846" xr:uid="{00000000-0005-0000-0000-00006E510000}"/>
    <cellStyle name="SAPBEXfilterItem 13 3" xfId="9847" xr:uid="{00000000-0005-0000-0000-00006F510000}"/>
    <cellStyle name="SAPBEXfilterItem 13 4" xfId="12070" xr:uid="{00000000-0005-0000-0000-000070510000}"/>
    <cellStyle name="SAPBEXfilterItem 13 5" xfId="14550" xr:uid="{00000000-0005-0000-0000-000071510000}"/>
    <cellStyle name="SAPBEXfilterItem 13 6" xfId="14530" xr:uid="{00000000-0005-0000-0000-000072510000}"/>
    <cellStyle name="SAPBEXfilterItem 13 7" xfId="19246" xr:uid="{00000000-0005-0000-0000-000073510000}"/>
    <cellStyle name="SAPBEXfilterItem 13 8" xfId="19226" xr:uid="{00000000-0005-0000-0000-000074510000}"/>
    <cellStyle name="SAPBEXfilterItem 13 9" xfId="23742" xr:uid="{00000000-0005-0000-0000-000075510000}"/>
    <cellStyle name="SAPBEXfilterItem 14" xfId="3590" xr:uid="{00000000-0005-0000-0000-000076510000}"/>
    <cellStyle name="SAPBEXfilterItem 14 2" xfId="6128" xr:uid="{00000000-0005-0000-0000-000077510000}"/>
    <cellStyle name="SAPBEXfilterItem 14 3" xfId="9461" xr:uid="{00000000-0005-0000-0000-000078510000}"/>
    <cellStyle name="SAPBEXfilterItem 14 4" xfId="10722" xr:uid="{00000000-0005-0000-0000-000079510000}"/>
    <cellStyle name="SAPBEXfilterItem 14 5" xfId="13077" xr:uid="{00000000-0005-0000-0000-00007A510000}"/>
    <cellStyle name="SAPBEXfilterItem 14 6" xfId="16022" xr:uid="{00000000-0005-0000-0000-00007B510000}"/>
    <cellStyle name="SAPBEXfilterItem 14 7" xfId="17773" xr:uid="{00000000-0005-0000-0000-00007C510000}"/>
    <cellStyle name="SAPBEXfilterItem 14 8" xfId="20718" xr:uid="{00000000-0005-0000-0000-00007D510000}"/>
    <cellStyle name="SAPBEXfilterItem 14 9" xfId="22395" xr:uid="{00000000-0005-0000-0000-00007E510000}"/>
    <cellStyle name="SAPBEXfilterItem 15" xfId="3484" xr:uid="{00000000-0005-0000-0000-00007F510000}"/>
    <cellStyle name="SAPBEXfilterItem 15 2" xfId="6022" xr:uid="{00000000-0005-0000-0000-000080510000}"/>
    <cellStyle name="SAPBEXfilterItem 15 3" xfId="9881" xr:uid="{00000000-0005-0000-0000-000081510000}"/>
    <cellStyle name="SAPBEXfilterItem 15 4" xfId="10673" xr:uid="{00000000-0005-0000-0000-000082510000}"/>
    <cellStyle name="SAPBEXfilterItem 15 5" xfId="13022" xr:uid="{00000000-0005-0000-0000-000083510000}"/>
    <cellStyle name="SAPBEXfilterItem 15 6" xfId="15325" xr:uid="{00000000-0005-0000-0000-000084510000}"/>
    <cellStyle name="SAPBEXfilterItem 15 7" xfId="17718" xr:uid="{00000000-0005-0000-0000-000085510000}"/>
    <cellStyle name="SAPBEXfilterItem 15 8" xfId="20021" xr:uid="{00000000-0005-0000-0000-000086510000}"/>
    <cellStyle name="SAPBEXfilterItem 15 9" xfId="22346" xr:uid="{00000000-0005-0000-0000-000087510000}"/>
    <cellStyle name="SAPBEXfilterItem 16" xfId="3487" xr:uid="{00000000-0005-0000-0000-000088510000}"/>
    <cellStyle name="SAPBEXfilterItem 16 2" xfId="6025" xr:uid="{00000000-0005-0000-0000-000089510000}"/>
    <cellStyle name="SAPBEXfilterItem 16 3" xfId="10143" xr:uid="{00000000-0005-0000-0000-00008A510000}"/>
    <cellStyle name="SAPBEXfilterItem 16 4" xfId="12208" xr:uid="{00000000-0005-0000-0000-00008B510000}"/>
    <cellStyle name="SAPBEXfilterItem 16 5" xfId="14853" xr:uid="{00000000-0005-0000-0000-00008C510000}"/>
    <cellStyle name="SAPBEXfilterItem 16 6" xfId="16903" xr:uid="{00000000-0005-0000-0000-00008D510000}"/>
    <cellStyle name="SAPBEXfilterItem 16 7" xfId="19549" xr:uid="{00000000-0005-0000-0000-00008E510000}"/>
    <cellStyle name="SAPBEXfilterItem 16 8" xfId="21599" xr:uid="{00000000-0005-0000-0000-00008F510000}"/>
    <cellStyle name="SAPBEXfilterItem 16 9" xfId="24025" xr:uid="{00000000-0005-0000-0000-000090510000}"/>
    <cellStyle name="SAPBEXfilterItem 17" xfId="3574" xr:uid="{00000000-0005-0000-0000-000091510000}"/>
    <cellStyle name="SAPBEXfilterItem 17 2" xfId="6112" xr:uid="{00000000-0005-0000-0000-000092510000}"/>
    <cellStyle name="SAPBEXfilterItem 17 3" xfId="7981" xr:uid="{00000000-0005-0000-0000-000093510000}"/>
    <cellStyle name="SAPBEXfilterItem 17 4" xfId="11977" xr:uid="{00000000-0005-0000-0000-000094510000}"/>
    <cellStyle name="SAPBEXfilterItem 17 5" xfId="14455" xr:uid="{00000000-0005-0000-0000-000095510000}"/>
    <cellStyle name="SAPBEXfilterItem 17 6" xfId="15046" xr:uid="{00000000-0005-0000-0000-000096510000}"/>
    <cellStyle name="SAPBEXfilterItem 17 7" xfId="19151" xr:uid="{00000000-0005-0000-0000-000097510000}"/>
    <cellStyle name="SAPBEXfilterItem 17 8" xfId="19742" xr:uid="{00000000-0005-0000-0000-000098510000}"/>
    <cellStyle name="SAPBEXfilterItem 17 9" xfId="23652" xr:uid="{00000000-0005-0000-0000-000099510000}"/>
    <cellStyle name="SAPBEXfilterItem 18" xfId="3702" xr:uid="{00000000-0005-0000-0000-00009A510000}"/>
    <cellStyle name="SAPBEXfilterItem 18 2" xfId="6240" xr:uid="{00000000-0005-0000-0000-00009B510000}"/>
    <cellStyle name="SAPBEXfilterItem 18 3" xfId="8069" xr:uid="{00000000-0005-0000-0000-00009C510000}"/>
    <cellStyle name="SAPBEXfilterItem 18 4" xfId="9232" xr:uid="{00000000-0005-0000-0000-00009D510000}"/>
    <cellStyle name="SAPBEXfilterItem 18 5" xfId="12429" xr:uid="{00000000-0005-0000-0000-00009E510000}"/>
    <cellStyle name="SAPBEXfilterItem 18 6" xfId="15151" xr:uid="{00000000-0005-0000-0000-00009F510000}"/>
    <cellStyle name="SAPBEXfilterItem 18 7" xfId="17125" xr:uid="{00000000-0005-0000-0000-0000A0510000}"/>
    <cellStyle name="SAPBEXfilterItem 18 8" xfId="19847" xr:uid="{00000000-0005-0000-0000-0000A1510000}"/>
    <cellStyle name="SAPBEXfilterItem 18 9" xfId="21809" xr:uid="{00000000-0005-0000-0000-0000A2510000}"/>
    <cellStyle name="SAPBEXfilterItem 19" xfId="3650" xr:uid="{00000000-0005-0000-0000-0000A3510000}"/>
    <cellStyle name="SAPBEXfilterItem 19 2" xfId="6188" xr:uid="{00000000-0005-0000-0000-0000A4510000}"/>
    <cellStyle name="SAPBEXfilterItem 19 3" xfId="8052" xr:uid="{00000000-0005-0000-0000-0000A5510000}"/>
    <cellStyle name="SAPBEXfilterItem 19 4" xfId="8835" xr:uid="{00000000-0005-0000-0000-0000A6510000}"/>
    <cellStyle name="SAPBEXfilterItem 19 5" xfId="12434" xr:uid="{00000000-0005-0000-0000-0000A7510000}"/>
    <cellStyle name="SAPBEXfilterItem 19 6" xfId="14988" xr:uid="{00000000-0005-0000-0000-0000A8510000}"/>
    <cellStyle name="SAPBEXfilterItem 19 7" xfId="17130" xr:uid="{00000000-0005-0000-0000-0000A9510000}"/>
    <cellStyle name="SAPBEXfilterItem 19 8" xfId="19684" xr:uid="{00000000-0005-0000-0000-0000AA510000}"/>
    <cellStyle name="SAPBEXfilterItem 19 9" xfId="21814" xr:uid="{00000000-0005-0000-0000-0000AB510000}"/>
    <cellStyle name="SAPBEXfilterItem 2" xfId="3074" xr:uid="{00000000-0005-0000-0000-0000AC510000}"/>
    <cellStyle name="SAPBEXfilterItem 2 2" xfId="5612" xr:uid="{00000000-0005-0000-0000-0000AD510000}"/>
    <cellStyle name="SAPBEXfilterItem 2 3" xfId="8101" xr:uid="{00000000-0005-0000-0000-0000AE510000}"/>
    <cellStyle name="SAPBEXfilterItem 2 4" xfId="10261" xr:uid="{00000000-0005-0000-0000-0000AF510000}"/>
    <cellStyle name="SAPBEXfilterItem 2 5" xfId="12570" xr:uid="{00000000-0005-0000-0000-0000B0510000}"/>
    <cellStyle name="SAPBEXfilterItem 2 6" xfId="16277" xr:uid="{00000000-0005-0000-0000-0000B1510000}"/>
    <cellStyle name="SAPBEXfilterItem 2 7" xfId="17266" xr:uid="{00000000-0005-0000-0000-0000B2510000}"/>
    <cellStyle name="SAPBEXfilterItem 2 8" xfId="20973" xr:uid="{00000000-0005-0000-0000-0000B3510000}"/>
    <cellStyle name="SAPBEXfilterItem 2 9" xfId="21930" xr:uid="{00000000-0005-0000-0000-0000B4510000}"/>
    <cellStyle name="SAPBEXfilterItem 20" xfId="3764" xr:uid="{00000000-0005-0000-0000-0000B5510000}"/>
    <cellStyle name="SAPBEXfilterItem 20 2" xfId="6302" xr:uid="{00000000-0005-0000-0000-0000B6510000}"/>
    <cellStyle name="SAPBEXfilterItem 20 3" xfId="10030" xr:uid="{00000000-0005-0000-0000-0000B7510000}"/>
    <cellStyle name="SAPBEXfilterItem 20 4" xfId="11336" xr:uid="{00000000-0005-0000-0000-0000B8510000}"/>
    <cellStyle name="SAPBEXfilterItem 20 5" xfId="13746" xr:uid="{00000000-0005-0000-0000-0000B9510000}"/>
    <cellStyle name="SAPBEXfilterItem 20 6" xfId="16573" xr:uid="{00000000-0005-0000-0000-0000BA510000}"/>
    <cellStyle name="SAPBEXfilterItem 20 7" xfId="18442" xr:uid="{00000000-0005-0000-0000-0000BB510000}"/>
    <cellStyle name="SAPBEXfilterItem 20 8" xfId="21269" xr:uid="{00000000-0005-0000-0000-0000BC510000}"/>
    <cellStyle name="SAPBEXfilterItem 20 9" xfId="23010" xr:uid="{00000000-0005-0000-0000-0000BD510000}"/>
    <cellStyle name="SAPBEXfilterItem 21" xfId="3554" xr:uid="{00000000-0005-0000-0000-0000BE510000}"/>
    <cellStyle name="SAPBEXfilterItem 21 2" xfId="6092" xr:uid="{00000000-0005-0000-0000-0000BF510000}"/>
    <cellStyle name="SAPBEXfilterItem 21 3" xfId="10039" xr:uid="{00000000-0005-0000-0000-0000C0510000}"/>
    <cellStyle name="SAPBEXfilterItem 21 4" xfId="11533" xr:uid="{00000000-0005-0000-0000-0000C1510000}"/>
    <cellStyle name="SAPBEXfilterItem 21 5" xfId="13965" xr:uid="{00000000-0005-0000-0000-0000C2510000}"/>
    <cellStyle name="SAPBEXfilterItem 21 6" xfId="15262" xr:uid="{00000000-0005-0000-0000-0000C3510000}"/>
    <cellStyle name="SAPBEXfilterItem 21 7" xfId="18661" xr:uid="{00000000-0005-0000-0000-0000C4510000}"/>
    <cellStyle name="SAPBEXfilterItem 21 8" xfId="19958" xr:uid="{00000000-0005-0000-0000-0000C5510000}"/>
    <cellStyle name="SAPBEXfilterItem 21 9" xfId="23207" xr:uid="{00000000-0005-0000-0000-0000C6510000}"/>
    <cellStyle name="SAPBEXfilterItem 22" xfId="3569" xr:uid="{00000000-0005-0000-0000-0000C7510000}"/>
    <cellStyle name="SAPBEXfilterItem 22 2" xfId="6107" xr:uid="{00000000-0005-0000-0000-0000C8510000}"/>
    <cellStyle name="SAPBEXfilterItem 22 3" xfId="8439" xr:uid="{00000000-0005-0000-0000-0000C9510000}"/>
    <cellStyle name="SAPBEXfilterItem 22 4" xfId="10933" xr:uid="{00000000-0005-0000-0000-0000CA510000}"/>
    <cellStyle name="SAPBEXfilterItem 22 5" xfId="13304" xr:uid="{00000000-0005-0000-0000-0000CB510000}"/>
    <cellStyle name="SAPBEXfilterItem 22 6" xfId="15930" xr:uid="{00000000-0005-0000-0000-0000CC510000}"/>
    <cellStyle name="SAPBEXfilterItem 22 7" xfId="18000" xr:uid="{00000000-0005-0000-0000-0000CD510000}"/>
    <cellStyle name="SAPBEXfilterItem 22 8" xfId="20626" xr:uid="{00000000-0005-0000-0000-0000CE510000}"/>
    <cellStyle name="SAPBEXfilterItem 22 9" xfId="22604" xr:uid="{00000000-0005-0000-0000-0000CF510000}"/>
    <cellStyle name="SAPBEXfilterItem 23" xfId="3753" xr:uid="{00000000-0005-0000-0000-0000D0510000}"/>
    <cellStyle name="SAPBEXfilterItem 23 2" xfId="6291" xr:uid="{00000000-0005-0000-0000-0000D1510000}"/>
    <cellStyle name="SAPBEXfilterItem 23 3" xfId="8832" xr:uid="{00000000-0005-0000-0000-0000D2510000}"/>
    <cellStyle name="SAPBEXfilterItem 23 4" xfId="11149" xr:uid="{00000000-0005-0000-0000-0000D3510000}"/>
    <cellStyle name="SAPBEXfilterItem 23 5" xfId="13545" xr:uid="{00000000-0005-0000-0000-0000D4510000}"/>
    <cellStyle name="SAPBEXfilterItem 23 6" xfId="16338" xr:uid="{00000000-0005-0000-0000-0000D5510000}"/>
    <cellStyle name="SAPBEXfilterItem 23 7" xfId="18241" xr:uid="{00000000-0005-0000-0000-0000D6510000}"/>
    <cellStyle name="SAPBEXfilterItem 23 8" xfId="21034" xr:uid="{00000000-0005-0000-0000-0000D7510000}"/>
    <cellStyle name="SAPBEXfilterItem 23 9" xfId="22822" xr:uid="{00000000-0005-0000-0000-0000D8510000}"/>
    <cellStyle name="SAPBEXfilterItem 24" xfId="3876" xr:uid="{00000000-0005-0000-0000-0000D9510000}"/>
    <cellStyle name="SAPBEXfilterItem 24 2" xfId="6414" xr:uid="{00000000-0005-0000-0000-0000DA510000}"/>
    <cellStyle name="SAPBEXfilterItem 24 3" xfId="9571" xr:uid="{00000000-0005-0000-0000-0000DB510000}"/>
    <cellStyle name="SAPBEXfilterItem 24 4" xfId="12144" xr:uid="{00000000-0005-0000-0000-0000DC510000}"/>
    <cellStyle name="SAPBEXfilterItem 24 5" xfId="14627" xr:uid="{00000000-0005-0000-0000-0000DD510000}"/>
    <cellStyle name="SAPBEXfilterItem 24 6" xfId="15999" xr:uid="{00000000-0005-0000-0000-0000DE510000}"/>
    <cellStyle name="SAPBEXfilterItem 24 7" xfId="19323" xr:uid="{00000000-0005-0000-0000-0000DF510000}"/>
    <cellStyle name="SAPBEXfilterItem 24 8" xfId="20695" xr:uid="{00000000-0005-0000-0000-0000E0510000}"/>
    <cellStyle name="SAPBEXfilterItem 24 9" xfId="23818" xr:uid="{00000000-0005-0000-0000-0000E1510000}"/>
    <cellStyle name="SAPBEXfilterItem 25" xfId="3717" xr:uid="{00000000-0005-0000-0000-0000E2510000}"/>
    <cellStyle name="SAPBEXfilterItem 25 2" xfId="6255" xr:uid="{00000000-0005-0000-0000-0000E3510000}"/>
    <cellStyle name="SAPBEXfilterItem 25 3" xfId="9105" xr:uid="{00000000-0005-0000-0000-0000E4510000}"/>
    <cellStyle name="SAPBEXfilterItem 25 4" xfId="11890" xr:uid="{00000000-0005-0000-0000-0000E5510000}"/>
    <cellStyle name="SAPBEXfilterItem 25 5" xfId="14358" xr:uid="{00000000-0005-0000-0000-0000E6510000}"/>
    <cellStyle name="SAPBEXfilterItem 25 6" xfId="15656" xr:uid="{00000000-0005-0000-0000-0000E7510000}"/>
    <cellStyle name="SAPBEXfilterItem 25 7" xfId="19054" xr:uid="{00000000-0005-0000-0000-0000E8510000}"/>
    <cellStyle name="SAPBEXfilterItem 25 8" xfId="20352" xr:uid="{00000000-0005-0000-0000-0000E9510000}"/>
    <cellStyle name="SAPBEXfilterItem 25 9" xfId="23566" xr:uid="{00000000-0005-0000-0000-0000EA510000}"/>
    <cellStyle name="SAPBEXfilterItem 26" xfId="3652" xr:uid="{00000000-0005-0000-0000-0000EB510000}"/>
    <cellStyle name="SAPBEXfilterItem 26 2" xfId="6190" xr:uid="{00000000-0005-0000-0000-0000EC510000}"/>
    <cellStyle name="SAPBEXfilterItem 26 3" xfId="8944" xr:uid="{00000000-0005-0000-0000-0000ED510000}"/>
    <cellStyle name="SAPBEXfilterItem 26 4" xfId="10504" xr:uid="{00000000-0005-0000-0000-0000EE510000}"/>
    <cellStyle name="SAPBEXfilterItem 26 5" xfId="12842" xr:uid="{00000000-0005-0000-0000-0000EF510000}"/>
    <cellStyle name="SAPBEXfilterItem 26 6" xfId="15452" xr:uid="{00000000-0005-0000-0000-0000F0510000}"/>
    <cellStyle name="SAPBEXfilterItem 26 7" xfId="17538" xr:uid="{00000000-0005-0000-0000-0000F1510000}"/>
    <cellStyle name="SAPBEXfilterItem 26 8" xfId="20148" xr:uid="{00000000-0005-0000-0000-0000F2510000}"/>
    <cellStyle name="SAPBEXfilterItem 26 9" xfId="22175" xr:uid="{00000000-0005-0000-0000-0000F3510000}"/>
    <cellStyle name="SAPBEXfilterItem 27" xfId="3890" xr:uid="{00000000-0005-0000-0000-0000F4510000}"/>
    <cellStyle name="SAPBEXfilterItem 27 2" xfId="6428" xr:uid="{00000000-0005-0000-0000-0000F5510000}"/>
    <cellStyle name="SAPBEXfilterItem 27 3" xfId="8170" xr:uid="{00000000-0005-0000-0000-0000F6510000}"/>
    <cellStyle name="SAPBEXfilterItem 27 4" xfId="12052" xr:uid="{00000000-0005-0000-0000-0000F7510000}"/>
    <cellStyle name="SAPBEXfilterItem 27 5" xfId="14266" xr:uid="{00000000-0005-0000-0000-0000F8510000}"/>
    <cellStyle name="SAPBEXfilterItem 27 6" xfId="13400" xr:uid="{00000000-0005-0000-0000-0000F9510000}"/>
    <cellStyle name="SAPBEXfilterItem 27 7" xfId="18962" xr:uid="{00000000-0005-0000-0000-0000FA510000}"/>
    <cellStyle name="SAPBEXfilterItem 27 8" xfId="18096" xr:uid="{00000000-0005-0000-0000-0000FB510000}"/>
    <cellStyle name="SAPBEXfilterItem 27 9" xfId="23484" xr:uid="{00000000-0005-0000-0000-0000FC510000}"/>
    <cellStyle name="SAPBEXfilterItem 28" xfId="4024" xr:uid="{00000000-0005-0000-0000-0000FD510000}"/>
    <cellStyle name="SAPBEXfilterItem 28 2" xfId="6562" xr:uid="{00000000-0005-0000-0000-0000FE510000}"/>
    <cellStyle name="SAPBEXfilterItem 28 3" xfId="8876" xr:uid="{00000000-0005-0000-0000-0000FF510000}"/>
    <cellStyle name="SAPBEXfilterItem 28 4" xfId="10314" xr:uid="{00000000-0005-0000-0000-000000520000}"/>
    <cellStyle name="SAPBEXfilterItem 28 5" xfId="12631" xr:uid="{00000000-0005-0000-0000-000001520000}"/>
    <cellStyle name="SAPBEXfilterItem 28 6" xfId="16621" xr:uid="{00000000-0005-0000-0000-000002520000}"/>
    <cellStyle name="SAPBEXfilterItem 28 7" xfId="17327" xr:uid="{00000000-0005-0000-0000-000003520000}"/>
    <cellStyle name="SAPBEXfilterItem 28 8" xfId="21317" xr:uid="{00000000-0005-0000-0000-000004520000}"/>
    <cellStyle name="SAPBEXfilterItem 28 9" xfId="21985" xr:uid="{00000000-0005-0000-0000-000005520000}"/>
    <cellStyle name="SAPBEXfilterItem 29" xfId="4097" xr:uid="{00000000-0005-0000-0000-000006520000}"/>
    <cellStyle name="SAPBEXfilterItem 29 2" xfId="6635" xr:uid="{00000000-0005-0000-0000-000007520000}"/>
    <cellStyle name="SAPBEXfilterItem 29 3" xfId="9129" xr:uid="{00000000-0005-0000-0000-000008520000}"/>
    <cellStyle name="SAPBEXfilterItem 29 4" xfId="11628" xr:uid="{00000000-0005-0000-0000-000009520000}"/>
    <cellStyle name="SAPBEXfilterItem 29 5" xfId="14071" xr:uid="{00000000-0005-0000-0000-00000A520000}"/>
    <cellStyle name="SAPBEXfilterItem 29 6" xfId="15432" xr:uid="{00000000-0005-0000-0000-00000B520000}"/>
    <cellStyle name="SAPBEXfilterItem 29 7" xfId="18767" xr:uid="{00000000-0005-0000-0000-00000C520000}"/>
    <cellStyle name="SAPBEXfilterItem 29 8" xfId="20128" xr:uid="{00000000-0005-0000-0000-00000D520000}"/>
    <cellStyle name="SAPBEXfilterItem 29 9" xfId="23303" xr:uid="{00000000-0005-0000-0000-00000E520000}"/>
    <cellStyle name="SAPBEXfilterItem 3" xfId="3120" xr:uid="{00000000-0005-0000-0000-00000F520000}"/>
    <cellStyle name="SAPBEXfilterItem 3 2" xfId="5658" xr:uid="{00000000-0005-0000-0000-000010520000}"/>
    <cellStyle name="SAPBEXfilterItem 3 3" xfId="8398" xr:uid="{00000000-0005-0000-0000-000011520000}"/>
    <cellStyle name="SAPBEXfilterItem 3 4" xfId="11186" xr:uid="{00000000-0005-0000-0000-000012520000}"/>
    <cellStyle name="SAPBEXfilterItem 3 5" xfId="13585" xr:uid="{00000000-0005-0000-0000-000013520000}"/>
    <cellStyle name="SAPBEXfilterItem 3 6" xfId="15788" xr:uid="{00000000-0005-0000-0000-000014520000}"/>
    <cellStyle name="SAPBEXfilterItem 3 7" xfId="18281" xr:uid="{00000000-0005-0000-0000-000015520000}"/>
    <cellStyle name="SAPBEXfilterItem 3 8" xfId="20484" xr:uid="{00000000-0005-0000-0000-000016520000}"/>
    <cellStyle name="SAPBEXfilterItem 3 9" xfId="22860" xr:uid="{00000000-0005-0000-0000-000017520000}"/>
    <cellStyle name="SAPBEXfilterItem 30" xfId="3984" xr:uid="{00000000-0005-0000-0000-000018520000}"/>
    <cellStyle name="SAPBEXfilterItem 30 2" xfId="6522" xr:uid="{00000000-0005-0000-0000-000019520000}"/>
    <cellStyle name="SAPBEXfilterItem 30 3" xfId="5524" xr:uid="{00000000-0005-0000-0000-00001A520000}"/>
    <cellStyle name="SAPBEXfilterItem 30 4" xfId="11873" xr:uid="{00000000-0005-0000-0000-00001B520000}"/>
    <cellStyle name="SAPBEXfilterItem 30 5" xfId="14337" xr:uid="{00000000-0005-0000-0000-00001C520000}"/>
    <cellStyle name="SAPBEXfilterItem 30 6" xfId="15710" xr:uid="{00000000-0005-0000-0000-00001D520000}"/>
    <cellStyle name="SAPBEXfilterItem 30 7" xfId="19033" xr:uid="{00000000-0005-0000-0000-00001E520000}"/>
    <cellStyle name="SAPBEXfilterItem 30 8" xfId="20406" xr:uid="{00000000-0005-0000-0000-00001F520000}"/>
    <cellStyle name="SAPBEXfilterItem 30 9" xfId="23549" xr:uid="{00000000-0005-0000-0000-000020520000}"/>
    <cellStyle name="SAPBEXfilterItem 31" xfId="4008" xr:uid="{00000000-0005-0000-0000-000021520000}"/>
    <cellStyle name="SAPBEXfilterItem 31 2" xfId="6546" xr:uid="{00000000-0005-0000-0000-000022520000}"/>
    <cellStyle name="SAPBEXfilterItem 31 3" xfId="8264" xr:uid="{00000000-0005-0000-0000-000023520000}"/>
    <cellStyle name="SAPBEXfilterItem 31 4" xfId="11208" xr:uid="{00000000-0005-0000-0000-000024520000}"/>
    <cellStyle name="SAPBEXfilterItem 31 5" xfId="13610" xr:uid="{00000000-0005-0000-0000-000025520000}"/>
    <cellStyle name="SAPBEXfilterItem 31 6" xfId="16574" xr:uid="{00000000-0005-0000-0000-000026520000}"/>
    <cellStyle name="SAPBEXfilterItem 31 7" xfId="18306" xr:uid="{00000000-0005-0000-0000-000027520000}"/>
    <cellStyle name="SAPBEXfilterItem 31 8" xfId="21270" xr:uid="{00000000-0005-0000-0000-000028520000}"/>
    <cellStyle name="SAPBEXfilterItem 31 9" xfId="22883" xr:uid="{00000000-0005-0000-0000-000029520000}"/>
    <cellStyle name="SAPBEXfilterItem 32" xfId="3981" xr:uid="{00000000-0005-0000-0000-00002A520000}"/>
    <cellStyle name="SAPBEXfilterItem 32 2" xfId="6519" xr:uid="{00000000-0005-0000-0000-00002B520000}"/>
    <cellStyle name="SAPBEXfilterItem 32 3" xfId="8703" xr:uid="{00000000-0005-0000-0000-00002C520000}"/>
    <cellStyle name="SAPBEXfilterItem 32 4" xfId="10449" xr:uid="{00000000-0005-0000-0000-00002D520000}"/>
    <cellStyle name="SAPBEXfilterItem 32 5" xfId="12779" xr:uid="{00000000-0005-0000-0000-00002E520000}"/>
    <cellStyle name="SAPBEXfilterItem 32 6" xfId="15447" xr:uid="{00000000-0005-0000-0000-00002F520000}"/>
    <cellStyle name="SAPBEXfilterItem 32 7" xfId="17475" xr:uid="{00000000-0005-0000-0000-000030520000}"/>
    <cellStyle name="SAPBEXfilterItem 32 8" xfId="20143" xr:uid="{00000000-0005-0000-0000-000031520000}"/>
    <cellStyle name="SAPBEXfilterItem 32 9" xfId="22120" xr:uid="{00000000-0005-0000-0000-000032520000}"/>
    <cellStyle name="SAPBEXfilterItem 33" xfId="4063" xr:uid="{00000000-0005-0000-0000-000033520000}"/>
    <cellStyle name="SAPBEXfilterItem 33 2" xfId="6601" xr:uid="{00000000-0005-0000-0000-000034520000}"/>
    <cellStyle name="SAPBEXfilterItem 33 3" xfId="9840" xr:uid="{00000000-0005-0000-0000-000035520000}"/>
    <cellStyle name="SAPBEXfilterItem 33 4" xfId="12022" xr:uid="{00000000-0005-0000-0000-000036520000}"/>
    <cellStyle name="SAPBEXfilterItem 33 5" xfId="14502" xr:uid="{00000000-0005-0000-0000-000037520000}"/>
    <cellStyle name="SAPBEXfilterItem 33 6" xfId="14886" xr:uid="{00000000-0005-0000-0000-000038520000}"/>
    <cellStyle name="SAPBEXfilterItem 33 7" xfId="19198" xr:uid="{00000000-0005-0000-0000-000039520000}"/>
    <cellStyle name="SAPBEXfilterItem 33 8" xfId="19582" xr:uid="{00000000-0005-0000-0000-00003A520000}"/>
    <cellStyle name="SAPBEXfilterItem 33 9" xfId="23697" xr:uid="{00000000-0005-0000-0000-00003B520000}"/>
    <cellStyle name="SAPBEXfilterItem 34" xfId="4172" xr:uid="{00000000-0005-0000-0000-00003C520000}"/>
    <cellStyle name="SAPBEXfilterItem 34 2" xfId="6710" xr:uid="{00000000-0005-0000-0000-00003D520000}"/>
    <cellStyle name="SAPBEXfilterItem 34 3" xfId="9856" xr:uid="{00000000-0005-0000-0000-00003E520000}"/>
    <cellStyle name="SAPBEXfilterItem 34 4" xfId="11554" xr:uid="{00000000-0005-0000-0000-00003F520000}"/>
    <cellStyle name="SAPBEXfilterItem 34 5" xfId="13989" xr:uid="{00000000-0005-0000-0000-000040520000}"/>
    <cellStyle name="SAPBEXfilterItem 34 6" xfId="15143" xr:uid="{00000000-0005-0000-0000-000041520000}"/>
    <cellStyle name="SAPBEXfilterItem 34 7" xfId="18685" xr:uid="{00000000-0005-0000-0000-000042520000}"/>
    <cellStyle name="SAPBEXfilterItem 34 8" xfId="19839" xr:uid="{00000000-0005-0000-0000-000043520000}"/>
    <cellStyle name="SAPBEXfilterItem 34 9" xfId="23228" xr:uid="{00000000-0005-0000-0000-000044520000}"/>
    <cellStyle name="SAPBEXfilterItem 35" xfId="4073" xr:uid="{00000000-0005-0000-0000-000045520000}"/>
    <cellStyle name="SAPBEXfilterItem 35 2" xfId="6611" xr:uid="{00000000-0005-0000-0000-000046520000}"/>
    <cellStyle name="SAPBEXfilterItem 35 3" xfId="9276" xr:uid="{00000000-0005-0000-0000-000047520000}"/>
    <cellStyle name="SAPBEXfilterItem 35 4" xfId="11553" xr:uid="{00000000-0005-0000-0000-000048520000}"/>
    <cellStyle name="SAPBEXfilterItem 35 5" xfId="13988" xr:uid="{00000000-0005-0000-0000-000049520000}"/>
    <cellStyle name="SAPBEXfilterItem 35 6" xfId="15970" xr:uid="{00000000-0005-0000-0000-00004A520000}"/>
    <cellStyle name="SAPBEXfilterItem 35 7" xfId="18684" xr:uid="{00000000-0005-0000-0000-00004B520000}"/>
    <cellStyle name="SAPBEXfilterItem 35 8" xfId="20666" xr:uid="{00000000-0005-0000-0000-00004C520000}"/>
    <cellStyle name="SAPBEXfilterItem 35 9" xfId="23227" xr:uid="{00000000-0005-0000-0000-00004D520000}"/>
    <cellStyle name="SAPBEXfilterItem 36" xfId="4252" xr:uid="{00000000-0005-0000-0000-00004E520000}"/>
    <cellStyle name="SAPBEXfilterItem 36 2" xfId="6790" xr:uid="{00000000-0005-0000-0000-00004F520000}"/>
    <cellStyle name="SAPBEXfilterItem 36 3" xfId="9793" xr:uid="{00000000-0005-0000-0000-000050520000}"/>
    <cellStyle name="SAPBEXfilterItem 36 4" xfId="11141" xr:uid="{00000000-0005-0000-0000-000051520000}"/>
    <cellStyle name="SAPBEXfilterItem 36 5" xfId="13537" xr:uid="{00000000-0005-0000-0000-000052520000}"/>
    <cellStyle name="SAPBEXfilterItem 36 6" xfId="16869" xr:uid="{00000000-0005-0000-0000-000053520000}"/>
    <cellStyle name="SAPBEXfilterItem 36 7" xfId="18233" xr:uid="{00000000-0005-0000-0000-000054520000}"/>
    <cellStyle name="SAPBEXfilterItem 36 8" xfId="21565" xr:uid="{00000000-0005-0000-0000-000055520000}"/>
    <cellStyle name="SAPBEXfilterItem 36 9" xfId="22814" xr:uid="{00000000-0005-0000-0000-000056520000}"/>
    <cellStyle name="SAPBEXfilterItem 37" xfId="4295" xr:uid="{00000000-0005-0000-0000-000057520000}"/>
    <cellStyle name="SAPBEXfilterItem 37 2" xfId="6833" xr:uid="{00000000-0005-0000-0000-000058520000}"/>
    <cellStyle name="SAPBEXfilterItem 37 3" xfId="8385" xr:uid="{00000000-0005-0000-0000-000059520000}"/>
    <cellStyle name="SAPBEXfilterItem 37 4" xfId="8171" xr:uid="{00000000-0005-0000-0000-00005A520000}"/>
    <cellStyle name="SAPBEXfilterItem 37 5" xfId="14859" xr:uid="{00000000-0005-0000-0000-00005B520000}"/>
    <cellStyle name="SAPBEXfilterItem 37 6" xfId="15779" xr:uid="{00000000-0005-0000-0000-00005C520000}"/>
    <cellStyle name="SAPBEXfilterItem 37 7" xfId="19555" xr:uid="{00000000-0005-0000-0000-00005D520000}"/>
    <cellStyle name="SAPBEXfilterItem 37 8" xfId="20475" xr:uid="{00000000-0005-0000-0000-00005E520000}"/>
    <cellStyle name="SAPBEXfilterItem 37 9" xfId="24031" xr:uid="{00000000-0005-0000-0000-00005F520000}"/>
    <cellStyle name="SAPBEXfilterItem 38" xfId="4338" xr:uid="{00000000-0005-0000-0000-000060520000}"/>
    <cellStyle name="SAPBEXfilterItem 38 2" xfId="6876" xr:uid="{00000000-0005-0000-0000-000061520000}"/>
    <cellStyle name="SAPBEXfilterItem 38 3" xfId="8422" xr:uid="{00000000-0005-0000-0000-000062520000}"/>
    <cellStyle name="SAPBEXfilterItem 38 4" xfId="11537" xr:uid="{00000000-0005-0000-0000-000063520000}"/>
    <cellStyle name="SAPBEXfilterItem 38 5" xfId="13969" xr:uid="{00000000-0005-0000-0000-000064520000}"/>
    <cellStyle name="SAPBEXfilterItem 38 6" xfId="16648" xr:uid="{00000000-0005-0000-0000-000065520000}"/>
    <cellStyle name="SAPBEXfilterItem 38 7" xfId="18665" xr:uid="{00000000-0005-0000-0000-000066520000}"/>
    <cellStyle name="SAPBEXfilterItem 38 8" xfId="21344" xr:uid="{00000000-0005-0000-0000-000067520000}"/>
    <cellStyle name="SAPBEXfilterItem 38 9" xfId="23211" xr:uid="{00000000-0005-0000-0000-000068520000}"/>
    <cellStyle name="SAPBEXfilterItem 39" xfId="4526" xr:uid="{00000000-0005-0000-0000-000069520000}"/>
    <cellStyle name="SAPBEXfilterItem 39 2" xfId="7064" xr:uid="{00000000-0005-0000-0000-00006A520000}"/>
    <cellStyle name="SAPBEXfilterItem 39 3" xfId="8815" xr:uid="{00000000-0005-0000-0000-00006B520000}"/>
    <cellStyle name="SAPBEXfilterItem 39 4" xfId="9277" xr:uid="{00000000-0005-0000-0000-00006C520000}"/>
    <cellStyle name="SAPBEXfilterItem 39 5" xfId="12500" xr:uid="{00000000-0005-0000-0000-00006D520000}"/>
    <cellStyle name="SAPBEXfilterItem 39 6" xfId="16230" xr:uid="{00000000-0005-0000-0000-00006E520000}"/>
    <cellStyle name="SAPBEXfilterItem 39 7" xfId="17196" xr:uid="{00000000-0005-0000-0000-00006F520000}"/>
    <cellStyle name="SAPBEXfilterItem 39 8" xfId="20926" xr:uid="{00000000-0005-0000-0000-000070520000}"/>
    <cellStyle name="SAPBEXfilterItem 39 9" xfId="21869" xr:uid="{00000000-0005-0000-0000-000071520000}"/>
    <cellStyle name="SAPBEXfilterItem 4" xfId="3049" xr:uid="{00000000-0005-0000-0000-000072520000}"/>
    <cellStyle name="SAPBEXfilterItem 4 2" xfId="5588" xr:uid="{00000000-0005-0000-0000-000073520000}"/>
    <cellStyle name="SAPBEXfilterItem 4 3" xfId="9962" xr:uid="{00000000-0005-0000-0000-000074520000}"/>
    <cellStyle name="SAPBEXfilterItem 4 4" xfId="10356" xr:uid="{00000000-0005-0000-0000-000075520000}"/>
    <cellStyle name="SAPBEXfilterItem 4 5" xfId="12678" xr:uid="{00000000-0005-0000-0000-000076520000}"/>
    <cellStyle name="SAPBEXfilterItem 4 6" xfId="16108" xr:uid="{00000000-0005-0000-0000-000077520000}"/>
    <cellStyle name="SAPBEXfilterItem 4 7" xfId="17374" xr:uid="{00000000-0005-0000-0000-000078520000}"/>
    <cellStyle name="SAPBEXfilterItem 4 8" xfId="20804" xr:uid="{00000000-0005-0000-0000-000079520000}"/>
    <cellStyle name="SAPBEXfilterItem 4 9" xfId="22027" xr:uid="{00000000-0005-0000-0000-00007A520000}"/>
    <cellStyle name="SAPBEXfilterItem 40" xfId="4374" xr:uid="{00000000-0005-0000-0000-00007B520000}"/>
    <cellStyle name="SAPBEXfilterItem 40 2" xfId="6912" xr:uid="{00000000-0005-0000-0000-00007C520000}"/>
    <cellStyle name="SAPBEXfilterItem 40 3" xfId="9372" xr:uid="{00000000-0005-0000-0000-00007D520000}"/>
    <cellStyle name="SAPBEXfilterItem 40 4" xfId="8825" xr:uid="{00000000-0005-0000-0000-00007E520000}"/>
    <cellStyle name="SAPBEXfilterItem 40 5" xfId="12541" xr:uid="{00000000-0005-0000-0000-00007F520000}"/>
    <cellStyle name="SAPBEXfilterItem 40 6" xfId="16023" xr:uid="{00000000-0005-0000-0000-000080520000}"/>
    <cellStyle name="SAPBEXfilterItem 40 7" xfId="17237" xr:uid="{00000000-0005-0000-0000-000081520000}"/>
    <cellStyle name="SAPBEXfilterItem 40 8" xfId="20719" xr:uid="{00000000-0005-0000-0000-000082520000}"/>
    <cellStyle name="SAPBEXfilterItem 40 9" xfId="21904" xr:uid="{00000000-0005-0000-0000-000083520000}"/>
    <cellStyle name="SAPBEXfilterItem 41" xfId="4362" xr:uid="{00000000-0005-0000-0000-000084520000}"/>
    <cellStyle name="SAPBEXfilterItem 41 2" xfId="6900" xr:uid="{00000000-0005-0000-0000-000085520000}"/>
    <cellStyle name="SAPBEXfilterItem 41 3" xfId="9950" xr:uid="{00000000-0005-0000-0000-000086520000}"/>
    <cellStyle name="SAPBEXfilterItem 41 4" xfId="10786" xr:uid="{00000000-0005-0000-0000-000087520000}"/>
    <cellStyle name="SAPBEXfilterItem 41 5" xfId="13143" xr:uid="{00000000-0005-0000-0000-000088520000}"/>
    <cellStyle name="SAPBEXfilterItem 41 6" xfId="16008" xr:uid="{00000000-0005-0000-0000-000089520000}"/>
    <cellStyle name="SAPBEXfilterItem 41 7" xfId="17839" xr:uid="{00000000-0005-0000-0000-00008A520000}"/>
    <cellStyle name="SAPBEXfilterItem 41 8" xfId="20704" xr:uid="{00000000-0005-0000-0000-00008B520000}"/>
    <cellStyle name="SAPBEXfilterItem 41 9" xfId="22457" xr:uid="{00000000-0005-0000-0000-00008C520000}"/>
    <cellStyle name="SAPBEXfilterItem 42" xfId="4464" xr:uid="{00000000-0005-0000-0000-00008D520000}"/>
    <cellStyle name="SAPBEXfilterItem 42 2" xfId="7002" xr:uid="{00000000-0005-0000-0000-00008E520000}"/>
    <cellStyle name="SAPBEXfilterItem 42 3" xfId="8534" xr:uid="{00000000-0005-0000-0000-00008F520000}"/>
    <cellStyle name="SAPBEXfilterItem 42 4" xfId="11494" xr:uid="{00000000-0005-0000-0000-000090520000}"/>
    <cellStyle name="SAPBEXfilterItem 42 5" xfId="13675" xr:uid="{00000000-0005-0000-0000-000091520000}"/>
    <cellStyle name="SAPBEXfilterItem 42 6" xfId="16695" xr:uid="{00000000-0005-0000-0000-000092520000}"/>
    <cellStyle name="SAPBEXfilterItem 42 7" xfId="18371" xr:uid="{00000000-0005-0000-0000-000093520000}"/>
    <cellStyle name="SAPBEXfilterItem 42 8" xfId="21391" xr:uid="{00000000-0005-0000-0000-000094520000}"/>
    <cellStyle name="SAPBEXfilterItem 42 9" xfId="22943" xr:uid="{00000000-0005-0000-0000-000095520000}"/>
    <cellStyle name="SAPBEXfilterItem 43" xfId="4552" xr:uid="{00000000-0005-0000-0000-000096520000}"/>
    <cellStyle name="SAPBEXfilterItem 43 2" xfId="7090" xr:uid="{00000000-0005-0000-0000-000097520000}"/>
    <cellStyle name="SAPBEXfilterItem 43 3" xfId="8602" xr:uid="{00000000-0005-0000-0000-000098520000}"/>
    <cellStyle name="SAPBEXfilterItem 43 4" xfId="10656" xr:uid="{00000000-0005-0000-0000-000099520000}"/>
    <cellStyle name="SAPBEXfilterItem 43 5" xfId="13005" xr:uid="{00000000-0005-0000-0000-00009A520000}"/>
    <cellStyle name="SAPBEXfilterItem 43 6" xfId="16227" xr:uid="{00000000-0005-0000-0000-00009B520000}"/>
    <cellStyle name="SAPBEXfilterItem 43 7" xfId="17701" xr:uid="{00000000-0005-0000-0000-00009C520000}"/>
    <cellStyle name="SAPBEXfilterItem 43 8" xfId="20923" xr:uid="{00000000-0005-0000-0000-00009D520000}"/>
    <cellStyle name="SAPBEXfilterItem 43 9" xfId="22329" xr:uid="{00000000-0005-0000-0000-00009E520000}"/>
    <cellStyle name="SAPBEXfilterItem 44" xfId="4596" xr:uid="{00000000-0005-0000-0000-00009F520000}"/>
    <cellStyle name="SAPBEXfilterItem 44 2" xfId="7134" xr:uid="{00000000-0005-0000-0000-0000A0520000}"/>
    <cellStyle name="SAPBEXfilterItem 44 3" xfId="9928" xr:uid="{00000000-0005-0000-0000-0000A1520000}"/>
    <cellStyle name="SAPBEXfilterItem 44 4" xfId="8970" xr:uid="{00000000-0005-0000-0000-0000A2520000}"/>
    <cellStyle name="SAPBEXfilterItem 44 5" xfId="14944" xr:uid="{00000000-0005-0000-0000-0000A3520000}"/>
    <cellStyle name="SAPBEXfilterItem 44 6" xfId="14212" xr:uid="{00000000-0005-0000-0000-0000A4520000}"/>
    <cellStyle name="SAPBEXfilterItem 44 7" xfId="19640" xr:uid="{00000000-0005-0000-0000-0000A5520000}"/>
    <cellStyle name="SAPBEXfilterItem 44 8" xfId="18908" xr:uid="{00000000-0005-0000-0000-0000A6520000}"/>
    <cellStyle name="SAPBEXfilterItem 44 9" xfId="24107" xr:uid="{00000000-0005-0000-0000-0000A7520000}"/>
    <cellStyle name="SAPBEXfilterItem 45" xfId="4639" xr:uid="{00000000-0005-0000-0000-0000A8520000}"/>
    <cellStyle name="SAPBEXfilterItem 45 2" xfId="7177" xr:uid="{00000000-0005-0000-0000-0000A9520000}"/>
    <cellStyle name="SAPBEXfilterItem 45 3" xfId="8864" xr:uid="{00000000-0005-0000-0000-0000AA520000}"/>
    <cellStyle name="SAPBEXfilterItem 45 4" xfId="10653" xr:uid="{00000000-0005-0000-0000-0000AB520000}"/>
    <cellStyle name="SAPBEXfilterItem 45 5" xfId="13002" xr:uid="{00000000-0005-0000-0000-0000AC520000}"/>
    <cellStyle name="SAPBEXfilterItem 45 6" xfId="15819" xr:uid="{00000000-0005-0000-0000-0000AD520000}"/>
    <cellStyle name="SAPBEXfilterItem 45 7" xfId="17698" xr:uid="{00000000-0005-0000-0000-0000AE520000}"/>
    <cellStyle name="SAPBEXfilterItem 45 8" xfId="20515" xr:uid="{00000000-0005-0000-0000-0000AF520000}"/>
    <cellStyle name="SAPBEXfilterItem 45 9" xfId="22326" xr:uid="{00000000-0005-0000-0000-0000B0520000}"/>
    <cellStyle name="SAPBEXfilterItem 46" xfId="4772" xr:uid="{00000000-0005-0000-0000-0000B1520000}"/>
    <cellStyle name="SAPBEXfilterItem 46 2" xfId="7310" xr:uid="{00000000-0005-0000-0000-0000B2520000}"/>
    <cellStyle name="SAPBEXfilterItem 46 3" xfId="10170" xr:uid="{00000000-0005-0000-0000-0000B3520000}"/>
    <cellStyle name="SAPBEXfilterItem 46 4" xfId="10456" xr:uid="{00000000-0005-0000-0000-0000B4520000}"/>
    <cellStyle name="SAPBEXfilterItem 46 5" xfId="12788" xr:uid="{00000000-0005-0000-0000-0000B5520000}"/>
    <cellStyle name="SAPBEXfilterItem 46 6" xfId="16583" xr:uid="{00000000-0005-0000-0000-0000B6520000}"/>
    <cellStyle name="SAPBEXfilterItem 46 7" xfId="17484" xr:uid="{00000000-0005-0000-0000-0000B7520000}"/>
    <cellStyle name="SAPBEXfilterItem 46 8" xfId="21279" xr:uid="{00000000-0005-0000-0000-0000B8520000}"/>
    <cellStyle name="SAPBEXfilterItem 46 9" xfId="22127" xr:uid="{00000000-0005-0000-0000-0000B9520000}"/>
    <cellStyle name="SAPBEXfilterItem 47" xfId="4720" xr:uid="{00000000-0005-0000-0000-0000BA520000}"/>
    <cellStyle name="SAPBEXfilterItem 47 2" xfId="7258" xr:uid="{00000000-0005-0000-0000-0000BB520000}"/>
    <cellStyle name="SAPBEXfilterItem 47 3" xfId="8807" xr:uid="{00000000-0005-0000-0000-0000BC520000}"/>
    <cellStyle name="SAPBEXfilterItem 47 4" xfId="11586" xr:uid="{00000000-0005-0000-0000-0000BD520000}"/>
    <cellStyle name="SAPBEXfilterItem 47 5" xfId="14023" xr:uid="{00000000-0005-0000-0000-0000BE520000}"/>
    <cellStyle name="SAPBEXfilterItem 47 6" xfId="15670" xr:uid="{00000000-0005-0000-0000-0000BF520000}"/>
    <cellStyle name="SAPBEXfilterItem 47 7" xfId="18719" xr:uid="{00000000-0005-0000-0000-0000C0520000}"/>
    <cellStyle name="SAPBEXfilterItem 47 8" xfId="20366" xr:uid="{00000000-0005-0000-0000-0000C1520000}"/>
    <cellStyle name="SAPBEXfilterItem 47 9" xfId="23260" xr:uid="{00000000-0005-0000-0000-0000C2520000}"/>
    <cellStyle name="SAPBEXfilterItem 48" xfId="4724" xr:uid="{00000000-0005-0000-0000-0000C3520000}"/>
    <cellStyle name="SAPBEXfilterItem 48 2" xfId="7262" xr:uid="{00000000-0005-0000-0000-0000C4520000}"/>
    <cellStyle name="SAPBEXfilterItem 48 3" xfId="8988" xr:uid="{00000000-0005-0000-0000-0000C5520000}"/>
    <cellStyle name="SAPBEXfilterItem 48 4" xfId="9568" xr:uid="{00000000-0005-0000-0000-0000C6520000}"/>
    <cellStyle name="SAPBEXfilterItem 48 5" xfId="12389" xr:uid="{00000000-0005-0000-0000-0000C7520000}"/>
    <cellStyle name="SAPBEXfilterItem 48 6" xfId="16346" xr:uid="{00000000-0005-0000-0000-0000C8520000}"/>
    <cellStyle name="SAPBEXfilterItem 48 7" xfId="17085" xr:uid="{00000000-0005-0000-0000-0000C9520000}"/>
    <cellStyle name="SAPBEXfilterItem 48 8" xfId="21042" xr:uid="{00000000-0005-0000-0000-0000CA520000}"/>
    <cellStyle name="SAPBEXfilterItem 48 9" xfId="21774" xr:uid="{00000000-0005-0000-0000-0000CB520000}"/>
    <cellStyle name="SAPBEXfilterItem 49" xfId="4926" xr:uid="{00000000-0005-0000-0000-0000CC520000}"/>
    <cellStyle name="SAPBEXfilterItem 49 2" xfId="7464" xr:uid="{00000000-0005-0000-0000-0000CD520000}"/>
    <cellStyle name="SAPBEXfilterItem 49 3" xfId="8482" xr:uid="{00000000-0005-0000-0000-0000CE520000}"/>
    <cellStyle name="SAPBEXfilterItem 49 4" xfId="11782" xr:uid="{00000000-0005-0000-0000-0000CF520000}"/>
    <cellStyle name="SAPBEXfilterItem 49 5" xfId="14236" xr:uid="{00000000-0005-0000-0000-0000D0520000}"/>
    <cellStyle name="SAPBEXfilterItem 49 6" xfId="15984" xr:uid="{00000000-0005-0000-0000-0000D1520000}"/>
    <cellStyle name="SAPBEXfilterItem 49 7" xfId="18932" xr:uid="{00000000-0005-0000-0000-0000D2520000}"/>
    <cellStyle name="SAPBEXfilterItem 49 8" xfId="20680" xr:uid="{00000000-0005-0000-0000-0000D3520000}"/>
    <cellStyle name="SAPBEXfilterItem 49 9" xfId="23456" xr:uid="{00000000-0005-0000-0000-0000D4520000}"/>
    <cellStyle name="SAPBEXfilterItem 5" xfId="3035" xr:uid="{00000000-0005-0000-0000-0000D5520000}"/>
    <cellStyle name="SAPBEXfilterItem 5 2" xfId="5574" xr:uid="{00000000-0005-0000-0000-0000D6520000}"/>
    <cellStyle name="SAPBEXfilterItem 5 3" xfId="9900" xr:uid="{00000000-0005-0000-0000-0000D7520000}"/>
    <cellStyle name="SAPBEXfilterItem 5 4" xfId="11654" xr:uid="{00000000-0005-0000-0000-0000D8520000}"/>
    <cellStyle name="SAPBEXfilterItem 5 5" xfId="13803" xr:uid="{00000000-0005-0000-0000-0000D9520000}"/>
    <cellStyle name="SAPBEXfilterItem 5 6" xfId="15060" xr:uid="{00000000-0005-0000-0000-0000DA520000}"/>
    <cellStyle name="SAPBEXfilterItem 5 7" xfId="18499" xr:uid="{00000000-0005-0000-0000-0000DB520000}"/>
    <cellStyle name="SAPBEXfilterItem 5 8" xfId="19756" xr:uid="{00000000-0005-0000-0000-0000DC520000}"/>
    <cellStyle name="SAPBEXfilterItem 5 9" xfId="23062" xr:uid="{00000000-0005-0000-0000-0000DD520000}"/>
    <cellStyle name="SAPBEXfilterItem 50" xfId="4776" xr:uid="{00000000-0005-0000-0000-0000DE520000}"/>
    <cellStyle name="SAPBEXfilterItem 50 2" xfId="7314" xr:uid="{00000000-0005-0000-0000-0000DF520000}"/>
    <cellStyle name="SAPBEXfilterItem 50 3" xfId="9307" xr:uid="{00000000-0005-0000-0000-0000E0520000}"/>
    <cellStyle name="SAPBEXfilterItem 50 4" xfId="9911" xr:uid="{00000000-0005-0000-0000-0000E1520000}"/>
    <cellStyle name="SAPBEXfilterItem 50 5" xfId="12370" xr:uid="{00000000-0005-0000-0000-0000E2520000}"/>
    <cellStyle name="SAPBEXfilterItem 50 6" xfId="16941" xr:uid="{00000000-0005-0000-0000-0000E3520000}"/>
    <cellStyle name="SAPBEXfilterItem 50 7" xfId="17066" xr:uid="{00000000-0005-0000-0000-0000E4520000}"/>
    <cellStyle name="SAPBEXfilterItem 50 8" xfId="21637" xr:uid="{00000000-0005-0000-0000-0000E5520000}"/>
    <cellStyle name="SAPBEXfilterItem 50 9" xfId="21755" xr:uid="{00000000-0005-0000-0000-0000E6520000}"/>
    <cellStyle name="SAPBEXfilterItem 51" xfId="4756" xr:uid="{00000000-0005-0000-0000-0000E7520000}"/>
    <cellStyle name="SAPBEXfilterItem 51 2" xfId="7294" xr:uid="{00000000-0005-0000-0000-0000E8520000}"/>
    <cellStyle name="SAPBEXfilterItem 51 3" xfId="9585" xr:uid="{00000000-0005-0000-0000-0000E9520000}"/>
    <cellStyle name="SAPBEXfilterItem 51 4" xfId="11056" xr:uid="{00000000-0005-0000-0000-0000EA520000}"/>
    <cellStyle name="SAPBEXfilterItem 51 5" xfId="13442" xr:uid="{00000000-0005-0000-0000-0000EB520000}"/>
    <cellStyle name="SAPBEXfilterItem 51 6" xfId="15200" xr:uid="{00000000-0005-0000-0000-0000EC520000}"/>
    <cellStyle name="SAPBEXfilterItem 51 7" xfId="18138" xr:uid="{00000000-0005-0000-0000-0000ED520000}"/>
    <cellStyle name="SAPBEXfilterItem 51 8" xfId="19896" xr:uid="{00000000-0005-0000-0000-0000EE520000}"/>
    <cellStyle name="SAPBEXfilterItem 51 9" xfId="22729" xr:uid="{00000000-0005-0000-0000-0000EF520000}"/>
    <cellStyle name="SAPBEXfilterItem 52" xfId="4695" xr:uid="{00000000-0005-0000-0000-0000F0520000}"/>
    <cellStyle name="SAPBEXfilterItem 52 2" xfId="7233" xr:uid="{00000000-0005-0000-0000-0000F1520000}"/>
    <cellStyle name="SAPBEXfilterItem 52 3" xfId="8724" xr:uid="{00000000-0005-0000-0000-0000F2520000}"/>
    <cellStyle name="SAPBEXfilterItem 52 4" xfId="12023" xr:uid="{00000000-0005-0000-0000-0000F3520000}"/>
    <cellStyle name="SAPBEXfilterItem 52 5" xfId="14213" xr:uid="{00000000-0005-0000-0000-0000F4520000}"/>
    <cellStyle name="SAPBEXfilterItem 52 6" xfId="12530" xr:uid="{00000000-0005-0000-0000-0000F5520000}"/>
    <cellStyle name="SAPBEXfilterItem 52 7" xfId="18909" xr:uid="{00000000-0005-0000-0000-0000F6520000}"/>
    <cellStyle name="SAPBEXfilterItem 52 8" xfId="17226" xr:uid="{00000000-0005-0000-0000-0000F7520000}"/>
    <cellStyle name="SAPBEXfilterItem 52 9" xfId="23435" xr:uid="{00000000-0005-0000-0000-0000F8520000}"/>
    <cellStyle name="SAPBEXfilterItem 53" xfId="4955" xr:uid="{00000000-0005-0000-0000-0000F9520000}"/>
    <cellStyle name="SAPBEXfilterItem 53 2" xfId="7493" xr:uid="{00000000-0005-0000-0000-0000FA520000}"/>
    <cellStyle name="SAPBEXfilterItem 53 3" xfId="8689" xr:uid="{00000000-0005-0000-0000-0000FB520000}"/>
    <cellStyle name="SAPBEXfilterItem 53 4" xfId="11927" xr:uid="{00000000-0005-0000-0000-0000FC520000}"/>
    <cellStyle name="SAPBEXfilterItem 53 5" xfId="14400" xr:uid="{00000000-0005-0000-0000-0000FD520000}"/>
    <cellStyle name="SAPBEXfilterItem 53 6" xfId="15909" xr:uid="{00000000-0005-0000-0000-0000FE520000}"/>
    <cellStyle name="SAPBEXfilterItem 53 7" xfId="19096" xr:uid="{00000000-0005-0000-0000-0000FF520000}"/>
    <cellStyle name="SAPBEXfilterItem 53 8" xfId="20605" xr:uid="{00000000-0005-0000-0000-000000530000}"/>
    <cellStyle name="SAPBEXfilterItem 53 9" xfId="23602" xr:uid="{00000000-0005-0000-0000-000001530000}"/>
    <cellStyle name="SAPBEXfilterItem 54" xfId="4989" xr:uid="{00000000-0005-0000-0000-000002530000}"/>
    <cellStyle name="SAPBEXfilterItem 54 2" xfId="7527" xr:uid="{00000000-0005-0000-0000-000003530000}"/>
    <cellStyle name="SAPBEXfilterItem 54 3" xfId="9561" xr:uid="{00000000-0005-0000-0000-000004530000}"/>
    <cellStyle name="SAPBEXfilterItem 54 4" xfId="10500" xr:uid="{00000000-0005-0000-0000-000005530000}"/>
    <cellStyle name="SAPBEXfilterItem 54 5" xfId="12838" xr:uid="{00000000-0005-0000-0000-000006530000}"/>
    <cellStyle name="SAPBEXfilterItem 54 6" xfId="15503" xr:uid="{00000000-0005-0000-0000-000007530000}"/>
    <cellStyle name="SAPBEXfilterItem 54 7" xfId="17534" xr:uid="{00000000-0005-0000-0000-000008530000}"/>
    <cellStyle name="SAPBEXfilterItem 54 8" xfId="20199" xr:uid="{00000000-0005-0000-0000-000009530000}"/>
    <cellStyle name="SAPBEXfilterItem 54 9" xfId="22171" xr:uid="{00000000-0005-0000-0000-00000A530000}"/>
    <cellStyle name="SAPBEXfilterItem 55" xfId="5027" xr:uid="{00000000-0005-0000-0000-00000B530000}"/>
    <cellStyle name="SAPBEXfilterItem 55 2" xfId="7565" xr:uid="{00000000-0005-0000-0000-00000C530000}"/>
    <cellStyle name="SAPBEXfilterItem 55 3" xfId="9325" xr:uid="{00000000-0005-0000-0000-00000D530000}"/>
    <cellStyle name="SAPBEXfilterItem 55 4" xfId="10547" xr:uid="{00000000-0005-0000-0000-00000E530000}"/>
    <cellStyle name="SAPBEXfilterItem 55 5" xfId="12890" xr:uid="{00000000-0005-0000-0000-00000F530000}"/>
    <cellStyle name="SAPBEXfilterItem 55 6" xfId="16389" xr:uid="{00000000-0005-0000-0000-000010530000}"/>
    <cellStyle name="SAPBEXfilterItem 55 7" xfId="17586" xr:uid="{00000000-0005-0000-0000-000011530000}"/>
    <cellStyle name="SAPBEXfilterItem 55 8" xfId="21085" xr:uid="{00000000-0005-0000-0000-000012530000}"/>
    <cellStyle name="SAPBEXfilterItem 55 9" xfId="22218" xr:uid="{00000000-0005-0000-0000-000013530000}"/>
    <cellStyle name="SAPBEXfilterItem 56" xfId="5136" xr:uid="{00000000-0005-0000-0000-000014530000}"/>
    <cellStyle name="SAPBEXfilterItem 56 2" xfId="7674" xr:uid="{00000000-0005-0000-0000-000015530000}"/>
    <cellStyle name="SAPBEXfilterItem 56 3" xfId="9030" xr:uid="{00000000-0005-0000-0000-000016530000}"/>
    <cellStyle name="SAPBEXfilterItem 56 4" xfId="10853" xr:uid="{00000000-0005-0000-0000-000017530000}"/>
    <cellStyle name="SAPBEXfilterItem 56 5" xfId="13218" xr:uid="{00000000-0005-0000-0000-000018530000}"/>
    <cellStyle name="SAPBEXfilterItem 56 6" xfId="16072" xr:uid="{00000000-0005-0000-0000-000019530000}"/>
    <cellStyle name="SAPBEXfilterItem 56 7" xfId="17914" xr:uid="{00000000-0005-0000-0000-00001A530000}"/>
    <cellStyle name="SAPBEXfilterItem 56 8" xfId="20768" xr:uid="{00000000-0005-0000-0000-00001B530000}"/>
    <cellStyle name="SAPBEXfilterItem 56 9" xfId="22524" xr:uid="{00000000-0005-0000-0000-00001C530000}"/>
    <cellStyle name="SAPBEXfilterItem 57" xfId="5205" xr:uid="{00000000-0005-0000-0000-00001D530000}"/>
    <cellStyle name="SAPBEXfilterItem 57 2" xfId="7744" xr:uid="{00000000-0005-0000-0000-00001E530000}"/>
    <cellStyle name="SAPBEXfilterItem 57 3" xfId="8200" xr:uid="{00000000-0005-0000-0000-00001F530000}"/>
    <cellStyle name="SAPBEXfilterItem 57 4" xfId="12036" xr:uid="{00000000-0005-0000-0000-000020530000}"/>
    <cellStyle name="SAPBEXfilterItem 57 5" xfId="14518" xr:uid="{00000000-0005-0000-0000-000021530000}"/>
    <cellStyle name="SAPBEXfilterItem 57 6" xfId="16985" xr:uid="{00000000-0005-0000-0000-000022530000}"/>
    <cellStyle name="SAPBEXfilterItem 57 7" xfId="19214" xr:uid="{00000000-0005-0000-0000-000023530000}"/>
    <cellStyle name="SAPBEXfilterItem 57 8" xfId="21681" xr:uid="{00000000-0005-0000-0000-000024530000}"/>
    <cellStyle name="SAPBEXfilterItem 57 9" xfId="23711" xr:uid="{00000000-0005-0000-0000-000025530000}"/>
    <cellStyle name="SAPBEXfilterItem 58" xfId="5236" xr:uid="{00000000-0005-0000-0000-000026530000}"/>
    <cellStyle name="SAPBEXfilterItem 58 2" xfId="9265" xr:uid="{00000000-0005-0000-0000-000027530000}"/>
    <cellStyle name="SAPBEXfilterItem 58 3" xfId="11783" xr:uid="{00000000-0005-0000-0000-000028530000}"/>
    <cellStyle name="SAPBEXfilterItem 58 4" xfId="14237" xr:uid="{00000000-0005-0000-0000-000029530000}"/>
    <cellStyle name="SAPBEXfilterItem 58 5" xfId="16645" xr:uid="{00000000-0005-0000-0000-00002A530000}"/>
    <cellStyle name="SAPBEXfilterItem 58 6" xfId="18933" xr:uid="{00000000-0005-0000-0000-00002B530000}"/>
    <cellStyle name="SAPBEXfilterItem 58 7" xfId="21341" xr:uid="{00000000-0005-0000-0000-00002C530000}"/>
    <cellStyle name="SAPBEXfilterItem 58 8" xfId="23457" xr:uid="{00000000-0005-0000-0000-00002D530000}"/>
    <cellStyle name="SAPBEXfilterItem 59" xfId="10232" xr:uid="{00000000-0005-0000-0000-00002E530000}"/>
    <cellStyle name="SAPBEXfilterItem 6" xfId="3155" xr:uid="{00000000-0005-0000-0000-00002F530000}"/>
    <cellStyle name="SAPBEXfilterItem 6 2" xfId="5693" xr:uid="{00000000-0005-0000-0000-000030530000}"/>
    <cellStyle name="SAPBEXfilterItem 6 3" xfId="9902" xr:uid="{00000000-0005-0000-0000-000031530000}"/>
    <cellStyle name="SAPBEXfilterItem 6 4" xfId="12105" xr:uid="{00000000-0005-0000-0000-000032530000}"/>
    <cellStyle name="SAPBEXfilterItem 6 5" xfId="14587" xr:uid="{00000000-0005-0000-0000-000033530000}"/>
    <cellStyle name="SAPBEXfilterItem 6 6" xfId="16913" xr:uid="{00000000-0005-0000-0000-000034530000}"/>
    <cellStyle name="SAPBEXfilterItem 6 7" xfId="19283" xr:uid="{00000000-0005-0000-0000-000035530000}"/>
    <cellStyle name="SAPBEXfilterItem 6 8" xfId="21609" xr:uid="{00000000-0005-0000-0000-000036530000}"/>
    <cellStyle name="SAPBEXfilterItem 6 9" xfId="23779" xr:uid="{00000000-0005-0000-0000-000037530000}"/>
    <cellStyle name="SAPBEXfilterItem 60" xfId="11045" xr:uid="{00000000-0005-0000-0000-000038530000}"/>
    <cellStyle name="SAPBEXfilterItem 61" xfId="13429" xr:uid="{00000000-0005-0000-0000-000039530000}"/>
    <cellStyle name="SAPBEXfilterItem 62" xfId="16107" xr:uid="{00000000-0005-0000-0000-00003A530000}"/>
    <cellStyle name="SAPBEXfilterItem 63" xfId="18125" xr:uid="{00000000-0005-0000-0000-00003B530000}"/>
    <cellStyle name="SAPBEXfilterItem 64" xfId="20803" xr:uid="{00000000-0005-0000-0000-00003C530000}"/>
    <cellStyle name="SAPBEXfilterItem 65" xfId="22718" xr:uid="{00000000-0005-0000-0000-00003D530000}"/>
    <cellStyle name="SAPBEXfilterItem 7" xfId="3198" xr:uid="{00000000-0005-0000-0000-00003E530000}"/>
    <cellStyle name="SAPBEXfilterItem 7 2" xfId="5736" xr:uid="{00000000-0005-0000-0000-00003F530000}"/>
    <cellStyle name="SAPBEXfilterItem 7 3" xfId="8379" xr:uid="{00000000-0005-0000-0000-000040530000}"/>
    <cellStyle name="SAPBEXfilterItem 7 4" xfId="11368" xr:uid="{00000000-0005-0000-0000-000041530000}"/>
    <cellStyle name="SAPBEXfilterItem 7 5" xfId="13782" xr:uid="{00000000-0005-0000-0000-000042530000}"/>
    <cellStyle name="SAPBEXfilterItem 7 6" xfId="15399" xr:uid="{00000000-0005-0000-0000-000043530000}"/>
    <cellStyle name="SAPBEXfilterItem 7 7" xfId="18478" xr:uid="{00000000-0005-0000-0000-000044530000}"/>
    <cellStyle name="SAPBEXfilterItem 7 8" xfId="20095" xr:uid="{00000000-0005-0000-0000-000045530000}"/>
    <cellStyle name="SAPBEXfilterItem 7 9" xfId="23042" xr:uid="{00000000-0005-0000-0000-000046530000}"/>
    <cellStyle name="SAPBEXfilterItem 8" xfId="3241" xr:uid="{00000000-0005-0000-0000-000047530000}"/>
    <cellStyle name="SAPBEXfilterItem 8 2" xfId="5779" xr:uid="{00000000-0005-0000-0000-000048530000}"/>
    <cellStyle name="SAPBEXfilterItem 8 3" xfId="8211" xr:uid="{00000000-0005-0000-0000-000049530000}"/>
    <cellStyle name="SAPBEXfilterItem 8 4" xfId="10367" xr:uid="{00000000-0005-0000-0000-00004A530000}"/>
    <cellStyle name="SAPBEXfilterItem 8 5" xfId="12689" xr:uid="{00000000-0005-0000-0000-00004B530000}"/>
    <cellStyle name="SAPBEXfilterItem 8 6" xfId="16278" xr:uid="{00000000-0005-0000-0000-00004C530000}"/>
    <cellStyle name="SAPBEXfilterItem 8 7" xfId="17385" xr:uid="{00000000-0005-0000-0000-00004D530000}"/>
    <cellStyle name="SAPBEXfilterItem 8 8" xfId="20974" xr:uid="{00000000-0005-0000-0000-00004E530000}"/>
    <cellStyle name="SAPBEXfilterItem 8 9" xfId="22038" xr:uid="{00000000-0005-0000-0000-00004F530000}"/>
    <cellStyle name="SAPBEXfilterItem 9" xfId="3284" xr:uid="{00000000-0005-0000-0000-000050530000}"/>
    <cellStyle name="SAPBEXfilterItem 9 2" xfId="5822" xr:uid="{00000000-0005-0000-0000-000051530000}"/>
    <cellStyle name="SAPBEXfilterItem 9 3" xfId="8792" xr:uid="{00000000-0005-0000-0000-000052530000}"/>
    <cellStyle name="SAPBEXfilterItem 9 4" xfId="10305" xr:uid="{00000000-0005-0000-0000-000053530000}"/>
    <cellStyle name="SAPBEXfilterItem 9 5" xfId="12620" xr:uid="{00000000-0005-0000-0000-000054530000}"/>
    <cellStyle name="SAPBEXfilterItem 9 6" xfId="16077" xr:uid="{00000000-0005-0000-0000-000055530000}"/>
    <cellStyle name="SAPBEXfilterItem 9 7" xfId="17316" xr:uid="{00000000-0005-0000-0000-000056530000}"/>
    <cellStyle name="SAPBEXfilterItem 9 8" xfId="20773" xr:uid="{00000000-0005-0000-0000-000057530000}"/>
    <cellStyle name="SAPBEXfilterItem 9 9" xfId="21975" xr:uid="{00000000-0005-0000-0000-000058530000}"/>
    <cellStyle name="SAPBEXfilterText" xfId="2956" xr:uid="{00000000-0005-0000-0000-000059530000}"/>
    <cellStyle name="SAPBEXfilterText 10" xfId="3332" xr:uid="{00000000-0005-0000-0000-00005A530000}"/>
    <cellStyle name="SAPBEXfilterText 10 2" xfId="5870" xr:uid="{00000000-0005-0000-0000-00005B530000}"/>
    <cellStyle name="SAPBEXfilterText 10 3" xfId="8440" xr:uid="{00000000-0005-0000-0000-00005C530000}"/>
    <cellStyle name="SAPBEXfilterText 10 4" xfId="11803" xr:uid="{00000000-0005-0000-0000-00005D530000}"/>
    <cellStyle name="SAPBEXfilterText 10 5" xfId="14260" xr:uid="{00000000-0005-0000-0000-00005E530000}"/>
    <cellStyle name="SAPBEXfilterText 10 6" xfId="13134" xr:uid="{00000000-0005-0000-0000-00005F530000}"/>
    <cellStyle name="SAPBEXfilterText 10 7" xfId="18956" xr:uid="{00000000-0005-0000-0000-000060530000}"/>
    <cellStyle name="SAPBEXfilterText 10 8" xfId="17830" xr:uid="{00000000-0005-0000-0000-000061530000}"/>
    <cellStyle name="SAPBEXfilterText 10 9" xfId="23478" xr:uid="{00000000-0005-0000-0000-000062530000}"/>
    <cellStyle name="SAPBEXfilterText 11" xfId="3511" xr:uid="{00000000-0005-0000-0000-000063530000}"/>
    <cellStyle name="SAPBEXfilterText 11 2" xfId="6049" xr:uid="{00000000-0005-0000-0000-000064530000}"/>
    <cellStyle name="SAPBEXfilterText 11 3" xfId="9549" xr:uid="{00000000-0005-0000-0000-000065530000}"/>
    <cellStyle name="SAPBEXfilterText 11 4" xfId="11529" xr:uid="{00000000-0005-0000-0000-000066530000}"/>
    <cellStyle name="SAPBEXfilterText 11 5" xfId="13961" xr:uid="{00000000-0005-0000-0000-000067530000}"/>
    <cellStyle name="SAPBEXfilterText 11 6" xfId="15277" xr:uid="{00000000-0005-0000-0000-000068530000}"/>
    <cellStyle name="SAPBEXfilterText 11 7" xfId="18657" xr:uid="{00000000-0005-0000-0000-000069530000}"/>
    <cellStyle name="SAPBEXfilterText 11 8" xfId="19973" xr:uid="{00000000-0005-0000-0000-00006A530000}"/>
    <cellStyle name="SAPBEXfilterText 11 9" xfId="23203" xr:uid="{00000000-0005-0000-0000-00006B530000}"/>
    <cellStyle name="SAPBEXfilterText 12" xfId="3363" xr:uid="{00000000-0005-0000-0000-00006C530000}"/>
    <cellStyle name="SAPBEXfilterText 12 2" xfId="5901" xr:uid="{00000000-0005-0000-0000-00006D530000}"/>
    <cellStyle name="SAPBEXfilterText 12 3" xfId="9344" xr:uid="{00000000-0005-0000-0000-00006E530000}"/>
    <cellStyle name="SAPBEXfilterText 12 4" xfId="10760" xr:uid="{00000000-0005-0000-0000-00006F530000}"/>
    <cellStyle name="SAPBEXfilterText 12 5" xfId="13115" xr:uid="{00000000-0005-0000-0000-000070530000}"/>
    <cellStyle name="SAPBEXfilterText 12 6" xfId="15049" xr:uid="{00000000-0005-0000-0000-000071530000}"/>
    <cellStyle name="SAPBEXfilterText 12 7" xfId="17811" xr:uid="{00000000-0005-0000-0000-000072530000}"/>
    <cellStyle name="SAPBEXfilterText 12 8" xfId="19745" xr:uid="{00000000-0005-0000-0000-000073530000}"/>
    <cellStyle name="SAPBEXfilterText 12 9" xfId="22432" xr:uid="{00000000-0005-0000-0000-000074530000}"/>
    <cellStyle name="SAPBEXfilterText 13" xfId="3351" xr:uid="{00000000-0005-0000-0000-000075530000}"/>
    <cellStyle name="SAPBEXfilterText 13 2" xfId="5889" xr:uid="{00000000-0005-0000-0000-000076530000}"/>
    <cellStyle name="SAPBEXfilterText 13 3" xfId="10057" xr:uid="{00000000-0005-0000-0000-000077530000}"/>
    <cellStyle name="SAPBEXfilterText 13 4" xfId="10712" xr:uid="{00000000-0005-0000-0000-000078530000}"/>
    <cellStyle name="SAPBEXfilterText 13 5" xfId="13189" xr:uid="{00000000-0005-0000-0000-000079530000}"/>
    <cellStyle name="SAPBEXfilterText 13 6" xfId="16791" xr:uid="{00000000-0005-0000-0000-00007A530000}"/>
    <cellStyle name="SAPBEXfilterText 13 7" xfId="17885" xr:uid="{00000000-0005-0000-0000-00007B530000}"/>
    <cellStyle name="SAPBEXfilterText 13 8" xfId="21487" xr:uid="{00000000-0005-0000-0000-00007C530000}"/>
    <cellStyle name="SAPBEXfilterText 13 9" xfId="22497" xr:uid="{00000000-0005-0000-0000-00007D530000}"/>
    <cellStyle name="SAPBEXfilterText 14" xfId="3586" xr:uid="{00000000-0005-0000-0000-00007E530000}"/>
    <cellStyle name="SAPBEXfilterText 14 2" xfId="6124" xr:uid="{00000000-0005-0000-0000-00007F530000}"/>
    <cellStyle name="SAPBEXfilterText 14 3" xfId="9491" xr:uid="{00000000-0005-0000-0000-000080530000}"/>
    <cellStyle name="SAPBEXfilterText 14 4" xfId="9813" xr:uid="{00000000-0005-0000-0000-000081530000}"/>
    <cellStyle name="SAPBEXfilterText 14 5" xfId="14943" xr:uid="{00000000-0005-0000-0000-000082530000}"/>
    <cellStyle name="SAPBEXfilterText 14 6" xfId="16819" xr:uid="{00000000-0005-0000-0000-000083530000}"/>
    <cellStyle name="SAPBEXfilterText 14 7" xfId="19639" xr:uid="{00000000-0005-0000-0000-000084530000}"/>
    <cellStyle name="SAPBEXfilterText 14 8" xfId="21515" xr:uid="{00000000-0005-0000-0000-000085530000}"/>
    <cellStyle name="SAPBEXfilterText 14 9" xfId="24106" xr:uid="{00000000-0005-0000-0000-000086530000}"/>
    <cellStyle name="SAPBEXfilterText 15" xfId="3482" xr:uid="{00000000-0005-0000-0000-000087530000}"/>
    <cellStyle name="SAPBEXfilterText 15 2" xfId="6020" xr:uid="{00000000-0005-0000-0000-000088530000}"/>
    <cellStyle name="SAPBEXfilterText 15 3" xfId="9287" xr:uid="{00000000-0005-0000-0000-000089530000}"/>
    <cellStyle name="SAPBEXfilterText 15 4" xfId="10429" xr:uid="{00000000-0005-0000-0000-00008A530000}"/>
    <cellStyle name="SAPBEXfilterText 15 5" xfId="14505" xr:uid="{00000000-0005-0000-0000-00008B530000}"/>
    <cellStyle name="SAPBEXfilterText 15 6" xfId="16205" xr:uid="{00000000-0005-0000-0000-00008C530000}"/>
    <cellStyle name="SAPBEXfilterText 15 7" xfId="19201" xr:uid="{00000000-0005-0000-0000-00008D530000}"/>
    <cellStyle name="SAPBEXfilterText 15 8" xfId="20901" xr:uid="{00000000-0005-0000-0000-00008E530000}"/>
    <cellStyle name="SAPBEXfilterText 15 9" xfId="23700" xr:uid="{00000000-0005-0000-0000-00008F530000}"/>
    <cellStyle name="SAPBEXfilterText 16" xfId="3477" xr:uid="{00000000-0005-0000-0000-000090530000}"/>
    <cellStyle name="SAPBEXfilterText 16 2" xfId="6015" xr:uid="{00000000-0005-0000-0000-000091530000}"/>
    <cellStyle name="SAPBEXfilterText 16 3" xfId="8343" xr:uid="{00000000-0005-0000-0000-000092530000}"/>
    <cellStyle name="SAPBEXfilterText 16 4" xfId="10618" xr:uid="{00000000-0005-0000-0000-000093530000}"/>
    <cellStyle name="SAPBEXfilterText 16 5" xfId="12966" xr:uid="{00000000-0005-0000-0000-000094530000}"/>
    <cellStyle name="SAPBEXfilterText 16 6" xfId="16455" xr:uid="{00000000-0005-0000-0000-000095530000}"/>
    <cellStyle name="SAPBEXfilterText 16 7" xfId="17662" xr:uid="{00000000-0005-0000-0000-000096530000}"/>
    <cellStyle name="SAPBEXfilterText 16 8" xfId="21151" xr:uid="{00000000-0005-0000-0000-000097530000}"/>
    <cellStyle name="SAPBEXfilterText 16 9" xfId="22291" xr:uid="{00000000-0005-0000-0000-000098530000}"/>
    <cellStyle name="SAPBEXfilterText 17" xfId="3537" xr:uid="{00000000-0005-0000-0000-000099530000}"/>
    <cellStyle name="SAPBEXfilterText 17 2" xfId="6075" xr:uid="{00000000-0005-0000-0000-00009A530000}"/>
    <cellStyle name="SAPBEXfilterText 17 3" xfId="9803" xr:uid="{00000000-0005-0000-0000-00009B530000}"/>
    <cellStyle name="SAPBEXfilterText 17 4" xfId="10878" xr:uid="{00000000-0005-0000-0000-00009C530000}"/>
    <cellStyle name="SAPBEXfilterText 17 5" xfId="13245" xr:uid="{00000000-0005-0000-0000-00009D530000}"/>
    <cellStyle name="SAPBEXfilterText 17 6" xfId="14320" xr:uid="{00000000-0005-0000-0000-00009E530000}"/>
    <cellStyle name="SAPBEXfilterText 17 7" xfId="17941" xr:uid="{00000000-0005-0000-0000-00009F530000}"/>
    <cellStyle name="SAPBEXfilterText 17 8" xfId="19016" xr:uid="{00000000-0005-0000-0000-0000A0530000}"/>
    <cellStyle name="SAPBEXfilterText 17 9" xfId="22549" xr:uid="{00000000-0005-0000-0000-0000A1530000}"/>
    <cellStyle name="SAPBEXfilterText 18" xfId="3698" xr:uid="{00000000-0005-0000-0000-0000A2530000}"/>
    <cellStyle name="SAPBEXfilterText 18 2" xfId="6236" xr:uid="{00000000-0005-0000-0000-0000A3530000}"/>
    <cellStyle name="SAPBEXfilterText 18 3" xfId="9988" xr:uid="{00000000-0005-0000-0000-0000A4530000}"/>
    <cellStyle name="SAPBEXfilterText 18 4" xfId="11522" xr:uid="{00000000-0005-0000-0000-0000A5530000}"/>
    <cellStyle name="SAPBEXfilterText 18 5" xfId="13951" xr:uid="{00000000-0005-0000-0000-0000A6530000}"/>
    <cellStyle name="SAPBEXfilterText 18 6" xfId="16349" xr:uid="{00000000-0005-0000-0000-0000A7530000}"/>
    <cellStyle name="SAPBEXfilterText 18 7" xfId="18647" xr:uid="{00000000-0005-0000-0000-0000A8530000}"/>
    <cellStyle name="SAPBEXfilterText 18 8" xfId="21045" xr:uid="{00000000-0005-0000-0000-0000A9530000}"/>
    <cellStyle name="SAPBEXfilterText 18 9" xfId="23196" xr:uid="{00000000-0005-0000-0000-0000AA530000}"/>
    <cellStyle name="SAPBEXfilterText 19" xfId="3661" xr:uid="{00000000-0005-0000-0000-0000AB530000}"/>
    <cellStyle name="SAPBEXfilterText 19 2" xfId="6199" xr:uid="{00000000-0005-0000-0000-0000AC530000}"/>
    <cellStyle name="SAPBEXfilterText 19 3" xfId="8951" xr:uid="{00000000-0005-0000-0000-0000AD530000}"/>
    <cellStyle name="SAPBEXfilterText 19 4" xfId="11584" xr:uid="{00000000-0005-0000-0000-0000AE530000}"/>
    <cellStyle name="SAPBEXfilterText 19 5" xfId="14021" xr:uid="{00000000-0005-0000-0000-0000AF530000}"/>
    <cellStyle name="SAPBEXfilterText 19 6" xfId="15920" xr:uid="{00000000-0005-0000-0000-0000B0530000}"/>
    <cellStyle name="SAPBEXfilterText 19 7" xfId="18717" xr:uid="{00000000-0005-0000-0000-0000B1530000}"/>
    <cellStyle name="SAPBEXfilterText 19 8" xfId="20616" xr:uid="{00000000-0005-0000-0000-0000B2530000}"/>
    <cellStyle name="SAPBEXfilterText 19 9" xfId="23258" xr:uid="{00000000-0005-0000-0000-0000B3530000}"/>
    <cellStyle name="SAPBEXfilterText 2" xfId="3075" xr:uid="{00000000-0005-0000-0000-0000B4530000}"/>
    <cellStyle name="SAPBEXfilterText 2 2" xfId="5613" xr:uid="{00000000-0005-0000-0000-0000B5530000}"/>
    <cellStyle name="SAPBEXfilterText 2 3" xfId="8163" xr:uid="{00000000-0005-0000-0000-0000B6530000}"/>
    <cellStyle name="SAPBEXfilterText 2 4" xfId="10522" xr:uid="{00000000-0005-0000-0000-0000B7530000}"/>
    <cellStyle name="SAPBEXfilterText 2 5" xfId="12863" xr:uid="{00000000-0005-0000-0000-0000B8530000}"/>
    <cellStyle name="SAPBEXfilterText 2 6" xfId="15374" xr:uid="{00000000-0005-0000-0000-0000B9530000}"/>
    <cellStyle name="SAPBEXfilterText 2 7" xfId="17559" xr:uid="{00000000-0005-0000-0000-0000BA530000}"/>
    <cellStyle name="SAPBEXfilterText 2 8" xfId="20070" xr:uid="{00000000-0005-0000-0000-0000BB530000}"/>
    <cellStyle name="SAPBEXfilterText 2 9" xfId="22193" xr:uid="{00000000-0005-0000-0000-0000BC530000}"/>
    <cellStyle name="SAPBEXfilterText 20" xfId="3760" xr:uid="{00000000-0005-0000-0000-0000BD530000}"/>
    <cellStyle name="SAPBEXfilterText 20 2" xfId="6298" xr:uid="{00000000-0005-0000-0000-0000BE530000}"/>
    <cellStyle name="SAPBEXfilterText 20 3" xfId="9273" xr:uid="{00000000-0005-0000-0000-0000BF530000}"/>
    <cellStyle name="SAPBEXfilterText 20 4" xfId="11679" xr:uid="{00000000-0005-0000-0000-0000C0530000}"/>
    <cellStyle name="SAPBEXfilterText 20 5" xfId="14126" xr:uid="{00000000-0005-0000-0000-0000C1530000}"/>
    <cellStyle name="SAPBEXfilterText 20 6" xfId="15900" xr:uid="{00000000-0005-0000-0000-0000C2530000}"/>
    <cellStyle name="SAPBEXfilterText 20 7" xfId="18822" xr:uid="{00000000-0005-0000-0000-0000C3530000}"/>
    <cellStyle name="SAPBEXfilterText 20 8" xfId="20596" xr:uid="{00000000-0005-0000-0000-0000C4530000}"/>
    <cellStyle name="SAPBEXfilterText 20 9" xfId="23353" xr:uid="{00000000-0005-0000-0000-0000C5530000}"/>
    <cellStyle name="SAPBEXfilterText 21" xfId="3723" xr:uid="{00000000-0005-0000-0000-0000C6530000}"/>
    <cellStyle name="SAPBEXfilterText 21 2" xfId="6261" xr:uid="{00000000-0005-0000-0000-0000C7530000}"/>
    <cellStyle name="SAPBEXfilterText 21 3" xfId="5475" xr:uid="{00000000-0005-0000-0000-0000C8530000}"/>
    <cellStyle name="SAPBEXfilterText 21 4" xfId="10570" xr:uid="{00000000-0005-0000-0000-0000C9530000}"/>
    <cellStyle name="SAPBEXfilterText 21 5" xfId="12915" xr:uid="{00000000-0005-0000-0000-0000CA530000}"/>
    <cellStyle name="SAPBEXfilterText 21 6" xfId="15566" xr:uid="{00000000-0005-0000-0000-0000CB530000}"/>
    <cellStyle name="SAPBEXfilterText 21 7" xfId="17611" xr:uid="{00000000-0005-0000-0000-0000CC530000}"/>
    <cellStyle name="SAPBEXfilterText 21 8" xfId="20262" xr:uid="{00000000-0005-0000-0000-0000CD530000}"/>
    <cellStyle name="SAPBEXfilterText 21 9" xfId="22242" xr:uid="{00000000-0005-0000-0000-0000CE530000}"/>
    <cellStyle name="SAPBEXfilterText 22" xfId="3531" xr:uid="{00000000-0005-0000-0000-0000CF530000}"/>
    <cellStyle name="SAPBEXfilterText 22 2" xfId="6069" xr:uid="{00000000-0005-0000-0000-0000D0530000}"/>
    <cellStyle name="SAPBEXfilterText 22 3" xfId="8696" xr:uid="{00000000-0005-0000-0000-0000D1530000}"/>
    <cellStyle name="SAPBEXfilterText 22 4" xfId="10822" xr:uid="{00000000-0005-0000-0000-0000D2530000}"/>
    <cellStyle name="SAPBEXfilterText 22 5" xfId="13185" xr:uid="{00000000-0005-0000-0000-0000D3530000}"/>
    <cellStyle name="SAPBEXfilterText 22 6" xfId="16329" xr:uid="{00000000-0005-0000-0000-0000D4530000}"/>
    <cellStyle name="SAPBEXfilterText 22 7" xfId="17881" xr:uid="{00000000-0005-0000-0000-0000D5530000}"/>
    <cellStyle name="SAPBEXfilterText 22 8" xfId="21025" xr:uid="{00000000-0005-0000-0000-0000D6530000}"/>
    <cellStyle name="SAPBEXfilterText 22 9" xfId="22493" xr:uid="{00000000-0005-0000-0000-0000D7530000}"/>
    <cellStyle name="SAPBEXfilterText 23" xfId="3724" xr:uid="{00000000-0005-0000-0000-0000D8530000}"/>
    <cellStyle name="SAPBEXfilterText 23 2" xfId="6262" xr:uid="{00000000-0005-0000-0000-0000D9530000}"/>
    <cellStyle name="SAPBEXfilterText 23 3" xfId="5460" xr:uid="{00000000-0005-0000-0000-0000DA530000}"/>
    <cellStyle name="SAPBEXfilterText 23 4" xfId="10783" xr:uid="{00000000-0005-0000-0000-0000DB530000}"/>
    <cellStyle name="SAPBEXfilterText 23 5" xfId="13139" xr:uid="{00000000-0005-0000-0000-0000DC530000}"/>
    <cellStyle name="SAPBEXfilterText 23 6" xfId="15895" xr:uid="{00000000-0005-0000-0000-0000DD530000}"/>
    <cellStyle name="SAPBEXfilterText 23 7" xfId="17835" xr:uid="{00000000-0005-0000-0000-0000DE530000}"/>
    <cellStyle name="SAPBEXfilterText 23 8" xfId="20591" xr:uid="{00000000-0005-0000-0000-0000DF530000}"/>
    <cellStyle name="SAPBEXfilterText 23 9" xfId="22454" xr:uid="{00000000-0005-0000-0000-0000E0530000}"/>
    <cellStyle name="SAPBEXfilterText 24" xfId="3872" xr:uid="{00000000-0005-0000-0000-0000E1530000}"/>
    <cellStyle name="SAPBEXfilterText 24 2" xfId="6410" xr:uid="{00000000-0005-0000-0000-0000E2530000}"/>
    <cellStyle name="SAPBEXfilterText 24 3" xfId="8218" xr:uid="{00000000-0005-0000-0000-0000E3530000}"/>
    <cellStyle name="SAPBEXfilterText 24 4" xfId="10175" xr:uid="{00000000-0005-0000-0000-0000E4530000}"/>
    <cellStyle name="SAPBEXfilterText 24 5" xfId="14950" xr:uid="{00000000-0005-0000-0000-0000E5530000}"/>
    <cellStyle name="SAPBEXfilterText 24 6" xfId="15155" xr:uid="{00000000-0005-0000-0000-0000E6530000}"/>
    <cellStyle name="SAPBEXfilterText 24 7" xfId="19646" xr:uid="{00000000-0005-0000-0000-0000E7530000}"/>
    <cellStyle name="SAPBEXfilterText 24 8" xfId="19851" xr:uid="{00000000-0005-0000-0000-0000E8530000}"/>
    <cellStyle name="SAPBEXfilterText 24 9" xfId="24112" xr:uid="{00000000-0005-0000-0000-0000E9530000}"/>
    <cellStyle name="SAPBEXfilterText 25" xfId="3752" xr:uid="{00000000-0005-0000-0000-0000EA530000}"/>
    <cellStyle name="SAPBEXfilterText 25 2" xfId="6290" xr:uid="{00000000-0005-0000-0000-0000EB530000}"/>
    <cellStyle name="SAPBEXfilterText 25 3" xfId="8921" xr:uid="{00000000-0005-0000-0000-0000EC530000}"/>
    <cellStyle name="SAPBEXfilterText 25 4" xfId="11503" xr:uid="{00000000-0005-0000-0000-0000ED530000}"/>
    <cellStyle name="SAPBEXfilterText 25 5" xfId="13930" xr:uid="{00000000-0005-0000-0000-0000EE530000}"/>
    <cellStyle name="SAPBEXfilterText 25 6" xfId="16383" xr:uid="{00000000-0005-0000-0000-0000EF530000}"/>
    <cellStyle name="SAPBEXfilterText 25 7" xfId="18626" xr:uid="{00000000-0005-0000-0000-0000F0530000}"/>
    <cellStyle name="SAPBEXfilterText 25 8" xfId="21079" xr:uid="{00000000-0005-0000-0000-0000F1530000}"/>
    <cellStyle name="SAPBEXfilterText 25 9" xfId="23177" xr:uid="{00000000-0005-0000-0000-0000F2530000}"/>
    <cellStyle name="SAPBEXfilterText 26" xfId="3686" xr:uid="{00000000-0005-0000-0000-0000F3530000}"/>
    <cellStyle name="SAPBEXfilterText 26 2" xfId="6224" xr:uid="{00000000-0005-0000-0000-0000F4530000}"/>
    <cellStyle name="SAPBEXfilterText 26 3" xfId="9616" xr:uid="{00000000-0005-0000-0000-0000F5530000}"/>
    <cellStyle name="SAPBEXfilterText 26 4" xfId="8997" xr:uid="{00000000-0005-0000-0000-0000F6530000}"/>
    <cellStyle name="SAPBEXfilterText 26 5" xfId="12510" xr:uid="{00000000-0005-0000-0000-0000F7530000}"/>
    <cellStyle name="SAPBEXfilterText 26 6" xfId="15600" xr:uid="{00000000-0005-0000-0000-0000F8530000}"/>
    <cellStyle name="SAPBEXfilterText 26 7" xfId="17206" xr:uid="{00000000-0005-0000-0000-0000F9530000}"/>
    <cellStyle name="SAPBEXfilterText 26 8" xfId="20296" xr:uid="{00000000-0005-0000-0000-0000FA530000}"/>
    <cellStyle name="SAPBEXfilterText 26 9" xfId="21877" xr:uid="{00000000-0005-0000-0000-0000FB530000}"/>
    <cellStyle name="SAPBEXfilterText 27" xfId="3895" xr:uid="{00000000-0005-0000-0000-0000FC530000}"/>
    <cellStyle name="SAPBEXfilterText 27 2" xfId="6433" xr:uid="{00000000-0005-0000-0000-0000FD530000}"/>
    <cellStyle name="SAPBEXfilterText 27 3" xfId="9749" xr:uid="{00000000-0005-0000-0000-0000FE530000}"/>
    <cellStyle name="SAPBEXfilterText 27 4" xfId="11823" xr:uid="{00000000-0005-0000-0000-0000FF530000}"/>
    <cellStyle name="SAPBEXfilterText 27 5" xfId="14280" xr:uid="{00000000-0005-0000-0000-000000540000}"/>
    <cellStyle name="SAPBEXfilterText 27 6" xfId="16974" xr:uid="{00000000-0005-0000-0000-000001540000}"/>
    <cellStyle name="SAPBEXfilterText 27 7" xfId="18976" xr:uid="{00000000-0005-0000-0000-000002540000}"/>
    <cellStyle name="SAPBEXfilterText 27 8" xfId="21670" xr:uid="{00000000-0005-0000-0000-000003540000}"/>
    <cellStyle name="SAPBEXfilterText 27 9" xfId="23498" xr:uid="{00000000-0005-0000-0000-000004540000}"/>
    <cellStyle name="SAPBEXfilterText 28" xfId="4020" xr:uid="{00000000-0005-0000-0000-000005540000}"/>
    <cellStyle name="SAPBEXfilterText 28 2" xfId="6558" xr:uid="{00000000-0005-0000-0000-000006540000}"/>
    <cellStyle name="SAPBEXfilterText 28 3" xfId="8074" xr:uid="{00000000-0005-0000-0000-000007540000}"/>
    <cellStyle name="SAPBEXfilterText 28 4" xfId="11600" xr:uid="{00000000-0005-0000-0000-000008540000}"/>
    <cellStyle name="SAPBEXfilterText 28 5" xfId="14038" xr:uid="{00000000-0005-0000-0000-000009540000}"/>
    <cellStyle name="SAPBEXfilterText 28 6" xfId="15891" xr:uid="{00000000-0005-0000-0000-00000A540000}"/>
    <cellStyle name="SAPBEXfilterText 28 7" xfId="18734" xr:uid="{00000000-0005-0000-0000-00000B540000}"/>
    <cellStyle name="SAPBEXfilterText 28 8" xfId="20587" xr:uid="{00000000-0005-0000-0000-00000C540000}"/>
    <cellStyle name="SAPBEXfilterText 28 9" xfId="23274" xr:uid="{00000000-0005-0000-0000-00000D540000}"/>
    <cellStyle name="SAPBEXfilterText 29" xfId="4096" xr:uid="{00000000-0005-0000-0000-00000E540000}"/>
    <cellStyle name="SAPBEXfilterText 29 2" xfId="6634" xr:uid="{00000000-0005-0000-0000-00000F540000}"/>
    <cellStyle name="SAPBEXfilterText 29 3" xfId="9615" xr:uid="{00000000-0005-0000-0000-000010540000}"/>
    <cellStyle name="SAPBEXfilterText 29 4" xfId="10896" xr:uid="{00000000-0005-0000-0000-000011540000}"/>
    <cellStyle name="SAPBEXfilterText 29 5" xfId="13265" xr:uid="{00000000-0005-0000-0000-000012540000}"/>
    <cellStyle name="SAPBEXfilterText 29 6" xfId="16729" xr:uid="{00000000-0005-0000-0000-000013540000}"/>
    <cellStyle name="SAPBEXfilterText 29 7" xfId="17961" xr:uid="{00000000-0005-0000-0000-000014540000}"/>
    <cellStyle name="SAPBEXfilterText 29 8" xfId="21425" xr:uid="{00000000-0005-0000-0000-000015540000}"/>
    <cellStyle name="SAPBEXfilterText 29 9" xfId="22567" xr:uid="{00000000-0005-0000-0000-000016540000}"/>
    <cellStyle name="SAPBEXfilterText 3" xfId="3118" xr:uid="{00000000-0005-0000-0000-000017540000}"/>
    <cellStyle name="SAPBEXfilterText 3 2" xfId="5656" xr:uid="{00000000-0005-0000-0000-000018540000}"/>
    <cellStyle name="SAPBEXfilterText 3 3" xfId="10070" xr:uid="{00000000-0005-0000-0000-000019540000}"/>
    <cellStyle name="SAPBEXfilterText 3 4" xfId="11010" xr:uid="{00000000-0005-0000-0000-00001A540000}"/>
    <cellStyle name="SAPBEXfilterText 3 5" xfId="13387" xr:uid="{00000000-0005-0000-0000-00001B540000}"/>
    <cellStyle name="SAPBEXfilterText 3 6" xfId="16960" xr:uid="{00000000-0005-0000-0000-00001C540000}"/>
    <cellStyle name="SAPBEXfilterText 3 7" xfId="18083" xr:uid="{00000000-0005-0000-0000-00001D540000}"/>
    <cellStyle name="SAPBEXfilterText 3 8" xfId="21656" xr:uid="{00000000-0005-0000-0000-00001E540000}"/>
    <cellStyle name="SAPBEXfilterText 3 9" xfId="22683" xr:uid="{00000000-0005-0000-0000-00001F540000}"/>
    <cellStyle name="SAPBEXfilterText 30" xfId="3829" xr:uid="{00000000-0005-0000-0000-000020540000}"/>
    <cellStyle name="SAPBEXfilterText 30 2" xfId="6367" xr:uid="{00000000-0005-0000-0000-000021540000}"/>
    <cellStyle name="SAPBEXfilterText 30 3" xfId="7972" xr:uid="{00000000-0005-0000-0000-000022540000}"/>
    <cellStyle name="SAPBEXfilterText 30 4" xfId="8122" xr:uid="{00000000-0005-0000-0000-000023540000}"/>
    <cellStyle name="SAPBEXfilterText 30 5" xfId="12542" xr:uid="{00000000-0005-0000-0000-000024540000}"/>
    <cellStyle name="SAPBEXfilterText 30 6" xfId="16647" xr:uid="{00000000-0005-0000-0000-000025540000}"/>
    <cellStyle name="SAPBEXfilterText 30 7" xfId="17238" xr:uid="{00000000-0005-0000-0000-000026540000}"/>
    <cellStyle name="SAPBEXfilterText 30 8" xfId="21343" xr:uid="{00000000-0005-0000-0000-000027540000}"/>
    <cellStyle name="SAPBEXfilterText 30 9" xfId="21905" xr:uid="{00000000-0005-0000-0000-000028540000}"/>
    <cellStyle name="SAPBEXfilterText 31" xfId="4003" xr:uid="{00000000-0005-0000-0000-000029540000}"/>
    <cellStyle name="SAPBEXfilterText 31 2" xfId="6541" xr:uid="{00000000-0005-0000-0000-00002A540000}"/>
    <cellStyle name="SAPBEXfilterText 31 3" xfId="9048" xr:uid="{00000000-0005-0000-0000-00002B540000}"/>
    <cellStyle name="SAPBEXfilterText 31 4" xfId="11205" xr:uid="{00000000-0005-0000-0000-00002C540000}"/>
    <cellStyle name="SAPBEXfilterText 31 5" xfId="13607" xr:uid="{00000000-0005-0000-0000-00002D540000}"/>
    <cellStyle name="SAPBEXfilterText 31 6" xfId="16476" xr:uid="{00000000-0005-0000-0000-00002E540000}"/>
    <cellStyle name="SAPBEXfilterText 31 7" xfId="18303" xr:uid="{00000000-0005-0000-0000-00002F540000}"/>
    <cellStyle name="SAPBEXfilterText 31 8" xfId="21172" xr:uid="{00000000-0005-0000-0000-000030540000}"/>
    <cellStyle name="SAPBEXfilterText 31 9" xfId="22880" xr:uid="{00000000-0005-0000-0000-000031540000}"/>
    <cellStyle name="SAPBEXfilterText 32" xfId="4089" xr:uid="{00000000-0005-0000-0000-000032540000}"/>
    <cellStyle name="SAPBEXfilterText 32 2" xfId="6627" xr:uid="{00000000-0005-0000-0000-000033540000}"/>
    <cellStyle name="SAPBEXfilterText 32 3" xfId="8507" xr:uid="{00000000-0005-0000-0000-000034540000}"/>
    <cellStyle name="SAPBEXfilterText 32 4" xfId="11763" xr:uid="{00000000-0005-0000-0000-000035540000}"/>
    <cellStyle name="SAPBEXfilterText 32 5" xfId="14215" xr:uid="{00000000-0005-0000-0000-000036540000}"/>
    <cellStyle name="SAPBEXfilterText 32 6" xfId="15696" xr:uid="{00000000-0005-0000-0000-000037540000}"/>
    <cellStyle name="SAPBEXfilterText 32 7" xfId="18911" xr:uid="{00000000-0005-0000-0000-000038540000}"/>
    <cellStyle name="SAPBEXfilterText 32 8" xfId="20392" xr:uid="{00000000-0005-0000-0000-000039540000}"/>
    <cellStyle name="SAPBEXfilterText 32 9" xfId="23437" xr:uid="{00000000-0005-0000-0000-00003A540000}"/>
    <cellStyle name="SAPBEXfilterText 33" xfId="4124" xr:uid="{00000000-0005-0000-0000-00003B540000}"/>
    <cellStyle name="SAPBEXfilterText 33 2" xfId="6662" xr:uid="{00000000-0005-0000-0000-00003C540000}"/>
    <cellStyle name="SAPBEXfilterText 33 3" xfId="10169" xr:uid="{00000000-0005-0000-0000-00003D540000}"/>
    <cellStyle name="SAPBEXfilterText 33 4" xfId="12295" xr:uid="{00000000-0005-0000-0000-00003E540000}"/>
    <cellStyle name="SAPBEXfilterText 33 5" xfId="14311" xr:uid="{00000000-0005-0000-0000-00003F540000}"/>
    <cellStyle name="SAPBEXfilterText 33 6" xfId="16424" xr:uid="{00000000-0005-0000-0000-000040540000}"/>
    <cellStyle name="SAPBEXfilterText 33 7" xfId="19007" xr:uid="{00000000-0005-0000-0000-000041540000}"/>
    <cellStyle name="SAPBEXfilterText 33 8" xfId="21120" xr:uid="{00000000-0005-0000-0000-000042540000}"/>
    <cellStyle name="SAPBEXfilterText 33 9" xfId="23525" xr:uid="{00000000-0005-0000-0000-000043540000}"/>
    <cellStyle name="SAPBEXfilterText 34" xfId="4168" xr:uid="{00000000-0005-0000-0000-000044540000}"/>
    <cellStyle name="SAPBEXfilterText 34 2" xfId="6706" xr:uid="{00000000-0005-0000-0000-000045540000}"/>
    <cellStyle name="SAPBEXfilterText 34 3" xfId="8349" xr:uid="{00000000-0005-0000-0000-000046540000}"/>
    <cellStyle name="SAPBEXfilterText 34 4" xfId="11969" xr:uid="{00000000-0005-0000-0000-000047540000}"/>
    <cellStyle name="SAPBEXfilterText 34 5" xfId="14446" xr:uid="{00000000-0005-0000-0000-000048540000}"/>
    <cellStyle name="SAPBEXfilterText 34 6" xfId="16977" xr:uid="{00000000-0005-0000-0000-000049540000}"/>
    <cellStyle name="SAPBEXfilterText 34 7" xfId="19142" xr:uid="{00000000-0005-0000-0000-00004A540000}"/>
    <cellStyle name="SAPBEXfilterText 34 8" xfId="21673" xr:uid="{00000000-0005-0000-0000-00004B540000}"/>
    <cellStyle name="SAPBEXfilterText 34 9" xfId="23644" xr:uid="{00000000-0005-0000-0000-00004C540000}"/>
    <cellStyle name="SAPBEXfilterText 35" xfId="4210" xr:uid="{00000000-0005-0000-0000-00004D540000}"/>
    <cellStyle name="SAPBEXfilterText 35 2" xfId="6748" xr:uid="{00000000-0005-0000-0000-00004E540000}"/>
    <cellStyle name="SAPBEXfilterText 35 3" xfId="5437" xr:uid="{00000000-0005-0000-0000-00004F540000}"/>
    <cellStyle name="SAPBEXfilterText 35 4" xfId="12079" xr:uid="{00000000-0005-0000-0000-000050540000}"/>
    <cellStyle name="SAPBEXfilterText 35 5" xfId="14559" xr:uid="{00000000-0005-0000-0000-000051540000}"/>
    <cellStyle name="SAPBEXfilterText 35 6" xfId="15466" xr:uid="{00000000-0005-0000-0000-000052540000}"/>
    <cellStyle name="SAPBEXfilterText 35 7" xfId="19255" xr:uid="{00000000-0005-0000-0000-000053540000}"/>
    <cellStyle name="SAPBEXfilterText 35 8" xfId="20162" xr:uid="{00000000-0005-0000-0000-000054540000}"/>
    <cellStyle name="SAPBEXfilterText 35 9" xfId="23751" xr:uid="{00000000-0005-0000-0000-000055540000}"/>
    <cellStyle name="SAPBEXfilterText 36" xfId="4257" xr:uid="{00000000-0005-0000-0000-000056540000}"/>
    <cellStyle name="SAPBEXfilterText 36 2" xfId="6795" xr:uid="{00000000-0005-0000-0000-000057540000}"/>
    <cellStyle name="SAPBEXfilterText 36 3" xfId="9648" xr:uid="{00000000-0005-0000-0000-000058540000}"/>
    <cellStyle name="SAPBEXfilterText 36 4" xfId="11605" xr:uid="{00000000-0005-0000-0000-000059540000}"/>
    <cellStyle name="SAPBEXfilterText 36 5" xfId="14043" xr:uid="{00000000-0005-0000-0000-00005A540000}"/>
    <cellStyle name="SAPBEXfilterText 36 6" xfId="15974" xr:uid="{00000000-0005-0000-0000-00005B540000}"/>
    <cellStyle name="SAPBEXfilterText 36 7" xfId="18739" xr:uid="{00000000-0005-0000-0000-00005C540000}"/>
    <cellStyle name="SAPBEXfilterText 36 8" xfId="20670" xr:uid="{00000000-0005-0000-0000-00005D540000}"/>
    <cellStyle name="SAPBEXfilterText 36 9" xfId="23279" xr:uid="{00000000-0005-0000-0000-00005E540000}"/>
    <cellStyle name="SAPBEXfilterText 37" xfId="4300" xr:uid="{00000000-0005-0000-0000-00005F540000}"/>
    <cellStyle name="SAPBEXfilterText 37 2" xfId="6838" xr:uid="{00000000-0005-0000-0000-000060540000}"/>
    <cellStyle name="SAPBEXfilterText 37 3" xfId="9421" xr:uid="{00000000-0005-0000-0000-000061540000}"/>
    <cellStyle name="SAPBEXfilterText 37 4" xfId="10414" xr:uid="{00000000-0005-0000-0000-000062540000}"/>
    <cellStyle name="SAPBEXfilterText 37 5" xfId="12739" xr:uid="{00000000-0005-0000-0000-000063540000}"/>
    <cellStyle name="SAPBEXfilterText 37 6" xfId="15804" xr:uid="{00000000-0005-0000-0000-000064540000}"/>
    <cellStyle name="SAPBEXfilterText 37 7" xfId="17435" xr:uid="{00000000-0005-0000-0000-000065540000}"/>
    <cellStyle name="SAPBEXfilterText 37 8" xfId="20500" xr:uid="{00000000-0005-0000-0000-000066540000}"/>
    <cellStyle name="SAPBEXfilterText 37 9" xfId="22085" xr:uid="{00000000-0005-0000-0000-000067540000}"/>
    <cellStyle name="SAPBEXfilterText 38" xfId="4343" xr:uid="{00000000-0005-0000-0000-000068540000}"/>
    <cellStyle name="SAPBEXfilterText 38 2" xfId="6881" xr:uid="{00000000-0005-0000-0000-000069540000}"/>
    <cellStyle name="SAPBEXfilterText 38 3" xfId="7793" xr:uid="{00000000-0005-0000-0000-00006A540000}"/>
    <cellStyle name="SAPBEXfilterText 38 4" xfId="10487" xr:uid="{00000000-0005-0000-0000-00006B540000}"/>
    <cellStyle name="SAPBEXfilterText 38 5" xfId="12822" xr:uid="{00000000-0005-0000-0000-00006C540000}"/>
    <cellStyle name="SAPBEXfilterText 38 6" xfId="16034" xr:uid="{00000000-0005-0000-0000-00006D540000}"/>
    <cellStyle name="SAPBEXfilterText 38 7" xfId="17518" xr:uid="{00000000-0005-0000-0000-00006E540000}"/>
    <cellStyle name="SAPBEXfilterText 38 8" xfId="20730" xr:uid="{00000000-0005-0000-0000-00006F540000}"/>
    <cellStyle name="SAPBEXfilterText 38 9" xfId="22157" xr:uid="{00000000-0005-0000-0000-000070540000}"/>
    <cellStyle name="SAPBEXfilterText 39" xfId="4525" xr:uid="{00000000-0005-0000-0000-000071540000}"/>
    <cellStyle name="SAPBEXfilterText 39 2" xfId="7063" xr:uid="{00000000-0005-0000-0000-000072540000}"/>
    <cellStyle name="SAPBEXfilterText 39 3" xfId="9071" xr:uid="{00000000-0005-0000-0000-000073540000}"/>
    <cellStyle name="SAPBEXfilterText 39 4" xfId="10348" xr:uid="{00000000-0005-0000-0000-000074540000}"/>
    <cellStyle name="SAPBEXfilterText 39 5" xfId="12670" xr:uid="{00000000-0005-0000-0000-000075540000}"/>
    <cellStyle name="SAPBEXfilterText 39 6" xfId="16537" xr:uid="{00000000-0005-0000-0000-000076540000}"/>
    <cellStyle name="SAPBEXfilterText 39 7" xfId="17366" xr:uid="{00000000-0005-0000-0000-000077540000}"/>
    <cellStyle name="SAPBEXfilterText 39 8" xfId="21233" xr:uid="{00000000-0005-0000-0000-000078540000}"/>
    <cellStyle name="SAPBEXfilterText 39 9" xfId="22019" xr:uid="{00000000-0005-0000-0000-000079540000}"/>
    <cellStyle name="SAPBEXfilterText 4" xfId="3050" xr:uid="{00000000-0005-0000-0000-00007A540000}"/>
    <cellStyle name="SAPBEXfilterText 4 2" xfId="5589" xr:uid="{00000000-0005-0000-0000-00007B540000}"/>
    <cellStyle name="SAPBEXfilterText 4 3" xfId="9794" xr:uid="{00000000-0005-0000-0000-00007C540000}"/>
    <cellStyle name="SAPBEXfilterText 4 4" xfId="10664" xr:uid="{00000000-0005-0000-0000-00007D540000}"/>
    <cellStyle name="SAPBEXfilterText 4 5" xfId="13013" xr:uid="{00000000-0005-0000-0000-00007E540000}"/>
    <cellStyle name="SAPBEXfilterText 4 6" xfId="16746" xr:uid="{00000000-0005-0000-0000-00007F540000}"/>
    <cellStyle name="SAPBEXfilterText 4 7" xfId="17709" xr:uid="{00000000-0005-0000-0000-000080540000}"/>
    <cellStyle name="SAPBEXfilterText 4 8" xfId="21442" xr:uid="{00000000-0005-0000-0000-000081540000}"/>
    <cellStyle name="SAPBEXfilterText 4 9" xfId="22337" xr:uid="{00000000-0005-0000-0000-000082540000}"/>
    <cellStyle name="SAPBEXfilterText 40" xfId="4105" xr:uid="{00000000-0005-0000-0000-000083540000}"/>
    <cellStyle name="SAPBEXfilterText 40 2" xfId="6643" xr:uid="{00000000-0005-0000-0000-000084540000}"/>
    <cellStyle name="SAPBEXfilterText 40 3" xfId="8105" xr:uid="{00000000-0005-0000-0000-000085540000}"/>
    <cellStyle name="SAPBEXfilterText 40 4" xfId="10486" xr:uid="{00000000-0005-0000-0000-000086540000}"/>
    <cellStyle name="SAPBEXfilterText 40 5" xfId="12821" xr:uid="{00000000-0005-0000-0000-000087540000}"/>
    <cellStyle name="SAPBEXfilterText 40 6" xfId="14864" xr:uid="{00000000-0005-0000-0000-000088540000}"/>
    <cellStyle name="SAPBEXfilterText 40 7" xfId="17517" xr:uid="{00000000-0005-0000-0000-000089540000}"/>
    <cellStyle name="SAPBEXfilterText 40 8" xfId="19560" xr:uid="{00000000-0005-0000-0000-00008A540000}"/>
    <cellStyle name="SAPBEXfilterText 40 9" xfId="22156" xr:uid="{00000000-0005-0000-0000-00008B540000}"/>
    <cellStyle name="SAPBEXfilterText 41" xfId="4562" xr:uid="{00000000-0005-0000-0000-00008C540000}"/>
    <cellStyle name="SAPBEXfilterText 41 2" xfId="7100" xr:uid="{00000000-0005-0000-0000-00008D540000}"/>
    <cellStyle name="SAPBEXfilterText 41 3" xfId="9610" xr:uid="{00000000-0005-0000-0000-00008E540000}"/>
    <cellStyle name="SAPBEXfilterText 41 4" xfId="10336" xr:uid="{00000000-0005-0000-0000-00008F540000}"/>
    <cellStyle name="SAPBEXfilterText 41 5" xfId="12655" xr:uid="{00000000-0005-0000-0000-000090540000}"/>
    <cellStyle name="SAPBEXfilterText 41 6" xfId="15881" xr:uid="{00000000-0005-0000-0000-000091540000}"/>
    <cellStyle name="SAPBEXfilterText 41 7" xfId="17351" xr:uid="{00000000-0005-0000-0000-000092540000}"/>
    <cellStyle name="SAPBEXfilterText 41 8" xfId="20577" xr:uid="{00000000-0005-0000-0000-000093540000}"/>
    <cellStyle name="SAPBEXfilterText 41 9" xfId="22007" xr:uid="{00000000-0005-0000-0000-000094540000}"/>
    <cellStyle name="SAPBEXfilterText 42" xfId="4201" xr:uid="{00000000-0005-0000-0000-000095540000}"/>
    <cellStyle name="SAPBEXfilterText 42 2" xfId="6739" xr:uid="{00000000-0005-0000-0000-000096540000}"/>
    <cellStyle name="SAPBEXfilterText 42 3" xfId="9605" xr:uid="{00000000-0005-0000-0000-000097540000}"/>
    <cellStyle name="SAPBEXfilterText 42 4" xfId="11700" xr:uid="{00000000-0005-0000-0000-000098540000}"/>
    <cellStyle name="SAPBEXfilterText 42 5" xfId="14149" xr:uid="{00000000-0005-0000-0000-000099540000}"/>
    <cellStyle name="SAPBEXfilterText 42 6" xfId="15750" xr:uid="{00000000-0005-0000-0000-00009A540000}"/>
    <cellStyle name="SAPBEXfilterText 42 7" xfId="18845" xr:uid="{00000000-0005-0000-0000-00009B540000}"/>
    <cellStyle name="SAPBEXfilterText 42 8" xfId="20446" xr:uid="{00000000-0005-0000-0000-00009C540000}"/>
    <cellStyle name="SAPBEXfilterText 42 9" xfId="23374" xr:uid="{00000000-0005-0000-0000-00009D540000}"/>
    <cellStyle name="SAPBEXfilterText 43" xfId="4492" xr:uid="{00000000-0005-0000-0000-00009E540000}"/>
    <cellStyle name="SAPBEXfilterText 43 2" xfId="7030" xr:uid="{00000000-0005-0000-0000-00009F540000}"/>
    <cellStyle name="SAPBEXfilterText 43 3" xfId="9270" xr:uid="{00000000-0005-0000-0000-0000A0540000}"/>
    <cellStyle name="SAPBEXfilterText 43 4" xfId="11043" xr:uid="{00000000-0005-0000-0000-0000A1540000}"/>
    <cellStyle name="SAPBEXfilterText 43 5" xfId="13427" xr:uid="{00000000-0005-0000-0000-0000A2540000}"/>
    <cellStyle name="SAPBEXfilterText 43 6" xfId="16115" xr:uid="{00000000-0005-0000-0000-0000A3540000}"/>
    <cellStyle name="SAPBEXfilterText 43 7" xfId="18123" xr:uid="{00000000-0005-0000-0000-0000A4540000}"/>
    <cellStyle name="SAPBEXfilterText 43 8" xfId="20811" xr:uid="{00000000-0005-0000-0000-0000A5540000}"/>
    <cellStyle name="SAPBEXfilterText 43 9" xfId="22716" xr:uid="{00000000-0005-0000-0000-0000A6540000}"/>
    <cellStyle name="SAPBEXfilterText 44" xfId="4601" xr:uid="{00000000-0005-0000-0000-0000A7540000}"/>
    <cellStyle name="SAPBEXfilterText 44 2" xfId="7139" xr:uid="{00000000-0005-0000-0000-0000A8540000}"/>
    <cellStyle name="SAPBEXfilterText 44 3" xfId="9574" xr:uid="{00000000-0005-0000-0000-0000A9540000}"/>
    <cellStyle name="SAPBEXfilterText 44 4" xfId="10315" xr:uid="{00000000-0005-0000-0000-0000AA540000}"/>
    <cellStyle name="SAPBEXfilterText 44 5" xfId="13671" xr:uid="{00000000-0005-0000-0000-0000AB540000}"/>
    <cellStyle name="SAPBEXfilterText 44 6" xfId="16919" xr:uid="{00000000-0005-0000-0000-0000AC540000}"/>
    <cellStyle name="SAPBEXfilterText 44 7" xfId="18367" xr:uid="{00000000-0005-0000-0000-0000AD540000}"/>
    <cellStyle name="SAPBEXfilterText 44 8" xfId="21615" xr:uid="{00000000-0005-0000-0000-0000AE540000}"/>
    <cellStyle name="SAPBEXfilterText 44 9" xfId="22939" xr:uid="{00000000-0005-0000-0000-0000AF540000}"/>
    <cellStyle name="SAPBEXfilterText 45" xfId="4644" xr:uid="{00000000-0005-0000-0000-0000B0540000}"/>
    <cellStyle name="SAPBEXfilterText 45 2" xfId="7182" xr:uid="{00000000-0005-0000-0000-0000B1540000}"/>
    <cellStyle name="SAPBEXfilterText 45 3" xfId="10196" xr:uid="{00000000-0005-0000-0000-0000B2540000}"/>
    <cellStyle name="SAPBEXfilterText 45 4" xfId="11058" xr:uid="{00000000-0005-0000-0000-0000B3540000}"/>
    <cellStyle name="SAPBEXfilterText 45 5" xfId="13445" xr:uid="{00000000-0005-0000-0000-0000B4540000}"/>
    <cellStyle name="SAPBEXfilterText 45 6" xfId="16371" xr:uid="{00000000-0005-0000-0000-0000B5540000}"/>
    <cellStyle name="SAPBEXfilterText 45 7" xfId="18141" xr:uid="{00000000-0005-0000-0000-0000B6540000}"/>
    <cellStyle name="SAPBEXfilterText 45 8" xfId="21067" xr:uid="{00000000-0005-0000-0000-0000B7540000}"/>
    <cellStyle name="SAPBEXfilterText 45 9" xfId="22731" xr:uid="{00000000-0005-0000-0000-0000B8540000}"/>
    <cellStyle name="SAPBEXfilterText 46" xfId="4768" xr:uid="{00000000-0005-0000-0000-0000B9540000}"/>
    <cellStyle name="SAPBEXfilterText 46 2" xfId="7306" xr:uid="{00000000-0005-0000-0000-0000BA540000}"/>
    <cellStyle name="SAPBEXfilterText 46 3" xfId="8106" xr:uid="{00000000-0005-0000-0000-0000BB540000}"/>
    <cellStyle name="SAPBEXfilterText 46 4" xfId="10693" xr:uid="{00000000-0005-0000-0000-0000BC540000}"/>
    <cellStyle name="SAPBEXfilterText 46 5" xfId="13045" xr:uid="{00000000-0005-0000-0000-0000BD540000}"/>
    <cellStyle name="SAPBEXfilterText 46 6" xfId="15449" xr:uid="{00000000-0005-0000-0000-0000BE540000}"/>
    <cellStyle name="SAPBEXfilterText 46 7" xfId="17741" xr:uid="{00000000-0005-0000-0000-0000BF540000}"/>
    <cellStyle name="SAPBEXfilterText 46 8" xfId="20145" xr:uid="{00000000-0005-0000-0000-0000C0540000}"/>
    <cellStyle name="SAPBEXfilterText 46 9" xfId="22366" xr:uid="{00000000-0005-0000-0000-0000C1540000}"/>
    <cellStyle name="SAPBEXfilterText 47" xfId="4731" xr:uid="{00000000-0005-0000-0000-0000C2540000}"/>
    <cellStyle name="SAPBEXfilterText 47 2" xfId="7269" xr:uid="{00000000-0005-0000-0000-0000C3540000}"/>
    <cellStyle name="SAPBEXfilterText 47 3" xfId="8283" xr:uid="{00000000-0005-0000-0000-0000C4540000}"/>
    <cellStyle name="SAPBEXfilterText 47 4" xfId="9867" xr:uid="{00000000-0005-0000-0000-0000C5540000}"/>
    <cellStyle name="SAPBEXfilterText 47 5" xfId="12485" xr:uid="{00000000-0005-0000-0000-0000C6540000}"/>
    <cellStyle name="SAPBEXfilterText 47 6" xfId="15987" xr:uid="{00000000-0005-0000-0000-0000C7540000}"/>
    <cellStyle name="SAPBEXfilterText 47 7" xfId="17181" xr:uid="{00000000-0005-0000-0000-0000C8540000}"/>
    <cellStyle name="SAPBEXfilterText 47 8" xfId="20683" xr:uid="{00000000-0005-0000-0000-0000C9540000}"/>
    <cellStyle name="SAPBEXfilterText 47 9" xfId="21858" xr:uid="{00000000-0005-0000-0000-0000CA540000}"/>
    <cellStyle name="SAPBEXfilterText 48" xfId="4534" xr:uid="{00000000-0005-0000-0000-0000CB540000}"/>
    <cellStyle name="SAPBEXfilterText 48 2" xfId="7072" xr:uid="{00000000-0005-0000-0000-0000CC540000}"/>
    <cellStyle name="SAPBEXfilterText 48 3" xfId="8457" xr:uid="{00000000-0005-0000-0000-0000CD540000}"/>
    <cellStyle name="SAPBEXfilterText 48 4" xfId="11125" xr:uid="{00000000-0005-0000-0000-0000CE540000}"/>
    <cellStyle name="SAPBEXfilterText 48 5" xfId="13520" xr:uid="{00000000-0005-0000-0000-0000CF540000}"/>
    <cellStyle name="SAPBEXfilterText 48 6" xfId="15367" xr:uid="{00000000-0005-0000-0000-0000D0540000}"/>
    <cellStyle name="SAPBEXfilterText 48 7" xfId="18216" xr:uid="{00000000-0005-0000-0000-0000D1540000}"/>
    <cellStyle name="SAPBEXfilterText 48 8" xfId="20063" xr:uid="{00000000-0005-0000-0000-0000D2540000}"/>
    <cellStyle name="SAPBEXfilterText 48 9" xfId="22798" xr:uid="{00000000-0005-0000-0000-0000D3540000}"/>
    <cellStyle name="SAPBEXfilterText 49" xfId="4925" xr:uid="{00000000-0005-0000-0000-0000D4540000}"/>
    <cellStyle name="SAPBEXfilterText 49 2" xfId="7463" xr:uid="{00000000-0005-0000-0000-0000D5540000}"/>
    <cellStyle name="SAPBEXfilterText 49 3" xfId="9091" xr:uid="{00000000-0005-0000-0000-0000D6540000}"/>
    <cellStyle name="SAPBEXfilterText 49 4" xfId="11577" xr:uid="{00000000-0005-0000-0000-0000D7540000}"/>
    <cellStyle name="SAPBEXfilterText 49 5" xfId="14014" xr:uid="{00000000-0005-0000-0000-0000D8540000}"/>
    <cellStyle name="SAPBEXfilterText 49 6" xfId="15667" xr:uid="{00000000-0005-0000-0000-0000D9540000}"/>
    <cellStyle name="SAPBEXfilterText 49 7" xfId="18710" xr:uid="{00000000-0005-0000-0000-0000DA540000}"/>
    <cellStyle name="SAPBEXfilterText 49 8" xfId="20363" xr:uid="{00000000-0005-0000-0000-0000DB540000}"/>
    <cellStyle name="SAPBEXfilterText 49 9" xfId="23251" xr:uid="{00000000-0005-0000-0000-0000DC540000}"/>
    <cellStyle name="SAPBEXfilterText 5" xfId="3038" xr:uid="{00000000-0005-0000-0000-0000DD540000}"/>
    <cellStyle name="SAPBEXfilterText 5 2" xfId="5577" xr:uid="{00000000-0005-0000-0000-0000DE540000}"/>
    <cellStyle name="SAPBEXfilterText 5 3" xfId="9289" xr:uid="{00000000-0005-0000-0000-0000DF540000}"/>
    <cellStyle name="SAPBEXfilterText 5 4" xfId="10899" xr:uid="{00000000-0005-0000-0000-0000E0540000}"/>
    <cellStyle name="SAPBEXfilterText 5 5" xfId="13268" xr:uid="{00000000-0005-0000-0000-0000E1540000}"/>
    <cellStyle name="SAPBEXfilterText 5 6" xfId="16681" xr:uid="{00000000-0005-0000-0000-0000E2540000}"/>
    <cellStyle name="SAPBEXfilterText 5 7" xfId="17964" xr:uid="{00000000-0005-0000-0000-0000E3540000}"/>
    <cellStyle name="SAPBEXfilterText 5 8" xfId="21377" xr:uid="{00000000-0005-0000-0000-0000E4540000}"/>
    <cellStyle name="SAPBEXfilterText 5 9" xfId="22570" xr:uid="{00000000-0005-0000-0000-0000E5540000}"/>
    <cellStyle name="SAPBEXfilterText 50" xfId="4705" xr:uid="{00000000-0005-0000-0000-0000E6540000}"/>
    <cellStyle name="SAPBEXfilterText 50 2" xfId="7243" xr:uid="{00000000-0005-0000-0000-0000E7540000}"/>
    <cellStyle name="SAPBEXfilterText 50 3" xfId="10000" xr:uid="{00000000-0005-0000-0000-0000E8540000}"/>
    <cellStyle name="SAPBEXfilterText 50 4" xfId="11579" xr:uid="{00000000-0005-0000-0000-0000E9540000}"/>
    <cellStyle name="SAPBEXfilterText 50 5" xfId="13760" xr:uid="{00000000-0005-0000-0000-0000EA540000}"/>
    <cellStyle name="SAPBEXfilterText 50 6" xfId="15637" xr:uid="{00000000-0005-0000-0000-0000EB540000}"/>
    <cellStyle name="SAPBEXfilterText 50 7" xfId="18456" xr:uid="{00000000-0005-0000-0000-0000EC540000}"/>
    <cellStyle name="SAPBEXfilterText 50 8" xfId="20333" xr:uid="{00000000-0005-0000-0000-0000ED540000}"/>
    <cellStyle name="SAPBEXfilterText 50 9" xfId="23022" xr:uid="{00000000-0005-0000-0000-0000EE540000}"/>
    <cellStyle name="SAPBEXfilterText 51" xfId="4520" xr:uid="{00000000-0005-0000-0000-0000EF540000}"/>
    <cellStyle name="SAPBEXfilterText 51 2" xfId="7058" xr:uid="{00000000-0005-0000-0000-0000F0540000}"/>
    <cellStyle name="SAPBEXfilterText 51 3" xfId="9345" xr:uid="{00000000-0005-0000-0000-0000F1540000}"/>
    <cellStyle name="SAPBEXfilterText 51 4" xfId="11915" xr:uid="{00000000-0005-0000-0000-0000F2540000}"/>
    <cellStyle name="SAPBEXfilterText 51 5" xfId="14387" xr:uid="{00000000-0005-0000-0000-0000F3540000}"/>
    <cellStyle name="SAPBEXfilterText 51 6" xfId="15838" xr:uid="{00000000-0005-0000-0000-0000F4540000}"/>
    <cellStyle name="SAPBEXfilterText 51 7" xfId="19083" xr:uid="{00000000-0005-0000-0000-0000F5540000}"/>
    <cellStyle name="SAPBEXfilterText 51 8" xfId="20534" xr:uid="{00000000-0005-0000-0000-0000F6540000}"/>
    <cellStyle name="SAPBEXfilterText 51 9" xfId="23590" xr:uid="{00000000-0005-0000-0000-0000F7540000}"/>
    <cellStyle name="SAPBEXfilterText 52" xfId="4491" xr:uid="{00000000-0005-0000-0000-0000F8540000}"/>
    <cellStyle name="SAPBEXfilterText 52 2" xfId="7029" xr:uid="{00000000-0005-0000-0000-0000F9540000}"/>
    <cellStyle name="SAPBEXfilterText 52 3" xfId="8889" xr:uid="{00000000-0005-0000-0000-0000FA540000}"/>
    <cellStyle name="SAPBEXfilterText 52 4" xfId="11445" xr:uid="{00000000-0005-0000-0000-0000FB540000}"/>
    <cellStyle name="SAPBEXfilterText 52 5" xfId="13625" xr:uid="{00000000-0005-0000-0000-0000FC540000}"/>
    <cellStyle name="SAPBEXfilterText 52 6" xfId="15125" xr:uid="{00000000-0005-0000-0000-0000FD540000}"/>
    <cellStyle name="SAPBEXfilterText 52 7" xfId="18321" xr:uid="{00000000-0005-0000-0000-0000FE540000}"/>
    <cellStyle name="SAPBEXfilterText 52 8" xfId="19821" xr:uid="{00000000-0005-0000-0000-0000FF540000}"/>
    <cellStyle name="SAPBEXfilterText 52 9" xfId="22897" xr:uid="{00000000-0005-0000-0000-000000550000}"/>
    <cellStyle name="SAPBEXfilterText 53" xfId="4951" xr:uid="{00000000-0005-0000-0000-000001550000}"/>
    <cellStyle name="SAPBEXfilterText 53 2" xfId="7489" xr:uid="{00000000-0005-0000-0000-000002550000}"/>
    <cellStyle name="SAPBEXfilterText 53 3" xfId="9108" xr:uid="{00000000-0005-0000-0000-000003550000}"/>
    <cellStyle name="SAPBEXfilterText 53 4" xfId="11247" xr:uid="{00000000-0005-0000-0000-000004550000}"/>
    <cellStyle name="SAPBEXfilterText 53 5" xfId="13652" xr:uid="{00000000-0005-0000-0000-000005550000}"/>
    <cellStyle name="SAPBEXfilterText 53 6" xfId="15039" xr:uid="{00000000-0005-0000-0000-000006550000}"/>
    <cellStyle name="SAPBEXfilterText 53 7" xfId="18348" xr:uid="{00000000-0005-0000-0000-000007550000}"/>
    <cellStyle name="SAPBEXfilterText 53 8" xfId="19735" xr:uid="{00000000-0005-0000-0000-000008550000}"/>
    <cellStyle name="SAPBEXfilterText 53 9" xfId="22921" xr:uid="{00000000-0005-0000-0000-000009550000}"/>
    <cellStyle name="SAPBEXfilterText 54" xfId="4993" xr:uid="{00000000-0005-0000-0000-00000A550000}"/>
    <cellStyle name="SAPBEXfilterText 54 2" xfId="7531" xr:uid="{00000000-0005-0000-0000-00000B550000}"/>
    <cellStyle name="SAPBEXfilterText 54 3" xfId="8654" xr:uid="{00000000-0005-0000-0000-00000C550000}"/>
    <cellStyle name="SAPBEXfilterText 54 4" xfId="11388" xr:uid="{00000000-0005-0000-0000-00000D550000}"/>
    <cellStyle name="SAPBEXfilterText 54 5" xfId="13547" xr:uid="{00000000-0005-0000-0000-00000E550000}"/>
    <cellStyle name="SAPBEXfilterText 54 6" xfId="15233" xr:uid="{00000000-0005-0000-0000-00000F550000}"/>
    <cellStyle name="SAPBEXfilterText 54 7" xfId="18243" xr:uid="{00000000-0005-0000-0000-000010550000}"/>
    <cellStyle name="SAPBEXfilterText 54 8" xfId="19929" xr:uid="{00000000-0005-0000-0000-000011550000}"/>
    <cellStyle name="SAPBEXfilterText 54 9" xfId="22824" xr:uid="{00000000-0005-0000-0000-000012550000}"/>
    <cellStyle name="SAPBEXfilterText 55" xfId="5030" xr:uid="{00000000-0005-0000-0000-000013550000}"/>
    <cellStyle name="SAPBEXfilterText 55 2" xfId="7568" xr:uid="{00000000-0005-0000-0000-000014550000}"/>
    <cellStyle name="SAPBEXfilterText 55 3" xfId="8139" xr:uid="{00000000-0005-0000-0000-000015550000}"/>
    <cellStyle name="SAPBEXfilterText 55 4" xfId="11896" xr:uid="{00000000-0005-0000-0000-000016550000}"/>
    <cellStyle name="SAPBEXfilterText 55 5" xfId="14365" xr:uid="{00000000-0005-0000-0000-000017550000}"/>
    <cellStyle name="SAPBEXfilterText 55 6" xfId="13034" xr:uid="{00000000-0005-0000-0000-000018550000}"/>
    <cellStyle name="SAPBEXfilterText 55 7" xfId="19061" xr:uid="{00000000-0005-0000-0000-000019550000}"/>
    <cellStyle name="SAPBEXfilterText 55 8" xfId="17730" xr:uid="{00000000-0005-0000-0000-00001A550000}"/>
    <cellStyle name="SAPBEXfilterText 55 9" xfId="23571" xr:uid="{00000000-0005-0000-0000-00001B550000}"/>
    <cellStyle name="SAPBEXfilterText 56" xfId="5137" xr:uid="{00000000-0005-0000-0000-00001C550000}"/>
    <cellStyle name="SAPBEXfilterText 56 2" xfId="7675" xr:uid="{00000000-0005-0000-0000-00001D550000}"/>
    <cellStyle name="SAPBEXfilterText 56 3" xfId="7995" xr:uid="{00000000-0005-0000-0000-00001E550000}"/>
    <cellStyle name="SAPBEXfilterText 56 4" xfId="11316" xr:uid="{00000000-0005-0000-0000-00001F550000}"/>
    <cellStyle name="SAPBEXfilterText 56 5" xfId="13725" xr:uid="{00000000-0005-0000-0000-000020550000}"/>
    <cellStyle name="SAPBEXfilterText 56 6" xfId="16328" xr:uid="{00000000-0005-0000-0000-000021550000}"/>
    <cellStyle name="SAPBEXfilterText 56 7" xfId="18421" xr:uid="{00000000-0005-0000-0000-000022550000}"/>
    <cellStyle name="SAPBEXfilterText 56 8" xfId="21024" xr:uid="{00000000-0005-0000-0000-000023550000}"/>
    <cellStyle name="SAPBEXfilterText 56 9" xfId="22990" xr:uid="{00000000-0005-0000-0000-000024550000}"/>
    <cellStyle name="SAPBEXfilterText 57" xfId="5206" xr:uid="{00000000-0005-0000-0000-000025550000}"/>
    <cellStyle name="SAPBEXfilterText 57 2" xfId="7745" xr:uid="{00000000-0005-0000-0000-000026550000}"/>
    <cellStyle name="SAPBEXfilterText 57 3" xfId="8189" xr:uid="{00000000-0005-0000-0000-000027550000}"/>
    <cellStyle name="SAPBEXfilterText 57 4" xfId="12251" xr:uid="{00000000-0005-0000-0000-000028550000}"/>
    <cellStyle name="SAPBEXfilterText 57 5" xfId="12422" xr:uid="{00000000-0005-0000-0000-000029550000}"/>
    <cellStyle name="SAPBEXfilterText 57 6" xfId="15134" xr:uid="{00000000-0005-0000-0000-00002A550000}"/>
    <cellStyle name="SAPBEXfilterText 57 7" xfId="17118" xr:uid="{00000000-0005-0000-0000-00002B550000}"/>
    <cellStyle name="SAPBEXfilterText 57 8" xfId="19830" xr:uid="{00000000-0005-0000-0000-00002C550000}"/>
    <cellStyle name="SAPBEXfilterText 57 9" xfId="21802" xr:uid="{00000000-0005-0000-0000-00002D550000}"/>
    <cellStyle name="SAPBEXfilterText 58" xfId="5229" xr:uid="{00000000-0005-0000-0000-00002E550000}"/>
    <cellStyle name="SAPBEXfilterText 58 2" xfId="9189" xr:uid="{00000000-0005-0000-0000-00002F550000}"/>
    <cellStyle name="SAPBEXfilterText 58 3" xfId="10628" xr:uid="{00000000-0005-0000-0000-000030550000}"/>
    <cellStyle name="SAPBEXfilterText 58 4" xfId="12977" xr:uid="{00000000-0005-0000-0000-000031550000}"/>
    <cellStyle name="SAPBEXfilterText 58 5" xfId="16633" xr:uid="{00000000-0005-0000-0000-000032550000}"/>
    <cellStyle name="SAPBEXfilterText 58 6" xfId="17673" xr:uid="{00000000-0005-0000-0000-000033550000}"/>
    <cellStyle name="SAPBEXfilterText 58 7" xfId="21329" xr:uid="{00000000-0005-0000-0000-000034550000}"/>
    <cellStyle name="SAPBEXfilterText 58 8" xfId="22301" xr:uid="{00000000-0005-0000-0000-000035550000}"/>
    <cellStyle name="SAPBEXfilterText 59" xfId="8374" xr:uid="{00000000-0005-0000-0000-000036550000}"/>
    <cellStyle name="SAPBEXfilterText 6" xfId="3160" xr:uid="{00000000-0005-0000-0000-000037550000}"/>
    <cellStyle name="SAPBEXfilterText 6 2" xfId="5698" xr:uid="{00000000-0005-0000-0000-000038550000}"/>
    <cellStyle name="SAPBEXfilterText 6 3" xfId="9314" xr:uid="{00000000-0005-0000-0000-000039550000}"/>
    <cellStyle name="SAPBEXfilterText 6 4" xfId="11565" xr:uid="{00000000-0005-0000-0000-00003A550000}"/>
    <cellStyle name="SAPBEXfilterText 6 5" xfId="14001" xr:uid="{00000000-0005-0000-0000-00003B550000}"/>
    <cellStyle name="SAPBEXfilterText 6 6" xfId="16188" xr:uid="{00000000-0005-0000-0000-00003C550000}"/>
    <cellStyle name="SAPBEXfilterText 6 7" xfId="18697" xr:uid="{00000000-0005-0000-0000-00003D550000}"/>
    <cellStyle name="SAPBEXfilterText 6 8" xfId="20884" xr:uid="{00000000-0005-0000-0000-00003E550000}"/>
    <cellStyle name="SAPBEXfilterText 6 9" xfId="23239" xr:uid="{00000000-0005-0000-0000-00003F550000}"/>
    <cellStyle name="SAPBEXfilterText 60" xfId="10463" xr:uid="{00000000-0005-0000-0000-000040550000}"/>
    <cellStyle name="SAPBEXfilterText 61" xfId="12795" xr:uid="{00000000-0005-0000-0000-000041550000}"/>
    <cellStyle name="SAPBEXfilterText 62" xfId="16743" xr:uid="{00000000-0005-0000-0000-000042550000}"/>
    <cellStyle name="SAPBEXfilterText 63" xfId="17491" xr:uid="{00000000-0005-0000-0000-000043550000}"/>
    <cellStyle name="SAPBEXfilterText 64" xfId="21439" xr:uid="{00000000-0005-0000-0000-000044550000}"/>
    <cellStyle name="SAPBEXfilterText 65" xfId="22134" xr:uid="{00000000-0005-0000-0000-000045550000}"/>
    <cellStyle name="SAPBEXfilterText 7" xfId="3203" xr:uid="{00000000-0005-0000-0000-000046550000}"/>
    <cellStyle name="SAPBEXfilterText 7 2" xfId="5741" xr:uid="{00000000-0005-0000-0000-000047550000}"/>
    <cellStyle name="SAPBEXfilterText 7 3" xfId="8279" xr:uid="{00000000-0005-0000-0000-000048550000}"/>
    <cellStyle name="SAPBEXfilterText 7 4" xfId="11210" xr:uid="{00000000-0005-0000-0000-000049550000}"/>
    <cellStyle name="SAPBEXfilterText 7 5" xfId="13612" xr:uid="{00000000-0005-0000-0000-00004A550000}"/>
    <cellStyle name="SAPBEXfilterText 7 6" xfId="15951" xr:uid="{00000000-0005-0000-0000-00004B550000}"/>
    <cellStyle name="SAPBEXfilterText 7 7" xfId="18308" xr:uid="{00000000-0005-0000-0000-00004C550000}"/>
    <cellStyle name="SAPBEXfilterText 7 8" xfId="20647" xr:uid="{00000000-0005-0000-0000-00004D550000}"/>
    <cellStyle name="SAPBEXfilterText 7 9" xfId="22885" xr:uid="{00000000-0005-0000-0000-00004E550000}"/>
    <cellStyle name="SAPBEXfilterText 8" xfId="3246" xr:uid="{00000000-0005-0000-0000-00004F550000}"/>
    <cellStyle name="SAPBEXfilterText 8 2" xfId="5784" xr:uid="{00000000-0005-0000-0000-000050550000}"/>
    <cellStyle name="SAPBEXfilterText 8 3" xfId="9024" xr:uid="{00000000-0005-0000-0000-000051550000}"/>
    <cellStyle name="SAPBEXfilterText 8 4" xfId="11177" xr:uid="{00000000-0005-0000-0000-000052550000}"/>
    <cellStyle name="SAPBEXfilterText 8 5" xfId="13575" xr:uid="{00000000-0005-0000-0000-000053550000}"/>
    <cellStyle name="SAPBEXfilterText 8 6" xfId="16826" xr:uid="{00000000-0005-0000-0000-000054550000}"/>
    <cellStyle name="SAPBEXfilterText 8 7" xfId="18271" xr:uid="{00000000-0005-0000-0000-000055550000}"/>
    <cellStyle name="SAPBEXfilterText 8 8" xfId="21522" xr:uid="{00000000-0005-0000-0000-000056550000}"/>
    <cellStyle name="SAPBEXfilterText 8 9" xfId="22850" xr:uid="{00000000-0005-0000-0000-000057550000}"/>
    <cellStyle name="SAPBEXfilterText 9" xfId="3289" xr:uid="{00000000-0005-0000-0000-000058550000}"/>
    <cellStyle name="SAPBEXfilterText 9 2" xfId="5827" xr:uid="{00000000-0005-0000-0000-000059550000}"/>
    <cellStyle name="SAPBEXfilterText 9 3" xfId="8027" xr:uid="{00000000-0005-0000-0000-00005A550000}"/>
    <cellStyle name="SAPBEXfilterText 9 4" xfId="11457" xr:uid="{00000000-0005-0000-0000-00005B550000}"/>
    <cellStyle name="SAPBEXfilterText 9 5" xfId="13879" xr:uid="{00000000-0005-0000-0000-00005C550000}"/>
    <cellStyle name="SAPBEXfilterText 9 6" xfId="15229" xr:uid="{00000000-0005-0000-0000-00005D550000}"/>
    <cellStyle name="SAPBEXfilterText 9 7" xfId="18575" xr:uid="{00000000-0005-0000-0000-00005E550000}"/>
    <cellStyle name="SAPBEXfilterText 9 8" xfId="19925" xr:uid="{00000000-0005-0000-0000-00005F550000}"/>
    <cellStyle name="SAPBEXfilterText 9 9" xfId="23132" xr:uid="{00000000-0005-0000-0000-000060550000}"/>
    <cellStyle name="SAPBEXformats" xfId="2957" xr:uid="{00000000-0005-0000-0000-000061550000}"/>
    <cellStyle name="SAPBEXformats 10" xfId="3328" xr:uid="{00000000-0005-0000-0000-000062550000}"/>
    <cellStyle name="SAPBEXformats 10 2" xfId="5866" xr:uid="{00000000-0005-0000-0000-000063550000}"/>
    <cellStyle name="SAPBEXformats 10 3" xfId="8698" xr:uid="{00000000-0005-0000-0000-000064550000}"/>
    <cellStyle name="SAPBEXformats 10 4" xfId="11199" xr:uid="{00000000-0005-0000-0000-000065550000}"/>
    <cellStyle name="SAPBEXformats 10 5" xfId="13600" xr:uid="{00000000-0005-0000-0000-000066550000}"/>
    <cellStyle name="SAPBEXformats 10 6" xfId="15309" xr:uid="{00000000-0005-0000-0000-000067550000}"/>
    <cellStyle name="SAPBEXformats 10 7" xfId="18296" xr:uid="{00000000-0005-0000-0000-000068550000}"/>
    <cellStyle name="SAPBEXformats 10 8" xfId="20005" xr:uid="{00000000-0005-0000-0000-000069550000}"/>
    <cellStyle name="SAPBEXformats 10 9" xfId="22874" xr:uid="{00000000-0005-0000-0000-00006A550000}"/>
    <cellStyle name="SAPBEXformats 11" xfId="3391" xr:uid="{00000000-0005-0000-0000-00006B550000}"/>
    <cellStyle name="SAPBEXformats 11 2" xfId="5929" xr:uid="{00000000-0005-0000-0000-00006C550000}"/>
    <cellStyle name="SAPBEXformats 11 3" xfId="8979" xr:uid="{00000000-0005-0000-0000-00006D550000}"/>
    <cellStyle name="SAPBEXformats 11 4" xfId="10957" xr:uid="{00000000-0005-0000-0000-00006E550000}"/>
    <cellStyle name="SAPBEXformats 11 5" xfId="12480" xr:uid="{00000000-0005-0000-0000-00006F550000}"/>
    <cellStyle name="SAPBEXformats 11 6" xfId="16285" xr:uid="{00000000-0005-0000-0000-000070550000}"/>
    <cellStyle name="SAPBEXformats 11 7" xfId="17176" xr:uid="{00000000-0005-0000-0000-000071550000}"/>
    <cellStyle name="SAPBEXformats 11 8" xfId="20981" xr:uid="{00000000-0005-0000-0000-000072550000}"/>
    <cellStyle name="SAPBEXformats 11 9" xfId="21854" xr:uid="{00000000-0005-0000-0000-000073550000}"/>
    <cellStyle name="SAPBEXformats 12" xfId="3090" xr:uid="{00000000-0005-0000-0000-000074550000}"/>
    <cellStyle name="SAPBEXformats 12 2" xfId="5628" xr:uid="{00000000-0005-0000-0000-000075550000}"/>
    <cellStyle name="SAPBEXformats 12 3" xfId="9942" xr:uid="{00000000-0005-0000-0000-000076550000}"/>
    <cellStyle name="SAPBEXformats 12 4" xfId="11312" xr:uid="{00000000-0005-0000-0000-000077550000}"/>
    <cellStyle name="SAPBEXformats 12 5" xfId="13721" xr:uid="{00000000-0005-0000-0000-000078550000}"/>
    <cellStyle name="SAPBEXformats 12 6" xfId="13720" xr:uid="{00000000-0005-0000-0000-000079550000}"/>
    <cellStyle name="SAPBEXformats 12 7" xfId="18417" xr:uid="{00000000-0005-0000-0000-00007A550000}"/>
    <cellStyle name="SAPBEXformats 12 8" xfId="18416" xr:uid="{00000000-0005-0000-0000-00007B550000}"/>
    <cellStyle name="SAPBEXformats 12 9" xfId="22986" xr:uid="{00000000-0005-0000-0000-00007C550000}"/>
    <cellStyle name="SAPBEXformats 13" xfId="3478" xr:uid="{00000000-0005-0000-0000-00007D550000}"/>
    <cellStyle name="SAPBEXformats 13 2" xfId="6016" xr:uid="{00000000-0005-0000-0000-00007E550000}"/>
    <cellStyle name="SAPBEXformats 13 3" xfId="8411" xr:uid="{00000000-0005-0000-0000-00007F550000}"/>
    <cellStyle name="SAPBEXformats 13 4" xfId="11479" xr:uid="{00000000-0005-0000-0000-000080550000}"/>
    <cellStyle name="SAPBEXformats 13 5" xfId="13904" xr:uid="{00000000-0005-0000-0000-000081550000}"/>
    <cellStyle name="SAPBEXformats 13 6" xfId="16535" xr:uid="{00000000-0005-0000-0000-000082550000}"/>
    <cellStyle name="SAPBEXformats 13 7" xfId="18600" xr:uid="{00000000-0005-0000-0000-000083550000}"/>
    <cellStyle name="SAPBEXformats 13 8" xfId="21231" xr:uid="{00000000-0005-0000-0000-000084550000}"/>
    <cellStyle name="SAPBEXformats 13 9" xfId="23154" xr:uid="{00000000-0005-0000-0000-000085550000}"/>
    <cellStyle name="SAPBEXformats 14" xfId="3583" xr:uid="{00000000-0005-0000-0000-000086550000}"/>
    <cellStyle name="SAPBEXformats 14 2" xfId="6121" xr:uid="{00000000-0005-0000-0000-000087550000}"/>
    <cellStyle name="SAPBEXformats 14 3" xfId="9730" xr:uid="{00000000-0005-0000-0000-000088550000}"/>
    <cellStyle name="SAPBEXformats 14 4" xfId="11632" xr:uid="{00000000-0005-0000-0000-000089550000}"/>
    <cellStyle name="SAPBEXformats 14 5" xfId="14075" xr:uid="{00000000-0005-0000-0000-00008A550000}"/>
    <cellStyle name="SAPBEXformats 14 6" xfId="16971" xr:uid="{00000000-0005-0000-0000-00008B550000}"/>
    <cellStyle name="SAPBEXformats 14 7" xfId="18771" xr:uid="{00000000-0005-0000-0000-00008C550000}"/>
    <cellStyle name="SAPBEXformats 14 8" xfId="21667" xr:uid="{00000000-0005-0000-0000-00008D550000}"/>
    <cellStyle name="SAPBEXformats 14 9" xfId="23307" xr:uid="{00000000-0005-0000-0000-00008E550000}"/>
    <cellStyle name="SAPBEXformats 15" xfId="3580" xr:uid="{00000000-0005-0000-0000-00008F550000}"/>
    <cellStyle name="SAPBEXformats 15 2" xfId="6118" xr:uid="{00000000-0005-0000-0000-000090550000}"/>
    <cellStyle name="SAPBEXformats 15 3" xfId="9620" xr:uid="{00000000-0005-0000-0000-000091550000}"/>
    <cellStyle name="SAPBEXformats 15 4" xfId="12182" xr:uid="{00000000-0005-0000-0000-000092550000}"/>
    <cellStyle name="SAPBEXformats 15 5" xfId="14666" xr:uid="{00000000-0005-0000-0000-000093550000}"/>
    <cellStyle name="SAPBEXformats 15 6" xfId="12629" xr:uid="{00000000-0005-0000-0000-000094550000}"/>
    <cellStyle name="SAPBEXformats 15 7" xfId="19362" xr:uid="{00000000-0005-0000-0000-000095550000}"/>
    <cellStyle name="SAPBEXformats 15 8" xfId="17325" xr:uid="{00000000-0005-0000-0000-000096550000}"/>
    <cellStyle name="SAPBEXformats 15 9" xfId="23856" xr:uid="{00000000-0005-0000-0000-000097550000}"/>
    <cellStyle name="SAPBEXformats 16" xfId="3599" xr:uid="{00000000-0005-0000-0000-000098550000}"/>
    <cellStyle name="SAPBEXformats 16 2" xfId="6137" xr:uid="{00000000-0005-0000-0000-000099550000}"/>
    <cellStyle name="SAPBEXformats 16 3" xfId="9908" xr:uid="{00000000-0005-0000-0000-00009A550000}"/>
    <cellStyle name="SAPBEXformats 16 4" xfId="11886" xr:uid="{00000000-0005-0000-0000-00009B550000}"/>
    <cellStyle name="SAPBEXformats 16 5" xfId="14353" xr:uid="{00000000-0005-0000-0000-00009C550000}"/>
    <cellStyle name="SAPBEXformats 16 6" xfId="16046" xr:uid="{00000000-0005-0000-0000-00009D550000}"/>
    <cellStyle name="SAPBEXformats 16 7" xfId="19049" xr:uid="{00000000-0005-0000-0000-00009E550000}"/>
    <cellStyle name="SAPBEXformats 16 8" xfId="20742" xr:uid="{00000000-0005-0000-0000-00009F550000}"/>
    <cellStyle name="SAPBEXformats 16 9" xfId="23562" xr:uid="{00000000-0005-0000-0000-0000A0550000}"/>
    <cellStyle name="SAPBEXformats 17" xfId="3780" xr:uid="{00000000-0005-0000-0000-0000A1550000}"/>
    <cellStyle name="SAPBEXformats 17 2" xfId="6318" xr:uid="{00000000-0005-0000-0000-0000A2550000}"/>
    <cellStyle name="SAPBEXformats 17 3" xfId="8021" xr:uid="{00000000-0005-0000-0000-0000A3550000}"/>
    <cellStyle name="SAPBEXformats 17 4" xfId="12304" xr:uid="{00000000-0005-0000-0000-0000A4550000}"/>
    <cellStyle name="SAPBEXformats 17 5" xfId="14527" xr:uid="{00000000-0005-0000-0000-0000A5550000}"/>
    <cellStyle name="SAPBEXformats 17 6" xfId="16519" xr:uid="{00000000-0005-0000-0000-0000A6550000}"/>
    <cellStyle name="SAPBEXformats 17 7" xfId="19223" xr:uid="{00000000-0005-0000-0000-0000A7550000}"/>
    <cellStyle name="SAPBEXformats 17 8" xfId="21215" xr:uid="{00000000-0005-0000-0000-0000A8550000}"/>
    <cellStyle name="SAPBEXformats 17 9" xfId="23720" xr:uid="{00000000-0005-0000-0000-0000A9550000}"/>
    <cellStyle name="SAPBEXformats 18" xfId="3802" xr:uid="{00000000-0005-0000-0000-0000AA550000}"/>
    <cellStyle name="SAPBEXformats 18 2" xfId="6340" xr:uid="{00000000-0005-0000-0000-0000AB550000}"/>
    <cellStyle name="SAPBEXformats 18 3" xfId="9207" xr:uid="{00000000-0005-0000-0000-0000AC550000}"/>
    <cellStyle name="SAPBEXformats 18 4" xfId="11024" xr:uid="{00000000-0005-0000-0000-0000AD550000}"/>
    <cellStyle name="SAPBEXformats 18 5" xfId="13405" xr:uid="{00000000-0005-0000-0000-0000AE550000}"/>
    <cellStyle name="SAPBEXformats 18 6" xfId="16687" xr:uid="{00000000-0005-0000-0000-0000AF550000}"/>
    <cellStyle name="SAPBEXformats 18 7" xfId="18101" xr:uid="{00000000-0005-0000-0000-0000B0550000}"/>
    <cellStyle name="SAPBEXformats 18 8" xfId="21383" xr:uid="{00000000-0005-0000-0000-0000B1550000}"/>
    <cellStyle name="SAPBEXformats 18 9" xfId="22697" xr:uid="{00000000-0005-0000-0000-0000B2550000}"/>
    <cellStyle name="SAPBEXformats 19" xfId="3831" xr:uid="{00000000-0005-0000-0000-0000B3550000}"/>
    <cellStyle name="SAPBEXformats 19 2" xfId="6369" xr:uid="{00000000-0005-0000-0000-0000B4550000}"/>
    <cellStyle name="SAPBEXformats 19 3" xfId="8520" xr:uid="{00000000-0005-0000-0000-0000B5550000}"/>
    <cellStyle name="SAPBEXformats 19 4" xfId="12115" xr:uid="{00000000-0005-0000-0000-0000B6550000}"/>
    <cellStyle name="SAPBEXformats 19 5" xfId="14401" xr:uid="{00000000-0005-0000-0000-0000B7550000}"/>
    <cellStyle name="SAPBEXformats 19 6" xfId="16813" xr:uid="{00000000-0005-0000-0000-0000B8550000}"/>
    <cellStyle name="SAPBEXformats 19 7" xfId="19097" xr:uid="{00000000-0005-0000-0000-0000B9550000}"/>
    <cellStyle name="SAPBEXformats 19 8" xfId="21509" xr:uid="{00000000-0005-0000-0000-0000BA550000}"/>
    <cellStyle name="SAPBEXformats 19 9" xfId="23603" xr:uid="{00000000-0005-0000-0000-0000BB550000}"/>
    <cellStyle name="SAPBEXformats 2" xfId="3076" xr:uid="{00000000-0005-0000-0000-0000BC550000}"/>
    <cellStyle name="SAPBEXformats 2 2" xfId="5614" xr:uid="{00000000-0005-0000-0000-0000BD550000}"/>
    <cellStyle name="SAPBEXformats 2 3" xfId="9623" xr:uid="{00000000-0005-0000-0000-0000BE550000}"/>
    <cellStyle name="SAPBEXformats 2 4" xfId="11820" xr:uid="{00000000-0005-0000-0000-0000BF550000}"/>
    <cellStyle name="SAPBEXformats 2 5" xfId="14277" xr:uid="{00000000-0005-0000-0000-0000C0550000}"/>
    <cellStyle name="SAPBEXformats 2 6" xfId="15274" xr:uid="{00000000-0005-0000-0000-0000C1550000}"/>
    <cellStyle name="SAPBEXformats 2 7" xfId="18973" xr:uid="{00000000-0005-0000-0000-0000C2550000}"/>
    <cellStyle name="SAPBEXformats 2 8" xfId="19970" xr:uid="{00000000-0005-0000-0000-0000C3550000}"/>
    <cellStyle name="SAPBEXformats 2 9" xfId="23495" xr:uid="{00000000-0005-0000-0000-0000C4550000}"/>
    <cellStyle name="SAPBEXformats 20" xfId="3835" xr:uid="{00000000-0005-0000-0000-0000C5550000}"/>
    <cellStyle name="SAPBEXformats 20 2" xfId="6373" xr:uid="{00000000-0005-0000-0000-0000C6550000}"/>
    <cellStyle name="SAPBEXformats 20 3" xfId="8916" xr:uid="{00000000-0005-0000-0000-0000C7550000}"/>
    <cellStyle name="SAPBEXformats 20 4" xfId="10885" xr:uid="{00000000-0005-0000-0000-0000C8550000}"/>
    <cellStyle name="SAPBEXformats 20 5" xfId="13252" xr:uid="{00000000-0005-0000-0000-0000C9550000}"/>
    <cellStyle name="SAPBEXformats 20 6" xfId="15596" xr:uid="{00000000-0005-0000-0000-0000CA550000}"/>
    <cellStyle name="SAPBEXformats 20 7" xfId="17948" xr:uid="{00000000-0005-0000-0000-0000CB550000}"/>
    <cellStyle name="SAPBEXformats 20 8" xfId="20292" xr:uid="{00000000-0005-0000-0000-0000CC550000}"/>
    <cellStyle name="SAPBEXformats 20 9" xfId="22556" xr:uid="{00000000-0005-0000-0000-0000CD550000}"/>
    <cellStyle name="SAPBEXformats 21" xfId="3867" xr:uid="{00000000-0005-0000-0000-0000CE550000}"/>
    <cellStyle name="SAPBEXformats 21 2" xfId="6405" xr:uid="{00000000-0005-0000-0000-0000CF550000}"/>
    <cellStyle name="SAPBEXformats 21 3" xfId="8391" xr:uid="{00000000-0005-0000-0000-0000D0550000}"/>
    <cellStyle name="SAPBEXformats 21 4" xfId="11373" xr:uid="{00000000-0005-0000-0000-0000D1550000}"/>
    <cellStyle name="SAPBEXformats 21 5" xfId="13787" xr:uid="{00000000-0005-0000-0000-0000D2550000}"/>
    <cellStyle name="SAPBEXformats 21 6" xfId="14849" xr:uid="{00000000-0005-0000-0000-0000D3550000}"/>
    <cellStyle name="SAPBEXformats 21 7" xfId="18483" xr:uid="{00000000-0005-0000-0000-0000D4550000}"/>
    <cellStyle name="SAPBEXformats 21 8" xfId="19545" xr:uid="{00000000-0005-0000-0000-0000D5550000}"/>
    <cellStyle name="SAPBEXformats 21 9" xfId="23047" xr:uid="{00000000-0005-0000-0000-0000D6550000}"/>
    <cellStyle name="SAPBEXformats 22" xfId="4094" xr:uid="{00000000-0005-0000-0000-0000D7550000}"/>
    <cellStyle name="SAPBEXformats 22 2" xfId="6632" xr:uid="{00000000-0005-0000-0000-0000D8550000}"/>
    <cellStyle name="SAPBEXformats 22 3" xfId="8733" xr:uid="{00000000-0005-0000-0000-0000D9550000}"/>
    <cellStyle name="SAPBEXformats 22 4" xfId="9173" xr:uid="{00000000-0005-0000-0000-0000DA550000}"/>
    <cellStyle name="SAPBEXformats 22 5" xfId="14597" xr:uid="{00000000-0005-0000-0000-0000DB550000}"/>
    <cellStyle name="SAPBEXformats 22 6" xfId="14967" xr:uid="{00000000-0005-0000-0000-0000DC550000}"/>
    <cellStyle name="SAPBEXformats 22 7" xfId="19293" xr:uid="{00000000-0005-0000-0000-0000DD550000}"/>
    <cellStyle name="SAPBEXformats 22 8" xfId="19663" xr:uid="{00000000-0005-0000-0000-0000DE550000}"/>
    <cellStyle name="SAPBEXformats 22 9" xfId="23789" xr:uid="{00000000-0005-0000-0000-0000DF550000}"/>
    <cellStyle name="SAPBEXformats 23" xfId="3721" xr:uid="{00000000-0005-0000-0000-0000E0550000}"/>
    <cellStyle name="SAPBEXformats 23 2" xfId="6259" xr:uid="{00000000-0005-0000-0000-0000E1550000}"/>
    <cellStyle name="SAPBEXformats 23 3" xfId="9531" xr:uid="{00000000-0005-0000-0000-0000E2550000}"/>
    <cellStyle name="SAPBEXformats 23 4" xfId="10839" xr:uid="{00000000-0005-0000-0000-0000E3550000}"/>
    <cellStyle name="SAPBEXformats 23 5" xfId="13204" xr:uid="{00000000-0005-0000-0000-0000E4550000}"/>
    <cellStyle name="SAPBEXformats 23 6" xfId="15365" xr:uid="{00000000-0005-0000-0000-0000E5550000}"/>
    <cellStyle name="SAPBEXformats 23 7" xfId="17900" xr:uid="{00000000-0005-0000-0000-0000E6550000}"/>
    <cellStyle name="SAPBEXformats 23 8" xfId="20061" xr:uid="{00000000-0005-0000-0000-0000E7550000}"/>
    <cellStyle name="SAPBEXformats 23 9" xfId="22510" xr:uid="{00000000-0005-0000-0000-0000E8550000}"/>
    <cellStyle name="SAPBEXformats 24" xfId="3970" xr:uid="{00000000-0005-0000-0000-0000E9550000}"/>
    <cellStyle name="SAPBEXformats 24 2" xfId="6508" xr:uid="{00000000-0005-0000-0000-0000EA550000}"/>
    <cellStyle name="SAPBEXformats 24 3" xfId="8619" xr:uid="{00000000-0005-0000-0000-0000EB550000}"/>
    <cellStyle name="SAPBEXformats 24 4" xfId="10502" xr:uid="{00000000-0005-0000-0000-0000EC550000}"/>
    <cellStyle name="SAPBEXformats 24 5" xfId="12840" xr:uid="{00000000-0005-0000-0000-0000ED550000}"/>
    <cellStyle name="SAPBEXformats 24 6" xfId="14960" xr:uid="{00000000-0005-0000-0000-0000EE550000}"/>
    <cellStyle name="SAPBEXformats 24 7" xfId="17536" xr:uid="{00000000-0005-0000-0000-0000EF550000}"/>
    <cellStyle name="SAPBEXformats 24 8" xfId="19656" xr:uid="{00000000-0005-0000-0000-0000F0550000}"/>
    <cellStyle name="SAPBEXformats 24 9" xfId="22173" xr:uid="{00000000-0005-0000-0000-0000F1550000}"/>
    <cellStyle name="SAPBEXformats 25" xfId="4009" xr:uid="{00000000-0005-0000-0000-0000F2550000}"/>
    <cellStyle name="SAPBEXformats 25 2" xfId="6547" xr:uid="{00000000-0005-0000-0000-0000F3550000}"/>
    <cellStyle name="SAPBEXformats 25 3" xfId="9675" xr:uid="{00000000-0005-0000-0000-0000F4550000}"/>
    <cellStyle name="SAPBEXformats 25 4" xfId="10848" xr:uid="{00000000-0005-0000-0000-0000F5550000}"/>
    <cellStyle name="SAPBEXformats 25 5" xfId="13213" xr:uid="{00000000-0005-0000-0000-0000F6550000}"/>
    <cellStyle name="SAPBEXformats 25 6" xfId="12495" xr:uid="{00000000-0005-0000-0000-0000F7550000}"/>
    <cellStyle name="SAPBEXformats 25 7" xfId="17909" xr:uid="{00000000-0005-0000-0000-0000F8550000}"/>
    <cellStyle name="SAPBEXformats 25 8" xfId="17191" xr:uid="{00000000-0005-0000-0000-0000F9550000}"/>
    <cellStyle name="SAPBEXformats 25 9" xfId="22519" xr:uid="{00000000-0005-0000-0000-0000FA550000}"/>
    <cellStyle name="SAPBEXformats 26" xfId="4129" xr:uid="{00000000-0005-0000-0000-0000FB550000}"/>
    <cellStyle name="SAPBEXformats 26 2" xfId="6667" xr:uid="{00000000-0005-0000-0000-0000FC550000}"/>
    <cellStyle name="SAPBEXformats 26 3" xfId="9292" xr:uid="{00000000-0005-0000-0000-0000FD550000}"/>
    <cellStyle name="SAPBEXformats 26 4" xfId="11711" xr:uid="{00000000-0005-0000-0000-0000FE550000}"/>
    <cellStyle name="SAPBEXformats 26 5" xfId="14160" xr:uid="{00000000-0005-0000-0000-0000FF550000}"/>
    <cellStyle name="SAPBEXformats 26 6" xfId="16875" xr:uid="{00000000-0005-0000-0000-000000560000}"/>
    <cellStyle name="SAPBEXformats 26 7" xfId="18856" xr:uid="{00000000-0005-0000-0000-000001560000}"/>
    <cellStyle name="SAPBEXformats 26 8" xfId="21571" xr:uid="{00000000-0005-0000-0000-000002560000}"/>
    <cellStyle name="SAPBEXformats 26 9" xfId="23385" xr:uid="{00000000-0005-0000-0000-000003560000}"/>
    <cellStyle name="SAPBEXformats 27" xfId="4070" xr:uid="{00000000-0005-0000-0000-000004560000}"/>
    <cellStyle name="SAPBEXformats 27 2" xfId="6608" xr:uid="{00000000-0005-0000-0000-000005560000}"/>
    <cellStyle name="SAPBEXformats 27 3" xfId="9440" xr:uid="{00000000-0005-0000-0000-000006560000}"/>
    <cellStyle name="SAPBEXformats 27 4" xfId="11699" xr:uid="{00000000-0005-0000-0000-000007560000}"/>
    <cellStyle name="SAPBEXformats 27 5" xfId="14148" xr:uid="{00000000-0005-0000-0000-000008560000}"/>
    <cellStyle name="SAPBEXformats 27 6" xfId="15121" xr:uid="{00000000-0005-0000-0000-000009560000}"/>
    <cellStyle name="SAPBEXformats 27 7" xfId="18844" xr:uid="{00000000-0005-0000-0000-00000A560000}"/>
    <cellStyle name="SAPBEXformats 27 8" xfId="19817" xr:uid="{00000000-0005-0000-0000-00000B560000}"/>
    <cellStyle name="SAPBEXformats 27 9" xfId="23373" xr:uid="{00000000-0005-0000-0000-00000C560000}"/>
    <cellStyle name="SAPBEXformats 28" xfId="4215" xr:uid="{00000000-0005-0000-0000-00000D560000}"/>
    <cellStyle name="SAPBEXformats 28 2" xfId="6753" xr:uid="{00000000-0005-0000-0000-00000E560000}"/>
    <cellStyle name="SAPBEXformats 28 3" xfId="8850" xr:uid="{00000000-0005-0000-0000-00000F560000}"/>
    <cellStyle name="SAPBEXformats 28 4" xfId="8372" xr:uid="{00000000-0005-0000-0000-000010560000}"/>
    <cellStyle name="SAPBEXformats 28 5" xfId="14928" xr:uid="{00000000-0005-0000-0000-000011560000}"/>
    <cellStyle name="SAPBEXformats 28 6" xfId="15385" xr:uid="{00000000-0005-0000-0000-000012560000}"/>
    <cellStyle name="SAPBEXformats 28 7" xfId="19624" xr:uid="{00000000-0005-0000-0000-000013560000}"/>
    <cellStyle name="SAPBEXformats 28 8" xfId="20081" xr:uid="{00000000-0005-0000-0000-000014560000}"/>
    <cellStyle name="SAPBEXformats 28 9" xfId="24091" xr:uid="{00000000-0005-0000-0000-000015560000}"/>
    <cellStyle name="SAPBEXformats 29" xfId="4253" xr:uid="{00000000-0005-0000-0000-000016560000}"/>
    <cellStyle name="SAPBEXformats 29 2" xfId="6791" xr:uid="{00000000-0005-0000-0000-000017560000}"/>
    <cellStyle name="SAPBEXformats 29 3" xfId="8824" xr:uid="{00000000-0005-0000-0000-000018560000}"/>
    <cellStyle name="SAPBEXformats 29 4" xfId="11627" xr:uid="{00000000-0005-0000-0000-000019560000}"/>
    <cellStyle name="SAPBEXformats 29 5" xfId="14070" xr:uid="{00000000-0005-0000-0000-00001A560000}"/>
    <cellStyle name="SAPBEXformats 29 6" xfId="15837" xr:uid="{00000000-0005-0000-0000-00001B560000}"/>
    <cellStyle name="SAPBEXformats 29 7" xfId="18766" xr:uid="{00000000-0005-0000-0000-00001C560000}"/>
    <cellStyle name="SAPBEXformats 29 8" xfId="20533" xr:uid="{00000000-0005-0000-0000-00001D560000}"/>
    <cellStyle name="SAPBEXformats 29 9" xfId="23302" xr:uid="{00000000-0005-0000-0000-00001E560000}"/>
    <cellStyle name="SAPBEXformats 3" xfId="3103" xr:uid="{00000000-0005-0000-0000-00001F560000}"/>
    <cellStyle name="SAPBEXformats 3 2" xfId="5641" xr:uid="{00000000-0005-0000-0000-000020560000}"/>
    <cellStyle name="SAPBEXformats 3 3" xfId="8881" xr:uid="{00000000-0005-0000-0000-000021560000}"/>
    <cellStyle name="SAPBEXformats 3 4" xfId="11051" xr:uid="{00000000-0005-0000-0000-000022560000}"/>
    <cellStyle name="SAPBEXformats 3 5" xfId="13436" xr:uid="{00000000-0005-0000-0000-000023560000}"/>
    <cellStyle name="SAPBEXformats 3 6" xfId="16030" xr:uid="{00000000-0005-0000-0000-000024560000}"/>
    <cellStyle name="SAPBEXformats 3 7" xfId="18132" xr:uid="{00000000-0005-0000-0000-000025560000}"/>
    <cellStyle name="SAPBEXformats 3 8" xfId="20726" xr:uid="{00000000-0005-0000-0000-000026560000}"/>
    <cellStyle name="SAPBEXformats 3 9" xfId="22724" xr:uid="{00000000-0005-0000-0000-000027560000}"/>
    <cellStyle name="SAPBEXformats 30" xfId="4296" xr:uid="{00000000-0005-0000-0000-000028560000}"/>
    <cellStyle name="SAPBEXformats 30 2" xfId="6834" xr:uid="{00000000-0005-0000-0000-000029560000}"/>
    <cellStyle name="SAPBEXformats 30 3" xfId="9804" xr:uid="{00000000-0005-0000-0000-00002A560000}"/>
    <cellStyle name="SAPBEXformats 30 4" xfId="8817" xr:uid="{00000000-0005-0000-0000-00002B560000}"/>
    <cellStyle name="SAPBEXformats 30 5" xfId="12381" xr:uid="{00000000-0005-0000-0000-00002C560000}"/>
    <cellStyle name="SAPBEXformats 30 6" xfId="15901" xr:uid="{00000000-0005-0000-0000-00002D560000}"/>
    <cellStyle name="SAPBEXformats 30 7" xfId="17077" xr:uid="{00000000-0005-0000-0000-00002E560000}"/>
    <cellStyle name="SAPBEXformats 30 8" xfId="20597" xr:uid="{00000000-0005-0000-0000-00002F560000}"/>
    <cellStyle name="SAPBEXformats 30 9" xfId="21766" xr:uid="{00000000-0005-0000-0000-000030560000}"/>
    <cellStyle name="SAPBEXformats 31" xfId="4339" xr:uid="{00000000-0005-0000-0000-000031560000}"/>
    <cellStyle name="SAPBEXformats 31 2" xfId="6877" xr:uid="{00000000-0005-0000-0000-000032560000}"/>
    <cellStyle name="SAPBEXformats 31 3" xfId="9106" xr:uid="{00000000-0005-0000-0000-000033560000}"/>
    <cellStyle name="SAPBEXformats 31 4" xfId="11007" xr:uid="{00000000-0005-0000-0000-000034560000}"/>
    <cellStyle name="SAPBEXformats 31 5" xfId="13383" xr:uid="{00000000-0005-0000-0000-000035560000}"/>
    <cellStyle name="SAPBEXformats 31 6" xfId="15704" xr:uid="{00000000-0005-0000-0000-000036560000}"/>
    <cellStyle name="SAPBEXformats 31 7" xfId="18079" xr:uid="{00000000-0005-0000-0000-000037560000}"/>
    <cellStyle name="SAPBEXformats 31 8" xfId="20400" xr:uid="{00000000-0005-0000-0000-000038560000}"/>
    <cellStyle name="SAPBEXformats 31 9" xfId="22680" xr:uid="{00000000-0005-0000-0000-000039560000}"/>
    <cellStyle name="SAPBEXformats 32" xfId="4523" xr:uid="{00000000-0005-0000-0000-00003A560000}"/>
    <cellStyle name="SAPBEXformats 32 2" xfId="7061" xr:uid="{00000000-0005-0000-0000-00003B560000}"/>
    <cellStyle name="SAPBEXformats 32 3" xfId="10001" xr:uid="{00000000-0005-0000-0000-00003C560000}"/>
    <cellStyle name="SAPBEXformats 32 4" xfId="11321" xr:uid="{00000000-0005-0000-0000-00003D560000}"/>
    <cellStyle name="SAPBEXformats 32 5" xfId="13730" xr:uid="{00000000-0005-0000-0000-00003E560000}"/>
    <cellStyle name="SAPBEXformats 32 6" xfId="15931" xr:uid="{00000000-0005-0000-0000-00003F560000}"/>
    <cellStyle name="SAPBEXformats 32 7" xfId="18426" xr:uid="{00000000-0005-0000-0000-000040560000}"/>
    <cellStyle name="SAPBEXformats 32 8" xfId="20627" xr:uid="{00000000-0005-0000-0000-000041560000}"/>
    <cellStyle name="SAPBEXformats 32 9" xfId="22995" xr:uid="{00000000-0005-0000-0000-000042560000}"/>
    <cellStyle name="SAPBEXformats 33" xfId="4222" xr:uid="{00000000-0005-0000-0000-000043560000}"/>
    <cellStyle name="SAPBEXformats 33 2" xfId="6760" xr:uid="{00000000-0005-0000-0000-000044560000}"/>
    <cellStyle name="SAPBEXformats 33 3" xfId="9302" xr:uid="{00000000-0005-0000-0000-000045560000}"/>
    <cellStyle name="SAPBEXformats 33 4" xfId="10651" xr:uid="{00000000-0005-0000-0000-000046560000}"/>
    <cellStyle name="SAPBEXformats 33 5" xfId="13000" xr:uid="{00000000-0005-0000-0000-000047560000}"/>
    <cellStyle name="SAPBEXformats 33 6" xfId="15607" xr:uid="{00000000-0005-0000-0000-000048560000}"/>
    <cellStyle name="SAPBEXformats 33 7" xfId="17696" xr:uid="{00000000-0005-0000-0000-000049560000}"/>
    <cellStyle name="SAPBEXformats 33 8" xfId="20303" xr:uid="{00000000-0005-0000-0000-00004A560000}"/>
    <cellStyle name="SAPBEXformats 33 9" xfId="22324" xr:uid="{00000000-0005-0000-0000-00004B560000}"/>
    <cellStyle name="SAPBEXformats 34" xfId="4560" xr:uid="{00000000-0005-0000-0000-00004C560000}"/>
    <cellStyle name="SAPBEXformats 34 2" xfId="7098" xr:uid="{00000000-0005-0000-0000-00004D560000}"/>
    <cellStyle name="SAPBEXformats 34 3" xfId="5503" xr:uid="{00000000-0005-0000-0000-00004E560000}"/>
    <cellStyle name="SAPBEXformats 34 4" xfId="11732" xr:uid="{00000000-0005-0000-0000-00004F560000}"/>
    <cellStyle name="SAPBEXformats 34 5" xfId="14183" xr:uid="{00000000-0005-0000-0000-000050560000}"/>
    <cellStyle name="SAPBEXformats 34 6" xfId="15932" xr:uid="{00000000-0005-0000-0000-000051560000}"/>
    <cellStyle name="SAPBEXformats 34 7" xfId="18879" xr:uid="{00000000-0005-0000-0000-000052560000}"/>
    <cellStyle name="SAPBEXformats 34 8" xfId="20628" xr:uid="{00000000-0005-0000-0000-000053560000}"/>
    <cellStyle name="SAPBEXformats 34 9" xfId="23406" xr:uid="{00000000-0005-0000-0000-000054560000}"/>
    <cellStyle name="SAPBEXformats 35" xfId="4243" xr:uid="{00000000-0005-0000-0000-000055560000}"/>
    <cellStyle name="SAPBEXformats 35 2" xfId="6781" xr:uid="{00000000-0005-0000-0000-000056560000}"/>
    <cellStyle name="SAPBEXformats 35 3" xfId="9874" xr:uid="{00000000-0005-0000-0000-000057560000}"/>
    <cellStyle name="SAPBEXformats 35 4" xfId="11644" xr:uid="{00000000-0005-0000-0000-000058560000}"/>
    <cellStyle name="SAPBEXformats 35 5" xfId="14088" xr:uid="{00000000-0005-0000-0000-000059560000}"/>
    <cellStyle name="SAPBEXformats 35 6" xfId="15489" xr:uid="{00000000-0005-0000-0000-00005A560000}"/>
    <cellStyle name="SAPBEXformats 35 7" xfId="18784" xr:uid="{00000000-0005-0000-0000-00005B560000}"/>
    <cellStyle name="SAPBEXformats 35 8" xfId="20185" xr:uid="{00000000-0005-0000-0000-00005C560000}"/>
    <cellStyle name="SAPBEXformats 35 9" xfId="23319" xr:uid="{00000000-0005-0000-0000-00005D560000}"/>
    <cellStyle name="SAPBEXformats 36" xfId="4496" xr:uid="{00000000-0005-0000-0000-00005E560000}"/>
    <cellStyle name="SAPBEXformats 36 2" xfId="7034" xr:uid="{00000000-0005-0000-0000-00005F560000}"/>
    <cellStyle name="SAPBEXformats 36 3" xfId="7715" xr:uid="{00000000-0005-0000-0000-000060560000}"/>
    <cellStyle name="SAPBEXformats 36 4" xfId="11667" xr:uid="{00000000-0005-0000-0000-000061560000}"/>
    <cellStyle name="SAPBEXformats 36 5" xfId="14114" xr:uid="{00000000-0005-0000-0000-000062560000}"/>
    <cellStyle name="SAPBEXformats 36 6" xfId="15416" xr:uid="{00000000-0005-0000-0000-000063560000}"/>
    <cellStyle name="SAPBEXformats 36 7" xfId="18810" xr:uid="{00000000-0005-0000-0000-000064560000}"/>
    <cellStyle name="SAPBEXformats 36 8" xfId="20112" xr:uid="{00000000-0005-0000-0000-000065560000}"/>
    <cellStyle name="SAPBEXformats 36 9" xfId="23342" xr:uid="{00000000-0005-0000-0000-000066560000}"/>
    <cellStyle name="SAPBEXformats 37" xfId="4597" xr:uid="{00000000-0005-0000-0000-000067560000}"/>
    <cellStyle name="SAPBEXformats 37 2" xfId="7135" xr:uid="{00000000-0005-0000-0000-000068560000}"/>
    <cellStyle name="SAPBEXformats 37 3" xfId="8811" xr:uid="{00000000-0005-0000-0000-000069560000}"/>
    <cellStyle name="SAPBEXformats 37 4" xfId="11167" xr:uid="{00000000-0005-0000-0000-00006A560000}"/>
    <cellStyle name="SAPBEXformats 37 5" xfId="13563" xr:uid="{00000000-0005-0000-0000-00006B560000}"/>
    <cellStyle name="SAPBEXformats 37 6" xfId="14978" xr:uid="{00000000-0005-0000-0000-00006C560000}"/>
    <cellStyle name="SAPBEXformats 37 7" xfId="18259" xr:uid="{00000000-0005-0000-0000-00006D560000}"/>
    <cellStyle name="SAPBEXformats 37 8" xfId="19674" xr:uid="{00000000-0005-0000-0000-00006E560000}"/>
    <cellStyle name="SAPBEXformats 37 9" xfId="22840" xr:uid="{00000000-0005-0000-0000-00006F560000}"/>
    <cellStyle name="SAPBEXformats 38" xfId="4617" xr:uid="{00000000-0005-0000-0000-000070560000}"/>
    <cellStyle name="SAPBEXformats 38 2" xfId="7155" xr:uid="{00000000-0005-0000-0000-000071560000}"/>
    <cellStyle name="SAPBEXformats 38 3" xfId="8233" xr:uid="{00000000-0005-0000-0000-000072560000}"/>
    <cellStyle name="SAPBEXformats 38 4" xfId="11819" xr:uid="{00000000-0005-0000-0000-000073560000}"/>
    <cellStyle name="SAPBEXformats 38 5" xfId="14276" xr:uid="{00000000-0005-0000-0000-000074560000}"/>
    <cellStyle name="SAPBEXformats 38 6" xfId="15045" xr:uid="{00000000-0005-0000-0000-000075560000}"/>
    <cellStyle name="SAPBEXformats 38 7" xfId="18972" xr:uid="{00000000-0005-0000-0000-000076560000}"/>
    <cellStyle name="SAPBEXformats 38 8" xfId="19741" xr:uid="{00000000-0005-0000-0000-000077560000}"/>
    <cellStyle name="SAPBEXformats 38 9" xfId="23494" xr:uid="{00000000-0005-0000-0000-000078560000}"/>
    <cellStyle name="SAPBEXformats 39" xfId="4721" xr:uid="{00000000-0005-0000-0000-000079560000}"/>
    <cellStyle name="SAPBEXformats 39 2" xfId="7259" xr:uid="{00000000-0005-0000-0000-00007A560000}"/>
    <cellStyle name="SAPBEXformats 39 3" xfId="8243" xr:uid="{00000000-0005-0000-0000-00007B560000}"/>
    <cellStyle name="SAPBEXformats 39 4" xfId="12203" xr:uid="{00000000-0005-0000-0000-00007C560000}"/>
    <cellStyle name="SAPBEXformats 39 5" xfId="12421" xr:uid="{00000000-0005-0000-0000-00007D560000}"/>
    <cellStyle name="SAPBEXformats 39 6" xfId="14707" xr:uid="{00000000-0005-0000-0000-00007E560000}"/>
    <cellStyle name="SAPBEXformats 39 7" xfId="17117" xr:uid="{00000000-0005-0000-0000-00007F560000}"/>
    <cellStyle name="SAPBEXformats 39 8" xfId="19403" xr:uid="{00000000-0005-0000-0000-000080560000}"/>
    <cellStyle name="SAPBEXformats 39 9" xfId="21801" xr:uid="{00000000-0005-0000-0000-000081560000}"/>
    <cellStyle name="SAPBEXformats 4" xfId="3051" xr:uid="{00000000-0005-0000-0000-000082560000}"/>
    <cellStyle name="SAPBEXformats 4 2" xfId="5590" xr:uid="{00000000-0005-0000-0000-000083560000}"/>
    <cellStyle name="SAPBEXformats 4 3" xfId="9390" xr:uid="{00000000-0005-0000-0000-000084560000}"/>
    <cellStyle name="SAPBEXformats 4 4" xfId="10475" xr:uid="{00000000-0005-0000-0000-000085560000}"/>
    <cellStyle name="SAPBEXformats 4 5" xfId="12809" xr:uid="{00000000-0005-0000-0000-000086560000}"/>
    <cellStyle name="SAPBEXformats 4 6" xfId="16726" xr:uid="{00000000-0005-0000-0000-000087560000}"/>
    <cellStyle name="SAPBEXformats 4 7" xfId="17505" xr:uid="{00000000-0005-0000-0000-000088560000}"/>
    <cellStyle name="SAPBEXformats 4 8" xfId="21422" xr:uid="{00000000-0005-0000-0000-000089560000}"/>
    <cellStyle name="SAPBEXformats 4 9" xfId="22145" xr:uid="{00000000-0005-0000-0000-00008A560000}"/>
    <cellStyle name="SAPBEXformats 40" xfId="4643" xr:uid="{00000000-0005-0000-0000-00008B560000}"/>
    <cellStyle name="SAPBEXformats 40 2" xfId="7181" xr:uid="{00000000-0005-0000-0000-00008C560000}"/>
    <cellStyle name="SAPBEXformats 40 3" xfId="5433" xr:uid="{00000000-0005-0000-0000-00008D560000}"/>
    <cellStyle name="SAPBEXformats 40 4" xfId="10417" xr:uid="{00000000-0005-0000-0000-00008E560000}"/>
    <cellStyle name="SAPBEXformats 40 5" xfId="12742" xr:uid="{00000000-0005-0000-0000-00008F560000}"/>
    <cellStyle name="SAPBEXformats 40 6" xfId="16745" xr:uid="{00000000-0005-0000-0000-000090560000}"/>
    <cellStyle name="SAPBEXformats 40 7" xfId="17438" xr:uid="{00000000-0005-0000-0000-000091560000}"/>
    <cellStyle name="SAPBEXformats 40 8" xfId="21441" xr:uid="{00000000-0005-0000-0000-000092560000}"/>
    <cellStyle name="SAPBEXformats 40 9" xfId="22088" xr:uid="{00000000-0005-0000-0000-000093560000}"/>
    <cellStyle name="SAPBEXformats 41" xfId="4923" xr:uid="{00000000-0005-0000-0000-000094560000}"/>
    <cellStyle name="SAPBEXformats 41 2" xfId="7461" xr:uid="{00000000-0005-0000-0000-000095560000}"/>
    <cellStyle name="SAPBEXformats 41 3" xfId="7953" xr:uid="{00000000-0005-0000-0000-000096560000}"/>
    <cellStyle name="SAPBEXformats 41 4" xfId="12261" xr:uid="{00000000-0005-0000-0000-000097560000}"/>
    <cellStyle name="SAPBEXformats 41 5" xfId="12355" xr:uid="{00000000-0005-0000-0000-000098560000}"/>
    <cellStyle name="SAPBEXformats 41 6" xfId="15835" xr:uid="{00000000-0005-0000-0000-000099560000}"/>
    <cellStyle name="SAPBEXformats 41 7" xfId="17051" xr:uid="{00000000-0005-0000-0000-00009A560000}"/>
    <cellStyle name="SAPBEXformats 41 8" xfId="20531" xr:uid="{00000000-0005-0000-0000-00009B560000}"/>
    <cellStyle name="SAPBEXformats 41 9" xfId="21742" xr:uid="{00000000-0005-0000-0000-00009C560000}"/>
    <cellStyle name="SAPBEXformats 42" xfId="4738" xr:uid="{00000000-0005-0000-0000-00009D560000}"/>
    <cellStyle name="SAPBEXformats 42 2" xfId="7276" xr:uid="{00000000-0005-0000-0000-00009E560000}"/>
    <cellStyle name="SAPBEXformats 42 3" xfId="8727" xr:uid="{00000000-0005-0000-0000-00009F560000}"/>
    <cellStyle name="SAPBEXformats 42 4" xfId="10598" xr:uid="{00000000-0005-0000-0000-0000A0560000}"/>
    <cellStyle name="SAPBEXformats 42 5" xfId="12946" xr:uid="{00000000-0005-0000-0000-0000A1560000}"/>
    <cellStyle name="SAPBEXformats 42 6" xfId="15561" xr:uid="{00000000-0005-0000-0000-0000A2560000}"/>
    <cellStyle name="SAPBEXformats 42 7" xfId="17642" xr:uid="{00000000-0005-0000-0000-0000A3560000}"/>
    <cellStyle name="SAPBEXformats 42 8" xfId="20257" xr:uid="{00000000-0005-0000-0000-0000A4560000}"/>
    <cellStyle name="SAPBEXformats 42 9" xfId="22271" xr:uid="{00000000-0005-0000-0000-0000A5560000}"/>
    <cellStyle name="SAPBEXformats 43" xfId="4961" xr:uid="{00000000-0005-0000-0000-0000A6560000}"/>
    <cellStyle name="SAPBEXformats 43 2" xfId="7499" xr:uid="{00000000-0005-0000-0000-0000A7560000}"/>
    <cellStyle name="SAPBEXformats 43 3" xfId="9926" xr:uid="{00000000-0005-0000-0000-0000A8560000}"/>
    <cellStyle name="SAPBEXformats 43 4" xfId="11749" xr:uid="{00000000-0005-0000-0000-0000A9560000}"/>
    <cellStyle name="SAPBEXformats 43 5" xfId="14200" xr:uid="{00000000-0005-0000-0000-0000AA560000}"/>
    <cellStyle name="SAPBEXformats 43 6" xfId="15201" xr:uid="{00000000-0005-0000-0000-0000AB560000}"/>
    <cellStyle name="SAPBEXformats 43 7" xfId="18896" xr:uid="{00000000-0005-0000-0000-0000AC560000}"/>
    <cellStyle name="SAPBEXformats 43 8" xfId="19897" xr:uid="{00000000-0005-0000-0000-0000AD560000}"/>
    <cellStyle name="SAPBEXformats 43 9" xfId="23423" xr:uid="{00000000-0005-0000-0000-0000AE560000}"/>
    <cellStyle name="SAPBEXformats 44" xfId="4918" xr:uid="{00000000-0005-0000-0000-0000AF560000}"/>
    <cellStyle name="SAPBEXformats 44 2" xfId="7456" xr:uid="{00000000-0005-0000-0000-0000B0560000}"/>
    <cellStyle name="SAPBEXformats 44 3" xfId="8775" xr:uid="{00000000-0005-0000-0000-0000B1560000}"/>
    <cellStyle name="SAPBEXformats 44 4" xfId="11714" xr:uid="{00000000-0005-0000-0000-0000B2560000}"/>
    <cellStyle name="SAPBEXformats 44 5" xfId="14164" xr:uid="{00000000-0005-0000-0000-0000B3560000}"/>
    <cellStyle name="SAPBEXformats 44 6" xfId="16223" xr:uid="{00000000-0005-0000-0000-0000B4560000}"/>
    <cellStyle name="SAPBEXformats 44 7" xfId="18860" xr:uid="{00000000-0005-0000-0000-0000B5560000}"/>
    <cellStyle name="SAPBEXformats 44 8" xfId="20919" xr:uid="{00000000-0005-0000-0000-0000B6560000}"/>
    <cellStyle name="SAPBEXformats 44 9" xfId="23388" xr:uid="{00000000-0005-0000-0000-0000B7560000}"/>
    <cellStyle name="SAPBEXformats 45" xfId="4896" xr:uid="{00000000-0005-0000-0000-0000B8560000}"/>
    <cellStyle name="SAPBEXformats 45 2" xfId="7434" xr:uid="{00000000-0005-0000-0000-0000B9560000}"/>
    <cellStyle name="SAPBEXformats 45 3" xfId="8025" xr:uid="{00000000-0005-0000-0000-0000BA560000}"/>
    <cellStyle name="SAPBEXformats 45 4" xfId="10415" xr:uid="{00000000-0005-0000-0000-0000BB560000}"/>
    <cellStyle name="SAPBEXformats 45 5" xfId="12740" xr:uid="{00000000-0005-0000-0000-0000BC560000}"/>
    <cellStyle name="SAPBEXformats 45 6" xfId="16948" xr:uid="{00000000-0005-0000-0000-0000BD560000}"/>
    <cellStyle name="SAPBEXformats 45 7" xfId="17436" xr:uid="{00000000-0005-0000-0000-0000BE560000}"/>
    <cellStyle name="SAPBEXformats 45 8" xfId="21644" xr:uid="{00000000-0005-0000-0000-0000BF560000}"/>
    <cellStyle name="SAPBEXformats 45 9" xfId="22086" xr:uid="{00000000-0005-0000-0000-0000C0560000}"/>
    <cellStyle name="SAPBEXformats 46" xfId="4990" xr:uid="{00000000-0005-0000-0000-0000C1560000}"/>
    <cellStyle name="SAPBEXformats 46 2" xfId="7528" xr:uid="{00000000-0005-0000-0000-0000C2560000}"/>
    <cellStyle name="SAPBEXformats 46 3" xfId="8808" xr:uid="{00000000-0005-0000-0000-0000C3560000}"/>
    <cellStyle name="SAPBEXformats 46 4" xfId="11108" xr:uid="{00000000-0005-0000-0000-0000C4560000}"/>
    <cellStyle name="SAPBEXformats 46 5" xfId="13502" xr:uid="{00000000-0005-0000-0000-0000C5560000}"/>
    <cellStyle name="SAPBEXformats 46 6" xfId="12402" xr:uid="{00000000-0005-0000-0000-0000C6560000}"/>
    <cellStyle name="SAPBEXformats 46 7" xfId="18198" xr:uid="{00000000-0005-0000-0000-0000C7560000}"/>
    <cellStyle name="SAPBEXformats 46 8" xfId="17098" xr:uid="{00000000-0005-0000-0000-0000C8560000}"/>
    <cellStyle name="SAPBEXformats 46 9" xfId="22781" xr:uid="{00000000-0005-0000-0000-0000C9560000}"/>
    <cellStyle name="SAPBEXformats 47" xfId="5028" xr:uid="{00000000-0005-0000-0000-0000CA560000}"/>
    <cellStyle name="SAPBEXformats 47 2" xfId="7566" xr:uid="{00000000-0005-0000-0000-0000CB560000}"/>
    <cellStyle name="SAPBEXformats 47 3" xfId="10207" xr:uid="{00000000-0005-0000-0000-0000CC560000}"/>
    <cellStyle name="SAPBEXformats 47 4" xfId="7959" xr:uid="{00000000-0005-0000-0000-0000CD560000}"/>
    <cellStyle name="SAPBEXformats 47 5" xfId="12440" xr:uid="{00000000-0005-0000-0000-0000CE560000}"/>
    <cellStyle name="SAPBEXformats 47 6" xfId="16605" xr:uid="{00000000-0005-0000-0000-0000CF560000}"/>
    <cellStyle name="SAPBEXformats 47 7" xfId="17136" xr:uid="{00000000-0005-0000-0000-0000D0560000}"/>
    <cellStyle name="SAPBEXformats 47 8" xfId="21301" xr:uid="{00000000-0005-0000-0000-0000D1560000}"/>
    <cellStyle name="SAPBEXformats 47 9" xfId="21819" xr:uid="{00000000-0005-0000-0000-0000D2560000}"/>
    <cellStyle name="SAPBEXformats 48" xfId="5138" xr:uid="{00000000-0005-0000-0000-0000D3560000}"/>
    <cellStyle name="SAPBEXformats 48 2" xfId="7676" xr:uid="{00000000-0005-0000-0000-0000D4560000}"/>
    <cellStyle name="SAPBEXformats 48 3" xfId="10164" xr:uid="{00000000-0005-0000-0000-0000D5560000}"/>
    <cellStyle name="SAPBEXformats 48 4" xfId="10809" xr:uid="{00000000-0005-0000-0000-0000D6560000}"/>
    <cellStyle name="SAPBEXformats 48 5" xfId="13171" xr:uid="{00000000-0005-0000-0000-0000D7560000}"/>
    <cellStyle name="SAPBEXformats 48 6" xfId="16898" xr:uid="{00000000-0005-0000-0000-0000D8560000}"/>
    <cellStyle name="SAPBEXformats 48 7" xfId="17867" xr:uid="{00000000-0005-0000-0000-0000D9560000}"/>
    <cellStyle name="SAPBEXformats 48 8" xfId="21594" xr:uid="{00000000-0005-0000-0000-0000DA560000}"/>
    <cellStyle name="SAPBEXformats 48 9" xfId="22480" xr:uid="{00000000-0005-0000-0000-0000DB560000}"/>
    <cellStyle name="SAPBEXformats 49" xfId="5207" xr:uid="{00000000-0005-0000-0000-0000DC560000}"/>
    <cellStyle name="SAPBEXformats 49 2" xfId="7746" xr:uid="{00000000-0005-0000-0000-0000DD560000}"/>
    <cellStyle name="SAPBEXformats 49 3" xfId="9304" xr:uid="{00000000-0005-0000-0000-0000DE560000}"/>
    <cellStyle name="SAPBEXformats 49 4" xfId="10784" xr:uid="{00000000-0005-0000-0000-0000DF560000}"/>
    <cellStyle name="SAPBEXformats 49 5" xfId="13140" xr:uid="{00000000-0005-0000-0000-0000E0560000}"/>
    <cellStyle name="SAPBEXformats 49 6" xfId="16765" xr:uid="{00000000-0005-0000-0000-0000E1560000}"/>
    <cellStyle name="SAPBEXformats 49 7" xfId="17836" xr:uid="{00000000-0005-0000-0000-0000E2560000}"/>
    <cellStyle name="SAPBEXformats 49 8" xfId="21461" xr:uid="{00000000-0005-0000-0000-0000E3560000}"/>
    <cellStyle name="SAPBEXformats 49 9" xfId="22455" xr:uid="{00000000-0005-0000-0000-0000E4560000}"/>
    <cellStyle name="SAPBEXformats 5" xfId="3037" xr:uid="{00000000-0005-0000-0000-0000E5560000}"/>
    <cellStyle name="SAPBEXformats 5 2" xfId="5576" xr:uid="{00000000-0005-0000-0000-0000E6560000}"/>
    <cellStyle name="SAPBEXformats 5 3" xfId="8351" xr:uid="{00000000-0005-0000-0000-0000E7560000}"/>
    <cellStyle name="SAPBEXformats 5 4" xfId="10629" xr:uid="{00000000-0005-0000-0000-0000E8560000}"/>
    <cellStyle name="SAPBEXformats 5 5" xfId="12978" xr:uid="{00000000-0005-0000-0000-0000E9560000}"/>
    <cellStyle name="SAPBEXformats 5 6" xfId="15798" xr:uid="{00000000-0005-0000-0000-0000EA560000}"/>
    <cellStyle name="SAPBEXformats 5 7" xfId="17674" xr:uid="{00000000-0005-0000-0000-0000EB560000}"/>
    <cellStyle name="SAPBEXformats 5 8" xfId="20494" xr:uid="{00000000-0005-0000-0000-0000EC560000}"/>
    <cellStyle name="SAPBEXformats 5 9" xfId="22302" xr:uid="{00000000-0005-0000-0000-0000ED560000}"/>
    <cellStyle name="SAPBEXformats 50" xfId="5171" xr:uid="{00000000-0005-0000-0000-0000EE560000}"/>
    <cellStyle name="SAPBEXformats 50 2" xfId="8911" xr:uid="{00000000-0005-0000-0000-0000EF560000}"/>
    <cellStyle name="SAPBEXformats 50 3" xfId="11923" xr:uid="{00000000-0005-0000-0000-0000F0560000}"/>
    <cellStyle name="SAPBEXformats 50 4" xfId="14396" xr:uid="{00000000-0005-0000-0000-0000F1560000}"/>
    <cellStyle name="SAPBEXformats 50 5" xfId="16297" xr:uid="{00000000-0005-0000-0000-0000F2560000}"/>
    <cellStyle name="SAPBEXformats 50 6" xfId="19092" xr:uid="{00000000-0005-0000-0000-0000F3560000}"/>
    <cellStyle name="SAPBEXformats 50 7" xfId="20993" xr:uid="{00000000-0005-0000-0000-0000F4560000}"/>
    <cellStyle name="SAPBEXformats 50 8" xfId="23598" xr:uid="{00000000-0005-0000-0000-0000F5560000}"/>
    <cellStyle name="SAPBEXformats 51" xfId="9543" xr:uid="{00000000-0005-0000-0000-0000F6560000}"/>
    <cellStyle name="SAPBEXformats 52" xfId="10419" xr:uid="{00000000-0005-0000-0000-0000F7560000}"/>
    <cellStyle name="SAPBEXformats 53" xfId="12744" xr:uid="{00000000-0005-0000-0000-0000F8560000}"/>
    <cellStyle name="SAPBEXformats 54" xfId="15646" xr:uid="{00000000-0005-0000-0000-0000F9560000}"/>
    <cellStyle name="SAPBEXformats 55" xfId="17440" xr:uid="{00000000-0005-0000-0000-0000FA560000}"/>
    <cellStyle name="SAPBEXformats 56" xfId="20342" xr:uid="{00000000-0005-0000-0000-0000FB560000}"/>
    <cellStyle name="SAPBEXformats 57" xfId="22090" xr:uid="{00000000-0005-0000-0000-0000FC560000}"/>
    <cellStyle name="SAPBEXformats 6" xfId="3156" xr:uid="{00000000-0005-0000-0000-0000FD560000}"/>
    <cellStyle name="SAPBEXformats 6 2" xfId="5694" xr:uid="{00000000-0005-0000-0000-0000FE560000}"/>
    <cellStyle name="SAPBEXformats 6 3" xfId="8155" xr:uid="{00000000-0005-0000-0000-0000FF560000}"/>
    <cellStyle name="SAPBEXformats 6 4" xfId="10612" xr:uid="{00000000-0005-0000-0000-000000570000}"/>
    <cellStyle name="SAPBEXformats 6 5" xfId="12960" xr:uid="{00000000-0005-0000-0000-000001570000}"/>
    <cellStyle name="SAPBEXformats 6 6" xfId="16747" xr:uid="{00000000-0005-0000-0000-000002570000}"/>
    <cellStyle name="SAPBEXformats 6 7" xfId="17656" xr:uid="{00000000-0005-0000-0000-000003570000}"/>
    <cellStyle name="SAPBEXformats 6 8" xfId="21443" xr:uid="{00000000-0005-0000-0000-000004570000}"/>
    <cellStyle name="SAPBEXformats 6 9" xfId="22285" xr:uid="{00000000-0005-0000-0000-000005570000}"/>
    <cellStyle name="SAPBEXformats 7" xfId="3199" xr:uid="{00000000-0005-0000-0000-000006570000}"/>
    <cellStyle name="SAPBEXformats 7 2" xfId="5737" xr:uid="{00000000-0005-0000-0000-000007570000}"/>
    <cellStyle name="SAPBEXformats 7 3" xfId="8207" xr:uid="{00000000-0005-0000-0000-000008570000}"/>
    <cellStyle name="SAPBEXformats 7 4" xfId="10368" xr:uid="{00000000-0005-0000-0000-000009570000}"/>
    <cellStyle name="SAPBEXformats 7 5" xfId="12690" xr:uid="{00000000-0005-0000-0000-00000A570000}"/>
    <cellStyle name="SAPBEXformats 7 6" xfId="15098" xr:uid="{00000000-0005-0000-0000-00000B570000}"/>
    <cellStyle name="SAPBEXformats 7 7" xfId="17386" xr:uid="{00000000-0005-0000-0000-00000C570000}"/>
    <cellStyle name="SAPBEXformats 7 8" xfId="19794" xr:uid="{00000000-0005-0000-0000-00000D570000}"/>
    <cellStyle name="SAPBEXformats 7 9" xfId="22039" xr:uid="{00000000-0005-0000-0000-00000E570000}"/>
    <cellStyle name="SAPBEXformats 8" xfId="3242" xr:uid="{00000000-0005-0000-0000-00000F570000}"/>
    <cellStyle name="SAPBEXformats 8 2" xfId="5780" xr:uid="{00000000-0005-0000-0000-000010570000}"/>
    <cellStyle name="SAPBEXformats 8 3" xfId="9336" xr:uid="{00000000-0005-0000-0000-000011570000}"/>
    <cellStyle name="SAPBEXformats 8 4" xfId="11227" xr:uid="{00000000-0005-0000-0000-000012570000}"/>
    <cellStyle name="SAPBEXformats 8 5" xfId="14892" xr:uid="{00000000-0005-0000-0000-000013570000}"/>
    <cellStyle name="SAPBEXformats 8 6" xfId="14962" xr:uid="{00000000-0005-0000-0000-000014570000}"/>
    <cellStyle name="SAPBEXformats 8 7" xfId="19588" xr:uid="{00000000-0005-0000-0000-000015570000}"/>
    <cellStyle name="SAPBEXformats 8 8" xfId="19658" xr:uid="{00000000-0005-0000-0000-000016570000}"/>
    <cellStyle name="SAPBEXformats 8 9" xfId="24059" xr:uid="{00000000-0005-0000-0000-000017570000}"/>
    <cellStyle name="SAPBEXformats 9" xfId="3285" xr:uid="{00000000-0005-0000-0000-000018570000}"/>
    <cellStyle name="SAPBEXformats 9 2" xfId="5823" xr:uid="{00000000-0005-0000-0000-000019570000}"/>
    <cellStyle name="SAPBEXformats 9 3" xfId="9143" xr:uid="{00000000-0005-0000-0000-00001A570000}"/>
    <cellStyle name="SAPBEXformats 9 4" xfId="10940" xr:uid="{00000000-0005-0000-0000-00001B570000}"/>
    <cellStyle name="SAPBEXformats 9 5" xfId="13311" xr:uid="{00000000-0005-0000-0000-00001C570000}"/>
    <cellStyle name="SAPBEXformats 9 6" xfId="16035" xr:uid="{00000000-0005-0000-0000-00001D570000}"/>
    <cellStyle name="SAPBEXformats 9 7" xfId="18007" xr:uid="{00000000-0005-0000-0000-00001E570000}"/>
    <cellStyle name="SAPBEXformats 9 8" xfId="20731" xr:uid="{00000000-0005-0000-0000-00001F570000}"/>
    <cellStyle name="SAPBEXformats 9 9" xfId="22611" xr:uid="{00000000-0005-0000-0000-000020570000}"/>
    <cellStyle name="SAPBEXheaderItem" xfId="2958" xr:uid="{00000000-0005-0000-0000-000021570000}"/>
    <cellStyle name="SAPBEXheaderItem 10" xfId="3424" xr:uid="{00000000-0005-0000-0000-000022570000}"/>
    <cellStyle name="SAPBEXheaderItem 10 2" xfId="5962" xr:uid="{00000000-0005-0000-0000-000023570000}"/>
    <cellStyle name="SAPBEXheaderItem 10 3" xfId="8220" xr:uid="{00000000-0005-0000-0000-000024570000}"/>
    <cellStyle name="SAPBEXheaderItem 10 4" xfId="11610" xr:uid="{00000000-0005-0000-0000-000025570000}"/>
    <cellStyle name="SAPBEXheaderItem 10 5" xfId="14050" xr:uid="{00000000-0005-0000-0000-000026570000}"/>
    <cellStyle name="SAPBEXheaderItem 10 6" xfId="15727" xr:uid="{00000000-0005-0000-0000-000027570000}"/>
    <cellStyle name="SAPBEXheaderItem 10 7" xfId="18746" xr:uid="{00000000-0005-0000-0000-000028570000}"/>
    <cellStyle name="SAPBEXheaderItem 10 8" xfId="20423" xr:uid="{00000000-0005-0000-0000-000029570000}"/>
    <cellStyle name="SAPBEXheaderItem 10 9" xfId="23284" xr:uid="{00000000-0005-0000-0000-00002A570000}"/>
    <cellStyle name="SAPBEXheaderItem 11" xfId="3341" xr:uid="{00000000-0005-0000-0000-00002B570000}"/>
    <cellStyle name="SAPBEXheaderItem 11 2" xfId="5879" xr:uid="{00000000-0005-0000-0000-00002C570000}"/>
    <cellStyle name="SAPBEXheaderItem 11 3" xfId="8135" xr:uid="{00000000-0005-0000-0000-00002D570000}"/>
    <cellStyle name="SAPBEXheaderItem 11 4" xfId="11624" xr:uid="{00000000-0005-0000-0000-00002E570000}"/>
    <cellStyle name="SAPBEXheaderItem 11 5" xfId="14066" xr:uid="{00000000-0005-0000-0000-00002F570000}"/>
    <cellStyle name="SAPBEXheaderItem 11 6" xfId="15626" xr:uid="{00000000-0005-0000-0000-000030570000}"/>
    <cellStyle name="SAPBEXheaderItem 11 7" xfId="18762" xr:uid="{00000000-0005-0000-0000-000031570000}"/>
    <cellStyle name="SAPBEXheaderItem 11 8" xfId="20322" xr:uid="{00000000-0005-0000-0000-000032570000}"/>
    <cellStyle name="SAPBEXheaderItem 11 9" xfId="23299" xr:uid="{00000000-0005-0000-0000-000033570000}"/>
    <cellStyle name="SAPBEXheaderItem 12" xfId="3507" xr:uid="{00000000-0005-0000-0000-000034570000}"/>
    <cellStyle name="SAPBEXheaderItem 12 2" xfId="6045" xr:uid="{00000000-0005-0000-0000-000035570000}"/>
    <cellStyle name="SAPBEXheaderItem 12 3" xfId="9649" xr:uid="{00000000-0005-0000-0000-000036570000}"/>
    <cellStyle name="SAPBEXheaderItem 12 4" xfId="10119" xr:uid="{00000000-0005-0000-0000-000037570000}"/>
    <cellStyle name="SAPBEXheaderItem 12 5" xfId="12523" xr:uid="{00000000-0005-0000-0000-000038570000}"/>
    <cellStyle name="SAPBEXheaderItem 12 6" xfId="15832" xr:uid="{00000000-0005-0000-0000-000039570000}"/>
    <cellStyle name="SAPBEXheaderItem 12 7" xfId="17219" xr:uid="{00000000-0005-0000-0000-00003A570000}"/>
    <cellStyle name="SAPBEXheaderItem 12 8" xfId="20528" xr:uid="{00000000-0005-0000-0000-00003B570000}"/>
    <cellStyle name="SAPBEXheaderItem 12 9" xfId="21890" xr:uid="{00000000-0005-0000-0000-00003C570000}"/>
    <cellStyle name="SAPBEXheaderItem 13" xfId="3553" xr:uid="{00000000-0005-0000-0000-00003D570000}"/>
    <cellStyle name="SAPBEXheaderItem 13 2" xfId="6091" xr:uid="{00000000-0005-0000-0000-00003E570000}"/>
    <cellStyle name="SAPBEXheaderItem 13 3" xfId="8870" xr:uid="{00000000-0005-0000-0000-00003F570000}"/>
    <cellStyle name="SAPBEXheaderItem 13 4" xfId="11096" xr:uid="{00000000-0005-0000-0000-000040570000}"/>
    <cellStyle name="SAPBEXheaderItem 13 5" xfId="13489" xr:uid="{00000000-0005-0000-0000-000041570000}"/>
    <cellStyle name="SAPBEXheaderItem 13 6" xfId="14966" xr:uid="{00000000-0005-0000-0000-000042570000}"/>
    <cellStyle name="SAPBEXheaderItem 13 7" xfId="18185" xr:uid="{00000000-0005-0000-0000-000043570000}"/>
    <cellStyle name="SAPBEXheaderItem 13 8" xfId="19662" xr:uid="{00000000-0005-0000-0000-000044570000}"/>
    <cellStyle name="SAPBEXheaderItem 13 9" xfId="22769" xr:uid="{00000000-0005-0000-0000-000045570000}"/>
    <cellStyle name="SAPBEXheaderItem 14" xfId="3483" xr:uid="{00000000-0005-0000-0000-000046570000}"/>
    <cellStyle name="SAPBEXheaderItem 14 2" xfId="6021" xr:uid="{00000000-0005-0000-0000-000047570000}"/>
    <cellStyle name="SAPBEXheaderItem 14 3" xfId="9534" xr:uid="{00000000-0005-0000-0000-000048570000}"/>
    <cellStyle name="SAPBEXheaderItem 14 4" xfId="11135" xr:uid="{00000000-0005-0000-0000-000049570000}"/>
    <cellStyle name="SAPBEXheaderItem 14 5" xfId="13531" xr:uid="{00000000-0005-0000-0000-00004A570000}"/>
    <cellStyle name="SAPBEXheaderItem 14 6" xfId="15892" xr:uid="{00000000-0005-0000-0000-00004B570000}"/>
    <cellStyle name="SAPBEXheaderItem 14 7" xfId="18227" xr:uid="{00000000-0005-0000-0000-00004C570000}"/>
    <cellStyle name="SAPBEXheaderItem 14 8" xfId="20588" xr:uid="{00000000-0005-0000-0000-00004D570000}"/>
    <cellStyle name="SAPBEXheaderItem 14 9" xfId="22808" xr:uid="{00000000-0005-0000-0000-00004E570000}"/>
    <cellStyle name="SAPBEXheaderItem 15" xfId="3606" xr:uid="{00000000-0005-0000-0000-00004F570000}"/>
    <cellStyle name="SAPBEXheaderItem 15 2" xfId="6144" xr:uid="{00000000-0005-0000-0000-000050570000}"/>
    <cellStyle name="SAPBEXheaderItem 15 3" xfId="9333" xr:uid="{00000000-0005-0000-0000-000051570000}"/>
    <cellStyle name="SAPBEXheaderItem 15 4" xfId="10520" xr:uid="{00000000-0005-0000-0000-000052570000}"/>
    <cellStyle name="SAPBEXheaderItem 15 5" xfId="12860" xr:uid="{00000000-0005-0000-0000-000053570000}"/>
    <cellStyle name="SAPBEXheaderItem 15 6" xfId="15543" xr:uid="{00000000-0005-0000-0000-000054570000}"/>
    <cellStyle name="SAPBEXheaderItem 15 7" xfId="17556" xr:uid="{00000000-0005-0000-0000-000055570000}"/>
    <cellStyle name="SAPBEXheaderItem 15 8" xfId="20239" xr:uid="{00000000-0005-0000-0000-000056570000}"/>
    <cellStyle name="SAPBEXheaderItem 15 9" xfId="22191" xr:uid="{00000000-0005-0000-0000-000057570000}"/>
    <cellStyle name="SAPBEXheaderItem 16" xfId="3622" xr:uid="{00000000-0005-0000-0000-000058570000}"/>
    <cellStyle name="SAPBEXheaderItem 16 2" xfId="6160" xr:uid="{00000000-0005-0000-0000-000059570000}"/>
    <cellStyle name="SAPBEXheaderItem 16 3" xfId="8481" xr:uid="{00000000-0005-0000-0000-00005A570000}"/>
    <cellStyle name="SAPBEXheaderItem 16 4" xfId="10826" xr:uid="{00000000-0005-0000-0000-00005B570000}"/>
    <cellStyle name="SAPBEXheaderItem 16 5" xfId="12358" xr:uid="{00000000-0005-0000-0000-00005C570000}"/>
    <cellStyle name="SAPBEXheaderItem 16 6" xfId="13574" xr:uid="{00000000-0005-0000-0000-00005D570000}"/>
    <cellStyle name="SAPBEXheaderItem 16 7" xfId="17054" xr:uid="{00000000-0005-0000-0000-00005E570000}"/>
    <cellStyle name="SAPBEXheaderItem 16 8" xfId="18270" xr:uid="{00000000-0005-0000-0000-00005F570000}"/>
    <cellStyle name="SAPBEXheaderItem 16 9" xfId="21745" xr:uid="{00000000-0005-0000-0000-000060570000}"/>
    <cellStyle name="SAPBEXheaderItem 17" xfId="3665" xr:uid="{00000000-0005-0000-0000-000061570000}"/>
    <cellStyle name="SAPBEXheaderItem 17 2" xfId="6203" xr:uid="{00000000-0005-0000-0000-000062570000}"/>
    <cellStyle name="SAPBEXheaderItem 17 3" xfId="8156" xr:uid="{00000000-0005-0000-0000-000063570000}"/>
    <cellStyle name="SAPBEXheaderItem 17 4" xfId="10272" xr:uid="{00000000-0005-0000-0000-000064570000}"/>
    <cellStyle name="SAPBEXheaderItem 17 5" xfId="12582" xr:uid="{00000000-0005-0000-0000-000065570000}"/>
    <cellStyle name="SAPBEXheaderItem 17 6" xfId="12829" xr:uid="{00000000-0005-0000-0000-000066570000}"/>
    <cellStyle name="SAPBEXheaderItem 17 7" xfId="17278" xr:uid="{00000000-0005-0000-0000-000067570000}"/>
    <cellStyle name="SAPBEXheaderItem 17 8" xfId="17525" xr:uid="{00000000-0005-0000-0000-000068570000}"/>
    <cellStyle name="SAPBEXheaderItem 17 9" xfId="21941" xr:uid="{00000000-0005-0000-0000-000069570000}"/>
    <cellStyle name="SAPBEXheaderItem 18" xfId="3452" xr:uid="{00000000-0005-0000-0000-00006A570000}"/>
    <cellStyle name="SAPBEXheaderItem 18 2" xfId="5990" xr:uid="{00000000-0005-0000-0000-00006B570000}"/>
    <cellStyle name="SAPBEXheaderItem 18 3" xfId="8936" xr:uid="{00000000-0005-0000-0000-00006C570000}"/>
    <cellStyle name="SAPBEXheaderItem 18 4" xfId="9320" xr:uid="{00000000-0005-0000-0000-00006D570000}"/>
    <cellStyle name="SAPBEXheaderItem 18 5" xfId="12457" xr:uid="{00000000-0005-0000-0000-00006E570000}"/>
    <cellStyle name="SAPBEXheaderItem 18 6" xfId="15475" xr:uid="{00000000-0005-0000-0000-00006F570000}"/>
    <cellStyle name="SAPBEXheaderItem 18 7" xfId="17153" xr:uid="{00000000-0005-0000-0000-000070570000}"/>
    <cellStyle name="SAPBEXheaderItem 18 8" xfId="20171" xr:uid="{00000000-0005-0000-0000-000071570000}"/>
    <cellStyle name="SAPBEXheaderItem 18 9" xfId="21834" xr:uid="{00000000-0005-0000-0000-000072570000}"/>
    <cellStyle name="SAPBEXheaderItem 19" xfId="3727" xr:uid="{00000000-0005-0000-0000-000073570000}"/>
    <cellStyle name="SAPBEXheaderItem 19 2" xfId="6265" xr:uid="{00000000-0005-0000-0000-000074570000}"/>
    <cellStyle name="SAPBEXheaderItem 19 3" xfId="9268" xr:uid="{00000000-0005-0000-0000-000075570000}"/>
    <cellStyle name="SAPBEXheaderItem 19 4" xfId="12009" xr:uid="{00000000-0005-0000-0000-000076570000}"/>
    <cellStyle name="SAPBEXheaderItem 19 5" xfId="14489" xr:uid="{00000000-0005-0000-0000-000077570000}"/>
    <cellStyle name="SAPBEXheaderItem 19 6" xfId="16883" xr:uid="{00000000-0005-0000-0000-000078570000}"/>
    <cellStyle name="SAPBEXheaderItem 19 7" xfId="19185" xr:uid="{00000000-0005-0000-0000-000079570000}"/>
    <cellStyle name="SAPBEXheaderItem 19 8" xfId="21579" xr:uid="{00000000-0005-0000-0000-00007A570000}"/>
    <cellStyle name="SAPBEXheaderItem 19 9" xfId="23684" xr:uid="{00000000-0005-0000-0000-00007B570000}"/>
    <cellStyle name="SAPBEXheaderItem 2" xfId="3077" xr:uid="{00000000-0005-0000-0000-00007C570000}"/>
    <cellStyle name="SAPBEXheaderItem 2 2" xfId="5615" xr:uid="{00000000-0005-0000-0000-00007D570000}"/>
    <cellStyle name="SAPBEXheaderItem 2 3" xfId="9665" xr:uid="{00000000-0005-0000-0000-00007E570000}"/>
    <cellStyle name="SAPBEXheaderItem 2 4" xfId="12117" xr:uid="{00000000-0005-0000-0000-00007F570000}"/>
    <cellStyle name="SAPBEXheaderItem 2 5" xfId="14865" xr:uid="{00000000-0005-0000-0000-000080570000}"/>
    <cellStyle name="SAPBEXheaderItem 2 6" xfId="16690" xr:uid="{00000000-0005-0000-0000-000081570000}"/>
    <cellStyle name="SAPBEXheaderItem 2 7" xfId="19561" xr:uid="{00000000-0005-0000-0000-000082570000}"/>
    <cellStyle name="SAPBEXheaderItem 2 8" xfId="21386" xr:uid="{00000000-0005-0000-0000-000083570000}"/>
    <cellStyle name="SAPBEXheaderItem 2 9" xfId="24035" xr:uid="{00000000-0005-0000-0000-000084570000}"/>
    <cellStyle name="SAPBEXheaderItem 20" xfId="3678" xr:uid="{00000000-0005-0000-0000-000085570000}"/>
    <cellStyle name="SAPBEXheaderItem 20 2" xfId="6216" xr:uid="{00000000-0005-0000-0000-000086570000}"/>
    <cellStyle name="SAPBEXheaderItem 20 3" xfId="9471" xr:uid="{00000000-0005-0000-0000-000087570000}"/>
    <cellStyle name="SAPBEXheaderItem 20 4" xfId="10458" xr:uid="{00000000-0005-0000-0000-000088570000}"/>
    <cellStyle name="SAPBEXheaderItem 20 5" xfId="12790" xr:uid="{00000000-0005-0000-0000-000089570000}"/>
    <cellStyle name="SAPBEXheaderItem 20 6" xfId="16078" xr:uid="{00000000-0005-0000-0000-00008A570000}"/>
    <cellStyle name="SAPBEXheaderItem 20 7" xfId="17486" xr:uid="{00000000-0005-0000-0000-00008B570000}"/>
    <cellStyle name="SAPBEXheaderItem 20 8" xfId="20774" xr:uid="{00000000-0005-0000-0000-00008C570000}"/>
    <cellStyle name="SAPBEXheaderItem 20 9" xfId="22129" xr:uid="{00000000-0005-0000-0000-00008D570000}"/>
    <cellStyle name="SAPBEXheaderItem 21" xfId="3789" xr:uid="{00000000-0005-0000-0000-00008E570000}"/>
    <cellStyle name="SAPBEXheaderItem 21 2" xfId="6327" xr:uid="{00000000-0005-0000-0000-00008F570000}"/>
    <cellStyle name="SAPBEXheaderItem 21 3" xfId="9169" xr:uid="{00000000-0005-0000-0000-000090570000}"/>
    <cellStyle name="SAPBEXheaderItem 21 4" xfId="12134" xr:uid="{00000000-0005-0000-0000-000091570000}"/>
    <cellStyle name="SAPBEXheaderItem 21 5" xfId="14617" xr:uid="{00000000-0005-0000-0000-000092570000}"/>
    <cellStyle name="SAPBEXheaderItem 21 6" xfId="16559" xr:uid="{00000000-0005-0000-0000-000093570000}"/>
    <cellStyle name="SAPBEXheaderItem 21 7" xfId="19313" xr:uid="{00000000-0005-0000-0000-000094570000}"/>
    <cellStyle name="SAPBEXheaderItem 21 8" xfId="21255" xr:uid="{00000000-0005-0000-0000-000095570000}"/>
    <cellStyle name="SAPBEXheaderItem 21 9" xfId="23808" xr:uid="{00000000-0005-0000-0000-000096570000}"/>
    <cellStyle name="SAPBEXheaderItem 22" xfId="3782" xr:uid="{00000000-0005-0000-0000-000097570000}"/>
    <cellStyle name="SAPBEXheaderItem 22 2" xfId="6320" xr:uid="{00000000-0005-0000-0000-000098570000}"/>
    <cellStyle name="SAPBEXheaderItem 22 3" xfId="8381" xr:uid="{00000000-0005-0000-0000-000099570000}"/>
    <cellStyle name="SAPBEXheaderItem 22 4" xfId="10422" xr:uid="{00000000-0005-0000-0000-00009A570000}"/>
    <cellStyle name="SAPBEXheaderItem 22 5" xfId="12747" xr:uid="{00000000-0005-0000-0000-00009B570000}"/>
    <cellStyle name="SAPBEXheaderItem 22 6" xfId="16137" xr:uid="{00000000-0005-0000-0000-00009C570000}"/>
    <cellStyle name="SAPBEXheaderItem 22 7" xfId="17443" xr:uid="{00000000-0005-0000-0000-00009D570000}"/>
    <cellStyle name="SAPBEXheaderItem 22 8" xfId="20833" xr:uid="{00000000-0005-0000-0000-00009E570000}"/>
    <cellStyle name="SAPBEXheaderItem 22 9" xfId="22093" xr:uid="{00000000-0005-0000-0000-00009F570000}"/>
    <cellStyle name="SAPBEXheaderItem 23" xfId="3839" xr:uid="{00000000-0005-0000-0000-0000A0570000}"/>
    <cellStyle name="SAPBEXheaderItem 23 2" xfId="6377" xr:uid="{00000000-0005-0000-0000-0000A1570000}"/>
    <cellStyle name="SAPBEXheaderItem 23 3" xfId="9826" xr:uid="{00000000-0005-0000-0000-0000A2570000}"/>
    <cellStyle name="SAPBEXheaderItem 23 4" xfId="11903" xr:uid="{00000000-0005-0000-0000-0000A3570000}"/>
    <cellStyle name="SAPBEXheaderItem 23 5" xfId="14375" xr:uid="{00000000-0005-0000-0000-0000A4570000}"/>
    <cellStyle name="SAPBEXheaderItem 23 6" xfId="16917" xr:uid="{00000000-0005-0000-0000-0000A5570000}"/>
    <cellStyle name="SAPBEXheaderItem 23 7" xfId="19071" xr:uid="{00000000-0005-0000-0000-0000A6570000}"/>
    <cellStyle name="SAPBEXheaderItem 23 8" xfId="21613" xr:uid="{00000000-0005-0000-0000-0000A7570000}"/>
    <cellStyle name="SAPBEXheaderItem 23 9" xfId="23578" xr:uid="{00000000-0005-0000-0000-0000A8570000}"/>
    <cellStyle name="SAPBEXheaderItem 24" xfId="3806" xr:uid="{00000000-0005-0000-0000-0000A9570000}"/>
    <cellStyle name="SAPBEXheaderItem 24 2" xfId="6344" xr:uid="{00000000-0005-0000-0000-0000AA570000}"/>
    <cellStyle name="SAPBEXheaderItem 24 3" xfId="8945" xr:uid="{00000000-0005-0000-0000-0000AB570000}"/>
    <cellStyle name="SAPBEXheaderItem 24 4" xfId="10709" xr:uid="{00000000-0005-0000-0000-0000AC570000}"/>
    <cellStyle name="SAPBEXheaderItem 24 5" xfId="13063" xr:uid="{00000000-0005-0000-0000-0000AD570000}"/>
    <cellStyle name="SAPBEXheaderItem 24 6" xfId="15879" xr:uid="{00000000-0005-0000-0000-0000AE570000}"/>
    <cellStyle name="SAPBEXheaderItem 24 7" xfId="17759" xr:uid="{00000000-0005-0000-0000-0000AF570000}"/>
    <cellStyle name="SAPBEXheaderItem 24 8" xfId="20575" xr:uid="{00000000-0005-0000-0000-0000B0570000}"/>
    <cellStyle name="SAPBEXheaderItem 24 9" xfId="22382" xr:uid="{00000000-0005-0000-0000-0000B1570000}"/>
    <cellStyle name="SAPBEXheaderItem 25" xfId="3901" xr:uid="{00000000-0005-0000-0000-0000B2570000}"/>
    <cellStyle name="SAPBEXheaderItem 25 2" xfId="6439" xr:uid="{00000000-0005-0000-0000-0000B3570000}"/>
    <cellStyle name="SAPBEXheaderItem 25 3" xfId="10098" xr:uid="{00000000-0005-0000-0000-0000B4570000}"/>
    <cellStyle name="SAPBEXheaderItem 25 4" xfId="12262" xr:uid="{00000000-0005-0000-0000-0000B5570000}"/>
    <cellStyle name="SAPBEXheaderItem 25 5" xfId="12761" xr:uid="{00000000-0005-0000-0000-0000B6570000}"/>
    <cellStyle name="SAPBEXheaderItem 25 6" xfId="16375" xr:uid="{00000000-0005-0000-0000-0000B7570000}"/>
    <cellStyle name="SAPBEXheaderItem 25 7" xfId="17457" xr:uid="{00000000-0005-0000-0000-0000B8570000}"/>
    <cellStyle name="SAPBEXheaderItem 25 8" xfId="21071" xr:uid="{00000000-0005-0000-0000-0000B9570000}"/>
    <cellStyle name="SAPBEXheaderItem 25 9" xfId="22106" xr:uid="{00000000-0005-0000-0000-0000BA570000}"/>
    <cellStyle name="SAPBEXheaderItem 26" xfId="3944" xr:uid="{00000000-0005-0000-0000-0000BB570000}"/>
    <cellStyle name="SAPBEXheaderItem 26 2" xfId="6482" xr:uid="{00000000-0005-0000-0000-0000BC570000}"/>
    <cellStyle name="SAPBEXheaderItem 26 3" xfId="9982" xr:uid="{00000000-0005-0000-0000-0000BD570000}"/>
    <cellStyle name="SAPBEXheaderItem 26 4" xfId="8833" xr:uid="{00000000-0005-0000-0000-0000BE570000}"/>
    <cellStyle name="SAPBEXheaderItem 26 5" xfId="12430" xr:uid="{00000000-0005-0000-0000-0000BF570000}"/>
    <cellStyle name="SAPBEXheaderItem 26 6" xfId="16754" xr:uid="{00000000-0005-0000-0000-0000C0570000}"/>
    <cellStyle name="SAPBEXheaderItem 26 7" xfId="17126" xr:uid="{00000000-0005-0000-0000-0000C1570000}"/>
    <cellStyle name="SAPBEXheaderItem 26 8" xfId="21450" xr:uid="{00000000-0005-0000-0000-0000C2570000}"/>
    <cellStyle name="SAPBEXheaderItem 26 9" xfId="21810" xr:uid="{00000000-0005-0000-0000-0000C3570000}"/>
    <cellStyle name="SAPBEXheaderItem 27" xfId="3987" xr:uid="{00000000-0005-0000-0000-0000C4570000}"/>
    <cellStyle name="SAPBEXheaderItem 27 2" xfId="6525" xr:uid="{00000000-0005-0000-0000-0000C5570000}"/>
    <cellStyle name="SAPBEXheaderItem 27 3" xfId="9374" xr:uid="{00000000-0005-0000-0000-0000C6570000}"/>
    <cellStyle name="SAPBEXheaderItem 27 4" xfId="12087" xr:uid="{00000000-0005-0000-0000-0000C7570000}"/>
    <cellStyle name="SAPBEXheaderItem 27 5" xfId="14567" xr:uid="{00000000-0005-0000-0000-0000C8570000}"/>
    <cellStyle name="SAPBEXheaderItem 27 6" xfId="15856" xr:uid="{00000000-0005-0000-0000-0000C9570000}"/>
    <cellStyle name="SAPBEXheaderItem 27 7" xfId="19263" xr:uid="{00000000-0005-0000-0000-0000CA570000}"/>
    <cellStyle name="SAPBEXheaderItem 27 8" xfId="20552" xr:uid="{00000000-0005-0000-0000-0000CB570000}"/>
    <cellStyle name="SAPBEXheaderItem 27 9" xfId="23759" xr:uid="{00000000-0005-0000-0000-0000CC570000}"/>
    <cellStyle name="SAPBEXheaderItem 28" xfId="3855" xr:uid="{00000000-0005-0000-0000-0000CD570000}"/>
    <cellStyle name="SAPBEXheaderItem 28 2" xfId="6393" xr:uid="{00000000-0005-0000-0000-0000CE570000}"/>
    <cellStyle name="SAPBEXheaderItem 28 3" xfId="8041" xr:uid="{00000000-0005-0000-0000-0000CF570000}"/>
    <cellStyle name="SAPBEXheaderItem 28 4" xfId="10353" xr:uid="{00000000-0005-0000-0000-0000D0570000}"/>
    <cellStyle name="SAPBEXheaderItem 28 5" xfId="13713" xr:uid="{00000000-0005-0000-0000-0000D1570000}"/>
    <cellStyle name="SAPBEXheaderItem 28 6" xfId="16405" xr:uid="{00000000-0005-0000-0000-0000D2570000}"/>
    <cellStyle name="SAPBEXheaderItem 28 7" xfId="18409" xr:uid="{00000000-0005-0000-0000-0000D3570000}"/>
    <cellStyle name="SAPBEXheaderItem 28 8" xfId="21101" xr:uid="{00000000-0005-0000-0000-0000D4570000}"/>
    <cellStyle name="SAPBEXheaderItem 28 9" xfId="22979" xr:uid="{00000000-0005-0000-0000-0000D5570000}"/>
    <cellStyle name="SAPBEXheaderItem 29" xfId="4005" xr:uid="{00000000-0005-0000-0000-0000D6570000}"/>
    <cellStyle name="SAPBEXheaderItem 29 2" xfId="6543" xr:uid="{00000000-0005-0000-0000-0000D7570000}"/>
    <cellStyle name="SAPBEXheaderItem 29 3" xfId="8960" xr:uid="{00000000-0005-0000-0000-0000D8570000}"/>
    <cellStyle name="SAPBEXheaderItem 29 4" xfId="11762" xr:uid="{00000000-0005-0000-0000-0000D9570000}"/>
    <cellStyle name="SAPBEXheaderItem 29 5" xfId="14214" xr:uid="{00000000-0005-0000-0000-0000DA570000}"/>
    <cellStyle name="SAPBEXheaderItem 29 6" xfId="15058" xr:uid="{00000000-0005-0000-0000-0000DB570000}"/>
    <cellStyle name="SAPBEXheaderItem 29 7" xfId="18910" xr:uid="{00000000-0005-0000-0000-0000DC570000}"/>
    <cellStyle name="SAPBEXheaderItem 29 8" xfId="19754" xr:uid="{00000000-0005-0000-0000-0000DD570000}"/>
    <cellStyle name="SAPBEXheaderItem 29 9" xfId="23436" xr:uid="{00000000-0005-0000-0000-0000DE570000}"/>
    <cellStyle name="SAPBEXheaderItem 3" xfId="3019" xr:uid="{00000000-0005-0000-0000-0000DF570000}"/>
    <cellStyle name="SAPBEXheaderItem 3 2" xfId="5558" xr:uid="{00000000-0005-0000-0000-0000E0570000}"/>
    <cellStyle name="SAPBEXheaderItem 3 3" xfId="8186" xr:uid="{00000000-0005-0000-0000-0000E1570000}"/>
    <cellStyle name="SAPBEXheaderItem 3 4" xfId="10648" xr:uid="{00000000-0005-0000-0000-0000E2570000}"/>
    <cellStyle name="SAPBEXheaderItem 3 5" xfId="12997" xr:uid="{00000000-0005-0000-0000-0000E3570000}"/>
    <cellStyle name="SAPBEXheaderItem 3 6" xfId="16170" xr:uid="{00000000-0005-0000-0000-0000E4570000}"/>
    <cellStyle name="SAPBEXheaderItem 3 7" xfId="17693" xr:uid="{00000000-0005-0000-0000-0000E5570000}"/>
    <cellStyle name="SAPBEXheaderItem 3 8" xfId="20866" xr:uid="{00000000-0005-0000-0000-0000E6570000}"/>
    <cellStyle name="SAPBEXheaderItem 3 9" xfId="22321" xr:uid="{00000000-0005-0000-0000-0000E7570000}"/>
    <cellStyle name="SAPBEXheaderItem 30" xfId="4092" xr:uid="{00000000-0005-0000-0000-0000E8570000}"/>
    <cellStyle name="SAPBEXheaderItem 30 2" xfId="6630" xr:uid="{00000000-0005-0000-0000-0000E9570000}"/>
    <cellStyle name="SAPBEXheaderItem 30 3" xfId="9124" xr:uid="{00000000-0005-0000-0000-0000EA570000}"/>
    <cellStyle name="SAPBEXheaderItem 30 4" xfId="10536" xr:uid="{00000000-0005-0000-0000-0000EB570000}"/>
    <cellStyle name="SAPBEXheaderItem 30 5" xfId="12879" xr:uid="{00000000-0005-0000-0000-0000EC570000}"/>
    <cellStyle name="SAPBEXheaderItem 30 6" xfId="14507" xr:uid="{00000000-0005-0000-0000-0000ED570000}"/>
    <cellStyle name="SAPBEXheaderItem 30 7" xfId="17575" xr:uid="{00000000-0005-0000-0000-0000EE570000}"/>
    <cellStyle name="SAPBEXheaderItem 30 8" xfId="19203" xr:uid="{00000000-0005-0000-0000-0000EF570000}"/>
    <cellStyle name="SAPBEXheaderItem 30 9" xfId="22207" xr:uid="{00000000-0005-0000-0000-0000F0570000}"/>
    <cellStyle name="SAPBEXheaderItem 31" xfId="4135" xr:uid="{00000000-0005-0000-0000-0000F1570000}"/>
    <cellStyle name="SAPBEXheaderItem 31 2" xfId="6673" xr:uid="{00000000-0005-0000-0000-0000F2570000}"/>
    <cellStyle name="SAPBEXheaderItem 31 3" xfId="9505" xr:uid="{00000000-0005-0000-0000-0000F3570000}"/>
    <cellStyle name="SAPBEXheaderItem 31 4" xfId="10319" xr:uid="{00000000-0005-0000-0000-0000F4570000}"/>
    <cellStyle name="SAPBEXheaderItem 31 5" xfId="12636" xr:uid="{00000000-0005-0000-0000-0000F5570000}"/>
    <cellStyle name="SAPBEXheaderItem 31 6" xfId="16742" xr:uid="{00000000-0005-0000-0000-0000F6570000}"/>
    <cellStyle name="SAPBEXheaderItem 31 7" xfId="17332" xr:uid="{00000000-0005-0000-0000-0000F7570000}"/>
    <cellStyle name="SAPBEXheaderItem 31 8" xfId="21438" xr:uid="{00000000-0005-0000-0000-0000F8570000}"/>
    <cellStyle name="SAPBEXheaderItem 31 9" xfId="21990" xr:uid="{00000000-0005-0000-0000-0000F9570000}"/>
    <cellStyle name="SAPBEXheaderItem 32" xfId="4178" xr:uid="{00000000-0005-0000-0000-0000FA570000}"/>
    <cellStyle name="SAPBEXheaderItem 32 2" xfId="6716" xr:uid="{00000000-0005-0000-0000-0000FB570000}"/>
    <cellStyle name="SAPBEXheaderItem 32 3" xfId="9247" xr:uid="{00000000-0005-0000-0000-0000FC570000}"/>
    <cellStyle name="SAPBEXheaderItem 32 4" xfId="10850" xr:uid="{00000000-0005-0000-0000-0000FD570000}"/>
    <cellStyle name="SAPBEXheaderItem 32 5" xfId="13215" xr:uid="{00000000-0005-0000-0000-0000FE570000}"/>
    <cellStyle name="SAPBEXheaderItem 32 6" xfId="16515" xr:uid="{00000000-0005-0000-0000-0000FF570000}"/>
    <cellStyle name="SAPBEXheaderItem 32 7" xfId="17911" xr:uid="{00000000-0005-0000-0000-000000580000}"/>
    <cellStyle name="SAPBEXheaderItem 32 8" xfId="21211" xr:uid="{00000000-0005-0000-0000-000001580000}"/>
    <cellStyle name="SAPBEXheaderItem 32 9" xfId="22521" xr:uid="{00000000-0005-0000-0000-000002580000}"/>
    <cellStyle name="SAPBEXheaderItem 33" xfId="4125" xr:uid="{00000000-0005-0000-0000-000003580000}"/>
    <cellStyle name="SAPBEXheaderItem 33 2" xfId="6663" xr:uid="{00000000-0005-0000-0000-000004580000}"/>
    <cellStyle name="SAPBEXheaderItem 33 3" xfId="8769" xr:uid="{00000000-0005-0000-0000-000005580000}"/>
    <cellStyle name="SAPBEXheaderItem 33 4" xfId="11996" xr:uid="{00000000-0005-0000-0000-000006580000}"/>
    <cellStyle name="SAPBEXheaderItem 33 5" xfId="14870" xr:uid="{00000000-0005-0000-0000-000007580000}"/>
    <cellStyle name="SAPBEXheaderItem 33 6" xfId="16870" xr:uid="{00000000-0005-0000-0000-000008580000}"/>
    <cellStyle name="SAPBEXheaderItem 33 7" xfId="19566" xr:uid="{00000000-0005-0000-0000-000009580000}"/>
    <cellStyle name="SAPBEXheaderItem 33 8" xfId="21566" xr:uid="{00000000-0005-0000-0000-00000A580000}"/>
    <cellStyle name="SAPBEXheaderItem 33 9" xfId="24040" xr:uid="{00000000-0005-0000-0000-00000B580000}"/>
    <cellStyle name="SAPBEXheaderItem 34" xfId="4263" xr:uid="{00000000-0005-0000-0000-00000C580000}"/>
    <cellStyle name="SAPBEXheaderItem 34 2" xfId="6801" xr:uid="{00000000-0005-0000-0000-00000D580000}"/>
    <cellStyle name="SAPBEXheaderItem 34 3" xfId="10088" xr:uid="{00000000-0005-0000-0000-00000E580000}"/>
    <cellStyle name="SAPBEXheaderItem 34 4" xfId="10149" xr:uid="{00000000-0005-0000-0000-00000F580000}"/>
    <cellStyle name="SAPBEXheaderItem 34 5" xfId="12372" xr:uid="{00000000-0005-0000-0000-000010580000}"/>
    <cellStyle name="SAPBEXheaderItem 34 6" xfId="16890" xr:uid="{00000000-0005-0000-0000-000011580000}"/>
    <cellStyle name="SAPBEXheaderItem 34 7" xfId="17068" xr:uid="{00000000-0005-0000-0000-000012580000}"/>
    <cellStyle name="SAPBEXheaderItem 34 8" xfId="21586" xr:uid="{00000000-0005-0000-0000-000013580000}"/>
    <cellStyle name="SAPBEXheaderItem 34 9" xfId="21757" xr:uid="{00000000-0005-0000-0000-000014580000}"/>
    <cellStyle name="SAPBEXheaderItem 35" xfId="4306" xr:uid="{00000000-0005-0000-0000-000015580000}"/>
    <cellStyle name="SAPBEXheaderItem 35 2" xfId="6844" xr:uid="{00000000-0005-0000-0000-000016580000}"/>
    <cellStyle name="SAPBEXheaderItem 35 3" xfId="8395" xr:uid="{00000000-0005-0000-0000-000017580000}"/>
    <cellStyle name="SAPBEXheaderItem 35 4" xfId="11951" xr:uid="{00000000-0005-0000-0000-000018580000}"/>
    <cellStyle name="SAPBEXheaderItem 35 5" xfId="14425" xr:uid="{00000000-0005-0000-0000-000019580000}"/>
    <cellStyle name="SAPBEXheaderItem 35 6" xfId="16397" xr:uid="{00000000-0005-0000-0000-00001A580000}"/>
    <cellStyle name="SAPBEXheaderItem 35 7" xfId="19121" xr:uid="{00000000-0005-0000-0000-00001B580000}"/>
    <cellStyle name="SAPBEXheaderItem 35 8" xfId="21093" xr:uid="{00000000-0005-0000-0000-00001C580000}"/>
    <cellStyle name="SAPBEXheaderItem 35 9" xfId="23626" xr:uid="{00000000-0005-0000-0000-00001D580000}"/>
    <cellStyle name="SAPBEXheaderItem 36" xfId="4349" xr:uid="{00000000-0005-0000-0000-00001E580000}"/>
    <cellStyle name="SAPBEXheaderItem 36 2" xfId="6887" xr:uid="{00000000-0005-0000-0000-00001F580000}"/>
    <cellStyle name="SAPBEXheaderItem 36 3" xfId="9478" xr:uid="{00000000-0005-0000-0000-000020580000}"/>
    <cellStyle name="SAPBEXheaderItem 36 4" xfId="10265" xr:uid="{00000000-0005-0000-0000-000021580000}"/>
    <cellStyle name="SAPBEXheaderItem 36 5" xfId="12575" xr:uid="{00000000-0005-0000-0000-000022580000}"/>
    <cellStyle name="SAPBEXheaderItem 36 6" xfId="15005" xr:uid="{00000000-0005-0000-0000-000023580000}"/>
    <cellStyle name="SAPBEXheaderItem 36 7" xfId="17271" xr:uid="{00000000-0005-0000-0000-000024580000}"/>
    <cellStyle name="SAPBEXheaderItem 36 8" xfId="19701" xr:uid="{00000000-0005-0000-0000-000025580000}"/>
    <cellStyle name="SAPBEXheaderItem 36 9" xfId="21934" xr:uid="{00000000-0005-0000-0000-000026580000}"/>
    <cellStyle name="SAPBEXheaderItem 37" xfId="4392" xr:uid="{00000000-0005-0000-0000-000027580000}"/>
    <cellStyle name="SAPBEXheaderItem 37 2" xfId="6930" xr:uid="{00000000-0005-0000-0000-000028580000}"/>
    <cellStyle name="SAPBEXheaderItem 37 3" xfId="10229" xr:uid="{00000000-0005-0000-0000-000029580000}"/>
    <cellStyle name="SAPBEXheaderItem 37 4" xfId="10329" xr:uid="{00000000-0005-0000-0000-00002A580000}"/>
    <cellStyle name="SAPBEXheaderItem 37 5" xfId="12648" xr:uid="{00000000-0005-0000-0000-00002B580000}"/>
    <cellStyle name="SAPBEXheaderItem 37 6" xfId="16599" xr:uid="{00000000-0005-0000-0000-00002C580000}"/>
    <cellStyle name="SAPBEXheaderItem 37 7" xfId="17344" xr:uid="{00000000-0005-0000-0000-00002D580000}"/>
    <cellStyle name="SAPBEXheaderItem 37 8" xfId="21295" xr:uid="{00000000-0005-0000-0000-00002E580000}"/>
    <cellStyle name="SAPBEXheaderItem 37 9" xfId="22000" xr:uid="{00000000-0005-0000-0000-00002F580000}"/>
    <cellStyle name="SAPBEXheaderItem 38" xfId="4435" xr:uid="{00000000-0005-0000-0000-000030580000}"/>
    <cellStyle name="SAPBEXheaderItem 38 2" xfId="6973" xr:uid="{00000000-0005-0000-0000-000031580000}"/>
    <cellStyle name="SAPBEXheaderItem 38 3" xfId="8707" xr:uid="{00000000-0005-0000-0000-000032580000}"/>
    <cellStyle name="SAPBEXheaderItem 38 4" xfId="11922" xr:uid="{00000000-0005-0000-0000-000033580000}"/>
    <cellStyle name="SAPBEXheaderItem 38 5" xfId="14395" xr:uid="{00000000-0005-0000-0000-000034580000}"/>
    <cellStyle name="SAPBEXheaderItem 38 6" xfId="16334" xr:uid="{00000000-0005-0000-0000-000035580000}"/>
    <cellStyle name="SAPBEXheaderItem 38 7" xfId="19091" xr:uid="{00000000-0005-0000-0000-000036580000}"/>
    <cellStyle name="SAPBEXheaderItem 38 8" xfId="21030" xr:uid="{00000000-0005-0000-0000-000037580000}"/>
    <cellStyle name="SAPBEXheaderItem 38 9" xfId="23597" xr:uid="{00000000-0005-0000-0000-000038580000}"/>
    <cellStyle name="SAPBEXheaderItem 39" xfId="4402" xr:uid="{00000000-0005-0000-0000-000039580000}"/>
    <cellStyle name="SAPBEXheaderItem 39 2" xfId="6940" xr:uid="{00000000-0005-0000-0000-00003A580000}"/>
    <cellStyle name="SAPBEXheaderItem 39 3" xfId="9646" xr:uid="{00000000-0005-0000-0000-00003B580000}"/>
    <cellStyle name="SAPBEXheaderItem 39 4" xfId="8296" xr:uid="{00000000-0005-0000-0000-00003C580000}"/>
    <cellStyle name="SAPBEXheaderItem 39 5" xfId="12459" xr:uid="{00000000-0005-0000-0000-00003D580000}"/>
    <cellStyle name="SAPBEXheaderItem 39 6" xfId="16140" xr:uid="{00000000-0005-0000-0000-00003E580000}"/>
    <cellStyle name="SAPBEXheaderItem 39 7" xfId="17155" xr:uid="{00000000-0005-0000-0000-00003F580000}"/>
    <cellStyle name="SAPBEXheaderItem 39 8" xfId="20836" xr:uid="{00000000-0005-0000-0000-000040580000}"/>
    <cellStyle name="SAPBEXheaderItem 39 9" xfId="21836" xr:uid="{00000000-0005-0000-0000-000041580000}"/>
    <cellStyle name="SAPBEXheaderItem 4" xfId="3166" xr:uid="{00000000-0005-0000-0000-000042580000}"/>
    <cellStyle name="SAPBEXheaderItem 4 2" xfId="5704" xr:uid="{00000000-0005-0000-0000-000043580000}"/>
    <cellStyle name="SAPBEXheaderItem 4 3" xfId="8261" xr:uid="{00000000-0005-0000-0000-000044580000}"/>
    <cellStyle name="SAPBEXheaderItem 4 4" xfId="12253" xr:uid="{00000000-0005-0000-0000-000045580000}"/>
    <cellStyle name="SAPBEXheaderItem 4 5" xfId="12307" xr:uid="{00000000-0005-0000-0000-000046580000}"/>
    <cellStyle name="SAPBEXheaderItem 4 6" xfId="15263" xr:uid="{00000000-0005-0000-0000-000047580000}"/>
    <cellStyle name="SAPBEXheaderItem 4 7" xfId="17003" xr:uid="{00000000-0005-0000-0000-000048580000}"/>
    <cellStyle name="SAPBEXheaderItem 4 8" xfId="19959" xr:uid="{00000000-0005-0000-0000-000049580000}"/>
    <cellStyle name="SAPBEXheaderItem 4 9" xfId="21699" xr:uid="{00000000-0005-0000-0000-00004A580000}"/>
    <cellStyle name="SAPBEXheaderItem 40" xfId="4521" xr:uid="{00000000-0005-0000-0000-00004B580000}"/>
    <cellStyle name="SAPBEXheaderItem 40 2" xfId="7059" xr:uid="{00000000-0005-0000-0000-00004C580000}"/>
    <cellStyle name="SAPBEXheaderItem 40 3" xfId="7986" xr:uid="{00000000-0005-0000-0000-00004D580000}"/>
    <cellStyle name="SAPBEXheaderItem 40 4" xfId="12250" xr:uid="{00000000-0005-0000-0000-00004E580000}"/>
    <cellStyle name="SAPBEXheaderItem 40 5" xfId="14708" xr:uid="{00000000-0005-0000-0000-00004F580000}"/>
    <cellStyle name="SAPBEXheaderItem 40 6" xfId="15171" xr:uid="{00000000-0005-0000-0000-000050580000}"/>
    <cellStyle name="SAPBEXheaderItem 40 7" xfId="19404" xr:uid="{00000000-0005-0000-0000-000051580000}"/>
    <cellStyle name="SAPBEXheaderItem 40 8" xfId="19867" xr:uid="{00000000-0005-0000-0000-000052580000}"/>
    <cellStyle name="SAPBEXheaderItem 40 9" xfId="23894" xr:uid="{00000000-0005-0000-0000-000053580000}"/>
    <cellStyle name="SAPBEXheaderItem 41" xfId="4545" xr:uid="{00000000-0005-0000-0000-000054580000}"/>
    <cellStyle name="SAPBEXheaderItem 41 2" xfId="7083" xr:uid="{00000000-0005-0000-0000-000055580000}"/>
    <cellStyle name="SAPBEXheaderItem 41 3" xfId="8137" xr:uid="{00000000-0005-0000-0000-000056580000}"/>
    <cellStyle name="SAPBEXheaderItem 41 4" xfId="10894" xr:uid="{00000000-0005-0000-0000-000057580000}"/>
    <cellStyle name="SAPBEXheaderItem 41 5" xfId="13263" xr:uid="{00000000-0005-0000-0000-000058580000}"/>
    <cellStyle name="SAPBEXheaderItem 41 6" xfId="16406" xr:uid="{00000000-0005-0000-0000-000059580000}"/>
    <cellStyle name="SAPBEXheaderItem 41 7" xfId="17959" xr:uid="{00000000-0005-0000-0000-00005A580000}"/>
    <cellStyle name="SAPBEXheaderItem 41 8" xfId="21102" xr:uid="{00000000-0005-0000-0000-00005B580000}"/>
    <cellStyle name="SAPBEXheaderItem 41 9" xfId="22565" xr:uid="{00000000-0005-0000-0000-00005C580000}"/>
    <cellStyle name="SAPBEXheaderItem 42" xfId="4607" xr:uid="{00000000-0005-0000-0000-00005D580000}"/>
    <cellStyle name="SAPBEXheaderItem 42 2" xfId="7145" xr:uid="{00000000-0005-0000-0000-00005E580000}"/>
    <cellStyle name="SAPBEXheaderItem 42 3" xfId="7868" xr:uid="{00000000-0005-0000-0000-00005F580000}"/>
    <cellStyle name="SAPBEXheaderItem 42 4" xfId="12056" xr:uid="{00000000-0005-0000-0000-000060580000}"/>
    <cellStyle name="SAPBEXheaderItem 42 5" xfId="14536" xr:uid="{00000000-0005-0000-0000-000061580000}"/>
    <cellStyle name="SAPBEXheaderItem 42 6" xfId="14350" xr:uid="{00000000-0005-0000-0000-000062580000}"/>
    <cellStyle name="SAPBEXheaderItem 42 7" xfId="19232" xr:uid="{00000000-0005-0000-0000-000063580000}"/>
    <cellStyle name="SAPBEXheaderItem 42 8" xfId="19046" xr:uid="{00000000-0005-0000-0000-000064580000}"/>
    <cellStyle name="SAPBEXheaderItem 42 9" xfId="23728" xr:uid="{00000000-0005-0000-0000-000065580000}"/>
    <cellStyle name="SAPBEXheaderItem 43" xfId="4650" xr:uid="{00000000-0005-0000-0000-000066580000}"/>
    <cellStyle name="SAPBEXheaderItem 43 2" xfId="7188" xr:uid="{00000000-0005-0000-0000-000067580000}"/>
    <cellStyle name="SAPBEXheaderItem 43 3" xfId="8180" xr:uid="{00000000-0005-0000-0000-000068580000}"/>
    <cellStyle name="SAPBEXheaderItem 43 4" xfId="11799" xr:uid="{00000000-0005-0000-0000-000069580000}"/>
    <cellStyle name="SAPBEXheaderItem 43 5" xfId="14256" xr:uid="{00000000-0005-0000-0000-00006A580000}"/>
    <cellStyle name="SAPBEXheaderItem 43 6" xfId="15149" xr:uid="{00000000-0005-0000-0000-00006B580000}"/>
    <cellStyle name="SAPBEXheaderItem 43 7" xfId="18952" xr:uid="{00000000-0005-0000-0000-00006C580000}"/>
    <cellStyle name="SAPBEXheaderItem 43 8" xfId="19845" xr:uid="{00000000-0005-0000-0000-00006D580000}"/>
    <cellStyle name="SAPBEXheaderItem 43 9" xfId="23474" xr:uid="{00000000-0005-0000-0000-00006E580000}"/>
    <cellStyle name="SAPBEXheaderItem 44" xfId="4692" xr:uid="{00000000-0005-0000-0000-00006F580000}"/>
    <cellStyle name="SAPBEXheaderItem 44 2" xfId="7230" xr:uid="{00000000-0005-0000-0000-000070580000}"/>
    <cellStyle name="SAPBEXheaderItem 44 3" xfId="8624" xr:uid="{00000000-0005-0000-0000-000071580000}"/>
    <cellStyle name="SAPBEXheaderItem 44 4" xfId="9907" xr:uid="{00000000-0005-0000-0000-000072580000}"/>
    <cellStyle name="SAPBEXheaderItem 44 5" xfId="12447" xr:uid="{00000000-0005-0000-0000-000073580000}"/>
    <cellStyle name="SAPBEXheaderItem 44 6" xfId="16213" xr:uid="{00000000-0005-0000-0000-000074580000}"/>
    <cellStyle name="SAPBEXheaderItem 44 7" xfId="17143" xr:uid="{00000000-0005-0000-0000-000075580000}"/>
    <cellStyle name="SAPBEXheaderItem 44 8" xfId="20909" xr:uid="{00000000-0005-0000-0000-000076580000}"/>
    <cellStyle name="SAPBEXheaderItem 44 9" xfId="21826" xr:uid="{00000000-0005-0000-0000-000077580000}"/>
    <cellStyle name="SAPBEXheaderItem 45" xfId="4735" xr:uid="{00000000-0005-0000-0000-000078580000}"/>
    <cellStyle name="SAPBEXheaderItem 45 2" xfId="7273" xr:uid="{00000000-0005-0000-0000-000079580000}"/>
    <cellStyle name="SAPBEXheaderItem 45 3" xfId="9182" xr:uid="{00000000-0005-0000-0000-00007A580000}"/>
    <cellStyle name="SAPBEXheaderItem 45 4" xfId="11945" xr:uid="{00000000-0005-0000-0000-00007B580000}"/>
    <cellStyle name="SAPBEXheaderItem 45 5" xfId="14418" xr:uid="{00000000-0005-0000-0000-00007C580000}"/>
    <cellStyle name="SAPBEXheaderItem 45 6" xfId="16766" xr:uid="{00000000-0005-0000-0000-00007D580000}"/>
    <cellStyle name="SAPBEXheaderItem 45 7" xfId="19114" xr:uid="{00000000-0005-0000-0000-00007E580000}"/>
    <cellStyle name="SAPBEXheaderItem 45 8" xfId="21462" xr:uid="{00000000-0005-0000-0000-00007F580000}"/>
    <cellStyle name="SAPBEXheaderItem 45 9" xfId="23620" xr:uid="{00000000-0005-0000-0000-000080580000}"/>
    <cellStyle name="SAPBEXheaderItem 46" xfId="4498" xr:uid="{00000000-0005-0000-0000-000081580000}"/>
    <cellStyle name="SAPBEXheaderItem 46 2" xfId="7036" xr:uid="{00000000-0005-0000-0000-000082580000}"/>
    <cellStyle name="SAPBEXheaderItem 46 3" xfId="8684" xr:uid="{00000000-0005-0000-0000-000083580000}"/>
    <cellStyle name="SAPBEXheaderItem 46 4" xfId="10750" xr:uid="{00000000-0005-0000-0000-000084580000}"/>
    <cellStyle name="SAPBEXheaderItem 46 5" xfId="13105" xr:uid="{00000000-0005-0000-0000-000085580000}"/>
    <cellStyle name="SAPBEXheaderItem 46 6" xfId="14958" xr:uid="{00000000-0005-0000-0000-000086580000}"/>
    <cellStyle name="SAPBEXheaderItem 46 7" xfId="17801" xr:uid="{00000000-0005-0000-0000-000087580000}"/>
    <cellStyle name="SAPBEXheaderItem 46 8" xfId="19654" xr:uid="{00000000-0005-0000-0000-000088580000}"/>
    <cellStyle name="SAPBEXheaderItem 46 9" xfId="22422" xr:uid="{00000000-0005-0000-0000-000089580000}"/>
    <cellStyle name="SAPBEXheaderItem 47" xfId="4797" xr:uid="{00000000-0005-0000-0000-00008A580000}"/>
    <cellStyle name="SAPBEXheaderItem 47 2" xfId="7335" xr:uid="{00000000-0005-0000-0000-00008B580000}"/>
    <cellStyle name="SAPBEXheaderItem 47 3" xfId="5532" xr:uid="{00000000-0005-0000-0000-00008C580000}"/>
    <cellStyle name="SAPBEXheaderItem 47 4" xfId="10560" xr:uid="{00000000-0005-0000-0000-00008D580000}"/>
    <cellStyle name="SAPBEXheaderItem 47 5" xfId="12904" xr:uid="{00000000-0005-0000-0000-00008E580000}"/>
    <cellStyle name="SAPBEXheaderItem 47 6" xfId="16920" xr:uid="{00000000-0005-0000-0000-00008F580000}"/>
    <cellStyle name="SAPBEXheaderItem 47 7" xfId="17600" xr:uid="{00000000-0005-0000-0000-000090580000}"/>
    <cellStyle name="SAPBEXheaderItem 47 8" xfId="21616" xr:uid="{00000000-0005-0000-0000-000091580000}"/>
    <cellStyle name="SAPBEXheaderItem 47 9" xfId="22231" xr:uid="{00000000-0005-0000-0000-000092580000}"/>
    <cellStyle name="SAPBEXheaderItem 48" xfId="4840" xr:uid="{00000000-0005-0000-0000-000093580000}"/>
    <cellStyle name="SAPBEXheaderItem 48 2" xfId="7378" xr:uid="{00000000-0005-0000-0000-000094580000}"/>
    <cellStyle name="SAPBEXheaderItem 48 3" xfId="9113" xr:uid="{00000000-0005-0000-0000-000095580000}"/>
    <cellStyle name="SAPBEXheaderItem 48 4" xfId="10782" xr:uid="{00000000-0005-0000-0000-000096580000}"/>
    <cellStyle name="SAPBEXheaderItem 48 5" xfId="13138" xr:uid="{00000000-0005-0000-0000-000097580000}"/>
    <cellStyle name="SAPBEXheaderItem 48 6" xfId="16315" xr:uid="{00000000-0005-0000-0000-000098580000}"/>
    <cellStyle name="SAPBEXheaderItem 48 7" xfId="17834" xr:uid="{00000000-0005-0000-0000-000099580000}"/>
    <cellStyle name="SAPBEXheaderItem 48 8" xfId="21011" xr:uid="{00000000-0005-0000-0000-00009A580000}"/>
    <cellStyle name="SAPBEXheaderItem 48 9" xfId="22453" xr:uid="{00000000-0005-0000-0000-00009B580000}"/>
    <cellStyle name="SAPBEXheaderItem 49" xfId="4807" xr:uid="{00000000-0005-0000-0000-00009C580000}"/>
    <cellStyle name="SAPBEXheaderItem 49 2" xfId="7345" xr:uid="{00000000-0005-0000-0000-00009D580000}"/>
    <cellStyle name="SAPBEXheaderItem 49 3" xfId="9485" xr:uid="{00000000-0005-0000-0000-00009E580000}"/>
    <cellStyle name="SAPBEXheaderItem 49 4" xfId="12166" xr:uid="{00000000-0005-0000-0000-00009F580000}"/>
    <cellStyle name="SAPBEXheaderItem 49 5" xfId="14649" xr:uid="{00000000-0005-0000-0000-0000A0580000}"/>
    <cellStyle name="SAPBEXheaderItem 49 6" xfId="16414" xr:uid="{00000000-0005-0000-0000-0000A1580000}"/>
    <cellStyle name="SAPBEXheaderItem 49 7" xfId="19345" xr:uid="{00000000-0005-0000-0000-0000A2580000}"/>
    <cellStyle name="SAPBEXheaderItem 49 8" xfId="21110" xr:uid="{00000000-0005-0000-0000-0000A3580000}"/>
    <cellStyle name="SAPBEXheaderItem 49 9" xfId="23840" xr:uid="{00000000-0005-0000-0000-0000A4580000}"/>
    <cellStyle name="SAPBEXheaderItem 5" xfId="3209" xr:uid="{00000000-0005-0000-0000-0000A5580000}"/>
    <cellStyle name="SAPBEXheaderItem 5 2" xfId="5747" xr:uid="{00000000-0005-0000-0000-0000A6580000}"/>
    <cellStyle name="SAPBEXheaderItem 5 3" xfId="9727" xr:uid="{00000000-0005-0000-0000-0000A7580000}"/>
    <cellStyle name="SAPBEXheaderItem 5 4" xfId="10614" xr:uid="{00000000-0005-0000-0000-0000A8580000}"/>
    <cellStyle name="SAPBEXheaderItem 5 5" xfId="12962" xr:uid="{00000000-0005-0000-0000-0000A9580000}"/>
    <cellStyle name="SAPBEXheaderItem 5 6" xfId="16018" xr:uid="{00000000-0005-0000-0000-0000AA580000}"/>
    <cellStyle name="SAPBEXheaderItem 5 7" xfId="17658" xr:uid="{00000000-0005-0000-0000-0000AB580000}"/>
    <cellStyle name="SAPBEXheaderItem 5 8" xfId="20714" xr:uid="{00000000-0005-0000-0000-0000AC580000}"/>
    <cellStyle name="SAPBEXheaderItem 5 9" xfId="22287" xr:uid="{00000000-0005-0000-0000-0000AD580000}"/>
    <cellStyle name="SAPBEXheaderItem 50" xfId="4921" xr:uid="{00000000-0005-0000-0000-0000AE580000}"/>
    <cellStyle name="SAPBEXheaderItem 50 2" xfId="7459" xr:uid="{00000000-0005-0000-0000-0000AF580000}"/>
    <cellStyle name="SAPBEXheaderItem 50 3" xfId="8818" xr:uid="{00000000-0005-0000-0000-0000B0580000}"/>
    <cellStyle name="SAPBEXheaderItem 50 4" xfId="9516" xr:uid="{00000000-0005-0000-0000-0000B1580000}"/>
    <cellStyle name="SAPBEXheaderItem 50 5" xfId="12535" xr:uid="{00000000-0005-0000-0000-0000B2580000}"/>
    <cellStyle name="SAPBEXheaderItem 50 6" xfId="16944" xr:uid="{00000000-0005-0000-0000-0000B3580000}"/>
    <cellStyle name="SAPBEXheaderItem 50 7" xfId="17231" xr:uid="{00000000-0005-0000-0000-0000B4580000}"/>
    <cellStyle name="SAPBEXheaderItem 50 8" xfId="21640" xr:uid="{00000000-0005-0000-0000-0000B5580000}"/>
    <cellStyle name="SAPBEXheaderItem 50 9" xfId="21899" xr:uid="{00000000-0005-0000-0000-0000B6580000}"/>
    <cellStyle name="SAPBEXheaderItem 51" xfId="4959" xr:uid="{00000000-0005-0000-0000-0000B7580000}"/>
    <cellStyle name="SAPBEXheaderItem 51 2" xfId="7497" xr:uid="{00000000-0005-0000-0000-0000B8580000}"/>
    <cellStyle name="SAPBEXheaderItem 51 3" xfId="8198" xr:uid="{00000000-0005-0000-0000-0000B9580000}"/>
    <cellStyle name="SAPBEXheaderItem 51 4" xfId="10646" xr:uid="{00000000-0005-0000-0000-0000BA580000}"/>
    <cellStyle name="SAPBEXheaderItem 51 5" xfId="12995" xr:uid="{00000000-0005-0000-0000-0000BB580000}"/>
    <cellStyle name="SAPBEXheaderItem 51 6" xfId="15067" xr:uid="{00000000-0005-0000-0000-0000BC580000}"/>
    <cellStyle name="SAPBEXheaderItem 51 7" xfId="17691" xr:uid="{00000000-0005-0000-0000-0000BD580000}"/>
    <cellStyle name="SAPBEXheaderItem 51 8" xfId="19763" xr:uid="{00000000-0005-0000-0000-0000BE580000}"/>
    <cellStyle name="SAPBEXheaderItem 51 9" xfId="22319" xr:uid="{00000000-0005-0000-0000-0000BF580000}"/>
    <cellStyle name="SAPBEXheaderItem 52" xfId="4999" xr:uid="{00000000-0005-0000-0000-0000C0580000}"/>
    <cellStyle name="SAPBEXheaderItem 52 2" xfId="7537" xr:uid="{00000000-0005-0000-0000-0000C1580000}"/>
    <cellStyle name="SAPBEXheaderItem 52 3" xfId="9984" xr:uid="{00000000-0005-0000-0000-0000C2580000}"/>
    <cellStyle name="SAPBEXheaderItem 52 4" xfId="10243" xr:uid="{00000000-0005-0000-0000-0000C3580000}"/>
    <cellStyle name="SAPBEXheaderItem 52 5" xfId="12550" xr:uid="{00000000-0005-0000-0000-0000C4580000}"/>
    <cellStyle name="SAPBEXheaderItem 52 6" xfId="15777" xr:uid="{00000000-0005-0000-0000-0000C5580000}"/>
    <cellStyle name="SAPBEXheaderItem 52 7" xfId="17246" xr:uid="{00000000-0005-0000-0000-0000C6580000}"/>
    <cellStyle name="SAPBEXheaderItem 52 8" xfId="20473" xr:uid="{00000000-0005-0000-0000-0000C7580000}"/>
    <cellStyle name="SAPBEXheaderItem 52 9" xfId="21912" xr:uid="{00000000-0005-0000-0000-0000C8580000}"/>
    <cellStyle name="SAPBEXheaderItem 53" xfId="5036" xr:uid="{00000000-0005-0000-0000-0000C9580000}"/>
    <cellStyle name="SAPBEXheaderItem 53 2" xfId="7574" xr:uid="{00000000-0005-0000-0000-0000CA580000}"/>
    <cellStyle name="SAPBEXheaderItem 53 3" xfId="8252" xr:uid="{00000000-0005-0000-0000-0000CB580000}"/>
    <cellStyle name="SAPBEXheaderItem 53 4" xfId="11638" xr:uid="{00000000-0005-0000-0000-0000CC580000}"/>
    <cellStyle name="SAPBEXheaderItem 53 5" xfId="14082" xr:uid="{00000000-0005-0000-0000-0000CD580000}"/>
    <cellStyle name="SAPBEXheaderItem 53 6" xfId="15478" xr:uid="{00000000-0005-0000-0000-0000CE580000}"/>
    <cellStyle name="SAPBEXheaderItem 53 7" xfId="18778" xr:uid="{00000000-0005-0000-0000-0000CF580000}"/>
    <cellStyle name="SAPBEXheaderItem 53 8" xfId="20174" xr:uid="{00000000-0005-0000-0000-0000D0580000}"/>
    <cellStyle name="SAPBEXheaderItem 53 9" xfId="23313" xr:uid="{00000000-0005-0000-0000-0000D1580000}"/>
    <cellStyle name="SAPBEXheaderItem 54" xfId="5067" xr:uid="{00000000-0005-0000-0000-0000D2580000}"/>
    <cellStyle name="SAPBEXheaderItem 54 2" xfId="7605" xr:uid="{00000000-0005-0000-0000-0000D3580000}"/>
    <cellStyle name="SAPBEXheaderItem 54 3" xfId="9868" xr:uid="{00000000-0005-0000-0000-0000D4580000}"/>
    <cellStyle name="SAPBEXheaderItem 54 4" xfId="10807" xr:uid="{00000000-0005-0000-0000-0000D5580000}"/>
    <cellStyle name="SAPBEXheaderItem 54 5" xfId="13168" xr:uid="{00000000-0005-0000-0000-0000D6580000}"/>
    <cellStyle name="SAPBEXheaderItem 54 6" xfId="16420" xr:uid="{00000000-0005-0000-0000-0000D7580000}"/>
    <cellStyle name="SAPBEXheaderItem 54 7" xfId="17864" xr:uid="{00000000-0005-0000-0000-0000D8580000}"/>
    <cellStyle name="SAPBEXheaderItem 54 8" xfId="21116" xr:uid="{00000000-0005-0000-0000-0000D9580000}"/>
    <cellStyle name="SAPBEXheaderItem 54 9" xfId="22478" xr:uid="{00000000-0005-0000-0000-0000DA580000}"/>
    <cellStyle name="SAPBEXheaderItem 55" xfId="5097" xr:uid="{00000000-0005-0000-0000-0000DB580000}"/>
    <cellStyle name="SAPBEXheaderItem 55 2" xfId="7635" xr:uid="{00000000-0005-0000-0000-0000DC580000}"/>
    <cellStyle name="SAPBEXheaderItem 55 3" xfId="9186" xr:uid="{00000000-0005-0000-0000-0000DD580000}"/>
    <cellStyle name="SAPBEXheaderItem 55 4" xfId="12158" xr:uid="{00000000-0005-0000-0000-0000DE580000}"/>
    <cellStyle name="SAPBEXheaderItem 55 5" xfId="14641" xr:uid="{00000000-0005-0000-0000-0000DF580000}"/>
    <cellStyle name="SAPBEXheaderItem 55 6" xfId="16880" xr:uid="{00000000-0005-0000-0000-0000E0580000}"/>
    <cellStyle name="SAPBEXheaderItem 55 7" xfId="19337" xr:uid="{00000000-0005-0000-0000-0000E1580000}"/>
    <cellStyle name="SAPBEXheaderItem 55 8" xfId="21576" xr:uid="{00000000-0005-0000-0000-0000E2580000}"/>
    <cellStyle name="SAPBEXheaderItem 55 9" xfId="23832" xr:uid="{00000000-0005-0000-0000-0000E3580000}"/>
    <cellStyle name="SAPBEXheaderItem 56" xfId="5139" xr:uid="{00000000-0005-0000-0000-0000E4580000}"/>
    <cellStyle name="SAPBEXheaderItem 56 2" xfId="7677" xr:uid="{00000000-0005-0000-0000-0000E5580000}"/>
    <cellStyle name="SAPBEXheaderItem 56 3" xfId="9743" xr:uid="{00000000-0005-0000-0000-0000E6580000}"/>
    <cellStyle name="SAPBEXheaderItem 56 4" xfId="10634" xr:uid="{00000000-0005-0000-0000-0000E7580000}"/>
    <cellStyle name="SAPBEXheaderItem 56 5" xfId="12983" xr:uid="{00000000-0005-0000-0000-0000E8580000}"/>
    <cellStyle name="SAPBEXheaderItem 56 6" xfId="16149" xr:uid="{00000000-0005-0000-0000-0000E9580000}"/>
    <cellStyle name="SAPBEXheaderItem 56 7" xfId="17679" xr:uid="{00000000-0005-0000-0000-0000EA580000}"/>
    <cellStyle name="SAPBEXheaderItem 56 8" xfId="20845" xr:uid="{00000000-0005-0000-0000-0000EB580000}"/>
    <cellStyle name="SAPBEXheaderItem 56 9" xfId="22307" xr:uid="{00000000-0005-0000-0000-0000EC580000}"/>
    <cellStyle name="SAPBEXheaderItem 57" xfId="5208" xr:uid="{00000000-0005-0000-0000-0000ED580000}"/>
    <cellStyle name="SAPBEXheaderItem 57 2" xfId="7747" xr:uid="{00000000-0005-0000-0000-0000EE580000}"/>
    <cellStyle name="SAPBEXheaderItem 57 3" xfId="9664" xr:uid="{00000000-0005-0000-0000-0000EF580000}"/>
    <cellStyle name="SAPBEXheaderItem 57 4" xfId="10519" xr:uid="{00000000-0005-0000-0000-0000F0580000}"/>
    <cellStyle name="SAPBEXheaderItem 57 5" xfId="12859" xr:uid="{00000000-0005-0000-0000-0000F1580000}"/>
    <cellStyle name="SAPBEXheaderItem 57 6" xfId="16646" xr:uid="{00000000-0005-0000-0000-0000F2580000}"/>
    <cellStyle name="SAPBEXheaderItem 57 7" xfId="17555" xr:uid="{00000000-0005-0000-0000-0000F3580000}"/>
    <cellStyle name="SAPBEXheaderItem 57 8" xfId="21342" xr:uid="{00000000-0005-0000-0000-0000F4580000}"/>
    <cellStyle name="SAPBEXheaderItem 57 9" xfId="22190" xr:uid="{00000000-0005-0000-0000-0000F5580000}"/>
    <cellStyle name="SAPBEXheaderItem 58" xfId="5174" xr:uid="{00000000-0005-0000-0000-0000F6580000}"/>
    <cellStyle name="SAPBEXheaderItem 58 2" xfId="7962" xr:uid="{00000000-0005-0000-0000-0000F7580000}"/>
    <cellStyle name="SAPBEXheaderItem 58 3" xfId="9199" xr:uid="{00000000-0005-0000-0000-0000F8580000}"/>
    <cellStyle name="SAPBEXheaderItem 58 4" xfId="14856" xr:uid="{00000000-0005-0000-0000-0000F9580000}"/>
    <cellStyle name="SAPBEXheaderItem 58 5" xfId="15020" xr:uid="{00000000-0005-0000-0000-0000FA580000}"/>
    <cellStyle name="SAPBEXheaderItem 58 6" xfId="19552" xr:uid="{00000000-0005-0000-0000-0000FB580000}"/>
    <cellStyle name="SAPBEXheaderItem 58 7" xfId="19716" xr:uid="{00000000-0005-0000-0000-0000FC580000}"/>
    <cellStyle name="SAPBEXheaderItem 58 8" xfId="24028" xr:uid="{00000000-0005-0000-0000-0000FD580000}"/>
    <cellStyle name="SAPBEXheaderItem 59" xfId="8639" xr:uid="{00000000-0005-0000-0000-0000FE580000}"/>
    <cellStyle name="SAPBEXheaderItem 6" xfId="3252" xr:uid="{00000000-0005-0000-0000-0000FF580000}"/>
    <cellStyle name="SAPBEXheaderItem 6 2" xfId="5790" xr:uid="{00000000-0005-0000-0000-000000590000}"/>
    <cellStyle name="SAPBEXheaderItem 6 3" xfId="8667" xr:uid="{00000000-0005-0000-0000-000001590000}"/>
    <cellStyle name="SAPBEXheaderItem 6 4" xfId="11112" xr:uid="{00000000-0005-0000-0000-000002590000}"/>
    <cellStyle name="SAPBEXheaderItem 6 5" xfId="13506" xr:uid="{00000000-0005-0000-0000-000003590000}"/>
    <cellStyle name="SAPBEXheaderItem 6 6" xfId="16386" xr:uid="{00000000-0005-0000-0000-000004590000}"/>
    <cellStyle name="SAPBEXheaderItem 6 7" xfId="18202" xr:uid="{00000000-0005-0000-0000-000005590000}"/>
    <cellStyle name="SAPBEXheaderItem 6 8" xfId="21082" xr:uid="{00000000-0005-0000-0000-000006590000}"/>
    <cellStyle name="SAPBEXheaderItem 6 9" xfId="22785" xr:uid="{00000000-0005-0000-0000-000007590000}"/>
    <cellStyle name="SAPBEXheaderItem 60" xfId="10580" xr:uid="{00000000-0005-0000-0000-000008590000}"/>
    <cellStyle name="SAPBEXheaderItem 61" xfId="12927" xr:uid="{00000000-0005-0000-0000-000009590000}"/>
    <cellStyle name="SAPBEXheaderItem 62" xfId="13818" xr:uid="{00000000-0005-0000-0000-00000A590000}"/>
    <cellStyle name="SAPBEXheaderItem 63" xfId="17623" xr:uid="{00000000-0005-0000-0000-00000B590000}"/>
    <cellStyle name="SAPBEXheaderItem 64" xfId="18514" xr:uid="{00000000-0005-0000-0000-00000C590000}"/>
    <cellStyle name="SAPBEXheaderItem 65" xfId="22253" xr:uid="{00000000-0005-0000-0000-00000D590000}"/>
    <cellStyle name="SAPBEXheaderItem 7" xfId="3295" xr:uid="{00000000-0005-0000-0000-00000E590000}"/>
    <cellStyle name="SAPBEXheaderItem 7 2" xfId="5833" xr:uid="{00000000-0005-0000-0000-00000F590000}"/>
    <cellStyle name="SAPBEXheaderItem 7 3" xfId="8158" xr:uid="{00000000-0005-0000-0000-000010590000}"/>
    <cellStyle name="SAPBEXheaderItem 7 4" xfId="10086" xr:uid="{00000000-0005-0000-0000-000011590000}"/>
    <cellStyle name="SAPBEXheaderItem 7 5" xfId="12463" xr:uid="{00000000-0005-0000-0000-000012590000}"/>
    <cellStyle name="SAPBEXheaderItem 7 6" xfId="16843" xr:uid="{00000000-0005-0000-0000-000013590000}"/>
    <cellStyle name="SAPBEXheaderItem 7 7" xfId="17159" xr:uid="{00000000-0005-0000-0000-000014590000}"/>
    <cellStyle name="SAPBEXheaderItem 7 8" xfId="21539" xr:uid="{00000000-0005-0000-0000-000015590000}"/>
    <cellStyle name="SAPBEXheaderItem 7 9" xfId="21840" xr:uid="{00000000-0005-0000-0000-000016590000}"/>
    <cellStyle name="SAPBEXheaderItem 8" xfId="3338" xr:uid="{00000000-0005-0000-0000-000017590000}"/>
    <cellStyle name="SAPBEXheaderItem 8 2" xfId="5876" xr:uid="{00000000-0005-0000-0000-000018590000}"/>
    <cellStyle name="SAPBEXheaderItem 8 3" xfId="8001" xr:uid="{00000000-0005-0000-0000-000019590000}"/>
    <cellStyle name="SAPBEXheaderItem 8 4" xfId="11832" xr:uid="{00000000-0005-0000-0000-00001A590000}"/>
    <cellStyle name="SAPBEXheaderItem 8 5" xfId="14290" xr:uid="{00000000-0005-0000-0000-00001B590000}"/>
    <cellStyle name="SAPBEXheaderItem 8 6" xfId="16084" xr:uid="{00000000-0005-0000-0000-00001C590000}"/>
    <cellStyle name="SAPBEXheaderItem 8 7" xfId="18986" xr:uid="{00000000-0005-0000-0000-00001D590000}"/>
    <cellStyle name="SAPBEXheaderItem 8 8" xfId="20780" xr:uid="{00000000-0005-0000-0000-00001E590000}"/>
    <cellStyle name="SAPBEXheaderItem 8 9" xfId="23507" xr:uid="{00000000-0005-0000-0000-00001F590000}"/>
    <cellStyle name="SAPBEXheaderItem 9" xfId="3381" xr:uid="{00000000-0005-0000-0000-000020590000}"/>
    <cellStyle name="SAPBEXheaderItem 9 2" xfId="5919" xr:uid="{00000000-0005-0000-0000-000021590000}"/>
    <cellStyle name="SAPBEXheaderItem 9 3" xfId="8721" xr:uid="{00000000-0005-0000-0000-000022590000}"/>
    <cellStyle name="SAPBEXheaderItem 9 4" xfId="9383" xr:uid="{00000000-0005-0000-0000-000023590000}"/>
    <cellStyle name="SAPBEXheaderItem 9 5" xfId="14910" xr:uid="{00000000-0005-0000-0000-000024590000}"/>
    <cellStyle name="SAPBEXheaderItem 9 6" xfId="16801" xr:uid="{00000000-0005-0000-0000-000025590000}"/>
    <cellStyle name="SAPBEXheaderItem 9 7" xfId="19606" xr:uid="{00000000-0005-0000-0000-000026590000}"/>
    <cellStyle name="SAPBEXheaderItem 9 8" xfId="21497" xr:uid="{00000000-0005-0000-0000-000027590000}"/>
    <cellStyle name="SAPBEXheaderItem 9 9" xfId="24074" xr:uid="{00000000-0005-0000-0000-000028590000}"/>
    <cellStyle name="SAPBEXheaderText" xfId="2959" xr:uid="{00000000-0005-0000-0000-000029590000}"/>
    <cellStyle name="SAPBEXheaderText 10" xfId="3422" xr:uid="{00000000-0005-0000-0000-00002A590000}"/>
    <cellStyle name="SAPBEXheaderText 10 2" xfId="5960" xr:uid="{00000000-0005-0000-0000-00002B590000}"/>
    <cellStyle name="SAPBEXheaderText 10 3" xfId="9591" xr:uid="{00000000-0005-0000-0000-00002C590000}"/>
    <cellStyle name="SAPBEXheaderText 10 4" xfId="11053" xr:uid="{00000000-0005-0000-0000-00002D590000}"/>
    <cellStyle name="SAPBEXheaderText 10 5" xfId="13438" xr:uid="{00000000-0005-0000-0000-00002E590000}"/>
    <cellStyle name="SAPBEXheaderText 10 6" xfId="16517" xr:uid="{00000000-0005-0000-0000-00002F590000}"/>
    <cellStyle name="SAPBEXheaderText 10 7" xfId="18134" xr:uid="{00000000-0005-0000-0000-000030590000}"/>
    <cellStyle name="SAPBEXheaderText 10 8" xfId="21213" xr:uid="{00000000-0005-0000-0000-000031590000}"/>
    <cellStyle name="SAPBEXheaderText 10 9" xfId="22726" xr:uid="{00000000-0005-0000-0000-000032590000}"/>
    <cellStyle name="SAPBEXheaderText 11" xfId="3468" xr:uid="{00000000-0005-0000-0000-000033590000}"/>
    <cellStyle name="SAPBEXheaderText 11 2" xfId="6006" xr:uid="{00000000-0005-0000-0000-000034590000}"/>
    <cellStyle name="SAPBEXheaderText 11 3" xfId="9474" xr:uid="{00000000-0005-0000-0000-000035590000}"/>
    <cellStyle name="SAPBEXheaderText 11 4" xfId="12179" xr:uid="{00000000-0005-0000-0000-000036590000}"/>
    <cellStyle name="SAPBEXheaderText 11 5" xfId="14662" xr:uid="{00000000-0005-0000-0000-000037590000}"/>
    <cellStyle name="SAPBEXheaderText 11 6" xfId="15170" xr:uid="{00000000-0005-0000-0000-000038590000}"/>
    <cellStyle name="SAPBEXheaderText 11 7" xfId="19358" xr:uid="{00000000-0005-0000-0000-000039590000}"/>
    <cellStyle name="SAPBEXheaderText 11 8" xfId="19866" xr:uid="{00000000-0005-0000-0000-00003A590000}"/>
    <cellStyle name="SAPBEXheaderText 11 9" xfId="23853" xr:uid="{00000000-0005-0000-0000-00003B590000}"/>
    <cellStyle name="SAPBEXheaderText 12" xfId="3414" xr:uid="{00000000-0005-0000-0000-00003C590000}"/>
    <cellStyle name="SAPBEXheaderText 12 2" xfId="5952" xr:uid="{00000000-0005-0000-0000-00003D590000}"/>
    <cellStyle name="SAPBEXheaderText 12 3" xfId="10002" xr:uid="{00000000-0005-0000-0000-00003E590000}"/>
    <cellStyle name="SAPBEXheaderText 12 4" xfId="10078" xr:uid="{00000000-0005-0000-0000-00003F590000}"/>
    <cellStyle name="SAPBEXheaderText 12 5" xfId="14602" xr:uid="{00000000-0005-0000-0000-000040590000}"/>
    <cellStyle name="SAPBEXheaderText 12 6" xfId="15451" xr:uid="{00000000-0005-0000-0000-000041590000}"/>
    <cellStyle name="SAPBEXheaderText 12 7" xfId="19298" xr:uid="{00000000-0005-0000-0000-000042590000}"/>
    <cellStyle name="SAPBEXheaderText 12 8" xfId="20147" xr:uid="{00000000-0005-0000-0000-000043590000}"/>
    <cellStyle name="SAPBEXheaderText 12 9" xfId="23794" xr:uid="{00000000-0005-0000-0000-000044590000}"/>
    <cellStyle name="SAPBEXheaderText 13" xfId="3551" xr:uid="{00000000-0005-0000-0000-000045590000}"/>
    <cellStyle name="SAPBEXheaderText 13 2" xfId="6089" xr:uid="{00000000-0005-0000-0000-000046590000}"/>
    <cellStyle name="SAPBEXheaderText 13 3" xfId="7985" xr:uid="{00000000-0005-0000-0000-000047590000}"/>
    <cellStyle name="SAPBEXheaderText 13 4" xfId="12152" xr:uid="{00000000-0005-0000-0000-000048590000}"/>
    <cellStyle name="SAPBEXheaderText 13 5" xfId="14635" xr:uid="{00000000-0005-0000-0000-000049590000}"/>
    <cellStyle name="SAPBEXheaderText 13 6" xfId="16320" xr:uid="{00000000-0005-0000-0000-00004A590000}"/>
    <cellStyle name="SAPBEXheaderText 13 7" xfId="19331" xr:uid="{00000000-0005-0000-0000-00004B590000}"/>
    <cellStyle name="SAPBEXheaderText 13 8" xfId="21016" xr:uid="{00000000-0005-0000-0000-00004C590000}"/>
    <cellStyle name="SAPBEXheaderText 13 9" xfId="23826" xr:uid="{00000000-0005-0000-0000-00004D590000}"/>
    <cellStyle name="SAPBEXheaderText 14" xfId="3492" xr:uid="{00000000-0005-0000-0000-00004E590000}"/>
    <cellStyle name="SAPBEXheaderText 14 2" xfId="6030" xr:uid="{00000000-0005-0000-0000-00004F590000}"/>
    <cellStyle name="SAPBEXheaderText 14 3" xfId="10028" xr:uid="{00000000-0005-0000-0000-000050590000}"/>
    <cellStyle name="SAPBEXheaderText 14 4" xfId="12096" xr:uid="{00000000-0005-0000-0000-000051590000}"/>
    <cellStyle name="SAPBEXheaderText 14 5" xfId="12323" xr:uid="{00000000-0005-0000-0000-000052590000}"/>
    <cellStyle name="SAPBEXheaderText 14 6" xfId="16090" xr:uid="{00000000-0005-0000-0000-000053590000}"/>
    <cellStyle name="SAPBEXheaderText 14 7" xfId="17019" xr:uid="{00000000-0005-0000-0000-000054590000}"/>
    <cellStyle name="SAPBEXheaderText 14 8" xfId="20786" xr:uid="{00000000-0005-0000-0000-000055590000}"/>
    <cellStyle name="SAPBEXheaderText 14 9" xfId="21713" xr:uid="{00000000-0005-0000-0000-000056590000}"/>
    <cellStyle name="SAPBEXheaderText 15" xfId="3607" xr:uid="{00000000-0005-0000-0000-000057590000}"/>
    <cellStyle name="SAPBEXheaderText 15 2" xfId="6145" xr:uid="{00000000-0005-0000-0000-000058590000}"/>
    <cellStyle name="SAPBEXheaderText 15 3" xfId="9219" xr:uid="{00000000-0005-0000-0000-000059590000}"/>
    <cellStyle name="SAPBEXheaderText 15 4" xfId="12256" xr:uid="{00000000-0005-0000-0000-00005A590000}"/>
    <cellStyle name="SAPBEXheaderText 15 5" xfId="12349" xr:uid="{00000000-0005-0000-0000-00005B590000}"/>
    <cellStyle name="SAPBEXheaderText 15 6" xfId="15562" xr:uid="{00000000-0005-0000-0000-00005C590000}"/>
    <cellStyle name="SAPBEXheaderText 15 7" xfId="17045" xr:uid="{00000000-0005-0000-0000-00005D590000}"/>
    <cellStyle name="SAPBEXheaderText 15 8" xfId="20258" xr:uid="{00000000-0005-0000-0000-00005E590000}"/>
    <cellStyle name="SAPBEXheaderText 15 9" xfId="21737" xr:uid="{00000000-0005-0000-0000-00005F590000}"/>
    <cellStyle name="SAPBEXheaderText 16" xfId="3552" xr:uid="{00000000-0005-0000-0000-000060590000}"/>
    <cellStyle name="SAPBEXheaderText 16 2" xfId="6090" xr:uid="{00000000-0005-0000-0000-000061590000}"/>
    <cellStyle name="SAPBEXheaderText 16 3" xfId="8143" xr:uid="{00000000-0005-0000-0000-000062590000}"/>
    <cellStyle name="SAPBEXheaderText 16 4" xfId="12102" xr:uid="{00000000-0005-0000-0000-000063590000}"/>
    <cellStyle name="SAPBEXheaderText 16 5" xfId="12748" xr:uid="{00000000-0005-0000-0000-000064590000}"/>
    <cellStyle name="SAPBEXheaderText 16 6" xfId="16325" xr:uid="{00000000-0005-0000-0000-000065590000}"/>
    <cellStyle name="SAPBEXheaderText 16 7" xfId="17444" xr:uid="{00000000-0005-0000-0000-000066590000}"/>
    <cellStyle name="SAPBEXheaderText 16 8" xfId="21021" xr:uid="{00000000-0005-0000-0000-000067590000}"/>
    <cellStyle name="SAPBEXheaderText 16 9" xfId="22094" xr:uid="{00000000-0005-0000-0000-000068590000}"/>
    <cellStyle name="SAPBEXheaderText 17" xfId="3663" xr:uid="{00000000-0005-0000-0000-000069590000}"/>
    <cellStyle name="SAPBEXheaderText 17 2" xfId="6201" xr:uid="{00000000-0005-0000-0000-00006A590000}"/>
    <cellStyle name="SAPBEXheaderText 17 3" xfId="8360" xr:uid="{00000000-0005-0000-0000-00006B590000}"/>
    <cellStyle name="SAPBEXheaderText 17 4" xfId="10138" xr:uid="{00000000-0005-0000-0000-00006C590000}"/>
    <cellStyle name="SAPBEXheaderText 17 5" xfId="12490" xr:uid="{00000000-0005-0000-0000-00006D590000}"/>
    <cellStyle name="SAPBEXheaderText 17 6" xfId="15154" xr:uid="{00000000-0005-0000-0000-00006E590000}"/>
    <cellStyle name="SAPBEXheaderText 17 7" xfId="17186" xr:uid="{00000000-0005-0000-0000-00006F590000}"/>
    <cellStyle name="SAPBEXheaderText 17 8" xfId="19850" xr:uid="{00000000-0005-0000-0000-000070590000}"/>
    <cellStyle name="SAPBEXheaderText 17 9" xfId="21863" xr:uid="{00000000-0005-0000-0000-000071590000}"/>
    <cellStyle name="SAPBEXheaderText 18" xfId="3623" xr:uid="{00000000-0005-0000-0000-000072590000}"/>
    <cellStyle name="SAPBEXheaderText 18 2" xfId="6161" xr:uid="{00000000-0005-0000-0000-000073590000}"/>
    <cellStyle name="SAPBEXheaderText 18 3" xfId="9751" xr:uid="{00000000-0005-0000-0000-000074590000}"/>
    <cellStyle name="SAPBEXheaderText 18 4" xfId="11669" xr:uid="{00000000-0005-0000-0000-000075590000}"/>
    <cellStyle name="SAPBEXheaderText 18 5" xfId="14116" xr:uid="{00000000-0005-0000-0000-000076590000}"/>
    <cellStyle name="SAPBEXheaderText 18 6" xfId="15130" xr:uid="{00000000-0005-0000-0000-000077590000}"/>
    <cellStyle name="SAPBEXheaderText 18 7" xfId="18812" xr:uid="{00000000-0005-0000-0000-000078590000}"/>
    <cellStyle name="SAPBEXheaderText 18 8" xfId="19826" xr:uid="{00000000-0005-0000-0000-000079590000}"/>
    <cellStyle name="SAPBEXheaderText 18 9" xfId="23343" xr:uid="{00000000-0005-0000-0000-00007A590000}"/>
    <cellStyle name="SAPBEXheaderText 19" xfId="3725" xr:uid="{00000000-0005-0000-0000-00007B590000}"/>
    <cellStyle name="SAPBEXheaderText 19 2" xfId="6263" xr:uid="{00000000-0005-0000-0000-00007C590000}"/>
    <cellStyle name="SAPBEXheaderText 19 3" xfId="9569" xr:uid="{00000000-0005-0000-0000-00007D590000}"/>
    <cellStyle name="SAPBEXheaderText 19 4" xfId="10992" xr:uid="{00000000-0005-0000-0000-00007E590000}"/>
    <cellStyle name="SAPBEXheaderText 19 5" xfId="13366" xr:uid="{00000000-0005-0000-0000-00007F590000}"/>
    <cellStyle name="SAPBEXheaderText 19 6" xfId="16179" xr:uid="{00000000-0005-0000-0000-000080590000}"/>
    <cellStyle name="SAPBEXheaderText 19 7" xfId="18062" xr:uid="{00000000-0005-0000-0000-000081590000}"/>
    <cellStyle name="SAPBEXheaderText 19 8" xfId="20875" xr:uid="{00000000-0005-0000-0000-000082590000}"/>
    <cellStyle name="SAPBEXheaderText 19 9" xfId="22665" xr:uid="{00000000-0005-0000-0000-000083590000}"/>
    <cellStyle name="SAPBEXheaderText 2" xfId="3078" xr:uid="{00000000-0005-0000-0000-000084590000}"/>
    <cellStyle name="SAPBEXheaderText 2 2" xfId="5616" xr:uid="{00000000-0005-0000-0000-000085590000}"/>
    <cellStyle name="SAPBEXheaderText 2 3" xfId="9995" xr:uid="{00000000-0005-0000-0000-000086590000}"/>
    <cellStyle name="SAPBEXheaderText 2 4" xfId="10701" xr:uid="{00000000-0005-0000-0000-000087590000}"/>
    <cellStyle name="SAPBEXheaderText 2 5" xfId="13054" xr:uid="{00000000-0005-0000-0000-000088590000}"/>
    <cellStyle name="SAPBEXheaderText 2 6" xfId="15968" xr:uid="{00000000-0005-0000-0000-000089590000}"/>
    <cellStyle name="SAPBEXheaderText 2 7" xfId="17750" xr:uid="{00000000-0005-0000-0000-00008A590000}"/>
    <cellStyle name="SAPBEXheaderText 2 8" xfId="20664" xr:uid="{00000000-0005-0000-0000-00008B590000}"/>
    <cellStyle name="SAPBEXheaderText 2 9" xfId="22374" xr:uid="{00000000-0005-0000-0000-00008C590000}"/>
    <cellStyle name="SAPBEXheaderText 20" xfId="3673" xr:uid="{00000000-0005-0000-0000-00008D590000}"/>
    <cellStyle name="SAPBEXheaderText 20 2" xfId="6211" xr:uid="{00000000-0005-0000-0000-00008E590000}"/>
    <cellStyle name="SAPBEXheaderText 20 3" xfId="9356" xr:uid="{00000000-0005-0000-0000-00008F590000}"/>
    <cellStyle name="SAPBEXheaderText 20 4" xfId="10873" xr:uid="{00000000-0005-0000-0000-000090590000}"/>
    <cellStyle name="SAPBEXheaderText 20 5" xfId="12409" xr:uid="{00000000-0005-0000-0000-000091590000}"/>
    <cellStyle name="SAPBEXheaderText 20 6" xfId="16592" xr:uid="{00000000-0005-0000-0000-000092590000}"/>
    <cellStyle name="SAPBEXheaderText 20 7" xfId="17105" xr:uid="{00000000-0005-0000-0000-000093590000}"/>
    <cellStyle name="SAPBEXheaderText 20 8" xfId="21288" xr:uid="{00000000-0005-0000-0000-000094590000}"/>
    <cellStyle name="SAPBEXheaderText 20 9" xfId="21791" xr:uid="{00000000-0005-0000-0000-000095590000}"/>
    <cellStyle name="SAPBEXheaderText 21" xfId="3787" xr:uid="{00000000-0005-0000-0000-000096590000}"/>
    <cellStyle name="SAPBEXheaderText 21 2" xfId="6325" xr:uid="{00000000-0005-0000-0000-000097590000}"/>
    <cellStyle name="SAPBEXheaderText 21 3" xfId="5528" xr:uid="{00000000-0005-0000-0000-000098590000}"/>
    <cellStyle name="SAPBEXheaderText 21 4" xfId="11436" xr:uid="{00000000-0005-0000-0000-000099590000}"/>
    <cellStyle name="SAPBEXheaderText 21 5" xfId="13854" xr:uid="{00000000-0005-0000-0000-00009A590000}"/>
    <cellStyle name="SAPBEXheaderText 21 6" xfId="15337" xr:uid="{00000000-0005-0000-0000-00009B590000}"/>
    <cellStyle name="SAPBEXheaderText 21 7" xfId="18550" xr:uid="{00000000-0005-0000-0000-00009C590000}"/>
    <cellStyle name="SAPBEXheaderText 21 8" xfId="20033" xr:uid="{00000000-0005-0000-0000-00009D590000}"/>
    <cellStyle name="SAPBEXheaderText 21 9" xfId="23111" xr:uid="{00000000-0005-0000-0000-00009E590000}"/>
    <cellStyle name="SAPBEXheaderText 22" xfId="3824" xr:uid="{00000000-0005-0000-0000-00009F590000}"/>
    <cellStyle name="SAPBEXheaderText 22 2" xfId="6362" xr:uid="{00000000-0005-0000-0000-0000A0590000}"/>
    <cellStyle name="SAPBEXheaderText 22 3" xfId="8062" xr:uid="{00000000-0005-0000-0000-0000A1590000}"/>
    <cellStyle name="SAPBEXheaderText 22 4" xfId="11426" xr:uid="{00000000-0005-0000-0000-0000A2590000}"/>
    <cellStyle name="SAPBEXheaderText 22 5" xfId="13844" xr:uid="{00000000-0005-0000-0000-0000A3590000}"/>
    <cellStyle name="SAPBEXheaderText 22 6" xfId="15663" xr:uid="{00000000-0005-0000-0000-0000A4590000}"/>
    <cellStyle name="SAPBEXheaderText 22 7" xfId="18540" xr:uid="{00000000-0005-0000-0000-0000A5590000}"/>
    <cellStyle name="SAPBEXheaderText 22 8" xfId="20359" xr:uid="{00000000-0005-0000-0000-0000A6590000}"/>
    <cellStyle name="SAPBEXheaderText 22 9" xfId="23101" xr:uid="{00000000-0005-0000-0000-0000A7590000}"/>
    <cellStyle name="SAPBEXheaderText 23" xfId="3775" xr:uid="{00000000-0005-0000-0000-0000A8590000}"/>
    <cellStyle name="SAPBEXheaderText 23 2" xfId="6313" xr:uid="{00000000-0005-0000-0000-0000A9590000}"/>
    <cellStyle name="SAPBEXheaderText 23 3" xfId="9801" xr:uid="{00000000-0005-0000-0000-0000AA590000}"/>
    <cellStyle name="SAPBEXheaderText 23 4" xfId="11433" xr:uid="{00000000-0005-0000-0000-0000AB590000}"/>
    <cellStyle name="SAPBEXheaderText 23 5" xfId="13851" xr:uid="{00000000-0005-0000-0000-0000AC590000}"/>
    <cellStyle name="SAPBEXheaderText 23 6" xfId="16186" xr:uid="{00000000-0005-0000-0000-0000AD590000}"/>
    <cellStyle name="SAPBEXheaderText 23 7" xfId="18547" xr:uid="{00000000-0005-0000-0000-0000AE590000}"/>
    <cellStyle name="SAPBEXheaderText 23 8" xfId="20882" xr:uid="{00000000-0005-0000-0000-0000AF590000}"/>
    <cellStyle name="SAPBEXheaderText 23 9" xfId="23108" xr:uid="{00000000-0005-0000-0000-0000B0590000}"/>
    <cellStyle name="SAPBEXheaderText 24" xfId="3804" xr:uid="{00000000-0005-0000-0000-0000B1590000}"/>
    <cellStyle name="SAPBEXheaderText 24 2" xfId="6342" xr:uid="{00000000-0005-0000-0000-0000B2590000}"/>
    <cellStyle name="SAPBEXheaderText 24 3" xfId="9778" xr:uid="{00000000-0005-0000-0000-0000B3590000}"/>
    <cellStyle name="SAPBEXheaderText 24 4" xfId="11367" xr:uid="{00000000-0005-0000-0000-0000B4590000}"/>
    <cellStyle name="SAPBEXheaderText 24 5" xfId="13780" xr:uid="{00000000-0005-0000-0000-0000B5590000}"/>
    <cellStyle name="SAPBEXheaderText 24 6" xfId="16175" xr:uid="{00000000-0005-0000-0000-0000B6590000}"/>
    <cellStyle name="SAPBEXheaderText 24 7" xfId="18476" xr:uid="{00000000-0005-0000-0000-0000B7590000}"/>
    <cellStyle name="SAPBEXheaderText 24 8" xfId="20871" xr:uid="{00000000-0005-0000-0000-0000B8590000}"/>
    <cellStyle name="SAPBEXheaderText 24 9" xfId="23041" xr:uid="{00000000-0005-0000-0000-0000B9590000}"/>
    <cellStyle name="SAPBEXheaderText 25" xfId="3899" xr:uid="{00000000-0005-0000-0000-0000BA590000}"/>
    <cellStyle name="SAPBEXheaderText 25 2" xfId="6437" xr:uid="{00000000-0005-0000-0000-0000BB590000}"/>
    <cellStyle name="SAPBEXheaderText 25 3" xfId="9938" xr:uid="{00000000-0005-0000-0000-0000BC590000}"/>
    <cellStyle name="SAPBEXheaderText 25 4" xfId="11009" xr:uid="{00000000-0005-0000-0000-0000BD590000}"/>
    <cellStyle name="SAPBEXheaderText 25 5" xfId="13386" xr:uid="{00000000-0005-0000-0000-0000BE590000}"/>
    <cellStyle name="SAPBEXheaderText 25 6" xfId="16447" xr:uid="{00000000-0005-0000-0000-0000BF590000}"/>
    <cellStyle name="SAPBEXheaderText 25 7" xfId="18082" xr:uid="{00000000-0005-0000-0000-0000C0590000}"/>
    <cellStyle name="SAPBEXheaderText 25 8" xfId="21143" xr:uid="{00000000-0005-0000-0000-0000C1590000}"/>
    <cellStyle name="SAPBEXheaderText 25 9" xfId="22682" xr:uid="{00000000-0005-0000-0000-0000C2590000}"/>
    <cellStyle name="SAPBEXheaderText 26" xfId="3942" xr:uid="{00000000-0005-0000-0000-0000C3590000}"/>
    <cellStyle name="SAPBEXheaderText 26 2" xfId="6480" xr:uid="{00000000-0005-0000-0000-0000C4590000}"/>
    <cellStyle name="SAPBEXheaderText 26 3" xfId="8679" xr:uid="{00000000-0005-0000-0000-0000C5590000}"/>
    <cellStyle name="SAPBEXheaderText 26 4" xfId="11911" xr:uid="{00000000-0005-0000-0000-0000C6590000}"/>
    <cellStyle name="SAPBEXheaderText 26 5" xfId="14383" xr:uid="{00000000-0005-0000-0000-0000C7590000}"/>
    <cellStyle name="SAPBEXheaderText 26 6" xfId="16848" xr:uid="{00000000-0005-0000-0000-0000C8590000}"/>
    <cellStyle name="SAPBEXheaderText 26 7" xfId="19079" xr:uid="{00000000-0005-0000-0000-0000C9590000}"/>
    <cellStyle name="SAPBEXheaderText 26 8" xfId="21544" xr:uid="{00000000-0005-0000-0000-0000CA590000}"/>
    <cellStyle name="SAPBEXheaderText 26 9" xfId="23586" xr:uid="{00000000-0005-0000-0000-0000CB590000}"/>
    <cellStyle name="SAPBEXheaderText 27" xfId="3985" xr:uid="{00000000-0005-0000-0000-0000CC590000}"/>
    <cellStyle name="SAPBEXheaderText 27 2" xfId="6523" xr:uid="{00000000-0005-0000-0000-0000CD590000}"/>
    <cellStyle name="SAPBEXheaderText 27 3" xfId="10200" xr:uid="{00000000-0005-0000-0000-0000CE590000}"/>
    <cellStyle name="SAPBEXheaderText 27 4" xfId="11776" xr:uid="{00000000-0005-0000-0000-0000CF590000}"/>
    <cellStyle name="SAPBEXheaderText 27 5" xfId="14230" xr:uid="{00000000-0005-0000-0000-0000D0590000}"/>
    <cellStyle name="SAPBEXheaderText 27 6" xfId="16973" xr:uid="{00000000-0005-0000-0000-0000D1590000}"/>
    <cellStyle name="SAPBEXheaderText 27 7" xfId="18926" xr:uid="{00000000-0005-0000-0000-0000D2590000}"/>
    <cellStyle name="SAPBEXheaderText 27 8" xfId="21669" xr:uid="{00000000-0005-0000-0000-0000D3590000}"/>
    <cellStyle name="SAPBEXheaderText 27 9" xfId="23450" xr:uid="{00000000-0005-0000-0000-0000D4590000}"/>
    <cellStyle name="SAPBEXheaderText 28" xfId="3945" xr:uid="{00000000-0005-0000-0000-0000D5590000}"/>
    <cellStyle name="SAPBEXheaderText 28 2" xfId="6483" xr:uid="{00000000-0005-0000-0000-0000D6590000}"/>
    <cellStyle name="SAPBEXheaderText 28 3" xfId="5497" xr:uid="{00000000-0005-0000-0000-0000D7590000}"/>
    <cellStyle name="SAPBEXheaderText 28 4" xfId="10517" xr:uid="{00000000-0005-0000-0000-0000D8590000}"/>
    <cellStyle name="SAPBEXheaderText 28 5" xfId="12857" xr:uid="{00000000-0005-0000-0000-0000D9590000}"/>
    <cellStyle name="SAPBEXheaderText 28 6" xfId="12528" xr:uid="{00000000-0005-0000-0000-0000DA590000}"/>
    <cellStyle name="SAPBEXheaderText 28 7" xfId="17553" xr:uid="{00000000-0005-0000-0000-0000DB590000}"/>
    <cellStyle name="SAPBEXheaderText 28 8" xfId="17224" xr:uid="{00000000-0005-0000-0000-0000DC590000}"/>
    <cellStyle name="SAPBEXheaderText 28 9" xfId="22188" xr:uid="{00000000-0005-0000-0000-0000DD590000}"/>
    <cellStyle name="SAPBEXheaderText 29" xfId="3971" xr:uid="{00000000-0005-0000-0000-0000DE590000}"/>
    <cellStyle name="SAPBEXheaderText 29 2" xfId="6509" xr:uid="{00000000-0005-0000-0000-0000DF590000}"/>
    <cellStyle name="SAPBEXheaderText 29 3" xfId="9482" xr:uid="{00000000-0005-0000-0000-0000E0590000}"/>
    <cellStyle name="SAPBEXheaderText 29 4" xfId="9959" xr:uid="{00000000-0005-0000-0000-0000E1590000}"/>
    <cellStyle name="SAPBEXheaderText 29 5" xfId="14533" xr:uid="{00000000-0005-0000-0000-0000E2590000}"/>
    <cellStyle name="SAPBEXheaderText 29 6" xfId="13142" xr:uid="{00000000-0005-0000-0000-0000E3590000}"/>
    <cellStyle name="SAPBEXheaderText 29 7" xfId="19229" xr:uid="{00000000-0005-0000-0000-0000E4590000}"/>
    <cellStyle name="SAPBEXheaderText 29 8" xfId="17838" xr:uid="{00000000-0005-0000-0000-0000E5590000}"/>
    <cellStyle name="SAPBEXheaderText 29 9" xfId="23725" xr:uid="{00000000-0005-0000-0000-0000E6590000}"/>
    <cellStyle name="SAPBEXheaderText 3" xfId="3022" xr:uid="{00000000-0005-0000-0000-0000E7590000}"/>
    <cellStyle name="SAPBEXheaderText 3 2" xfId="5561" xr:uid="{00000000-0005-0000-0000-0000E8590000}"/>
    <cellStyle name="SAPBEXheaderText 3 3" xfId="10206" xr:uid="{00000000-0005-0000-0000-0000E9590000}"/>
    <cellStyle name="SAPBEXheaderText 3 4" xfId="10302" xr:uid="{00000000-0005-0000-0000-0000EA590000}"/>
    <cellStyle name="SAPBEXheaderText 3 5" xfId="12616" xr:uid="{00000000-0005-0000-0000-0000EB590000}"/>
    <cellStyle name="SAPBEXheaderText 3 6" xfId="13396" xr:uid="{00000000-0005-0000-0000-0000EC590000}"/>
    <cellStyle name="SAPBEXheaderText 3 7" xfId="17312" xr:uid="{00000000-0005-0000-0000-0000ED590000}"/>
    <cellStyle name="SAPBEXheaderText 3 8" xfId="18092" xr:uid="{00000000-0005-0000-0000-0000EE590000}"/>
    <cellStyle name="SAPBEXheaderText 3 9" xfId="21972" xr:uid="{00000000-0005-0000-0000-0000EF590000}"/>
    <cellStyle name="SAPBEXheaderText 30" xfId="3803" xr:uid="{00000000-0005-0000-0000-0000F0590000}"/>
    <cellStyle name="SAPBEXheaderText 30 2" xfId="6341" xr:uid="{00000000-0005-0000-0000-0000F1590000}"/>
    <cellStyle name="SAPBEXheaderText 30 3" xfId="9321" xr:uid="{00000000-0005-0000-0000-0000F2590000}"/>
    <cellStyle name="SAPBEXheaderText 30 4" xfId="11098" xr:uid="{00000000-0005-0000-0000-0000F3590000}"/>
    <cellStyle name="SAPBEXheaderText 30 5" xfId="13491" xr:uid="{00000000-0005-0000-0000-0000F4590000}"/>
    <cellStyle name="SAPBEXheaderText 30 6" xfId="15158" xr:uid="{00000000-0005-0000-0000-0000F5590000}"/>
    <cellStyle name="SAPBEXheaderText 30 7" xfId="18187" xr:uid="{00000000-0005-0000-0000-0000F6590000}"/>
    <cellStyle name="SAPBEXheaderText 30 8" xfId="19854" xr:uid="{00000000-0005-0000-0000-0000F7590000}"/>
    <cellStyle name="SAPBEXheaderText 30 9" xfId="22771" xr:uid="{00000000-0005-0000-0000-0000F8590000}"/>
    <cellStyle name="SAPBEXheaderText 31" xfId="4133" xr:uid="{00000000-0005-0000-0000-0000F9590000}"/>
    <cellStyle name="SAPBEXheaderText 31 2" xfId="6671" xr:uid="{00000000-0005-0000-0000-0000FA590000}"/>
    <cellStyle name="SAPBEXheaderText 31 3" xfId="5485" xr:uid="{00000000-0005-0000-0000-0000FB590000}"/>
    <cellStyle name="SAPBEXheaderText 31 4" xfId="10956" xr:uid="{00000000-0005-0000-0000-0000FC590000}"/>
    <cellStyle name="SAPBEXheaderText 31 5" xfId="13327" xr:uid="{00000000-0005-0000-0000-0000FD590000}"/>
    <cellStyle name="SAPBEXheaderText 31 6" xfId="16895" xr:uid="{00000000-0005-0000-0000-0000FE590000}"/>
    <cellStyle name="SAPBEXheaderText 31 7" xfId="18023" xr:uid="{00000000-0005-0000-0000-0000FF590000}"/>
    <cellStyle name="SAPBEXheaderText 31 8" xfId="21591" xr:uid="{00000000-0005-0000-0000-0000005A0000}"/>
    <cellStyle name="SAPBEXheaderText 31 9" xfId="22627" xr:uid="{00000000-0005-0000-0000-0000015A0000}"/>
    <cellStyle name="SAPBEXheaderText 32" xfId="4176" xr:uid="{00000000-0005-0000-0000-0000025A0000}"/>
    <cellStyle name="SAPBEXheaderText 32 2" xfId="6714" xr:uid="{00000000-0005-0000-0000-0000035A0000}"/>
    <cellStyle name="SAPBEXheaderText 32 3" xfId="8662" xr:uid="{00000000-0005-0000-0000-0000045A0000}"/>
    <cellStyle name="SAPBEXheaderText 32 4" xfId="10855" xr:uid="{00000000-0005-0000-0000-0000055A0000}"/>
    <cellStyle name="SAPBEXheaderText 32 5" xfId="13220" xr:uid="{00000000-0005-0000-0000-0000065A0000}"/>
    <cellStyle name="SAPBEXheaderText 32 6" xfId="15533" xr:uid="{00000000-0005-0000-0000-0000075A0000}"/>
    <cellStyle name="SAPBEXheaderText 32 7" xfId="17916" xr:uid="{00000000-0005-0000-0000-0000085A0000}"/>
    <cellStyle name="SAPBEXheaderText 32 8" xfId="20229" xr:uid="{00000000-0005-0000-0000-0000095A0000}"/>
    <cellStyle name="SAPBEXheaderText 32 9" xfId="22526" xr:uid="{00000000-0005-0000-0000-00000A5A0000}"/>
    <cellStyle name="SAPBEXheaderText 33" xfId="4221" xr:uid="{00000000-0005-0000-0000-00000B5A0000}"/>
    <cellStyle name="SAPBEXheaderText 33 2" xfId="6759" xr:uid="{00000000-0005-0000-0000-00000C5A0000}"/>
    <cellStyle name="SAPBEXheaderText 33 3" xfId="8273" xr:uid="{00000000-0005-0000-0000-00000D5A0000}"/>
    <cellStyle name="SAPBEXheaderText 33 4" xfId="10397" xr:uid="{00000000-0005-0000-0000-00000E5A0000}"/>
    <cellStyle name="SAPBEXheaderText 33 5" xfId="12720" xr:uid="{00000000-0005-0000-0000-00000F5A0000}"/>
    <cellStyle name="SAPBEXheaderText 33 6" xfId="15133" xr:uid="{00000000-0005-0000-0000-0000105A0000}"/>
    <cellStyle name="SAPBEXheaderText 33 7" xfId="17416" xr:uid="{00000000-0005-0000-0000-0000115A0000}"/>
    <cellStyle name="SAPBEXheaderText 33 8" xfId="19829" xr:uid="{00000000-0005-0000-0000-0000125A0000}"/>
    <cellStyle name="SAPBEXheaderText 33 9" xfId="22068" xr:uid="{00000000-0005-0000-0000-0000135A0000}"/>
    <cellStyle name="SAPBEXheaderText 34" xfId="4261" xr:uid="{00000000-0005-0000-0000-0000145A0000}"/>
    <cellStyle name="SAPBEXheaderText 34 2" xfId="6799" xr:uid="{00000000-0005-0000-0000-0000155A0000}"/>
    <cellStyle name="SAPBEXheaderText 34 3" xfId="8060" xr:uid="{00000000-0005-0000-0000-0000165A0000}"/>
    <cellStyle name="SAPBEXheaderText 34 4" xfId="10017" xr:uid="{00000000-0005-0000-0000-0000175A0000}"/>
    <cellStyle name="SAPBEXheaderText 34 5" xfId="12533" xr:uid="{00000000-0005-0000-0000-0000185A0000}"/>
    <cellStyle name="SAPBEXheaderText 34 6" xfId="16300" xr:uid="{00000000-0005-0000-0000-0000195A0000}"/>
    <cellStyle name="SAPBEXheaderText 34 7" xfId="17229" xr:uid="{00000000-0005-0000-0000-00001A5A0000}"/>
    <cellStyle name="SAPBEXheaderText 34 8" xfId="20996" xr:uid="{00000000-0005-0000-0000-00001B5A0000}"/>
    <cellStyle name="SAPBEXheaderText 34 9" xfId="21897" xr:uid="{00000000-0005-0000-0000-00001C5A0000}"/>
    <cellStyle name="SAPBEXheaderText 35" xfId="4304" xr:uid="{00000000-0005-0000-0000-00001D5A0000}"/>
    <cellStyle name="SAPBEXheaderText 35 2" xfId="6842" xr:uid="{00000000-0005-0000-0000-00001E5A0000}"/>
    <cellStyle name="SAPBEXheaderText 35 3" xfId="8893" xr:uid="{00000000-0005-0000-0000-00001F5A0000}"/>
    <cellStyle name="SAPBEXheaderText 35 4" xfId="10596" xr:uid="{00000000-0005-0000-0000-0000205A0000}"/>
    <cellStyle name="SAPBEXheaderText 35 5" xfId="12944" xr:uid="{00000000-0005-0000-0000-0000215A0000}"/>
    <cellStyle name="SAPBEXheaderText 35 6" xfId="15742" xr:uid="{00000000-0005-0000-0000-0000225A0000}"/>
    <cellStyle name="SAPBEXheaderText 35 7" xfId="17640" xr:uid="{00000000-0005-0000-0000-0000235A0000}"/>
    <cellStyle name="SAPBEXheaderText 35 8" xfId="20438" xr:uid="{00000000-0005-0000-0000-0000245A0000}"/>
    <cellStyle name="SAPBEXheaderText 35 9" xfId="22269" xr:uid="{00000000-0005-0000-0000-0000255A0000}"/>
    <cellStyle name="SAPBEXheaderText 36" xfId="4347" xr:uid="{00000000-0005-0000-0000-0000265A0000}"/>
    <cellStyle name="SAPBEXheaderText 36 2" xfId="6885" xr:uid="{00000000-0005-0000-0000-0000275A0000}"/>
    <cellStyle name="SAPBEXheaderText 36 3" xfId="8630" xr:uid="{00000000-0005-0000-0000-0000285A0000}"/>
    <cellStyle name="SAPBEXheaderText 36 4" xfId="11165" xr:uid="{00000000-0005-0000-0000-0000295A0000}"/>
    <cellStyle name="SAPBEXheaderText 36 5" xfId="13561" xr:uid="{00000000-0005-0000-0000-00002A5A0000}"/>
    <cellStyle name="SAPBEXheaderText 36 6" xfId="12592" xr:uid="{00000000-0005-0000-0000-00002B5A0000}"/>
    <cellStyle name="SAPBEXheaderText 36 7" xfId="18257" xr:uid="{00000000-0005-0000-0000-00002C5A0000}"/>
    <cellStyle name="SAPBEXheaderText 36 8" xfId="17288" xr:uid="{00000000-0005-0000-0000-00002D5A0000}"/>
    <cellStyle name="SAPBEXheaderText 36 9" xfId="22838" xr:uid="{00000000-0005-0000-0000-00002E5A0000}"/>
    <cellStyle name="SAPBEXheaderText 37" xfId="4390" xr:uid="{00000000-0005-0000-0000-00002F5A0000}"/>
    <cellStyle name="SAPBEXheaderText 37 2" xfId="6928" xr:uid="{00000000-0005-0000-0000-0000305A0000}"/>
    <cellStyle name="SAPBEXheaderText 37 3" xfId="9462" xr:uid="{00000000-0005-0000-0000-0000315A0000}"/>
    <cellStyle name="SAPBEXheaderText 37 4" xfId="11594" xr:uid="{00000000-0005-0000-0000-0000325A0000}"/>
    <cellStyle name="SAPBEXheaderText 37 5" xfId="14032" xr:uid="{00000000-0005-0000-0000-0000335A0000}"/>
    <cellStyle name="SAPBEXheaderText 37 6" xfId="12834" xr:uid="{00000000-0005-0000-0000-0000345A0000}"/>
    <cellStyle name="SAPBEXheaderText 37 7" xfId="18728" xr:uid="{00000000-0005-0000-0000-0000355A0000}"/>
    <cellStyle name="SAPBEXheaderText 37 8" xfId="17530" xr:uid="{00000000-0005-0000-0000-0000365A0000}"/>
    <cellStyle name="SAPBEXheaderText 37 9" xfId="23268" xr:uid="{00000000-0005-0000-0000-0000375A0000}"/>
    <cellStyle name="SAPBEXheaderText 38" xfId="4433" xr:uid="{00000000-0005-0000-0000-0000385A0000}"/>
    <cellStyle name="SAPBEXheaderText 38 2" xfId="6971" xr:uid="{00000000-0005-0000-0000-0000395A0000}"/>
    <cellStyle name="SAPBEXheaderText 38 3" xfId="9054" xr:uid="{00000000-0005-0000-0000-00003A5A0000}"/>
    <cellStyle name="SAPBEXheaderText 38 4" xfId="11718" xr:uid="{00000000-0005-0000-0000-00003B5A0000}"/>
    <cellStyle name="SAPBEXheaderText 38 5" xfId="14169" xr:uid="{00000000-0005-0000-0000-00003C5A0000}"/>
    <cellStyle name="SAPBEXheaderText 38 6" xfId="15161" xr:uid="{00000000-0005-0000-0000-00003D5A0000}"/>
    <cellStyle name="SAPBEXheaderText 38 7" xfId="18865" xr:uid="{00000000-0005-0000-0000-00003E5A0000}"/>
    <cellStyle name="SAPBEXheaderText 38 8" xfId="19857" xr:uid="{00000000-0005-0000-0000-00003F5A0000}"/>
    <cellStyle name="SAPBEXheaderText 38 9" xfId="23392" xr:uid="{00000000-0005-0000-0000-0000405A0000}"/>
    <cellStyle name="SAPBEXheaderText 39" xfId="4352" xr:uid="{00000000-0005-0000-0000-0000415A0000}"/>
    <cellStyle name="SAPBEXheaderText 39 2" xfId="6890" xr:uid="{00000000-0005-0000-0000-0000425A0000}"/>
    <cellStyle name="SAPBEXheaderText 39 3" xfId="8544" xr:uid="{00000000-0005-0000-0000-0000435A0000}"/>
    <cellStyle name="SAPBEXheaderText 39 4" xfId="7941" xr:uid="{00000000-0005-0000-0000-0000445A0000}"/>
    <cellStyle name="SAPBEXheaderText 39 5" xfId="12383" xr:uid="{00000000-0005-0000-0000-0000455A0000}"/>
    <cellStyle name="SAPBEXheaderText 39 6" xfId="16392" xr:uid="{00000000-0005-0000-0000-0000465A0000}"/>
    <cellStyle name="SAPBEXheaderText 39 7" xfId="17079" xr:uid="{00000000-0005-0000-0000-0000475A0000}"/>
    <cellStyle name="SAPBEXheaderText 39 8" xfId="21088" xr:uid="{00000000-0005-0000-0000-0000485A0000}"/>
    <cellStyle name="SAPBEXheaderText 39 9" xfId="21768" xr:uid="{00000000-0005-0000-0000-0000495A0000}"/>
    <cellStyle name="SAPBEXheaderText 4" xfId="3164" xr:uid="{00000000-0005-0000-0000-00004A5A0000}"/>
    <cellStyle name="SAPBEXheaderText 4 2" xfId="5702" xr:uid="{00000000-0005-0000-0000-00004B5A0000}"/>
    <cellStyle name="SAPBEXheaderText 4 3" xfId="10041" xr:uid="{00000000-0005-0000-0000-00004C5A0000}"/>
    <cellStyle name="SAPBEXheaderText 4 4" xfId="11660" xr:uid="{00000000-0005-0000-0000-00004D5A0000}"/>
    <cellStyle name="SAPBEXheaderText 4 5" xfId="14107" xr:uid="{00000000-0005-0000-0000-00004E5A0000}"/>
    <cellStyle name="SAPBEXheaderText 4 6" xfId="15732" xr:uid="{00000000-0005-0000-0000-00004F5A0000}"/>
    <cellStyle name="SAPBEXheaderText 4 7" xfId="18803" xr:uid="{00000000-0005-0000-0000-0000505A0000}"/>
    <cellStyle name="SAPBEXheaderText 4 8" xfId="20428" xr:uid="{00000000-0005-0000-0000-0000515A0000}"/>
    <cellStyle name="SAPBEXheaderText 4 9" xfId="23335" xr:uid="{00000000-0005-0000-0000-0000525A0000}"/>
    <cellStyle name="SAPBEXheaderText 40" xfId="4429" xr:uid="{00000000-0005-0000-0000-0000535A0000}"/>
    <cellStyle name="SAPBEXheaderText 40 2" xfId="6967" xr:uid="{00000000-0005-0000-0000-0000545A0000}"/>
    <cellStyle name="SAPBEXheaderText 40 3" xfId="8144" xr:uid="{00000000-0005-0000-0000-0000555A0000}"/>
    <cellStyle name="SAPBEXheaderText 40 4" xfId="10757" xr:uid="{00000000-0005-0000-0000-0000565A0000}"/>
    <cellStyle name="SAPBEXheaderText 40 5" xfId="13112" xr:uid="{00000000-0005-0000-0000-0000575A0000}"/>
    <cellStyle name="SAPBEXheaderText 40 6" xfId="16191" xr:uid="{00000000-0005-0000-0000-0000585A0000}"/>
    <cellStyle name="SAPBEXheaderText 40 7" xfId="17808" xr:uid="{00000000-0005-0000-0000-0000595A0000}"/>
    <cellStyle name="SAPBEXheaderText 40 8" xfId="20887" xr:uid="{00000000-0005-0000-0000-00005A5A0000}"/>
    <cellStyle name="SAPBEXheaderText 40 9" xfId="22429" xr:uid="{00000000-0005-0000-0000-00005B5A0000}"/>
    <cellStyle name="SAPBEXheaderText 41" xfId="4503" xr:uid="{00000000-0005-0000-0000-00005C5A0000}"/>
    <cellStyle name="SAPBEXheaderText 41 2" xfId="7041" xr:uid="{00000000-0005-0000-0000-00005D5A0000}"/>
    <cellStyle name="SAPBEXheaderText 41 3" xfId="8042" xr:uid="{00000000-0005-0000-0000-00005E5A0000}"/>
    <cellStyle name="SAPBEXheaderText 41 4" xfId="10803" xr:uid="{00000000-0005-0000-0000-00005F5A0000}"/>
    <cellStyle name="SAPBEXheaderText 41 5" xfId="13163" xr:uid="{00000000-0005-0000-0000-0000605A0000}"/>
    <cellStyle name="SAPBEXheaderText 41 6" xfId="15412" xr:uid="{00000000-0005-0000-0000-0000615A0000}"/>
    <cellStyle name="SAPBEXheaderText 41 7" xfId="17859" xr:uid="{00000000-0005-0000-0000-0000625A0000}"/>
    <cellStyle name="SAPBEXheaderText 41 8" xfId="20108" xr:uid="{00000000-0005-0000-0000-0000635A0000}"/>
    <cellStyle name="SAPBEXheaderText 41 9" xfId="22474" xr:uid="{00000000-0005-0000-0000-0000645A0000}"/>
    <cellStyle name="SAPBEXheaderText 42" xfId="4605" xr:uid="{00000000-0005-0000-0000-0000655A0000}"/>
    <cellStyle name="SAPBEXheaderText 42 2" xfId="7143" xr:uid="{00000000-0005-0000-0000-0000665A0000}"/>
    <cellStyle name="SAPBEXheaderText 42 3" xfId="10027" xr:uid="{00000000-0005-0000-0000-0000675A0000}"/>
    <cellStyle name="SAPBEXheaderText 42 4" xfId="11297" xr:uid="{00000000-0005-0000-0000-0000685A0000}"/>
    <cellStyle name="SAPBEXheaderText 42 5" xfId="13704" xr:uid="{00000000-0005-0000-0000-0000695A0000}"/>
    <cellStyle name="SAPBEXheaderText 42 6" xfId="15740" xr:uid="{00000000-0005-0000-0000-00006A5A0000}"/>
    <cellStyle name="SAPBEXheaderText 42 7" xfId="18400" xr:uid="{00000000-0005-0000-0000-00006B5A0000}"/>
    <cellStyle name="SAPBEXheaderText 42 8" xfId="20436" xr:uid="{00000000-0005-0000-0000-00006C5A0000}"/>
    <cellStyle name="SAPBEXheaderText 42 9" xfId="22971" xr:uid="{00000000-0005-0000-0000-00006D5A0000}"/>
    <cellStyle name="SAPBEXheaderText 43" xfId="4648" xr:uid="{00000000-0005-0000-0000-00006E5A0000}"/>
    <cellStyle name="SAPBEXheaderText 43 2" xfId="7186" xr:uid="{00000000-0005-0000-0000-00006F5A0000}"/>
    <cellStyle name="SAPBEXheaderText 43 3" xfId="9578" xr:uid="{00000000-0005-0000-0000-0000705A0000}"/>
    <cellStyle name="SAPBEXheaderText 43 4" xfId="11601" xr:uid="{00000000-0005-0000-0000-0000715A0000}"/>
    <cellStyle name="SAPBEXheaderText 43 5" xfId="14039" xr:uid="{00000000-0005-0000-0000-0000725A0000}"/>
    <cellStyle name="SAPBEXheaderText 43 6" xfId="15405" xr:uid="{00000000-0005-0000-0000-0000735A0000}"/>
    <cellStyle name="SAPBEXheaderText 43 7" xfId="18735" xr:uid="{00000000-0005-0000-0000-0000745A0000}"/>
    <cellStyle name="SAPBEXheaderText 43 8" xfId="20101" xr:uid="{00000000-0005-0000-0000-0000755A0000}"/>
    <cellStyle name="SAPBEXheaderText 43 9" xfId="23275" xr:uid="{00000000-0005-0000-0000-0000765A0000}"/>
    <cellStyle name="SAPBEXheaderText 44" xfId="4690" xr:uid="{00000000-0005-0000-0000-0000775A0000}"/>
    <cellStyle name="SAPBEXheaderText 44 2" xfId="7228" xr:uid="{00000000-0005-0000-0000-0000785A0000}"/>
    <cellStyle name="SAPBEXheaderText 44 3" xfId="8999" xr:uid="{00000000-0005-0000-0000-0000795A0000}"/>
    <cellStyle name="SAPBEXheaderText 44 4" xfId="11381" xr:uid="{00000000-0005-0000-0000-00007A5A0000}"/>
    <cellStyle name="SAPBEXheaderText 44 5" xfId="13795" xr:uid="{00000000-0005-0000-0000-00007B5A0000}"/>
    <cellStyle name="SAPBEXheaderText 44 6" xfId="16855" xr:uid="{00000000-0005-0000-0000-00007C5A0000}"/>
    <cellStyle name="SAPBEXheaderText 44 7" xfId="18491" xr:uid="{00000000-0005-0000-0000-00007D5A0000}"/>
    <cellStyle name="SAPBEXheaderText 44 8" xfId="21551" xr:uid="{00000000-0005-0000-0000-00007E5A0000}"/>
    <cellStyle name="SAPBEXheaderText 44 9" xfId="23055" xr:uid="{00000000-0005-0000-0000-00007F5A0000}"/>
    <cellStyle name="SAPBEXheaderText 45" xfId="4733" xr:uid="{00000000-0005-0000-0000-0000805A0000}"/>
    <cellStyle name="SAPBEXheaderText 45 2" xfId="7271" xr:uid="{00000000-0005-0000-0000-0000815A0000}"/>
    <cellStyle name="SAPBEXheaderText 45 3" xfId="9231" xr:uid="{00000000-0005-0000-0000-0000825A0000}"/>
    <cellStyle name="SAPBEXheaderText 45 4" xfId="12066" xr:uid="{00000000-0005-0000-0000-0000835A0000}"/>
    <cellStyle name="SAPBEXheaderText 45 5" xfId="14546" xr:uid="{00000000-0005-0000-0000-0000845A0000}"/>
    <cellStyle name="SAPBEXheaderText 45 6" xfId="14677" xr:uid="{00000000-0005-0000-0000-0000855A0000}"/>
    <cellStyle name="SAPBEXheaderText 45 7" xfId="19242" xr:uid="{00000000-0005-0000-0000-0000865A0000}"/>
    <cellStyle name="SAPBEXheaderText 45 8" xfId="19373" xr:uid="{00000000-0005-0000-0000-0000875A0000}"/>
    <cellStyle name="SAPBEXheaderText 45 9" xfId="23738" xr:uid="{00000000-0005-0000-0000-0000885A0000}"/>
    <cellStyle name="SAPBEXheaderText 46" xfId="4693" xr:uid="{00000000-0005-0000-0000-0000895A0000}"/>
    <cellStyle name="SAPBEXheaderText 46 2" xfId="7231" xr:uid="{00000000-0005-0000-0000-00008A5A0000}"/>
    <cellStyle name="SAPBEXheaderText 46 3" xfId="8188" xr:uid="{00000000-0005-0000-0000-00008B5A0000}"/>
    <cellStyle name="SAPBEXheaderText 46 4" xfId="11245" xr:uid="{00000000-0005-0000-0000-00008C5A0000}"/>
    <cellStyle name="SAPBEXheaderText 46 5" xfId="13650" xr:uid="{00000000-0005-0000-0000-00008D5A0000}"/>
    <cellStyle name="SAPBEXheaderText 46 6" xfId="16569" xr:uid="{00000000-0005-0000-0000-00008E5A0000}"/>
    <cellStyle name="SAPBEXheaderText 46 7" xfId="18346" xr:uid="{00000000-0005-0000-0000-00008F5A0000}"/>
    <cellStyle name="SAPBEXheaderText 46 8" xfId="21265" xr:uid="{00000000-0005-0000-0000-0000905A0000}"/>
    <cellStyle name="SAPBEXheaderText 46 9" xfId="22919" xr:uid="{00000000-0005-0000-0000-0000915A0000}"/>
    <cellStyle name="SAPBEXheaderText 47" xfId="4795" xr:uid="{00000000-0005-0000-0000-0000925A0000}"/>
    <cellStyle name="SAPBEXheaderText 47 2" xfId="7333" xr:uid="{00000000-0005-0000-0000-0000935A0000}"/>
    <cellStyle name="SAPBEXheaderText 47 3" xfId="8515" xr:uid="{00000000-0005-0000-0000-0000945A0000}"/>
    <cellStyle name="SAPBEXheaderText 47 4" xfId="10401" xr:uid="{00000000-0005-0000-0000-0000955A0000}"/>
    <cellStyle name="SAPBEXheaderText 47 5" xfId="12724" xr:uid="{00000000-0005-0000-0000-0000965A0000}"/>
    <cellStyle name="SAPBEXheaderText 47 6" xfId="15382" xr:uid="{00000000-0005-0000-0000-0000975A0000}"/>
    <cellStyle name="SAPBEXheaderText 47 7" xfId="17420" xr:uid="{00000000-0005-0000-0000-0000985A0000}"/>
    <cellStyle name="SAPBEXheaderText 47 8" xfId="20078" xr:uid="{00000000-0005-0000-0000-0000995A0000}"/>
    <cellStyle name="SAPBEXheaderText 47 9" xfId="22072" xr:uid="{00000000-0005-0000-0000-00009A5A0000}"/>
    <cellStyle name="SAPBEXheaderText 48" xfId="4838" xr:uid="{00000000-0005-0000-0000-00009B5A0000}"/>
    <cellStyle name="SAPBEXheaderText 48 2" xfId="7376" xr:uid="{00000000-0005-0000-0000-00009C5A0000}"/>
    <cellStyle name="SAPBEXheaderText 48 3" xfId="10072" xr:uid="{00000000-0005-0000-0000-00009D5A0000}"/>
    <cellStyle name="SAPBEXheaderText 48 4" xfId="12113" xr:uid="{00000000-0005-0000-0000-00009E5A0000}"/>
    <cellStyle name="SAPBEXheaderText 48 5" xfId="14595" xr:uid="{00000000-0005-0000-0000-00009F5A0000}"/>
    <cellStyle name="SAPBEXheaderText 48 6" xfId="16724" xr:uid="{00000000-0005-0000-0000-0000A05A0000}"/>
    <cellStyle name="SAPBEXheaderText 48 7" xfId="19291" xr:uid="{00000000-0005-0000-0000-0000A15A0000}"/>
    <cellStyle name="SAPBEXheaderText 48 8" xfId="21420" xr:uid="{00000000-0005-0000-0000-0000A25A0000}"/>
    <cellStyle name="SAPBEXheaderText 48 9" xfId="23787" xr:uid="{00000000-0005-0000-0000-0000A35A0000}"/>
    <cellStyle name="SAPBEXheaderText 49" xfId="4752" xr:uid="{00000000-0005-0000-0000-0000A45A0000}"/>
    <cellStyle name="SAPBEXheaderText 49 2" xfId="7290" xr:uid="{00000000-0005-0000-0000-0000A55A0000}"/>
    <cellStyle name="SAPBEXheaderText 49 3" xfId="5498" xr:uid="{00000000-0005-0000-0000-0000A65A0000}"/>
    <cellStyle name="SAPBEXheaderText 49 4" xfId="9393" xr:uid="{00000000-0005-0000-0000-0000A75A0000}"/>
    <cellStyle name="SAPBEXheaderText 49 5" xfId="12926" xr:uid="{00000000-0005-0000-0000-0000A85A0000}"/>
    <cellStyle name="SAPBEXheaderText 49 6" xfId="16990" xr:uid="{00000000-0005-0000-0000-0000A95A0000}"/>
    <cellStyle name="SAPBEXheaderText 49 7" xfId="17622" xr:uid="{00000000-0005-0000-0000-0000AA5A0000}"/>
    <cellStyle name="SAPBEXheaderText 49 8" xfId="21686" xr:uid="{00000000-0005-0000-0000-0000AB5A0000}"/>
    <cellStyle name="SAPBEXheaderText 49 9" xfId="22252" xr:uid="{00000000-0005-0000-0000-0000AC5A0000}"/>
    <cellStyle name="SAPBEXheaderText 5" xfId="3207" xr:uid="{00000000-0005-0000-0000-0000AD5A0000}"/>
    <cellStyle name="SAPBEXheaderText 5 2" xfId="5745" xr:uid="{00000000-0005-0000-0000-0000AE5A0000}"/>
    <cellStyle name="SAPBEXheaderText 5 3" xfId="9475" xr:uid="{00000000-0005-0000-0000-0000AF5A0000}"/>
    <cellStyle name="SAPBEXheaderText 5 4" xfId="10577" xr:uid="{00000000-0005-0000-0000-0000B05A0000}"/>
    <cellStyle name="SAPBEXheaderText 5 5" xfId="12923" xr:uid="{00000000-0005-0000-0000-0000B15A0000}"/>
    <cellStyle name="SAPBEXheaderText 5 6" xfId="15935" xr:uid="{00000000-0005-0000-0000-0000B25A0000}"/>
    <cellStyle name="SAPBEXheaderText 5 7" xfId="17619" xr:uid="{00000000-0005-0000-0000-0000B35A0000}"/>
    <cellStyle name="SAPBEXheaderText 5 8" xfId="20631" xr:uid="{00000000-0005-0000-0000-0000B45A0000}"/>
    <cellStyle name="SAPBEXheaderText 5 9" xfId="22249" xr:uid="{00000000-0005-0000-0000-0000B55A0000}"/>
    <cellStyle name="SAPBEXheaderText 50" xfId="4834" xr:uid="{00000000-0005-0000-0000-0000B65A0000}"/>
    <cellStyle name="SAPBEXheaderText 50 2" xfId="7372" xr:uid="{00000000-0005-0000-0000-0000B75A0000}"/>
    <cellStyle name="SAPBEXheaderText 50 3" xfId="8766" xr:uid="{00000000-0005-0000-0000-0000B85A0000}"/>
    <cellStyle name="SAPBEXheaderText 50 4" xfId="10421" xr:uid="{00000000-0005-0000-0000-0000B95A0000}"/>
    <cellStyle name="SAPBEXheaderText 50 5" xfId="12746" xr:uid="{00000000-0005-0000-0000-0000BA5A0000}"/>
    <cellStyle name="SAPBEXheaderText 50 6" xfId="15139" xr:uid="{00000000-0005-0000-0000-0000BB5A0000}"/>
    <cellStyle name="SAPBEXheaderText 50 7" xfId="17442" xr:uid="{00000000-0005-0000-0000-0000BC5A0000}"/>
    <cellStyle name="SAPBEXheaderText 50 8" xfId="19835" xr:uid="{00000000-0005-0000-0000-0000BD5A0000}"/>
    <cellStyle name="SAPBEXheaderText 50 9" xfId="22092" xr:uid="{00000000-0005-0000-0000-0000BE5A0000}"/>
    <cellStyle name="SAPBEXheaderText 51" xfId="4944" xr:uid="{00000000-0005-0000-0000-0000BF5A0000}"/>
    <cellStyle name="SAPBEXheaderText 51 2" xfId="7482" xr:uid="{00000000-0005-0000-0000-0000C05A0000}"/>
    <cellStyle name="SAPBEXheaderText 51 3" xfId="8046" xr:uid="{00000000-0005-0000-0000-0000C15A0000}"/>
    <cellStyle name="SAPBEXheaderText 51 4" xfId="11646" xr:uid="{00000000-0005-0000-0000-0000C25A0000}"/>
    <cellStyle name="SAPBEXheaderText 51 5" xfId="14091" xr:uid="{00000000-0005-0000-0000-0000C35A0000}"/>
    <cellStyle name="SAPBEXheaderText 51 6" xfId="13899" xr:uid="{00000000-0005-0000-0000-0000C45A0000}"/>
    <cellStyle name="SAPBEXheaderText 51 7" xfId="18787" xr:uid="{00000000-0005-0000-0000-0000C55A0000}"/>
    <cellStyle name="SAPBEXheaderText 51 8" xfId="18595" xr:uid="{00000000-0005-0000-0000-0000C65A0000}"/>
    <cellStyle name="SAPBEXheaderText 51 9" xfId="23321" xr:uid="{00000000-0005-0000-0000-0000C75A0000}"/>
    <cellStyle name="SAPBEXheaderText 52" xfId="4997" xr:uid="{00000000-0005-0000-0000-0000C85A0000}"/>
    <cellStyle name="SAPBEXheaderText 52 2" xfId="7535" xr:uid="{00000000-0005-0000-0000-0000C95A0000}"/>
    <cellStyle name="SAPBEXheaderText 52 3" xfId="8456" xr:uid="{00000000-0005-0000-0000-0000CA5A0000}"/>
    <cellStyle name="SAPBEXheaderText 52 4" xfId="11931" xr:uid="{00000000-0005-0000-0000-0000CB5A0000}"/>
    <cellStyle name="SAPBEXheaderText 52 5" xfId="14872" xr:uid="{00000000-0005-0000-0000-0000CC5A0000}"/>
    <cellStyle name="SAPBEXheaderText 52 6" xfId="15811" xr:uid="{00000000-0005-0000-0000-0000CD5A0000}"/>
    <cellStyle name="SAPBEXheaderText 52 7" xfId="19568" xr:uid="{00000000-0005-0000-0000-0000CE5A0000}"/>
    <cellStyle name="SAPBEXheaderText 52 8" xfId="20507" xr:uid="{00000000-0005-0000-0000-0000CF5A0000}"/>
    <cellStyle name="SAPBEXheaderText 52 9" xfId="24042" xr:uid="{00000000-0005-0000-0000-0000D05A0000}"/>
    <cellStyle name="SAPBEXheaderText 53" xfId="5034" xr:uid="{00000000-0005-0000-0000-0000D15A0000}"/>
    <cellStyle name="SAPBEXheaderText 53 2" xfId="7572" xr:uid="{00000000-0005-0000-0000-0000D25A0000}"/>
    <cellStyle name="SAPBEXheaderText 53 3" xfId="8210" xr:uid="{00000000-0005-0000-0000-0000D35A0000}"/>
    <cellStyle name="SAPBEXheaderText 53 4" xfId="11800" xr:uid="{00000000-0005-0000-0000-0000D45A0000}"/>
    <cellStyle name="SAPBEXheaderText 53 5" xfId="14257" xr:uid="{00000000-0005-0000-0000-0000D55A0000}"/>
    <cellStyle name="SAPBEXheaderText 53 6" xfId="13270" xr:uid="{00000000-0005-0000-0000-0000D65A0000}"/>
    <cellStyle name="SAPBEXheaderText 53 7" xfId="18953" xr:uid="{00000000-0005-0000-0000-0000D75A0000}"/>
    <cellStyle name="SAPBEXheaderText 53 8" xfId="17966" xr:uid="{00000000-0005-0000-0000-0000D85A0000}"/>
    <cellStyle name="SAPBEXheaderText 53 9" xfId="23475" xr:uid="{00000000-0005-0000-0000-0000D95A0000}"/>
    <cellStyle name="SAPBEXheaderText 54" xfId="5065" xr:uid="{00000000-0005-0000-0000-0000DA5A0000}"/>
    <cellStyle name="SAPBEXheaderText 54 2" xfId="7603" xr:uid="{00000000-0005-0000-0000-0000DB5A0000}"/>
    <cellStyle name="SAPBEXheaderText 54 3" xfId="9577" xr:uid="{00000000-0005-0000-0000-0000DC5A0000}"/>
    <cellStyle name="SAPBEXheaderText 54 4" xfId="11489" xr:uid="{00000000-0005-0000-0000-0000DD5A0000}"/>
    <cellStyle name="SAPBEXheaderText 54 5" xfId="13916" xr:uid="{00000000-0005-0000-0000-0000DE5A0000}"/>
    <cellStyle name="SAPBEXheaderText 54 6" xfId="15381" xr:uid="{00000000-0005-0000-0000-0000DF5A0000}"/>
    <cellStyle name="SAPBEXheaderText 54 7" xfId="18612" xr:uid="{00000000-0005-0000-0000-0000E05A0000}"/>
    <cellStyle name="SAPBEXheaderText 54 8" xfId="20077" xr:uid="{00000000-0005-0000-0000-0000E15A0000}"/>
    <cellStyle name="SAPBEXheaderText 54 9" xfId="23164" xr:uid="{00000000-0005-0000-0000-0000E25A0000}"/>
    <cellStyle name="SAPBEXheaderText 55" xfId="5095" xr:uid="{00000000-0005-0000-0000-0000E35A0000}"/>
    <cellStyle name="SAPBEXheaderText 55 2" xfId="7633" xr:uid="{00000000-0005-0000-0000-0000E45A0000}"/>
    <cellStyle name="SAPBEXheaderText 55 3" xfId="9157" xr:uid="{00000000-0005-0000-0000-0000E55A0000}"/>
    <cellStyle name="SAPBEXheaderText 55 4" xfId="8871" xr:uid="{00000000-0005-0000-0000-0000E65A0000}"/>
    <cellStyle name="SAPBEXheaderText 55 5" xfId="14941" xr:uid="{00000000-0005-0000-0000-0000E75A0000}"/>
    <cellStyle name="SAPBEXheaderText 55 6" xfId="14954" xr:uid="{00000000-0005-0000-0000-0000E85A0000}"/>
    <cellStyle name="SAPBEXheaderText 55 7" xfId="19637" xr:uid="{00000000-0005-0000-0000-0000E95A0000}"/>
    <cellStyle name="SAPBEXheaderText 55 8" xfId="19650" xr:uid="{00000000-0005-0000-0000-0000EA5A0000}"/>
    <cellStyle name="SAPBEXheaderText 55 9" xfId="24104" xr:uid="{00000000-0005-0000-0000-0000EB5A0000}"/>
    <cellStyle name="SAPBEXheaderText 56" xfId="5140" xr:uid="{00000000-0005-0000-0000-0000EC5A0000}"/>
    <cellStyle name="SAPBEXheaderText 56 2" xfId="7678" xr:uid="{00000000-0005-0000-0000-0000ED5A0000}"/>
    <cellStyle name="SAPBEXheaderText 56 3" xfId="10090" xr:uid="{00000000-0005-0000-0000-0000EE5A0000}"/>
    <cellStyle name="SAPBEXheaderText 56 4" xfId="12080" xr:uid="{00000000-0005-0000-0000-0000EF5A0000}"/>
    <cellStyle name="SAPBEXheaderText 56 5" xfId="14560" xr:uid="{00000000-0005-0000-0000-0000F05A0000}"/>
    <cellStyle name="SAPBEXheaderText 56 6" xfId="15456" xr:uid="{00000000-0005-0000-0000-0000F15A0000}"/>
    <cellStyle name="SAPBEXheaderText 56 7" xfId="19256" xr:uid="{00000000-0005-0000-0000-0000F25A0000}"/>
    <cellStyle name="SAPBEXheaderText 56 8" xfId="20152" xr:uid="{00000000-0005-0000-0000-0000F35A0000}"/>
    <cellStyle name="SAPBEXheaderText 56 9" xfId="23752" xr:uid="{00000000-0005-0000-0000-0000F45A0000}"/>
    <cellStyle name="SAPBEXheaderText 57" xfId="5209" xr:uid="{00000000-0005-0000-0000-0000F55A0000}"/>
    <cellStyle name="SAPBEXheaderText 57 2" xfId="7748" xr:uid="{00000000-0005-0000-0000-0000F65A0000}"/>
    <cellStyle name="SAPBEXheaderText 57 3" xfId="8510" xr:uid="{00000000-0005-0000-0000-0000F75A0000}"/>
    <cellStyle name="SAPBEXheaderText 57 4" xfId="10233" xr:uid="{00000000-0005-0000-0000-0000F85A0000}"/>
    <cellStyle name="SAPBEXheaderText 57 5" xfId="12492" xr:uid="{00000000-0005-0000-0000-0000F95A0000}"/>
    <cellStyle name="SAPBEXheaderText 57 6" xfId="16494" xr:uid="{00000000-0005-0000-0000-0000FA5A0000}"/>
    <cellStyle name="SAPBEXheaderText 57 7" xfId="17188" xr:uid="{00000000-0005-0000-0000-0000FB5A0000}"/>
    <cellStyle name="SAPBEXheaderText 57 8" xfId="21190" xr:uid="{00000000-0005-0000-0000-0000FC5A0000}"/>
    <cellStyle name="SAPBEXheaderText 57 9" xfId="21865" xr:uid="{00000000-0005-0000-0000-0000FD5A0000}"/>
    <cellStyle name="SAPBEXheaderText 58" xfId="5173" xr:uid="{00000000-0005-0000-0000-0000FE5A0000}"/>
    <cellStyle name="SAPBEXheaderText 58 2" xfId="8898" xr:uid="{00000000-0005-0000-0000-0000FF5A0000}"/>
    <cellStyle name="SAPBEXheaderText 58 3" xfId="10591" xr:uid="{00000000-0005-0000-0000-0000005B0000}"/>
    <cellStyle name="SAPBEXheaderText 58 4" xfId="12939" xr:uid="{00000000-0005-0000-0000-0000015B0000}"/>
    <cellStyle name="SAPBEXheaderText 58 5" xfId="15494" xr:uid="{00000000-0005-0000-0000-0000025B0000}"/>
    <cellStyle name="SAPBEXheaderText 58 6" xfId="17635" xr:uid="{00000000-0005-0000-0000-0000035B0000}"/>
    <cellStyle name="SAPBEXheaderText 58 7" xfId="20190" xr:uid="{00000000-0005-0000-0000-0000045B0000}"/>
    <cellStyle name="SAPBEXheaderText 58 8" xfId="22264" xr:uid="{00000000-0005-0000-0000-0000055B0000}"/>
    <cellStyle name="SAPBEXheaderText 59" xfId="8486" xr:uid="{00000000-0005-0000-0000-0000065B0000}"/>
    <cellStyle name="SAPBEXheaderText 6" xfId="3250" xr:uid="{00000000-0005-0000-0000-0000075B0000}"/>
    <cellStyle name="SAPBEXheaderText 6 2" xfId="5788" xr:uid="{00000000-0005-0000-0000-0000085B0000}"/>
    <cellStyle name="SAPBEXheaderText 6 3" xfId="7721" xr:uid="{00000000-0005-0000-0000-0000095B0000}"/>
    <cellStyle name="SAPBEXheaderText 6 4" xfId="10997" xr:uid="{00000000-0005-0000-0000-00000A5B0000}"/>
    <cellStyle name="SAPBEXheaderText 6 5" xfId="13372" xr:uid="{00000000-0005-0000-0000-00000B5B0000}"/>
    <cellStyle name="SAPBEXheaderText 6 6" xfId="16273" xr:uid="{00000000-0005-0000-0000-00000C5B0000}"/>
    <cellStyle name="SAPBEXheaderText 6 7" xfId="18068" xr:uid="{00000000-0005-0000-0000-00000D5B0000}"/>
    <cellStyle name="SAPBEXheaderText 6 8" xfId="20969" xr:uid="{00000000-0005-0000-0000-00000E5B0000}"/>
    <cellStyle name="SAPBEXheaderText 6 9" xfId="22670" xr:uid="{00000000-0005-0000-0000-00000F5B0000}"/>
    <cellStyle name="SAPBEXheaderText 60" xfId="5510" xr:uid="{00000000-0005-0000-0000-0000105B0000}"/>
    <cellStyle name="SAPBEXheaderText 61" xfId="12487" xr:uid="{00000000-0005-0000-0000-0000115B0000}"/>
    <cellStyle name="SAPBEXheaderText 62" xfId="13878" xr:uid="{00000000-0005-0000-0000-0000125B0000}"/>
    <cellStyle name="SAPBEXheaderText 63" xfId="17183" xr:uid="{00000000-0005-0000-0000-0000135B0000}"/>
    <cellStyle name="SAPBEXheaderText 64" xfId="18574" xr:uid="{00000000-0005-0000-0000-0000145B0000}"/>
    <cellStyle name="SAPBEXheaderText 65" xfId="21860" xr:uid="{00000000-0005-0000-0000-0000155B0000}"/>
    <cellStyle name="SAPBEXheaderText 7" xfId="3293" xr:uid="{00000000-0005-0000-0000-0000165B0000}"/>
    <cellStyle name="SAPBEXheaderText 7 2" xfId="5831" xr:uid="{00000000-0005-0000-0000-0000175B0000}"/>
    <cellStyle name="SAPBEXheaderText 7 3" xfId="9820" xr:uid="{00000000-0005-0000-0000-0000185B0000}"/>
    <cellStyle name="SAPBEXheaderText 7 4" xfId="11965" xr:uid="{00000000-0005-0000-0000-0000195B0000}"/>
    <cellStyle name="SAPBEXheaderText 7 5" xfId="14871" xr:uid="{00000000-0005-0000-0000-00001A5B0000}"/>
    <cellStyle name="SAPBEXheaderText 7 6" xfId="15589" xr:uid="{00000000-0005-0000-0000-00001B5B0000}"/>
    <cellStyle name="SAPBEXheaderText 7 7" xfId="19567" xr:uid="{00000000-0005-0000-0000-00001C5B0000}"/>
    <cellStyle name="SAPBEXheaderText 7 8" xfId="20285" xr:uid="{00000000-0005-0000-0000-00001D5B0000}"/>
    <cellStyle name="SAPBEXheaderText 7 9" xfId="24041" xr:uid="{00000000-0005-0000-0000-00001E5B0000}"/>
    <cellStyle name="SAPBEXheaderText 8" xfId="3336" xr:uid="{00000000-0005-0000-0000-00001F5B0000}"/>
    <cellStyle name="SAPBEXheaderText 8 2" xfId="5874" xr:uid="{00000000-0005-0000-0000-0000205B0000}"/>
    <cellStyle name="SAPBEXheaderText 8 3" xfId="5478" xr:uid="{00000000-0005-0000-0000-0000215B0000}"/>
    <cellStyle name="SAPBEXheaderText 8 4" xfId="5496" xr:uid="{00000000-0005-0000-0000-0000225B0000}"/>
    <cellStyle name="SAPBEXheaderText 8 5" xfId="12387" xr:uid="{00000000-0005-0000-0000-0000235B0000}"/>
    <cellStyle name="SAPBEXheaderText 8 6" xfId="16498" xr:uid="{00000000-0005-0000-0000-0000245B0000}"/>
    <cellStyle name="SAPBEXheaderText 8 7" xfId="17083" xr:uid="{00000000-0005-0000-0000-0000255B0000}"/>
    <cellStyle name="SAPBEXheaderText 8 8" xfId="21194" xr:uid="{00000000-0005-0000-0000-0000265B0000}"/>
    <cellStyle name="SAPBEXheaderText 8 9" xfId="21772" xr:uid="{00000000-0005-0000-0000-0000275B0000}"/>
    <cellStyle name="SAPBEXheaderText 9" xfId="3379" xr:uid="{00000000-0005-0000-0000-0000285B0000}"/>
    <cellStyle name="SAPBEXheaderText 9 2" xfId="5917" xr:uid="{00000000-0005-0000-0000-0000295B0000}"/>
    <cellStyle name="SAPBEXheaderText 9 3" xfId="5447" xr:uid="{00000000-0005-0000-0000-00002A5B0000}"/>
    <cellStyle name="SAPBEXheaderText 9 4" xfId="10861" xr:uid="{00000000-0005-0000-0000-00002B5B0000}"/>
    <cellStyle name="SAPBEXheaderText 9 5" xfId="13226" xr:uid="{00000000-0005-0000-0000-00002C5B0000}"/>
    <cellStyle name="SAPBEXheaderText 9 6" xfId="15870" xr:uid="{00000000-0005-0000-0000-00002D5B0000}"/>
    <cellStyle name="SAPBEXheaderText 9 7" xfId="17922" xr:uid="{00000000-0005-0000-0000-00002E5B0000}"/>
    <cellStyle name="SAPBEXheaderText 9 8" xfId="20566" xr:uid="{00000000-0005-0000-0000-00002F5B0000}"/>
    <cellStyle name="SAPBEXheaderText 9 9" xfId="22532" xr:uid="{00000000-0005-0000-0000-0000305B0000}"/>
    <cellStyle name="SAPBEXHLevel0" xfId="2960" xr:uid="{00000000-0005-0000-0000-0000315B0000}"/>
    <cellStyle name="SAPBEXHLevel0 10" xfId="3407" xr:uid="{00000000-0005-0000-0000-0000325B0000}"/>
    <cellStyle name="SAPBEXHLevel0 10 2" xfId="5945" xr:uid="{00000000-0005-0000-0000-0000335B0000}"/>
    <cellStyle name="SAPBEXHLevel0 10 3" xfId="8165" xr:uid="{00000000-0005-0000-0000-0000345B0000}"/>
    <cellStyle name="SAPBEXHLevel0 10 4" xfId="12287" xr:uid="{00000000-0005-0000-0000-0000355B0000}"/>
    <cellStyle name="SAPBEXHLevel0 10 5" xfId="13932" xr:uid="{00000000-0005-0000-0000-0000365B0000}"/>
    <cellStyle name="SAPBEXHLevel0 10 6" xfId="15360" xr:uid="{00000000-0005-0000-0000-0000375B0000}"/>
    <cellStyle name="SAPBEXHLevel0 10 7" xfId="18628" xr:uid="{00000000-0005-0000-0000-0000385B0000}"/>
    <cellStyle name="SAPBEXHLevel0 10 8" xfId="20056" xr:uid="{00000000-0005-0000-0000-0000395B0000}"/>
    <cellStyle name="SAPBEXHLevel0 10 9" xfId="23179" xr:uid="{00000000-0005-0000-0000-00003A5B0000}"/>
    <cellStyle name="SAPBEXHLevel0 11" xfId="3265" xr:uid="{00000000-0005-0000-0000-00003B5B0000}"/>
    <cellStyle name="SAPBEXHLevel0 11 2" xfId="5803" xr:uid="{00000000-0005-0000-0000-00003C5B0000}"/>
    <cellStyle name="SAPBEXHLevel0 11 3" xfId="8653" xr:uid="{00000000-0005-0000-0000-00003D5B0000}"/>
    <cellStyle name="SAPBEXHLevel0 11 4" xfId="10638" xr:uid="{00000000-0005-0000-0000-00003E5B0000}"/>
    <cellStyle name="SAPBEXHLevel0 11 5" xfId="12987" xr:uid="{00000000-0005-0000-0000-00003F5B0000}"/>
    <cellStyle name="SAPBEXHLevel0 11 6" xfId="15553" xr:uid="{00000000-0005-0000-0000-0000405B0000}"/>
    <cellStyle name="SAPBEXHLevel0 11 7" xfId="17683" xr:uid="{00000000-0005-0000-0000-0000415B0000}"/>
    <cellStyle name="SAPBEXHLevel0 11 8" xfId="20249" xr:uid="{00000000-0005-0000-0000-0000425B0000}"/>
    <cellStyle name="SAPBEXHLevel0 11 9" xfId="22311" xr:uid="{00000000-0005-0000-0000-0000435B0000}"/>
    <cellStyle name="SAPBEXHLevel0 12" xfId="3471" xr:uid="{00000000-0005-0000-0000-0000445B0000}"/>
    <cellStyle name="SAPBEXHLevel0 12 2" xfId="6009" xr:uid="{00000000-0005-0000-0000-0000455B0000}"/>
    <cellStyle name="SAPBEXHLevel0 12 3" xfId="8676" xr:uid="{00000000-0005-0000-0000-0000465B0000}"/>
    <cellStyle name="SAPBEXHLevel0 12 4" xfId="10260" xr:uid="{00000000-0005-0000-0000-0000475B0000}"/>
    <cellStyle name="SAPBEXHLevel0 12 5" xfId="12569" xr:uid="{00000000-0005-0000-0000-0000485B0000}"/>
    <cellStyle name="SAPBEXHLevel0 12 6" xfId="15322" xr:uid="{00000000-0005-0000-0000-0000495B0000}"/>
    <cellStyle name="SAPBEXHLevel0 12 7" xfId="17265" xr:uid="{00000000-0005-0000-0000-00004A5B0000}"/>
    <cellStyle name="SAPBEXHLevel0 12 8" xfId="20018" xr:uid="{00000000-0005-0000-0000-00004B5B0000}"/>
    <cellStyle name="SAPBEXHLevel0 12 9" xfId="21929" xr:uid="{00000000-0005-0000-0000-00004C5B0000}"/>
    <cellStyle name="SAPBEXHLevel0 13" xfId="3605" xr:uid="{00000000-0005-0000-0000-00004D5B0000}"/>
    <cellStyle name="SAPBEXHLevel0 13 2" xfId="6143" xr:uid="{00000000-0005-0000-0000-00004E5B0000}"/>
    <cellStyle name="SAPBEXHLevel0 13 3" xfId="10093" xr:uid="{00000000-0005-0000-0000-00004F5B0000}"/>
    <cellStyle name="SAPBEXHLevel0 13 4" xfId="10427" xr:uid="{00000000-0005-0000-0000-0000505B0000}"/>
    <cellStyle name="SAPBEXHLevel0 13 5" xfId="14907" xr:uid="{00000000-0005-0000-0000-0000515B0000}"/>
    <cellStyle name="SAPBEXHLevel0 13 6" xfId="15095" xr:uid="{00000000-0005-0000-0000-0000525B0000}"/>
    <cellStyle name="SAPBEXHLevel0 13 7" xfId="19603" xr:uid="{00000000-0005-0000-0000-0000535B0000}"/>
    <cellStyle name="SAPBEXHLevel0 13 8" xfId="19791" xr:uid="{00000000-0005-0000-0000-0000545B0000}"/>
    <cellStyle name="SAPBEXHLevel0 13 9" xfId="24072" xr:uid="{00000000-0005-0000-0000-0000555B0000}"/>
    <cellStyle name="SAPBEXHLevel0 14" xfId="3516" xr:uid="{00000000-0005-0000-0000-0000565B0000}"/>
    <cellStyle name="SAPBEXHLevel0 14 2" xfId="6054" xr:uid="{00000000-0005-0000-0000-0000575B0000}"/>
    <cellStyle name="SAPBEXHLevel0 14 3" xfId="9217" xr:uid="{00000000-0005-0000-0000-0000585B0000}"/>
    <cellStyle name="SAPBEXHLevel0 14 4" xfId="11241" xr:uid="{00000000-0005-0000-0000-0000595B0000}"/>
    <cellStyle name="SAPBEXHLevel0 14 5" xfId="13646" xr:uid="{00000000-0005-0000-0000-00005A5B0000}"/>
    <cellStyle name="SAPBEXHLevel0 14 6" xfId="16481" xr:uid="{00000000-0005-0000-0000-00005B5B0000}"/>
    <cellStyle name="SAPBEXHLevel0 14 7" xfId="18342" xr:uid="{00000000-0005-0000-0000-00005C5B0000}"/>
    <cellStyle name="SAPBEXHLevel0 14 8" xfId="21177" xr:uid="{00000000-0005-0000-0000-00005D5B0000}"/>
    <cellStyle name="SAPBEXHLevel0 14 9" xfId="22915" xr:uid="{00000000-0005-0000-0000-00005E5B0000}"/>
    <cellStyle name="SAPBEXHLevel0 15" xfId="3558" xr:uid="{00000000-0005-0000-0000-00005F5B0000}"/>
    <cellStyle name="SAPBEXHLevel0 15 2" xfId="6096" xr:uid="{00000000-0005-0000-0000-0000605B0000}"/>
    <cellStyle name="SAPBEXHLevel0 15 3" xfId="10238" xr:uid="{00000000-0005-0000-0000-0000615B0000}"/>
    <cellStyle name="SAPBEXHLevel0 15 4" xfId="12138" xr:uid="{00000000-0005-0000-0000-0000625B0000}"/>
    <cellStyle name="SAPBEXHLevel0 15 5" xfId="14621" xr:uid="{00000000-0005-0000-0000-0000635B0000}"/>
    <cellStyle name="SAPBEXHLevel0 15 6" xfId="15948" xr:uid="{00000000-0005-0000-0000-0000645B0000}"/>
    <cellStyle name="SAPBEXHLevel0 15 7" xfId="19317" xr:uid="{00000000-0005-0000-0000-0000655B0000}"/>
    <cellStyle name="SAPBEXHLevel0 15 8" xfId="20644" xr:uid="{00000000-0005-0000-0000-0000665B0000}"/>
    <cellStyle name="SAPBEXHLevel0 15 9" xfId="23812" xr:uid="{00000000-0005-0000-0000-0000675B0000}"/>
    <cellStyle name="SAPBEXHLevel0 16" xfId="3437" xr:uid="{00000000-0005-0000-0000-0000685B0000}"/>
    <cellStyle name="SAPBEXHLevel0 16 2" xfId="5975" xr:uid="{00000000-0005-0000-0000-0000695B0000}"/>
    <cellStyle name="SAPBEXHLevel0 16 3" xfId="10110" xr:uid="{00000000-0005-0000-0000-00006A5B0000}"/>
    <cellStyle name="SAPBEXHLevel0 16 4" xfId="10988" xr:uid="{00000000-0005-0000-0000-00006B5B0000}"/>
    <cellStyle name="SAPBEXHLevel0 16 5" xfId="13362" xr:uid="{00000000-0005-0000-0000-00006C5B0000}"/>
    <cellStyle name="SAPBEXHLevel0 16 6" xfId="15716" xr:uid="{00000000-0005-0000-0000-00006D5B0000}"/>
    <cellStyle name="SAPBEXHLevel0 16 7" xfId="18058" xr:uid="{00000000-0005-0000-0000-00006E5B0000}"/>
    <cellStyle name="SAPBEXHLevel0 16 8" xfId="20412" xr:uid="{00000000-0005-0000-0000-00006F5B0000}"/>
    <cellStyle name="SAPBEXHLevel0 16 9" xfId="22661" xr:uid="{00000000-0005-0000-0000-0000705B0000}"/>
    <cellStyle name="SAPBEXHLevel0 17" xfId="3825" xr:uid="{00000000-0005-0000-0000-0000715B0000}"/>
    <cellStyle name="SAPBEXHLevel0 17 2" xfId="6363" xr:uid="{00000000-0005-0000-0000-0000725B0000}"/>
    <cellStyle name="SAPBEXHLevel0 17 3" xfId="8748" xr:uid="{00000000-0005-0000-0000-0000735B0000}"/>
    <cellStyle name="SAPBEXHLevel0 17 4" xfId="11866" xr:uid="{00000000-0005-0000-0000-0000745B0000}"/>
    <cellStyle name="SAPBEXHLevel0 17 5" xfId="14329" xr:uid="{00000000-0005-0000-0000-0000755B0000}"/>
    <cellStyle name="SAPBEXHLevel0 17 6" xfId="15110" xr:uid="{00000000-0005-0000-0000-0000765B0000}"/>
    <cellStyle name="SAPBEXHLevel0 17 7" xfId="19025" xr:uid="{00000000-0005-0000-0000-0000775B0000}"/>
    <cellStyle name="SAPBEXHLevel0 17 8" xfId="19806" xr:uid="{00000000-0005-0000-0000-0000785B0000}"/>
    <cellStyle name="SAPBEXHLevel0 17 9" xfId="23542" xr:uid="{00000000-0005-0000-0000-0000795B0000}"/>
    <cellStyle name="SAPBEXHLevel0 18" xfId="3800" xr:uid="{00000000-0005-0000-0000-00007A5B0000}"/>
    <cellStyle name="SAPBEXHLevel0 18 2" xfId="6338" xr:uid="{00000000-0005-0000-0000-00007B5B0000}"/>
    <cellStyle name="SAPBEXHLevel0 18 3" xfId="8282" xr:uid="{00000000-0005-0000-0000-00007C5B0000}"/>
    <cellStyle name="SAPBEXHLevel0 18 4" xfId="10669" xr:uid="{00000000-0005-0000-0000-00007D5B0000}"/>
    <cellStyle name="SAPBEXHLevel0 18 5" xfId="12417" xr:uid="{00000000-0005-0000-0000-00007E5B0000}"/>
    <cellStyle name="SAPBEXHLevel0 18 6" xfId="13874" xr:uid="{00000000-0005-0000-0000-00007F5B0000}"/>
    <cellStyle name="SAPBEXHLevel0 18 7" xfId="17113" xr:uid="{00000000-0005-0000-0000-0000805B0000}"/>
    <cellStyle name="SAPBEXHLevel0 18 8" xfId="18570" xr:uid="{00000000-0005-0000-0000-0000815B0000}"/>
    <cellStyle name="SAPBEXHLevel0 18 9" xfId="21797" xr:uid="{00000000-0005-0000-0000-0000825B0000}"/>
    <cellStyle name="SAPBEXHLevel0 19" xfId="3865" xr:uid="{00000000-0005-0000-0000-0000835B0000}"/>
    <cellStyle name="SAPBEXHLevel0 19 2" xfId="6403" xr:uid="{00000000-0005-0000-0000-0000845B0000}"/>
    <cellStyle name="SAPBEXHLevel0 19 3" xfId="8644" xr:uid="{00000000-0005-0000-0000-0000855B0000}"/>
    <cellStyle name="SAPBEXHLevel0 19 4" xfId="12055" xr:uid="{00000000-0005-0000-0000-0000865B0000}"/>
    <cellStyle name="SAPBEXHLevel0 19 5" xfId="14535" xr:uid="{00000000-0005-0000-0000-0000875B0000}"/>
    <cellStyle name="SAPBEXHLevel0 19 6" xfId="12529" xr:uid="{00000000-0005-0000-0000-0000885B0000}"/>
    <cellStyle name="SAPBEXHLevel0 19 7" xfId="19231" xr:uid="{00000000-0005-0000-0000-0000895B0000}"/>
    <cellStyle name="SAPBEXHLevel0 19 8" xfId="17225" xr:uid="{00000000-0005-0000-0000-00008A5B0000}"/>
    <cellStyle name="SAPBEXHLevel0 19 9" xfId="23727" xr:uid="{00000000-0005-0000-0000-00008B5B0000}"/>
    <cellStyle name="SAPBEXHLevel0 2" xfId="3079" xr:uid="{00000000-0005-0000-0000-00008C5B0000}"/>
    <cellStyle name="SAPBEXHLevel0 2 2" xfId="5617" xr:uid="{00000000-0005-0000-0000-00008D5B0000}"/>
    <cellStyle name="SAPBEXHLevel0 2 3" xfId="7791" xr:uid="{00000000-0005-0000-0000-00008E5B0000}"/>
    <cellStyle name="SAPBEXHLevel0 2 4" xfId="9832" xr:uid="{00000000-0005-0000-0000-00008F5B0000}"/>
    <cellStyle name="SAPBEXHLevel0 2 5" xfId="12442" xr:uid="{00000000-0005-0000-0000-0000905B0000}"/>
    <cellStyle name="SAPBEXHLevel0 2 6" xfId="16125" xr:uid="{00000000-0005-0000-0000-0000915B0000}"/>
    <cellStyle name="SAPBEXHLevel0 2 7" xfId="17138" xr:uid="{00000000-0005-0000-0000-0000925B0000}"/>
    <cellStyle name="SAPBEXHLevel0 2 8" xfId="20821" xr:uid="{00000000-0005-0000-0000-0000935B0000}"/>
    <cellStyle name="SAPBEXHLevel0 2 9" xfId="21821" xr:uid="{00000000-0005-0000-0000-0000945B0000}"/>
    <cellStyle name="SAPBEXHLevel0 20" xfId="3927" xr:uid="{00000000-0005-0000-0000-0000955B0000}"/>
    <cellStyle name="SAPBEXHLevel0 20 2" xfId="6465" xr:uid="{00000000-0005-0000-0000-0000965B0000}"/>
    <cellStyle name="SAPBEXHLevel0 20 3" xfId="9607" xr:uid="{00000000-0005-0000-0000-0000975B0000}"/>
    <cellStyle name="SAPBEXHLevel0 20 4" xfId="10877" xr:uid="{00000000-0005-0000-0000-0000985B0000}"/>
    <cellStyle name="SAPBEXHLevel0 20 5" xfId="13244" xr:uid="{00000000-0005-0000-0000-0000995B0000}"/>
    <cellStyle name="SAPBEXHLevel0 20 6" xfId="15256" xr:uid="{00000000-0005-0000-0000-00009A5B0000}"/>
    <cellStyle name="SAPBEXHLevel0 20 7" xfId="17940" xr:uid="{00000000-0005-0000-0000-00009B5B0000}"/>
    <cellStyle name="SAPBEXHLevel0 20 8" xfId="19952" xr:uid="{00000000-0005-0000-0000-00009C5B0000}"/>
    <cellStyle name="SAPBEXHLevel0 20 9" xfId="22548" xr:uid="{00000000-0005-0000-0000-00009D5B0000}"/>
    <cellStyle name="SAPBEXHLevel0 21" xfId="3797" xr:uid="{00000000-0005-0000-0000-00009E5B0000}"/>
    <cellStyle name="SAPBEXHLevel0 21 2" xfId="6335" xr:uid="{00000000-0005-0000-0000-00009F5B0000}"/>
    <cellStyle name="SAPBEXHLevel0 21 3" xfId="10024" xr:uid="{00000000-0005-0000-0000-0000A05B0000}"/>
    <cellStyle name="SAPBEXHLevel0 21 4" xfId="10683" xr:uid="{00000000-0005-0000-0000-0000A15B0000}"/>
    <cellStyle name="SAPBEXHLevel0 21 5" xfId="12839" xr:uid="{00000000-0005-0000-0000-0000A25B0000}"/>
    <cellStyle name="SAPBEXHLevel0 21 6" xfId="16457" xr:uid="{00000000-0005-0000-0000-0000A35B0000}"/>
    <cellStyle name="SAPBEXHLevel0 21 7" xfId="17535" xr:uid="{00000000-0005-0000-0000-0000A45B0000}"/>
    <cellStyle name="SAPBEXHLevel0 21 8" xfId="21153" xr:uid="{00000000-0005-0000-0000-0000A55B0000}"/>
    <cellStyle name="SAPBEXHLevel0 21 9" xfId="22172" xr:uid="{00000000-0005-0000-0000-0000A65B0000}"/>
    <cellStyle name="SAPBEXHLevel0 22" xfId="4050" xr:uid="{00000000-0005-0000-0000-0000A75B0000}"/>
    <cellStyle name="SAPBEXHLevel0 22 2" xfId="6588" xr:uid="{00000000-0005-0000-0000-0000A85B0000}"/>
    <cellStyle name="SAPBEXHLevel0 22 3" xfId="5427" xr:uid="{00000000-0005-0000-0000-0000A95B0000}"/>
    <cellStyle name="SAPBEXHLevel0 22 4" xfId="11877" xr:uid="{00000000-0005-0000-0000-0000AA5B0000}"/>
    <cellStyle name="SAPBEXHLevel0 22 5" xfId="14342" xr:uid="{00000000-0005-0000-0000-0000AB5B0000}"/>
    <cellStyle name="SAPBEXHLevel0 22 6" xfId="15105" xr:uid="{00000000-0005-0000-0000-0000AC5B0000}"/>
    <cellStyle name="SAPBEXHLevel0 22 7" xfId="19038" xr:uid="{00000000-0005-0000-0000-0000AD5B0000}"/>
    <cellStyle name="SAPBEXHLevel0 22 8" xfId="19801" xr:uid="{00000000-0005-0000-0000-0000AE5B0000}"/>
    <cellStyle name="SAPBEXHLevel0 22 9" xfId="23553" xr:uid="{00000000-0005-0000-0000-0000AF5B0000}"/>
    <cellStyle name="SAPBEXHLevel0 23" xfId="4051" xr:uid="{00000000-0005-0000-0000-0000B05B0000}"/>
    <cellStyle name="SAPBEXHLevel0 23 2" xfId="6589" xr:uid="{00000000-0005-0000-0000-0000B15B0000}"/>
    <cellStyle name="SAPBEXHLevel0 23 3" xfId="8541" xr:uid="{00000000-0005-0000-0000-0000B25B0000}"/>
    <cellStyle name="SAPBEXHLevel0 23 4" xfId="12282" xr:uid="{00000000-0005-0000-0000-0000B35B0000}"/>
    <cellStyle name="SAPBEXHLevel0 23 5" xfId="13723" xr:uid="{00000000-0005-0000-0000-0000B45B0000}"/>
    <cellStyle name="SAPBEXHLevel0 23 6" xfId="15314" xr:uid="{00000000-0005-0000-0000-0000B55B0000}"/>
    <cellStyle name="SAPBEXHLevel0 23 7" xfId="18419" xr:uid="{00000000-0005-0000-0000-0000B65B0000}"/>
    <cellStyle name="SAPBEXHLevel0 23 8" xfId="20010" xr:uid="{00000000-0005-0000-0000-0000B75B0000}"/>
    <cellStyle name="SAPBEXHLevel0 23 9" xfId="22988" xr:uid="{00000000-0005-0000-0000-0000B85B0000}"/>
    <cellStyle name="SAPBEXHLevel0 24" xfId="4118" xr:uid="{00000000-0005-0000-0000-0000B95B0000}"/>
    <cellStyle name="SAPBEXHLevel0 24 2" xfId="6656" xr:uid="{00000000-0005-0000-0000-0000BA5B0000}"/>
    <cellStyle name="SAPBEXHLevel0 24 3" xfId="10038" xr:uid="{00000000-0005-0000-0000-0000BB5B0000}"/>
    <cellStyle name="SAPBEXHLevel0 24 4" xfId="8732" xr:uid="{00000000-0005-0000-0000-0000BC5B0000}"/>
    <cellStyle name="SAPBEXHLevel0 24 5" xfId="12526" xr:uid="{00000000-0005-0000-0000-0000BD5B0000}"/>
    <cellStyle name="SAPBEXHLevel0 24 6" xfId="16411" xr:uid="{00000000-0005-0000-0000-0000BE5B0000}"/>
    <cellStyle name="SAPBEXHLevel0 24 7" xfId="17222" xr:uid="{00000000-0005-0000-0000-0000BF5B0000}"/>
    <cellStyle name="SAPBEXHLevel0 24 8" xfId="21107" xr:uid="{00000000-0005-0000-0000-0000C05B0000}"/>
    <cellStyle name="SAPBEXHLevel0 24 9" xfId="21893" xr:uid="{00000000-0005-0000-0000-0000C15B0000}"/>
    <cellStyle name="SAPBEXHLevel0 25" xfId="4161" xr:uid="{00000000-0005-0000-0000-0000C25B0000}"/>
    <cellStyle name="SAPBEXHLevel0 25 2" xfId="6699" xr:uid="{00000000-0005-0000-0000-0000C35B0000}"/>
    <cellStyle name="SAPBEXHLevel0 25 3" xfId="9305" xr:uid="{00000000-0005-0000-0000-0000C45B0000}"/>
    <cellStyle name="SAPBEXHLevel0 25 4" xfId="11588" xr:uid="{00000000-0005-0000-0000-0000C55B0000}"/>
    <cellStyle name="SAPBEXHLevel0 25 5" xfId="14026" xr:uid="{00000000-0005-0000-0000-0000C65B0000}"/>
    <cellStyle name="SAPBEXHLevel0 25 6" xfId="17000" xr:uid="{00000000-0005-0000-0000-0000C75B0000}"/>
    <cellStyle name="SAPBEXHLevel0 25 7" xfId="18722" xr:uid="{00000000-0005-0000-0000-0000C85B0000}"/>
    <cellStyle name="SAPBEXHLevel0 25 8" xfId="21696" xr:uid="{00000000-0005-0000-0000-0000C95B0000}"/>
    <cellStyle name="SAPBEXHLevel0 25 9" xfId="23262" xr:uid="{00000000-0005-0000-0000-0000CA5B0000}"/>
    <cellStyle name="SAPBEXHLevel0 26" xfId="4219" xr:uid="{00000000-0005-0000-0000-0000CB5B0000}"/>
    <cellStyle name="SAPBEXHLevel0 26 2" xfId="6757" xr:uid="{00000000-0005-0000-0000-0000CC5B0000}"/>
    <cellStyle name="SAPBEXHLevel0 26 3" xfId="9545" xr:uid="{00000000-0005-0000-0000-0000CD5B0000}"/>
    <cellStyle name="SAPBEXHLevel0 26 4" xfId="10911" xr:uid="{00000000-0005-0000-0000-0000CE5B0000}"/>
    <cellStyle name="SAPBEXHLevel0 26 5" xfId="13281" xr:uid="{00000000-0005-0000-0000-0000CF5B0000}"/>
    <cellStyle name="SAPBEXHLevel0 26 6" xfId="16887" xr:uid="{00000000-0005-0000-0000-0000D05B0000}"/>
    <cellStyle name="SAPBEXHLevel0 26 7" xfId="17977" xr:uid="{00000000-0005-0000-0000-0000D15B0000}"/>
    <cellStyle name="SAPBEXHLevel0 26 8" xfId="21583" xr:uid="{00000000-0005-0000-0000-0000D25B0000}"/>
    <cellStyle name="SAPBEXHLevel0 26 9" xfId="22582" xr:uid="{00000000-0005-0000-0000-0000D35B0000}"/>
    <cellStyle name="SAPBEXHLevel0 27" xfId="4246" xr:uid="{00000000-0005-0000-0000-0000D45B0000}"/>
    <cellStyle name="SAPBEXHLevel0 27 2" xfId="6784" xr:uid="{00000000-0005-0000-0000-0000D55B0000}"/>
    <cellStyle name="SAPBEXHLevel0 27 3" xfId="9784" xr:uid="{00000000-0005-0000-0000-0000D65B0000}"/>
    <cellStyle name="SAPBEXHLevel0 27 4" xfId="10980" xr:uid="{00000000-0005-0000-0000-0000D75B0000}"/>
    <cellStyle name="SAPBEXHLevel0 27 5" xfId="13354" xr:uid="{00000000-0005-0000-0000-0000D85B0000}"/>
    <cellStyle name="SAPBEXHLevel0 27 6" xfId="15776" xr:uid="{00000000-0005-0000-0000-0000D95B0000}"/>
    <cellStyle name="SAPBEXHLevel0 27 7" xfId="18050" xr:uid="{00000000-0005-0000-0000-0000DA5B0000}"/>
    <cellStyle name="SAPBEXHLevel0 27 8" xfId="20472" xr:uid="{00000000-0005-0000-0000-0000DB5B0000}"/>
    <cellStyle name="SAPBEXHLevel0 27 9" xfId="22653" xr:uid="{00000000-0005-0000-0000-0000DC5B0000}"/>
    <cellStyle name="SAPBEXHLevel0 28" xfId="4289" xr:uid="{00000000-0005-0000-0000-0000DD5B0000}"/>
    <cellStyle name="SAPBEXHLevel0 28 2" xfId="6827" xr:uid="{00000000-0005-0000-0000-0000DE5B0000}"/>
    <cellStyle name="SAPBEXHLevel0 28 3" xfId="8976" xr:uid="{00000000-0005-0000-0000-0000DF5B0000}"/>
    <cellStyle name="SAPBEXHLevel0 28 4" xfId="11160" xr:uid="{00000000-0005-0000-0000-0000E05B0000}"/>
    <cellStyle name="SAPBEXHLevel0 28 5" xfId="13556" xr:uid="{00000000-0005-0000-0000-0000E15B0000}"/>
    <cellStyle name="SAPBEXHLevel0 28 6" xfId="15225" xr:uid="{00000000-0005-0000-0000-0000E25B0000}"/>
    <cellStyle name="SAPBEXHLevel0 28 7" xfId="18252" xr:uid="{00000000-0005-0000-0000-0000E35B0000}"/>
    <cellStyle name="SAPBEXHLevel0 28 8" xfId="19921" xr:uid="{00000000-0005-0000-0000-0000E45B0000}"/>
    <cellStyle name="SAPBEXHLevel0 28 9" xfId="22833" xr:uid="{00000000-0005-0000-0000-0000E55B0000}"/>
    <cellStyle name="SAPBEXHLevel0 29" xfId="4332" xr:uid="{00000000-0005-0000-0000-0000E65B0000}"/>
    <cellStyle name="SAPBEXHLevel0 29 2" xfId="6870" xr:uid="{00000000-0005-0000-0000-0000E75B0000}"/>
    <cellStyle name="SAPBEXHLevel0 29 3" xfId="8591" xr:uid="{00000000-0005-0000-0000-0000E85B0000}"/>
    <cellStyle name="SAPBEXHLevel0 29 4" xfId="11412" xr:uid="{00000000-0005-0000-0000-0000E95B0000}"/>
    <cellStyle name="SAPBEXHLevel0 29 5" xfId="13828" xr:uid="{00000000-0005-0000-0000-0000EA5B0000}"/>
    <cellStyle name="SAPBEXHLevel0 29 6" xfId="15112" xr:uid="{00000000-0005-0000-0000-0000EB5B0000}"/>
    <cellStyle name="SAPBEXHLevel0 29 7" xfId="18524" xr:uid="{00000000-0005-0000-0000-0000EC5B0000}"/>
    <cellStyle name="SAPBEXHLevel0 29 8" xfId="19808" xr:uid="{00000000-0005-0000-0000-0000ED5B0000}"/>
    <cellStyle name="SAPBEXHLevel0 29 9" xfId="23086" xr:uid="{00000000-0005-0000-0000-0000EE5B0000}"/>
    <cellStyle name="SAPBEXHLevel0 3" xfId="3021" xr:uid="{00000000-0005-0000-0000-0000EF5B0000}"/>
    <cellStyle name="SAPBEXHLevel0 3 2" xfId="5560" xr:uid="{00000000-0005-0000-0000-0000F05B0000}"/>
    <cellStyle name="SAPBEXHLevel0 3 3" xfId="8645" xr:uid="{00000000-0005-0000-0000-0000F15B0000}"/>
    <cellStyle name="SAPBEXHLevel0 3 4" xfId="11060" xr:uid="{00000000-0005-0000-0000-0000F25B0000}"/>
    <cellStyle name="SAPBEXHLevel0 3 5" xfId="13448" xr:uid="{00000000-0005-0000-0000-0000F35B0000}"/>
    <cellStyle name="SAPBEXHLevel0 3 6" xfId="16353" xr:uid="{00000000-0005-0000-0000-0000F45B0000}"/>
    <cellStyle name="SAPBEXHLevel0 3 7" xfId="18144" xr:uid="{00000000-0005-0000-0000-0000F55B0000}"/>
    <cellStyle name="SAPBEXHLevel0 3 8" xfId="21049" xr:uid="{00000000-0005-0000-0000-0000F65B0000}"/>
    <cellStyle name="SAPBEXHLevel0 3 9" xfId="22733" xr:uid="{00000000-0005-0000-0000-0000F75B0000}"/>
    <cellStyle name="SAPBEXHLevel0 30" xfId="4375" xr:uid="{00000000-0005-0000-0000-0000F85B0000}"/>
    <cellStyle name="SAPBEXHLevel0 30 2" xfId="6913" xr:uid="{00000000-0005-0000-0000-0000F95B0000}"/>
    <cellStyle name="SAPBEXHLevel0 30 3" xfId="10228" xr:uid="{00000000-0005-0000-0000-0000FA5B0000}"/>
    <cellStyle name="SAPBEXHLevel0 30 4" xfId="12126" xr:uid="{00000000-0005-0000-0000-0000FB5B0000}"/>
    <cellStyle name="SAPBEXHLevel0 30 5" xfId="14608" xr:uid="{00000000-0005-0000-0000-0000FC5B0000}"/>
    <cellStyle name="SAPBEXHLevel0 30 6" xfId="15486" xr:uid="{00000000-0005-0000-0000-0000FD5B0000}"/>
    <cellStyle name="SAPBEXHLevel0 30 7" xfId="19304" xr:uid="{00000000-0005-0000-0000-0000FE5B0000}"/>
    <cellStyle name="SAPBEXHLevel0 30 8" xfId="20182" xr:uid="{00000000-0005-0000-0000-0000FF5B0000}"/>
    <cellStyle name="SAPBEXHLevel0 30 9" xfId="23800" xr:uid="{00000000-0005-0000-0000-0000005C0000}"/>
    <cellStyle name="SAPBEXHLevel0 31" xfId="4418" xr:uid="{00000000-0005-0000-0000-0000015C0000}"/>
    <cellStyle name="SAPBEXHLevel0 31 2" xfId="6956" xr:uid="{00000000-0005-0000-0000-0000025C0000}"/>
    <cellStyle name="SAPBEXHLevel0 31 3" xfId="7710" xr:uid="{00000000-0005-0000-0000-0000035C0000}"/>
    <cellStyle name="SAPBEXHLevel0 31 4" xfId="11391" xr:uid="{00000000-0005-0000-0000-0000045C0000}"/>
    <cellStyle name="SAPBEXHLevel0 31 5" xfId="13806" xr:uid="{00000000-0005-0000-0000-0000055C0000}"/>
    <cellStyle name="SAPBEXHLevel0 31 6" xfId="14959" xr:uid="{00000000-0005-0000-0000-0000065C0000}"/>
    <cellStyle name="SAPBEXHLevel0 31 7" xfId="18502" xr:uid="{00000000-0005-0000-0000-0000075C0000}"/>
    <cellStyle name="SAPBEXHLevel0 31 8" xfId="19655" xr:uid="{00000000-0005-0000-0000-0000085C0000}"/>
    <cellStyle name="SAPBEXHLevel0 31 9" xfId="23065" xr:uid="{00000000-0005-0000-0000-0000095C0000}"/>
    <cellStyle name="SAPBEXHLevel0 32" xfId="4479" xr:uid="{00000000-0005-0000-0000-00000A5C0000}"/>
    <cellStyle name="SAPBEXHLevel0 32 2" xfId="7017" xr:uid="{00000000-0005-0000-0000-00000B5C0000}"/>
    <cellStyle name="SAPBEXHLevel0 32 3" xfId="8388" xr:uid="{00000000-0005-0000-0000-00000C5C0000}"/>
    <cellStyle name="SAPBEXHLevel0 32 4" xfId="11342" xr:uid="{00000000-0005-0000-0000-00000D5C0000}"/>
    <cellStyle name="SAPBEXHLevel0 32 5" xfId="13111" xr:uid="{00000000-0005-0000-0000-00000E5C0000}"/>
    <cellStyle name="SAPBEXHLevel0 32 6" xfId="16649" xr:uid="{00000000-0005-0000-0000-00000F5C0000}"/>
    <cellStyle name="SAPBEXHLevel0 32 7" xfId="17807" xr:uid="{00000000-0005-0000-0000-0000105C0000}"/>
    <cellStyle name="SAPBEXHLevel0 32 8" xfId="21345" xr:uid="{00000000-0005-0000-0000-0000115C0000}"/>
    <cellStyle name="SAPBEXHLevel0 32 9" xfId="22428" xr:uid="{00000000-0005-0000-0000-0000125C0000}"/>
    <cellStyle name="SAPBEXHLevel0 33" xfId="4480" xr:uid="{00000000-0005-0000-0000-0000135C0000}"/>
    <cellStyle name="SAPBEXHLevel0 33 2" xfId="7018" xr:uid="{00000000-0005-0000-0000-0000145C0000}"/>
    <cellStyle name="SAPBEXHLevel0 33 3" xfId="9427" xr:uid="{00000000-0005-0000-0000-0000155C0000}"/>
    <cellStyle name="SAPBEXHLevel0 33 4" xfId="11842" xr:uid="{00000000-0005-0000-0000-0000165C0000}"/>
    <cellStyle name="SAPBEXHLevel0 33 5" xfId="14303" xr:uid="{00000000-0005-0000-0000-0000175C0000}"/>
    <cellStyle name="SAPBEXHLevel0 33 6" xfId="15760" xr:uid="{00000000-0005-0000-0000-0000185C0000}"/>
    <cellStyle name="SAPBEXHLevel0 33 7" xfId="18999" xr:uid="{00000000-0005-0000-0000-0000195C0000}"/>
    <cellStyle name="SAPBEXHLevel0 33 8" xfId="20456" xr:uid="{00000000-0005-0000-0000-00001A5C0000}"/>
    <cellStyle name="SAPBEXHLevel0 33 9" xfId="23517" xr:uid="{00000000-0005-0000-0000-00001B5C0000}"/>
    <cellStyle name="SAPBEXHLevel0 34" xfId="4473" xr:uid="{00000000-0005-0000-0000-00001C5C0000}"/>
    <cellStyle name="SAPBEXHLevel0 34 2" xfId="7011" xr:uid="{00000000-0005-0000-0000-00001D5C0000}"/>
    <cellStyle name="SAPBEXHLevel0 34 3" xfId="10118" xr:uid="{00000000-0005-0000-0000-00001E5C0000}"/>
    <cellStyle name="SAPBEXHLevel0 34 4" xfId="11136" xr:uid="{00000000-0005-0000-0000-00001F5C0000}"/>
    <cellStyle name="SAPBEXHLevel0 34 5" xfId="13532" xr:uid="{00000000-0005-0000-0000-0000205C0000}"/>
    <cellStyle name="SAPBEXHLevel0 34 6" xfId="15410" xr:uid="{00000000-0005-0000-0000-0000215C0000}"/>
    <cellStyle name="SAPBEXHLevel0 34 7" xfId="18228" xr:uid="{00000000-0005-0000-0000-0000225C0000}"/>
    <cellStyle name="SAPBEXHLevel0 34 8" xfId="20106" xr:uid="{00000000-0005-0000-0000-0000235C0000}"/>
    <cellStyle name="SAPBEXHLevel0 34 9" xfId="22809" xr:uid="{00000000-0005-0000-0000-0000245C0000}"/>
    <cellStyle name="SAPBEXHLevel0 35" xfId="4590" xr:uid="{00000000-0005-0000-0000-0000255C0000}"/>
    <cellStyle name="SAPBEXHLevel0 35 2" xfId="7128" xr:uid="{00000000-0005-0000-0000-0000265C0000}"/>
    <cellStyle name="SAPBEXHLevel0 35 3" xfId="8246" xr:uid="{00000000-0005-0000-0000-0000275C0000}"/>
    <cellStyle name="SAPBEXHLevel0 35 4" xfId="10344" xr:uid="{00000000-0005-0000-0000-0000285C0000}"/>
    <cellStyle name="SAPBEXHLevel0 35 5" xfId="12666" xr:uid="{00000000-0005-0000-0000-0000295C0000}"/>
    <cellStyle name="SAPBEXHLevel0 35 6" xfId="15556" xr:uid="{00000000-0005-0000-0000-00002A5C0000}"/>
    <cellStyle name="SAPBEXHLevel0 35 7" xfId="17362" xr:uid="{00000000-0005-0000-0000-00002B5C0000}"/>
    <cellStyle name="SAPBEXHLevel0 35 8" xfId="20252" xr:uid="{00000000-0005-0000-0000-00002C5C0000}"/>
    <cellStyle name="SAPBEXHLevel0 35 9" xfId="22015" xr:uid="{00000000-0005-0000-0000-00002D5C0000}"/>
    <cellStyle name="SAPBEXHLevel0 36" xfId="4633" xr:uid="{00000000-0005-0000-0000-00002E5C0000}"/>
    <cellStyle name="SAPBEXHLevel0 36 2" xfId="7171" xr:uid="{00000000-0005-0000-0000-00002F5C0000}"/>
    <cellStyle name="SAPBEXHLevel0 36 3" xfId="9481" xr:uid="{00000000-0005-0000-0000-0000305C0000}"/>
    <cellStyle name="SAPBEXHLevel0 36 4" xfId="11511" xr:uid="{00000000-0005-0000-0000-0000315C0000}"/>
    <cellStyle name="SAPBEXHLevel0 36 5" xfId="12414" xr:uid="{00000000-0005-0000-0000-0000325C0000}"/>
    <cellStyle name="SAPBEXHLevel0 36 6" xfId="14946" xr:uid="{00000000-0005-0000-0000-0000335C0000}"/>
    <cellStyle name="SAPBEXHLevel0 36 7" xfId="17110" xr:uid="{00000000-0005-0000-0000-0000345C0000}"/>
    <cellStyle name="SAPBEXHLevel0 36 8" xfId="19642" xr:uid="{00000000-0005-0000-0000-0000355C0000}"/>
    <cellStyle name="SAPBEXHLevel0 36 9" xfId="21795" xr:uid="{00000000-0005-0000-0000-0000365C0000}"/>
    <cellStyle name="SAPBEXHLevel0 37" xfId="4676" xr:uid="{00000000-0005-0000-0000-0000375C0000}"/>
    <cellStyle name="SAPBEXHLevel0 37 2" xfId="7214" xr:uid="{00000000-0005-0000-0000-0000385C0000}"/>
    <cellStyle name="SAPBEXHLevel0 37 3" xfId="10019" xr:uid="{00000000-0005-0000-0000-0000395C0000}"/>
    <cellStyle name="SAPBEXHLevel0 37 4" xfId="11081" xr:uid="{00000000-0005-0000-0000-00003A5C0000}"/>
    <cellStyle name="SAPBEXHLevel0 37 5" xfId="13471" xr:uid="{00000000-0005-0000-0000-00003B5C0000}"/>
    <cellStyle name="SAPBEXHLevel0 37 6" xfId="15453" xr:uid="{00000000-0005-0000-0000-00003C5C0000}"/>
    <cellStyle name="SAPBEXHLevel0 37 7" xfId="18167" xr:uid="{00000000-0005-0000-0000-00003D5C0000}"/>
    <cellStyle name="SAPBEXHLevel0 37 8" xfId="20149" xr:uid="{00000000-0005-0000-0000-00003E5C0000}"/>
    <cellStyle name="SAPBEXHLevel0 37 9" xfId="22754" xr:uid="{00000000-0005-0000-0000-00003F5C0000}"/>
    <cellStyle name="SAPBEXHLevel0 38" xfId="4497" xr:uid="{00000000-0005-0000-0000-0000405C0000}"/>
    <cellStyle name="SAPBEXHLevel0 38 2" xfId="7035" xr:uid="{00000000-0005-0000-0000-0000415C0000}"/>
    <cellStyle name="SAPBEXHLevel0 38 3" xfId="8992" xr:uid="{00000000-0005-0000-0000-0000425C0000}"/>
    <cellStyle name="SAPBEXHLevel0 38 4" xfId="9212" xr:uid="{00000000-0005-0000-0000-0000435C0000}"/>
    <cellStyle name="SAPBEXHLevel0 38 5" xfId="12433" xr:uid="{00000000-0005-0000-0000-0000445C0000}"/>
    <cellStyle name="SAPBEXHLevel0 38 6" xfId="16721" xr:uid="{00000000-0005-0000-0000-0000455C0000}"/>
    <cellStyle name="SAPBEXHLevel0 38 7" xfId="17129" xr:uid="{00000000-0005-0000-0000-0000465C0000}"/>
    <cellStyle name="SAPBEXHLevel0 38 8" xfId="21417" xr:uid="{00000000-0005-0000-0000-0000475C0000}"/>
    <cellStyle name="SAPBEXHLevel0 38 9" xfId="21813" xr:uid="{00000000-0005-0000-0000-0000485C0000}"/>
    <cellStyle name="SAPBEXHLevel0 39" xfId="4761" xr:uid="{00000000-0005-0000-0000-0000495C0000}"/>
    <cellStyle name="SAPBEXHLevel0 39 2" xfId="7299" xr:uid="{00000000-0005-0000-0000-00004A5C0000}"/>
    <cellStyle name="SAPBEXHLevel0 39 3" xfId="8100" xr:uid="{00000000-0005-0000-0000-00004B5C0000}"/>
    <cellStyle name="SAPBEXHLevel0 39 4" xfId="10393" xr:uid="{00000000-0005-0000-0000-00004C5C0000}"/>
    <cellStyle name="SAPBEXHLevel0 39 5" xfId="12716" xr:uid="{00000000-0005-0000-0000-00004D5C0000}"/>
    <cellStyle name="SAPBEXHLevel0 39 6" xfId="15730" xr:uid="{00000000-0005-0000-0000-00004E5C0000}"/>
    <cellStyle name="SAPBEXHLevel0 39 7" xfId="17412" xr:uid="{00000000-0005-0000-0000-00004F5C0000}"/>
    <cellStyle name="SAPBEXHLevel0 39 8" xfId="20426" xr:uid="{00000000-0005-0000-0000-0000505C0000}"/>
    <cellStyle name="SAPBEXHLevel0 39 9" xfId="22064" xr:uid="{00000000-0005-0000-0000-0000515C0000}"/>
    <cellStyle name="SAPBEXHLevel0 4" xfId="3149" xr:uid="{00000000-0005-0000-0000-0000525C0000}"/>
    <cellStyle name="SAPBEXHLevel0 4 2" xfId="5687" xr:uid="{00000000-0005-0000-0000-0000535C0000}"/>
    <cellStyle name="SAPBEXHLevel0 4 3" xfId="8773" xr:uid="{00000000-0005-0000-0000-0000545C0000}"/>
    <cellStyle name="SAPBEXHLevel0 4 4" xfId="11860" xr:uid="{00000000-0005-0000-0000-0000555C0000}"/>
    <cellStyle name="SAPBEXHLevel0 4 5" xfId="14323" xr:uid="{00000000-0005-0000-0000-0000565C0000}"/>
    <cellStyle name="SAPBEXHLevel0 4 6" xfId="15918" xr:uid="{00000000-0005-0000-0000-0000575C0000}"/>
    <cellStyle name="SAPBEXHLevel0 4 7" xfId="19019" xr:uid="{00000000-0005-0000-0000-0000585C0000}"/>
    <cellStyle name="SAPBEXHLevel0 4 8" xfId="20614" xr:uid="{00000000-0005-0000-0000-0000595C0000}"/>
    <cellStyle name="SAPBEXHLevel0 4 9" xfId="23536" xr:uid="{00000000-0005-0000-0000-00005A5C0000}"/>
    <cellStyle name="SAPBEXHLevel0 40" xfId="4823" xr:uid="{00000000-0005-0000-0000-00005B5C0000}"/>
    <cellStyle name="SAPBEXHLevel0 40 2" xfId="7361" xr:uid="{00000000-0005-0000-0000-00005C5C0000}"/>
    <cellStyle name="SAPBEXHLevel0 40 3" xfId="8103" xr:uid="{00000000-0005-0000-0000-00005D5C0000}"/>
    <cellStyle name="SAPBEXHLevel0 40 4" xfId="11259" xr:uid="{00000000-0005-0000-0000-00005E5C0000}"/>
    <cellStyle name="SAPBEXHLevel0 40 5" xfId="13665" xr:uid="{00000000-0005-0000-0000-00005F5C0000}"/>
    <cellStyle name="SAPBEXHLevel0 40 6" xfId="16258" xr:uid="{00000000-0005-0000-0000-0000605C0000}"/>
    <cellStyle name="SAPBEXHLevel0 40 7" xfId="18361" xr:uid="{00000000-0005-0000-0000-0000615C0000}"/>
    <cellStyle name="SAPBEXHLevel0 40 8" xfId="20954" xr:uid="{00000000-0005-0000-0000-0000625C0000}"/>
    <cellStyle name="SAPBEXHLevel0 40 9" xfId="22933" xr:uid="{00000000-0005-0000-0000-0000635C0000}"/>
    <cellStyle name="SAPBEXHLevel0 41" xfId="4884" xr:uid="{00000000-0005-0000-0000-0000645C0000}"/>
    <cellStyle name="SAPBEXHLevel0 41 2" xfId="7422" xr:uid="{00000000-0005-0000-0000-0000655C0000}"/>
    <cellStyle name="SAPBEXHLevel0 41 3" xfId="9322" xr:uid="{00000000-0005-0000-0000-0000665C0000}"/>
    <cellStyle name="SAPBEXHLevel0 41 4" xfId="10832" xr:uid="{00000000-0005-0000-0000-0000675C0000}"/>
    <cellStyle name="SAPBEXHLevel0 41 5" xfId="13196" xr:uid="{00000000-0005-0000-0000-0000685C0000}"/>
    <cellStyle name="SAPBEXHLevel0 41 6" xfId="16208" xr:uid="{00000000-0005-0000-0000-0000695C0000}"/>
    <cellStyle name="SAPBEXHLevel0 41 7" xfId="17892" xr:uid="{00000000-0005-0000-0000-00006A5C0000}"/>
    <cellStyle name="SAPBEXHLevel0 41 8" xfId="20904" xr:uid="{00000000-0005-0000-0000-00006B5C0000}"/>
    <cellStyle name="SAPBEXHLevel0 41 9" xfId="22503" xr:uid="{00000000-0005-0000-0000-00006C5C0000}"/>
    <cellStyle name="SAPBEXHLevel0 42" xfId="4885" xr:uid="{00000000-0005-0000-0000-00006D5C0000}"/>
    <cellStyle name="SAPBEXHLevel0 42 2" xfId="7423" xr:uid="{00000000-0005-0000-0000-00006E5C0000}"/>
    <cellStyle name="SAPBEXHLevel0 42 3" xfId="9763" xr:uid="{00000000-0005-0000-0000-00006F5C0000}"/>
    <cellStyle name="SAPBEXHLevel0 42 4" xfId="10941" xr:uid="{00000000-0005-0000-0000-0000705C0000}"/>
    <cellStyle name="SAPBEXHLevel0 42 5" xfId="13312" xr:uid="{00000000-0005-0000-0000-0000715C0000}"/>
    <cellStyle name="SAPBEXHLevel0 42 6" xfId="16691" xr:uid="{00000000-0005-0000-0000-0000725C0000}"/>
    <cellStyle name="SAPBEXHLevel0 42 7" xfId="18008" xr:uid="{00000000-0005-0000-0000-0000735C0000}"/>
    <cellStyle name="SAPBEXHLevel0 42 8" xfId="21387" xr:uid="{00000000-0005-0000-0000-0000745C0000}"/>
    <cellStyle name="SAPBEXHLevel0 42 9" xfId="22612" xr:uid="{00000000-0005-0000-0000-0000755C0000}"/>
    <cellStyle name="SAPBEXHLevel0 43" xfId="4904" xr:uid="{00000000-0005-0000-0000-0000765C0000}"/>
    <cellStyle name="SAPBEXHLevel0 43 2" xfId="7442" xr:uid="{00000000-0005-0000-0000-0000775C0000}"/>
    <cellStyle name="SAPBEXHLevel0 43 3" xfId="9246" xr:uid="{00000000-0005-0000-0000-0000785C0000}"/>
    <cellStyle name="SAPBEXHLevel0 43 4" xfId="11566" xr:uid="{00000000-0005-0000-0000-0000795C0000}"/>
    <cellStyle name="SAPBEXHLevel0 43 5" xfId="14002" xr:uid="{00000000-0005-0000-0000-00007A5C0000}"/>
    <cellStyle name="SAPBEXHLevel0 43 6" xfId="15344" xr:uid="{00000000-0005-0000-0000-00007B5C0000}"/>
    <cellStyle name="SAPBEXHLevel0 43 7" xfId="18698" xr:uid="{00000000-0005-0000-0000-00007C5C0000}"/>
    <cellStyle name="SAPBEXHLevel0 43 8" xfId="20040" xr:uid="{00000000-0005-0000-0000-00007D5C0000}"/>
    <cellStyle name="SAPBEXHLevel0 43 9" xfId="23240" xr:uid="{00000000-0005-0000-0000-00007E5C0000}"/>
    <cellStyle name="SAPBEXHLevel0 44" xfId="4983" xr:uid="{00000000-0005-0000-0000-00007F5C0000}"/>
    <cellStyle name="SAPBEXHLevel0 44 2" xfId="7521" xr:uid="{00000000-0005-0000-0000-0000805C0000}"/>
    <cellStyle name="SAPBEXHLevel0 44 3" xfId="8597" xr:uid="{00000000-0005-0000-0000-0000815C0000}"/>
    <cellStyle name="SAPBEXHLevel0 44 4" xfId="11432" xr:uid="{00000000-0005-0000-0000-0000825C0000}"/>
    <cellStyle name="SAPBEXHLevel0 44 5" xfId="13850" xr:uid="{00000000-0005-0000-0000-0000835C0000}"/>
    <cellStyle name="SAPBEXHLevel0 44 6" xfId="16379" xr:uid="{00000000-0005-0000-0000-0000845C0000}"/>
    <cellStyle name="SAPBEXHLevel0 44 7" xfId="18546" xr:uid="{00000000-0005-0000-0000-0000855C0000}"/>
    <cellStyle name="SAPBEXHLevel0 44 8" xfId="21075" xr:uid="{00000000-0005-0000-0000-0000865C0000}"/>
    <cellStyle name="SAPBEXHLevel0 44 9" xfId="23107" xr:uid="{00000000-0005-0000-0000-0000875C0000}"/>
    <cellStyle name="SAPBEXHLevel0 45" xfId="5021" xr:uid="{00000000-0005-0000-0000-0000885C0000}"/>
    <cellStyle name="SAPBEXHLevel0 45 2" xfId="7559" xr:uid="{00000000-0005-0000-0000-0000895C0000}"/>
    <cellStyle name="SAPBEXHLevel0 45 3" xfId="10176" xr:uid="{00000000-0005-0000-0000-00008A5C0000}"/>
    <cellStyle name="SAPBEXHLevel0 45 4" xfId="11471" xr:uid="{00000000-0005-0000-0000-00008B5C0000}"/>
    <cellStyle name="SAPBEXHLevel0 45 5" xfId="13894" xr:uid="{00000000-0005-0000-0000-00008C5C0000}"/>
    <cellStyle name="SAPBEXHLevel0 45 6" xfId="15944" xr:uid="{00000000-0005-0000-0000-00008D5C0000}"/>
    <cellStyle name="SAPBEXHLevel0 45 7" xfId="18590" xr:uid="{00000000-0005-0000-0000-00008E5C0000}"/>
    <cellStyle name="SAPBEXHLevel0 45 8" xfId="20640" xr:uid="{00000000-0005-0000-0000-00008F5C0000}"/>
    <cellStyle name="SAPBEXHLevel0 45 9" xfId="23146" xr:uid="{00000000-0005-0000-0000-0000905C0000}"/>
    <cellStyle name="SAPBEXHLevel0 46" xfId="5056" xr:uid="{00000000-0005-0000-0000-0000915C0000}"/>
    <cellStyle name="SAPBEXHLevel0 46 2" xfId="7594" xr:uid="{00000000-0005-0000-0000-0000925C0000}"/>
    <cellStyle name="SAPBEXHLevel0 46 3" xfId="8901" xr:uid="{00000000-0005-0000-0000-0000935C0000}"/>
    <cellStyle name="SAPBEXHLevel0 46 4" xfId="12279" xr:uid="{00000000-0005-0000-0000-0000945C0000}"/>
    <cellStyle name="SAPBEXHLevel0 46 5" xfId="13583" xr:uid="{00000000-0005-0000-0000-0000955C0000}"/>
    <cellStyle name="SAPBEXHLevel0 46 6" xfId="15962" xr:uid="{00000000-0005-0000-0000-0000965C0000}"/>
    <cellStyle name="SAPBEXHLevel0 46 7" xfId="18279" xr:uid="{00000000-0005-0000-0000-0000975C0000}"/>
    <cellStyle name="SAPBEXHLevel0 46 8" xfId="20658" xr:uid="{00000000-0005-0000-0000-0000985C0000}"/>
    <cellStyle name="SAPBEXHLevel0 46 9" xfId="22858" xr:uid="{00000000-0005-0000-0000-0000995C0000}"/>
    <cellStyle name="SAPBEXHLevel0 47" xfId="5086" xr:uid="{00000000-0005-0000-0000-00009A5C0000}"/>
    <cellStyle name="SAPBEXHLevel0 47 2" xfId="7624" xr:uid="{00000000-0005-0000-0000-00009B5C0000}"/>
    <cellStyle name="SAPBEXHLevel0 47 3" xfId="10239" xr:uid="{00000000-0005-0000-0000-00009C5C0000}"/>
    <cellStyle name="SAPBEXHLevel0 47 4" xfId="12221" xr:uid="{00000000-0005-0000-0000-00009D5C0000}"/>
    <cellStyle name="SAPBEXHLevel0 47 5" xfId="14830" xr:uid="{00000000-0005-0000-0000-00009E5C0000}"/>
    <cellStyle name="SAPBEXHLevel0 47 6" xfId="15993" xr:uid="{00000000-0005-0000-0000-00009F5C0000}"/>
    <cellStyle name="SAPBEXHLevel0 47 7" xfId="19526" xr:uid="{00000000-0005-0000-0000-0000A05C0000}"/>
    <cellStyle name="SAPBEXHLevel0 47 8" xfId="20689" xr:uid="{00000000-0005-0000-0000-0000A15C0000}"/>
    <cellStyle name="SAPBEXHLevel0 47 9" xfId="24012" xr:uid="{00000000-0005-0000-0000-0000A25C0000}"/>
    <cellStyle name="SAPBEXHLevel0 48" xfId="5141" xr:uid="{00000000-0005-0000-0000-0000A35C0000}"/>
    <cellStyle name="SAPBEXHLevel0 48 2" xfId="7679" xr:uid="{00000000-0005-0000-0000-0000A45C0000}"/>
    <cellStyle name="SAPBEXHLevel0 48 3" xfId="9387" xr:uid="{00000000-0005-0000-0000-0000A55C0000}"/>
    <cellStyle name="SAPBEXHLevel0 48 4" xfId="10537" xr:uid="{00000000-0005-0000-0000-0000A65C0000}"/>
    <cellStyle name="SAPBEXHLevel0 48 5" xfId="12880" xr:uid="{00000000-0005-0000-0000-0000A75C0000}"/>
    <cellStyle name="SAPBEXHLevel0 48 6" xfId="16798" xr:uid="{00000000-0005-0000-0000-0000A85C0000}"/>
    <cellStyle name="SAPBEXHLevel0 48 7" xfId="17576" xr:uid="{00000000-0005-0000-0000-0000A95C0000}"/>
    <cellStyle name="SAPBEXHLevel0 48 8" xfId="21494" xr:uid="{00000000-0005-0000-0000-0000AA5C0000}"/>
    <cellStyle name="SAPBEXHLevel0 48 9" xfId="22208" xr:uid="{00000000-0005-0000-0000-0000AB5C0000}"/>
    <cellStyle name="SAPBEXHLevel0 49" xfId="5210" xr:uid="{00000000-0005-0000-0000-0000AC5C0000}"/>
    <cellStyle name="SAPBEXHLevel0 49 2" xfId="7749" xr:uid="{00000000-0005-0000-0000-0000AD5C0000}"/>
    <cellStyle name="SAPBEXHLevel0 49 3" xfId="8352" xr:uid="{00000000-0005-0000-0000-0000AE5C0000}"/>
    <cellStyle name="SAPBEXHLevel0 49 4" xfId="12214" xr:uid="{00000000-0005-0000-0000-0000AF5C0000}"/>
    <cellStyle name="SAPBEXHLevel0 49 5" xfId="14838" xr:uid="{00000000-0005-0000-0000-0000B05C0000}"/>
    <cellStyle name="SAPBEXHLevel0 49 6" xfId="16909" xr:uid="{00000000-0005-0000-0000-0000B15C0000}"/>
    <cellStyle name="SAPBEXHLevel0 49 7" xfId="19534" xr:uid="{00000000-0005-0000-0000-0000B25C0000}"/>
    <cellStyle name="SAPBEXHLevel0 49 8" xfId="21605" xr:uid="{00000000-0005-0000-0000-0000B35C0000}"/>
    <cellStyle name="SAPBEXHLevel0 49 9" xfId="24019" xr:uid="{00000000-0005-0000-0000-0000B45C0000}"/>
    <cellStyle name="SAPBEXHLevel0 5" xfId="3192" xr:uid="{00000000-0005-0000-0000-0000B55C0000}"/>
    <cellStyle name="SAPBEXHLevel0 5 2" xfId="5730" xr:uid="{00000000-0005-0000-0000-0000B65C0000}"/>
    <cellStyle name="SAPBEXHLevel0 5 3" xfId="8826" xr:uid="{00000000-0005-0000-0000-0000B75C0000}"/>
    <cellStyle name="SAPBEXHLevel0 5 4" xfId="10257" xr:uid="{00000000-0005-0000-0000-0000B85C0000}"/>
    <cellStyle name="SAPBEXHLevel0 5 5" xfId="12566" xr:uid="{00000000-0005-0000-0000-0000B95C0000}"/>
    <cellStyle name="SAPBEXHLevel0 5 6" xfId="15521" xr:uid="{00000000-0005-0000-0000-0000BA5C0000}"/>
    <cellStyle name="SAPBEXHLevel0 5 7" xfId="17262" xr:uid="{00000000-0005-0000-0000-0000BB5C0000}"/>
    <cellStyle name="SAPBEXHLevel0 5 8" xfId="20217" xr:uid="{00000000-0005-0000-0000-0000BC5C0000}"/>
    <cellStyle name="SAPBEXHLevel0 5 9" xfId="21926" xr:uid="{00000000-0005-0000-0000-0000BD5C0000}"/>
    <cellStyle name="SAPBEXHLevel0 50" xfId="5172" xr:uid="{00000000-0005-0000-0000-0000BE5C0000}"/>
    <cellStyle name="SAPBEXHLevel0 50 2" xfId="9992" xr:uid="{00000000-0005-0000-0000-0000BF5C0000}"/>
    <cellStyle name="SAPBEXHLevel0 50 3" xfId="9521" xr:uid="{00000000-0005-0000-0000-0000C05C0000}"/>
    <cellStyle name="SAPBEXHLevel0 50 4" xfId="12471" xr:uid="{00000000-0005-0000-0000-0000C15C0000}"/>
    <cellStyle name="SAPBEXHLevel0 50 5" xfId="15813" xr:uid="{00000000-0005-0000-0000-0000C25C0000}"/>
    <cellStyle name="SAPBEXHLevel0 50 6" xfId="17167" xr:uid="{00000000-0005-0000-0000-0000C35C0000}"/>
    <cellStyle name="SAPBEXHLevel0 50 7" xfId="20509" xr:uid="{00000000-0005-0000-0000-0000C45C0000}"/>
    <cellStyle name="SAPBEXHLevel0 50 8" xfId="21846" xr:uid="{00000000-0005-0000-0000-0000C55C0000}"/>
    <cellStyle name="SAPBEXHLevel0 51" xfId="8813" xr:uid="{00000000-0005-0000-0000-0000C65C0000}"/>
    <cellStyle name="SAPBEXHLevel0 52" xfId="12259" xr:uid="{00000000-0005-0000-0000-0000C75C0000}"/>
    <cellStyle name="SAPBEXHLevel0 53" xfId="12353" xr:uid="{00000000-0005-0000-0000-0000C85C0000}"/>
    <cellStyle name="SAPBEXHLevel0 54" xfId="16567" xr:uid="{00000000-0005-0000-0000-0000C95C0000}"/>
    <cellStyle name="SAPBEXHLevel0 55" xfId="17049" xr:uid="{00000000-0005-0000-0000-0000CA5C0000}"/>
    <cellStyle name="SAPBEXHLevel0 56" xfId="21263" xr:uid="{00000000-0005-0000-0000-0000CB5C0000}"/>
    <cellStyle name="SAPBEXHLevel0 57" xfId="21740" xr:uid="{00000000-0005-0000-0000-0000CC5C0000}"/>
    <cellStyle name="SAPBEXHLevel0 6" xfId="3235" xr:uid="{00000000-0005-0000-0000-0000CD5C0000}"/>
    <cellStyle name="SAPBEXHLevel0 6 2" xfId="5773" xr:uid="{00000000-0005-0000-0000-0000CE5C0000}"/>
    <cellStyle name="SAPBEXHLevel0 6 3" xfId="9038" xr:uid="{00000000-0005-0000-0000-0000CF5C0000}"/>
    <cellStyle name="SAPBEXHLevel0 6 4" xfId="10851" xr:uid="{00000000-0005-0000-0000-0000D05C0000}"/>
    <cellStyle name="SAPBEXHLevel0 6 5" xfId="13216" xr:uid="{00000000-0005-0000-0000-0000D15C0000}"/>
    <cellStyle name="SAPBEXHLevel0 6 6" xfId="16382" xr:uid="{00000000-0005-0000-0000-0000D25C0000}"/>
    <cellStyle name="SAPBEXHLevel0 6 7" xfId="17912" xr:uid="{00000000-0005-0000-0000-0000D35C0000}"/>
    <cellStyle name="SAPBEXHLevel0 6 8" xfId="21078" xr:uid="{00000000-0005-0000-0000-0000D45C0000}"/>
    <cellStyle name="SAPBEXHLevel0 6 9" xfId="22522" xr:uid="{00000000-0005-0000-0000-0000D55C0000}"/>
    <cellStyle name="SAPBEXHLevel0 7" xfId="3278" xr:uid="{00000000-0005-0000-0000-0000D65C0000}"/>
    <cellStyle name="SAPBEXHLevel0 7 2" xfId="5816" xr:uid="{00000000-0005-0000-0000-0000D75C0000}"/>
    <cellStyle name="SAPBEXHLevel0 7 3" xfId="9146" xr:uid="{00000000-0005-0000-0000-0000D85C0000}"/>
    <cellStyle name="SAPBEXHLevel0 7 4" xfId="10320" xr:uid="{00000000-0005-0000-0000-0000D95C0000}"/>
    <cellStyle name="SAPBEXHLevel0 7 5" xfId="12637" xr:uid="{00000000-0005-0000-0000-0000DA5C0000}"/>
    <cellStyle name="SAPBEXHLevel0 7 6" xfId="12846" xr:uid="{00000000-0005-0000-0000-0000DB5C0000}"/>
    <cellStyle name="SAPBEXHLevel0 7 7" xfId="17333" xr:uid="{00000000-0005-0000-0000-0000DC5C0000}"/>
    <cellStyle name="SAPBEXHLevel0 7 8" xfId="17542" xr:uid="{00000000-0005-0000-0000-0000DD5C0000}"/>
    <cellStyle name="SAPBEXHLevel0 7 9" xfId="21991" xr:uid="{00000000-0005-0000-0000-0000DE5C0000}"/>
    <cellStyle name="SAPBEXHLevel0 8" xfId="3321" xr:uid="{00000000-0005-0000-0000-0000DF5C0000}"/>
    <cellStyle name="SAPBEXHLevel0 8 2" xfId="5859" xr:uid="{00000000-0005-0000-0000-0000E05C0000}"/>
    <cellStyle name="SAPBEXHLevel0 8 3" xfId="9331" xr:uid="{00000000-0005-0000-0000-0000E15C0000}"/>
    <cellStyle name="SAPBEXHLevel0 8 4" xfId="11555" xr:uid="{00000000-0005-0000-0000-0000E25C0000}"/>
    <cellStyle name="SAPBEXHLevel0 8 5" xfId="13990" xr:uid="{00000000-0005-0000-0000-0000E35C0000}"/>
    <cellStyle name="SAPBEXHLevel0 8 6" xfId="15763" xr:uid="{00000000-0005-0000-0000-0000E45C0000}"/>
    <cellStyle name="SAPBEXHLevel0 8 7" xfId="18686" xr:uid="{00000000-0005-0000-0000-0000E55C0000}"/>
    <cellStyle name="SAPBEXHLevel0 8 8" xfId="20459" xr:uid="{00000000-0005-0000-0000-0000E65C0000}"/>
    <cellStyle name="SAPBEXHLevel0 8 9" xfId="23229" xr:uid="{00000000-0005-0000-0000-0000E75C0000}"/>
    <cellStyle name="SAPBEXHLevel0 9" xfId="3364" xr:uid="{00000000-0005-0000-0000-0000E85C0000}"/>
    <cellStyle name="SAPBEXHLevel0 9 2" xfId="5902" xr:uid="{00000000-0005-0000-0000-0000E95C0000}"/>
    <cellStyle name="SAPBEXHLevel0 9 3" xfId="9964" xr:uid="{00000000-0005-0000-0000-0000EA5C0000}"/>
    <cellStyle name="SAPBEXHLevel0 9 4" xfId="12129" xr:uid="{00000000-0005-0000-0000-0000EB5C0000}"/>
    <cellStyle name="SAPBEXHLevel0 9 5" xfId="14611" xr:uid="{00000000-0005-0000-0000-0000EC5C0000}"/>
    <cellStyle name="SAPBEXHLevel0 9 6" xfId="16978" xr:uid="{00000000-0005-0000-0000-0000ED5C0000}"/>
    <cellStyle name="SAPBEXHLevel0 9 7" xfId="19307" xr:uid="{00000000-0005-0000-0000-0000EE5C0000}"/>
    <cellStyle name="SAPBEXHLevel0 9 8" xfId="21674" xr:uid="{00000000-0005-0000-0000-0000EF5C0000}"/>
    <cellStyle name="SAPBEXHLevel0 9 9" xfId="23803" xr:uid="{00000000-0005-0000-0000-0000F05C0000}"/>
    <cellStyle name="SAPBEXHLevel0X" xfId="2961" xr:uid="{00000000-0005-0000-0000-0000F15C0000}"/>
    <cellStyle name="SAPBEXHLevel0X 10" xfId="3320" xr:uid="{00000000-0005-0000-0000-0000F25C0000}"/>
    <cellStyle name="SAPBEXHLevel0X 10 2" xfId="5858" xr:uid="{00000000-0005-0000-0000-0000F35C0000}"/>
    <cellStyle name="SAPBEXHLevel0X 10 3" xfId="8442" xr:uid="{00000000-0005-0000-0000-0000F45C0000}"/>
    <cellStyle name="SAPBEXHLevel0X 10 4" xfId="10262" xr:uid="{00000000-0005-0000-0000-0000F55C0000}"/>
    <cellStyle name="SAPBEXHLevel0X 10 5" xfId="12571" xr:uid="{00000000-0005-0000-0000-0000F65C0000}"/>
    <cellStyle name="SAPBEXHLevel0X 10 6" xfId="12769" xr:uid="{00000000-0005-0000-0000-0000F75C0000}"/>
    <cellStyle name="SAPBEXHLevel0X 10 7" xfId="17267" xr:uid="{00000000-0005-0000-0000-0000F85C0000}"/>
    <cellStyle name="SAPBEXHLevel0X 10 8" xfId="17465" xr:uid="{00000000-0005-0000-0000-0000F95C0000}"/>
    <cellStyle name="SAPBEXHLevel0X 10 9" xfId="21931" xr:uid="{00000000-0005-0000-0000-0000FA5C0000}"/>
    <cellStyle name="SAPBEXHLevel0X 11" xfId="3447" xr:uid="{00000000-0005-0000-0000-0000FB5C0000}"/>
    <cellStyle name="SAPBEXHLevel0X 11 2" xfId="5985" xr:uid="{00000000-0005-0000-0000-0000FC5C0000}"/>
    <cellStyle name="SAPBEXHLevel0X 11 3" xfId="8841" xr:uid="{00000000-0005-0000-0000-0000FD5C0000}"/>
    <cellStyle name="SAPBEXHLevel0X 11 4" xfId="10224" xr:uid="{00000000-0005-0000-0000-0000FE5C0000}"/>
    <cellStyle name="SAPBEXHLevel0X 11 5" xfId="12474" xr:uid="{00000000-0005-0000-0000-0000FF5C0000}"/>
    <cellStyle name="SAPBEXHLevel0X 11 6" xfId="15122" xr:uid="{00000000-0005-0000-0000-0000005D0000}"/>
    <cellStyle name="SAPBEXHLevel0X 11 7" xfId="17170" xr:uid="{00000000-0005-0000-0000-0000015D0000}"/>
    <cellStyle name="SAPBEXHLevel0X 11 8" xfId="19818" xr:uid="{00000000-0005-0000-0000-0000025D0000}"/>
    <cellStyle name="SAPBEXHLevel0X 11 9" xfId="21849" xr:uid="{00000000-0005-0000-0000-0000035D0000}"/>
    <cellStyle name="SAPBEXHLevel0X 12" xfId="3476" xr:uid="{00000000-0005-0000-0000-0000045D0000}"/>
    <cellStyle name="SAPBEXHLevel0X 12 2" xfId="6014" xr:uid="{00000000-0005-0000-0000-0000055D0000}"/>
    <cellStyle name="SAPBEXHLevel0X 12 3" xfId="9693" xr:uid="{00000000-0005-0000-0000-0000065D0000}"/>
    <cellStyle name="SAPBEXHLevel0X 12 4" xfId="10133" xr:uid="{00000000-0005-0000-0000-0000075D0000}"/>
    <cellStyle name="SAPBEXHLevel0X 12 5" xfId="12482" xr:uid="{00000000-0005-0000-0000-0000085D0000}"/>
    <cellStyle name="SAPBEXHLevel0X 12 6" xfId="15458" xr:uid="{00000000-0005-0000-0000-0000095D0000}"/>
    <cellStyle name="SAPBEXHLevel0X 12 7" xfId="17178" xr:uid="{00000000-0005-0000-0000-00000A5D0000}"/>
    <cellStyle name="SAPBEXHLevel0X 12 8" xfId="20154" xr:uid="{00000000-0005-0000-0000-00000B5D0000}"/>
    <cellStyle name="SAPBEXHLevel0X 12 9" xfId="21855" xr:uid="{00000000-0005-0000-0000-00000C5D0000}"/>
    <cellStyle name="SAPBEXHLevel0X 13" xfId="3491" xr:uid="{00000000-0005-0000-0000-00000D5D0000}"/>
    <cellStyle name="SAPBEXHLevel0X 13 2" xfId="6029" xr:uid="{00000000-0005-0000-0000-00000E5D0000}"/>
    <cellStyle name="SAPBEXHLevel0X 13 3" xfId="8136" xr:uid="{00000000-0005-0000-0000-00000F5D0000}"/>
    <cellStyle name="SAPBEXHLevel0X 13 4" xfId="10511" xr:uid="{00000000-0005-0000-0000-0000105D0000}"/>
    <cellStyle name="SAPBEXHLevel0X 13 5" xfId="12851" xr:uid="{00000000-0005-0000-0000-0000115D0000}"/>
    <cellStyle name="SAPBEXHLevel0X 13 6" xfId="16950" xr:uid="{00000000-0005-0000-0000-0000125D0000}"/>
    <cellStyle name="SAPBEXHLevel0X 13 7" xfId="17547" xr:uid="{00000000-0005-0000-0000-0000135D0000}"/>
    <cellStyle name="SAPBEXHLevel0X 13 8" xfId="21646" xr:uid="{00000000-0005-0000-0000-0000145D0000}"/>
    <cellStyle name="SAPBEXHLevel0X 13 9" xfId="22182" xr:uid="{00000000-0005-0000-0000-0000155D0000}"/>
    <cellStyle name="SAPBEXHLevel0X 14" xfId="3486" xr:uid="{00000000-0005-0000-0000-0000165D0000}"/>
    <cellStyle name="SAPBEXHLevel0X 14 2" xfId="6024" xr:uid="{00000000-0005-0000-0000-0000175D0000}"/>
    <cellStyle name="SAPBEXHLevel0X 14 3" xfId="8423" xr:uid="{00000000-0005-0000-0000-0000185D0000}"/>
    <cellStyle name="SAPBEXHLevel0X 14 4" xfId="11105" xr:uid="{00000000-0005-0000-0000-0000195D0000}"/>
    <cellStyle name="SAPBEXHLevel0X 14 5" xfId="13499" xr:uid="{00000000-0005-0000-0000-00001A5D0000}"/>
    <cellStyle name="SAPBEXHLevel0X 14 6" xfId="15397" xr:uid="{00000000-0005-0000-0000-00001B5D0000}"/>
    <cellStyle name="SAPBEXHLevel0X 14 7" xfId="18195" xr:uid="{00000000-0005-0000-0000-00001C5D0000}"/>
    <cellStyle name="SAPBEXHLevel0X 14 8" xfId="20093" xr:uid="{00000000-0005-0000-0000-00001D5D0000}"/>
    <cellStyle name="SAPBEXHLevel0X 14 9" xfId="22778" xr:uid="{00000000-0005-0000-0000-00001E5D0000}"/>
    <cellStyle name="SAPBEXHLevel0X 15" xfId="3557" xr:uid="{00000000-0005-0000-0000-00001F5D0000}"/>
    <cellStyle name="SAPBEXHLevel0X 15 2" xfId="6095" xr:uid="{00000000-0005-0000-0000-0000205D0000}"/>
    <cellStyle name="SAPBEXHLevel0X 15 3" xfId="5482" xr:uid="{00000000-0005-0000-0000-0000215D0000}"/>
    <cellStyle name="SAPBEXHLevel0X 15 4" xfId="10690" xr:uid="{00000000-0005-0000-0000-0000225D0000}"/>
    <cellStyle name="SAPBEXHLevel0X 15 5" xfId="13042" xr:uid="{00000000-0005-0000-0000-0000235D0000}"/>
    <cellStyle name="SAPBEXHLevel0X 15 6" xfId="16187" xr:uid="{00000000-0005-0000-0000-0000245D0000}"/>
    <cellStyle name="SAPBEXHLevel0X 15 7" xfId="17738" xr:uid="{00000000-0005-0000-0000-0000255D0000}"/>
    <cellStyle name="SAPBEXHLevel0X 15 8" xfId="20883" xr:uid="{00000000-0005-0000-0000-0000265D0000}"/>
    <cellStyle name="SAPBEXHLevel0X 15 9" xfId="22363" xr:uid="{00000000-0005-0000-0000-0000275D0000}"/>
    <cellStyle name="SAPBEXHLevel0X 16" xfId="3595" xr:uid="{00000000-0005-0000-0000-0000285D0000}"/>
    <cellStyle name="SAPBEXHLevel0X 16 2" xfId="6133" xr:uid="{00000000-0005-0000-0000-0000295D0000}"/>
    <cellStyle name="SAPBEXHLevel0X 16 3" xfId="9267" xr:uid="{00000000-0005-0000-0000-00002A5D0000}"/>
    <cellStyle name="SAPBEXHLevel0X 16 4" xfId="9742" xr:uid="{00000000-0005-0000-0000-00002B5D0000}"/>
    <cellStyle name="SAPBEXHLevel0X 16 5" xfId="14929" xr:uid="{00000000-0005-0000-0000-00002C5D0000}"/>
    <cellStyle name="SAPBEXHLevel0X 16 6" xfId="16538" xr:uid="{00000000-0005-0000-0000-00002D5D0000}"/>
    <cellStyle name="SAPBEXHLevel0X 16 7" xfId="19625" xr:uid="{00000000-0005-0000-0000-00002E5D0000}"/>
    <cellStyle name="SAPBEXHLevel0X 16 8" xfId="21234" xr:uid="{00000000-0005-0000-0000-00002F5D0000}"/>
    <cellStyle name="SAPBEXHLevel0X 16 9" xfId="24092" xr:uid="{00000000-0005-0000-0000-0000305D0000}"/>
    <cellStyle name="SAPBEXHLevel0X 17" xfId="3695" xr:uid="{00000000-0005-0000-0000-0000315D0000}"/>
    <cellStyle name="SAPBEXHLevel0X 17 2" xfId="6233" xr:uid="{00000000-0005-0000-0000-0000325D0000}"/>
    <cellStyle name="SAPBEXHLevel0X 17 3" xfId="9836" xr:uid="{00000000-0005-0000-0000-0000335D0000}"/>
    <cellStyle name="SAPBEXHLevel0X 17 4" xfId="10472" xr:uid="{00000000-0005-0000-0000-0000345D0000}"/>
    <cellStyle name="SAPBEXHLevel0X 17 5" xfId="12805" xr:uid="{00000000-0005-0000-0000-0000355D0000}"/>
    <cellStyle name="SAPBEXHLevel0X 17 6" xfId="13617" xr:uid="{00000000-0005-0000-0000-0000365D0000}"/>
    <cellStyle name="SAPBEXHLevel0X 17 7" xfId="17501" xr:uid="{00000000-0005-0000-0000-0000375D0000}"/>
    <cellStyle name="SAPBEXHLevel0X 17 8" xfId="18313" xr:uid="{00000000-0005-0000-0000-0000385D0000}"/>
    <cellStyle name="SAPBEXHLevel0X 17 9" xfId="22142" xr:uid="{00000000-0005-0000-0000-0000395D0000}"/>
    <cellStyle name="SAPBEXHLevel0X 18" xfId="3662" xr:uid="{00000000-0005-0000-0000-00003A5D0000}"/>
    <cellStyle name="SAPBEXHLevel0X 18 2" xfId="6200" xr:uid="{00000000-0005-0000-0000-00003B5D0000}"/>
    <cellStyle name="SAPBEXHLevel0X 18 3" xfId="9913" xr:uid="{00000000-0005-0000-0000-00003C5D0000}"/>
    <cellStyle name="SAPBEXHLevel0X 18 4" xfId="11692" xr:uid="{00000000-0005-0000-0000-00003D5D0000}"/>
    <cellStyle name="SAPBEXHLevel0X 18 5" xfId="14141" xr:uid="{00000000-0005-0000-0000-00003E5D0000}"/>
    <cellStyle name="SAPBEXHLevel0X 18 6" xfId="15217" xr:uid="{00000000-0005-0000-0000-00003F5D0000}"/>
    <cellStyle name="SAPBEXHLevel0X 18 7" xfId="18837" xr:uid="{00000000-0005-0000-0000-0000405D0000}"/>
    <cellStyle name="SAPBEXHLevel0X 18 8" xfId="19913" xr:uid="{00000000-0005-0000-0000-0000415D0000}"/>
    <cellStyle name="SAPBEXHLevel0X 18 9" xfId="23366" xr:uid="{00000000-0005-0000-0000-0000425D0000}"/>
    <cellStyle name="SAPBEXHLevel0X 19" xfId="3757" xr:uid="{00000000-0005-0000-0000-0000435D0000}"/>
    <cellStyle name="SAPBEXHLevel0X 19 2" xfId="6295" xr:uid="{00000000-0005-0000-0000-0000445D0000}"/>
    <cellStyle name="SAPBEXHLevel0X 19 3" xfId="9003" xr:uid="{00000000-0005-0000-0000-0000455D0000}"/>
    <cellStyle name="SAPBEXHLevel0X 19 4" xfId="10277" xr:uid="{00000000-0005-0000-0000-0000465D0000}"/>
    <cellStyle name="SAPBEXHLevel0X 19 5" xfId="12587" xr:uid="{00000000-0005-0000-0000-0000475D0000}"/>
    <cellStyle name="SAPBEXHLevel0X 19 6" xfId="12317" xr:uid="{00000000-0005-0000-0000-0000485D0000}"/>
    <cellStyle name="SAPBEXHLevel0X 19 7" xfId="17283" xr:uid="{00000000-0005-0000-0000-0000495D0000}"/>
    <cellStyle name="SAPBEXHLevel0X 19 8" xfId="17013" xr:uid="{00000000-0005-0000-0000-00004A5D0000}"/>
    <cellStyle name="SAPBEXHLevel0X 19 9" xfId="21946" xr:uid="{00000000-0005-0000-0000-00004B5D0000}"/>
    <cellStyle name="SAPBEXHLevel0X 2" xfId="3080" xr:uid="{00000000-0005-0000-0000-00004C5D0000}"/>
    <cellStyle name="SAPBEXHLevel0X 2 2" xfId="5618" xr:uid="{00000000-0005-0000-0000-00004D5D0000}"/>
    <cellStyle name="SAPBEXHLevel0X 2 3" xfId="5471" xr:uid="{00000000-0005-0000-0000-00004E5D0000}"/>
    <cellStyle name="SAPBEXHLevel0X 2 4" xfId="9148" xr:uid="{00000000-0005-0000-0000-00004F5D0000}"/>
    <cellStyle name="SAPBEXHLevel0X 2 5" xfId="12343" xr:uid="{00000000-0005-0000-0000-0000505D0000}"/>
    <cellStyle name="SAPBEXHLevel0X 2 6" xfId="16899" xr:uid="{00000000-0005-0000-0000-0000515D0000}"/>
    <cellStyle name="SAPBEXHLevel0X 2 7" xfId="17039" xr:uid="{00000000-0005-0000-0000-0000525D0000}"/>
    <cellStyle name="SAPBEXHLevel0X 2 8" xfId="21595" xr:uid="{00000000-0005-0000-0000-0000535D0000}"/>
    <cellStyle name="SAPBEXHLevel0X 2 9" xfId="21731" xr:uid="{00000000-0005-0000-0000-0000545D0000}"/>
    <cellStyle name="SAPBEXHLevel0X 20" xfId="3823" xr:uid="{00000000-0005-0000-0000-0000555D0000}"/>
    <cellStyle name="SAPBEXHLevel0X 20 2" xfId="6361" xr:uid="{00000000-0005-0000-0000-0000565D0000}"/>
    <cellStyle name="SAPBEXHLevel0X 20 3" xfId="8548" xr:uid="{00000000-0005-0000-0000-0000575D0000}"/>
    <cellStyle name="SAPBEXHLevel0X 20 4" xfId="11851" xr:uid="{00000000-0005-0000-0000-0000585D0000}"/>
    <cellStyle name="SAPBEXHLevel0X 20 5" xfId="14313" xr:uid="{00000000-0005-0000-0000-0000595D0000}"/>
    <cellStyle name="SAPBEXHLevel0X 20 6" xfId="15320" xr:uid="{00000000-0005-0000-0000-00005A5D0000}"/>
    <cellStyle name="SAPBEXHLevel0X 20 7" xfId="19009" xr:uid="{00000000-0005-0000-0000-00005B5D0000}"/>
    <cellStyle name="SAPBEXHLevel0X 20 8" xfId="20016" xr:uid="{00000000-0005-0000-0000-00005C5D0000}"/>
    <cellStyle name="SAPBEXHLevel0X 20 9" xfId="23527" xr:uid="{00000000-0005-0000-0000-00005D5D0000}"/>
    <cellStyle name="SAPBEXHLevel0X 21" xfId="3798" xr:uid="{00000000-0005-0000-0000-00005E5D0000}"/>
    <cellStyle name="SAPBEXHLevel0X 21 2" xfId="6336" xr:uid="{00000000-0005-0000-0000-00005F5D0000}"/>
    <cellStyle name="SAPBEXHLevel0X 21 3" xfId="9645" xr:uid="{00000000-0005-0000-0000-0000605D0000}"/>
    <cellStyle name="SAPBEXHLevel0X 21 4" xfId="11121" xr:uid="{00000000-0005-0000-0000-0000615D0000}"/>
    <cellStyle name="SAPBEXHLevel0X 21 5" xfId="13516" xr:uid="{00000000-0005-0000-0000-0000625D0000}"/>
    <cellStyle name="SAPBEXHLevel0X 21 6" xfId="16804" xr:uid="{00000000-0005-0000-0000-0000635D0000}"/>
    <cellStyle name="SAPBEXHLevel0X 21 7" xfId="18212" xr:uid="{00000000-0005-0000-0000-0000645D0000}"/>
    <cellStyle name="SAPBEXHLevel0X 21 8" xfId="21500" xr:uid="{00000000-0005-0000-0000-0000655D0000}"/>
    <cellStyle name="SAPBEXHLevel0X 21 9" xfId="22794" xr:uid="{00000000-0005-0000-0000-0000665D0000}"/>
    <cellStyle name="SAPBEXHLevel0X 22" xfId="3869" xr:uid="{00000000-0005-0000-0000-0000675D0000}"/>
    <cellStyle name="SAPBEXHLevel0X 22 2" xfId="6407" xr:uid="{00000000-0005-0000-0000-0000685D0000}"/>
    <cellStyle name="SAPBEXHLevel0X 22 3" xfId="8087" xr:uid="{00000000-0005-0000-0000-0000695D0000}"/>
    <cellStyle name="SAPBEXHLevel0X 22 4" xfId="11131" xr:uid="{00000000-0005-0000-0000-00006A5D0000}"/>
    <cellStyle name="SAPBEXHLevel0X 22 5" xfId="13527" xr:uid="{00000000-0005-0000-0000-00006B5D0000}"/>
    <cellStyle name="SAPBEXHLevel0X 22 6" xfId="15624" xr:uid="{00000000-0005-0000-0000-00006C5D0000}"/>
    <cellStyle name="SAPBEXHLevel0X 22 7" xfId="18223" xr:uid="{00000000-0005-0000-0000-00006D5D0000}"/>
    <cellStyle name="SAPBEXHLevel0X 22 8" xfId="20320" xr:uid="{00000000-0005-0000-0000-00006E5D0000}"/>
    <cellStyle name="SAPBEXHLevel0X 22 9" xfId="22804" xr:uid="{00000000-0005-0000-0000-00006F5D0000}"/>
    <cellStyle name="SAPBEXHLevel0X 23" xfId="3538" xr:uid="{00000000-0005-0000-0000-0000705D0000}"/>
    <cellStyle name="SAPBEXHLevel0X 23 2" xfId="6076" xr:uid="{00000000-0005-0000-0000-0000715D0000}"/>
    <cellStyle name="SAPBEXHLevel0X 23 3" xfId="7930" xr:uid="{00000000-0005-0000-0000-0000725D0000}"/>
    <cellStyle name="SAPBEXHLevel0X 23 4" xfId="10355" xr:uid="{00000000-0005-0000-0000-0000735D0000}"/>
    <cellStyle name="SAPBEXHLevel0X 23 5" xfId="12677" xr:uid="{00000000-0005-0000-0000-0000745D0000}"/>
    <cellStyle name="SAPBEXHLevel0X 23 6" xfId="15960" xr:uid="{00000000-0005-0000-0000-0000755D0000}"/>
    <cellStyle name="SAPBEXHLevel0X 23 7" xfId="17373" xr:uid="{00000000-0005-0000-0000-0000765D0000}"/>
    <cellStyle name="SAPBEXHLevel0X 23 8" xfId="20656" xr:uid="{00000000-0005-0000-0000-0000775D0000}"/>
    <cellStyle name="SAPBEXHLevel0X 23 9" xfId="22026" xr:uid="{00000000-0005-0000-0000-0000785D0000}"/>
    <cellStyle name="SAPBEXHLevel0X 24" xfId="3864" xr:uid="{00000000-0005-0000-0000-0000795D0000}"/>
    <cellStyle name="SAPBEXHLevel0X 24 2" xfId="6402" xr:uid="{00000000-0005-0000-0000-00007A5D0000}"/>
    <cellStyle name="SAPBEXHLevel0X 24 3" xfId="9937" xr:uid="{00000000-0005-0000-0000-00007B5D0000}"/>
    <cellStyle name="SAPBEXHLevel0X 24 4" xfId="12199" xr:uid="{00000000-0005-0000-0000-00007C5D0000}"/>
    <cellStyle name="SAPBEXHLevel0X 24 5" xfId="12313" xr:uid="{00000000-0005-0000-0000-00007D5D0000}"/>
    <cellStyle name="SAPBEXHLevel0X 24 6" xfId="15101" xr:uid="{00000000-0005-0000-0000-00007E5D0000}"/>
    <cellStyle name="SAPBEXHLevel0X 24 7" xfId="17009" xr:uid="{00000000-0005-0000-0000-00007F5D0000}"/>
    <cellStyle name="SAPBEXHLevel0X 24 8" xfId="19797" xr:uid="{00000000-0005-0000-0000-0000805D0000}"/>
    <cellStyle name="SAPBEXHLevel0X 24 9" xfId="21704" xr:uid="{00000000-0005-0000-0000-0000815D0000}"/>
    <cellStyle name="SAPBEXHLevel0X 25" xfId="3880" xr:uid="{00000000-0005-0000-0000-0000825D0000}"/>
    <cellStyle name="SAPBEXHLevel0X 25 2" xfId="6418" xr:uid="{00000000-0005-0000-0000-0000835D0000}"/>
    <cellStyle name="SAPBEXHLevel0X 25 3" xfId="8174" xr:uid="{00000000-0005-0000-0000-0000845D0000}"/>
    <cellStyle name="SAPBEXHLevel0X 25 4" xfId="11939" xr:uid="{00000000-0005-0000-0000-0000855D0000}"/>
    <cellStyle name="SAPBEXHLevel0X 25 5" xfId="14412" xr:uid="{00000000-0005-0000-0000-0000865D0000}"/>
    <cellStyle name="SAPBEXHLevel0X 25 6" xfId="15379" xr:uid="{00000000-0005-0000-0000-0000875D0000}"/>
    <cellStyle name="SAPBEXHLevel0X 25 7" xfId="19108" xr:uid="{00000000-0005-0000-0000-0000885D0000}"/>
    <cellStyle name="SAPBEXHLevel0X 25 8" xfId="20075" xr:uid="{00000000-0005-0000-0000-0000895D0000}"/>
    <cellStyle name="SAPBEXHLevel0X 25 9" xfId="23614" xr:uid="{00000000-0005-0000-0000-00008A5D0000}"/>
    <cellStyle name="SAPBEXHLevel0X 26" xfId="4017" xr:uid="{00000000-0005-0000-0000-00008B5D0000}"/>
    <cellStyle name="SAPBEXHLevel0X 26 2" xfId="6555" xr:uid="{00000000-0005-0000-0000-00008C5D0000}"/>
    <cellStyle name="SAPBEXHLevel0X 26 3" xfId="9431" xr:uid="{00000000-0005-0000-0000-00008D5D0000}"/>
    <cellStyle name="SAPBEXHLevel0X 26 4" xfId="11517" xr:uid="{00000000-0005-0000-0000-00008E5D0000}"/>
    <cellStyle name="SAPBEXHLevel0X 26 5" xfId="13945" xr:uid="{00000000-0005-0000-0000-00008F5D0000}"/>
    <cellStyle name="SAPBEXHLevel0X 26 6" xfId="15104" xr:uid="{00000000-0005-0000-0000-0000905D0000}"/>
    <cellStyle name="SAPBEXHLevel0X 26 7" xfId="18641" xr:uid="{00000000-0005-0000-0000-0000915D0000}"/>
    <cellStyle name="SAPBEXHLevel0X 26 8" xfId="19800" xr:uid="{00000000-0005-0000-0000-0000925D0000}"/>
    <cellStyle name="SAPBEXHLevel0X 26 9" xfId="23191" xr:uid="{00000000-0005-0000-0000-0000935D0000}"/>
    <cellStyle name="SAPBEXHLevel0X 27" xfId="3997" xr:uid="{00000000-0005-0000-0000-0000945D0000}"/>
    <cellStyle name="SAPBEXHLevel0X 27 2" xfId="6535" xr:uid="{00000000-0005-0000-0000-0000955D0000}"/>
    <cellStyle name="SAPBEXHLevel0X 27 3" xfId="9622" xr:uid="{00000000-0005-0000-0000-0000965D0000}"/>
    <cellStyle name="SAPBEXHLevel0X 27 4" xfId="11719" xr:uid="{00000000-0005-0000-0000-0000975D0000}"/>
    <cellStyle name="SAPBEXHLevel0X 27 5" xfId="14170" xr:uid="{00000000-0005-0000-0000-0000985D0000}"/>
    <cellStyle name="SAPBEXHLevel0X 27 6" xfId="16734" xr:uid="{00000000-0005-0000-0000-0000995D0000}"/>
    <cellStyle name="SAPBEXHLevel0X 27 7" xfId="18866" xr:uid="{00000000-0005-0000-0000-00009A5D0000}"/>
    <cellStyle name="SAPBEXHLevel0X 27 8" xfId="21430" xr:uid="{00000000-0005-0000-0000-00009B5D0000}"/>
    <cellStyle name="SAPBEXHLevel0X 27 9" xfId="23393" xr:uid="{00000000-0005-0000-0000-00009C5D0000}"/>
    <cellStyle name="SAPBEXHLevel0X 28" xfId="4059" xr:uid="{00000000-0005-0000-0000-00009D5D0000}"/>
    <cellStyle name="SAPBEXHLevel0X 28 2" xfId="6597" xr:uid="{00000000-0005-0000-0000-00009E5D0000}"/>
    <cellStyle name="SAPBEXHLevel0X 28 3" xfId="8695" xr:uid="{00000000-0005-0000-0000-00009F5D0000}"/>
    <cellStyle name="SAPBEXHLevel0X 28 4" xfId="11086" xr:uid="{00000000-0005-0000-0000-0000A05D0000}"/>
    <cellStyle name="SAPBEXHLevel0X 28 5" xfId="13476" xr:uid="{00000000-0005-0000-0000-0000A15D0000}"/>
    <cellStyle name="SAPBEXHLevel0X 28 6" xfId="15795" xr:uid="{00000000-0005-0000-0000-0000A25D0000}"/>
    <cellStyle name="SAPBEXHLevel0X 28 7" xfId="18172" xr:uid="{00000000-0005-0000-0000-0000A35D0000}"/>
    <cellStyle name="SAPBEXHLevel0X 28 8" xfId="20491" xr:uid="{00000000-0005-0000-0000-0000A45D0000}"/>
    <cellStyle name="SAPBEXHLevel0X 28 9" xfId="22759" xr:uid="{00000000-0005-0000-0000-0000A55D0000}"/>
    <cellStyle name="SAPBEXHLevel0X 29" xfId="4074" xr:uid="{00000000-0005-0000-0000-0000A65D0000}"/>
    <cellStyle name="SAPBEXHLevel0X 29 2" xfId="6612" xr:uid="{00000000-0005-0000-0000-0000A75D0000}"/>
    <cellStyle name="SAPBEXHLevel0X 29 3" xfId="9550" xr:uid="{00000000-0005-0000-0000-0000A85D0000}"/>
    <cellStyle name="SAPBEXHLevel0X 29 4" xfId="10296" xr:uid="{00000000-0005-0000-0000-0000A95D0000}"/>
    <cellStyle name="SAPBEXHLevel0X 29 5" xfId="12610" xr:uid="{00000000-0005-0000-0000-0000AA5D0000}"/>
    <cellStyle name="SAPBEXHLevel0X 29 6" xfId="16491" xr:uid="{00000000-0005-0000-0000-0000AB5D0000}"/>
    <cellStyle name="SAPBEXHLevel0X 29 7" xfId="17306" xr:uid="{00000000-0005-0000-0000-0000AC5D0000}"/>
    <cellStyle name="SAPBEXHLevel0X 29 8" xfId="21187" xr:uid="{00000000-0005-0000-0000-0000AD5D0000}"/>
    <cellStyle name="SAPBEXHLevel0X 29 9" xfId="21966" xr:uid="{00000000-0005-0000-0000-0000AE5D0000}"/>
    <cellStyle name="SAPBEXHLevel0X 3" xfId="3020" xr:uid="{00000000-0005-0000-0000-0000AF5D0000}"/>
    <cellStyle name="SAPBEXHLevel0X 3 2" xfId="5559" xr:uid="{00000000-0005-0000-0000-0000B05D0000}"/>
    <cellStyle name="SAPBEXHLevel0X 3 3" xfId="9420" xr:uid="{00000000-0005-0000-0000-0000B15D0000}"/>
    <cellStyle name="SAPBEXHLevel0X 3 4" xfId="12133" xr:uid="{00000000-0005-0000-0000-0000B25D0000}"/>
    <cellStyle name="SAPBEXHLevel0X 3 5" xfId="14616" xr:uid="{00000000-0005-0000-0000-0000B35D0000}"/>
    <cellStyle name="SAPBEXHLevel0X 3 6" xfId="16542" xr:uid="{00000000-0005-0000-0000-0000B45D0000}"/>
    <cellStyle name="SAPBEXHLevel0X 3 7" xfId="19312" xr:uid="{00000000-0005-0000-0000-0000B55D0000}"/>
    <cellStyle name="SAPBEXHLevel0X 3 8" xfId="21238" xr:uid="{00000000-0005-0000-0000-0000B65D0000}"/>
    <cellStyle name="SAPBEXHLevel0X 3 9" xfId="23807" xr:uid="{00000000-0005-0000-0000-0000B75D0000}"/>
    <cellStyle name="SAPBEXHLevel0X 30" xfId="4055" xr:uid="{00000000-0005-0000-0000-0000B85D0000}"/>
    <cellStyle name="SAPBEXHLevel0X 30 2" xfId="6593" xr:uid="{00000000-0005-0000-0000-0000B95D0000}"/>
    <cellStyle name="SAPBEXHLevel0X 30 3" xfId="8600" xr:uid="{00000000-0005-0000-0000-0000BA5D0000}"/>
    <cellStyle name="SAPBEXHLevel0X 30 4" xfId="11668" xr:uid="{00000000-0005-0000-0000-0000BB5D0000}"/>
    <cellStyle name="SAPBEXHLevel0X 30 5" xfId="12824" xr:uid="{00000000-0005-0000-0000-0000BC5D0000}"/>
    <cellStyle name="SAPBEXHLevel0X 30 6" xfId="15347" xr:uid="{00000000-0005-0000-0000-0000BD5D0000}"/>
    <cellStyle name="SAPBEXHLevel0X 30 7" xfId="17520" xr:uid="{00000000-0005-0000-0000-0000BE5D0000}"/>
    <cellStyle name="SAPBEXHLevel0X 30 8" xfId="20043" xr:uid="{00000000-0005-0000-0000-0000BF5D0000}"/>
    <cellStyle name="SAPBEXHLevel0X 30 9" xfId="22159" xr:uid="{00000000-0005-0000-0000-0000C05D0000}"/>
    <cellStyle name="SAPBEXHLevel0X 31" xfId="4204" xr:uid="{00000000-0005-0000-0000-0000C15D0000}"/>
    <cellStyle name="SAPBEXHLevel0X 31 2" xfId="6742" xr:uid="{00000000-0005-0000-0000-0000C25D0000}"/>
    <cellStyle name="SAPBEXHLevel0X 31 3" xfId="9722" xr:uid="{00000000-0005-0000-0000-0000C35D0000}"/>
    <cellStyle name="SAPBEXHLevel0X 31 4" xfId="12225" xr:uid="{00000000-0005-0000-0000-0000C45D0000}"/>
    <cellStyle name="SAPBEXHLevel0X 31 5" xfId="14012" xr:uid="{00000000-0005-0000-0000-0000C55D0000}"/>
    <cellStyle name="SAPBEXHLevel0X 31 6" xfId="16894" xr:uid="{00000000-0005-0000-0000-0000C65D0000}"/>
    <cellStyle name="SAPBEXHLevel0X 31 7" xfId="18708" xr:uid="{00000000-0005-0000-0000-0000C75D0000}"/>
    <cellStyle name="SAPBEXHLevel0X 31 8" xfId="21590" xr:uid="{00000000-0005-0000-0000-0000C85D0000}"/>
    <cellStyle name="SAPBEXHLevel0X 31 9" xfId="23249" xr:uid="{00000000-0005-0000-0000-0000C95D0000}"/>
    <cellStyle name="SAPBEXHLevel0X 32" xfId="4138" xr:uid="{00000000-0005-0000-0000-0000CA5D0000}"/>
    <cellStyle name="SAPBEXHLevel0X 32 2" xfId="6676" xr:uid="{00000000-0005-0000-0000-0000CB5D0000}"/>
    <cellStyle name="SAPBEXHLevel0X 32 3" xfId="5466" xr:uid="{00000000-0005-0000-0000-0000CC5D0000}"/>
    <cellStyle name="SAPBEXHLevel0X 32 4" xfId="11346" xr:uid="{00000000-0005-0000-0000-0000CD5D0000}"/>
    <cellStyle name="SAPBEXHLevel0X 32 5" xfId="14883" xr:uid="{00000000-0005-0000-0000-0000CE5D0000}"/>
    <cellStyle name="SAPBEXHLevel0X 32 6" xfId="15413" xr:uid="{00000000-0005-0000-0000-0000CF5D0000}"/>
    <cellStyle name="SAPBEXHLevel0X 32 7" xfId="19579" xr:uid="{00000000-0005-0000-0000-0000D05D0000}"/>
    <cellStyle name="SAPBEXHLevel0X 32 8" xfId="20109" xr:uid="{00000000-0005-0000-0000-0000D15D0000}"/>
    <cellStyle name="SAPBEXHLevel0X 32 9" xfId="24051" xr:uid="{00000000-0005-0000-0000-0000D25D0000}"/>
    <cellStyle name="SAPBEXHLevel0X 33" xfId="4203" xr:uid="{00000000-0005-0000-0000-0000D35D0000}"/>
    <cellStyle name="SAPBEXHLevel0X 33 2" xfId="6741" xr:uid="{00000000-0005-0000-0000-0000D45D0000}"/>
    <cellStyle name="SAPBEXHLevel0X 33 3" xfId="5476" xr:uid="{00000000-0005-0000-0000-0000D55D0000}"/>
    <cellStyle name="SAPBEXHLevel0X 33 4" xfId="11725" xr:uid="{00000000-0005-0000-0000-0000D65D0000}"/>
    <cellStyle name="SAPBEXHLevel0X 33 5" xfId="14176" xr:uid="{00000000-0005-0000-0000-0000D75D0000}"/>
    <cellStyle name="SAPBEXHLevel0X 33 6" xfId="13197" xr:uid="{00000000-0005-0000-0000-0000D85D0000}"/>
    <cellStyle name="SAPBEXHLevel0X 33 7" xfId="18872" xr:uid="{00000000-0005-0000-0000-0000D95D0000}"/>
    <cellStyle name="SAPBEXHLevel0X 33 8" xfId="17893" xr:uid="{00000000-0005-0000-0000-0000DA5D0000}"/>
    <cellStyle name="SAPBEXHLevel0X 33 9" xfId="23399" xr:uid="{00000000-0005-0000-0000-0000DB5D0000}"/>
    <cellStyle name="SAPBEXHLevel0X 34" xfId="4245" xr:uid="{00000000-0005-0000-0000-0000DC5D0000}"/>
    <cellStyle name="SAPBEXHLevel0X 34 2" xfId="6783" xr:uid="{00000000-0005-0000-0000-0000DD5D0000}"/>
    <cellStyle name="SAPBEXHLevel0X 34 3" xfId="9634" xr:uid="{00000000-0005-0000-0000-0000DE5D0000}"/>
    <cellStyle name="SAPBEXHLevel0X 34 4" xfId="10670" xr:uid="{00000000-0005-0000-0000-0000DF5D0000}"/>
    <cellStyle name="SAPBEXHLevel0X 34 5" xfId="13019" xr:uid="{00000000-0005-0000-0000-0000E05D0000}"/>
    <cellStyle name="SAPBEXHLevel0X 34 6" xfId="16287" xr:uid="{00000000-0005-0000-0000-0000E15D0000}"/>
    <cellStyle name="SAPBEXHLevel0X 34 7" xfId="17715" xr:uid="{00000000-0005-0000-0000-0000E25D0000}"/>
    <cellStyle name="SAPBEXHLevel0X 34 8" xfId="20983" xr:uid="{00000000-0005-0000-0000-0000E35D0000}"/>
    <cellStyle name="SAPBEXHLevel0X 34 9" xfId="22343" xr:uid="{00000000-0005-0000-0000-0000E45D0000}"/>
    <cellStyle name="SAPBEXHLevel0X 35" xfId="4288" xr:uid="{00000000-0005-0000-0000-0000E55D0000}"/>
    <cellStyle name="SAPBEXHLevel0X 35 2" xfId="6826" xr:uid="{00000000-0005-0000-0000-0000E65D0000}"/>
    <cellStyle name="SAPBEXHLevel0X 35 3" xfId="8237" xr:uid="{00000000-0005-0000-0000-0000E75D0000}"/>
    <cellStyle name="SAPBEXHLevel0X 35 4" xfId="11469" xr:uid="{00000000-0005-0000-0000-0000E85D0000}"/>
    <cellStyle name="SAPBEXHLevel0X 35 5" xfId="13892" xr:uid="{00000000-0005-0000-0000-0000E95D0000}"/>
    <cellStyle name="SAPBEXHLevel0X 35 6" xfId="16279" xr:uid="{00000000-0005-0000-0000-0000EA5D0000}"/>
    <cellStyle name="SAPBEXHLevel0X 35 7" xfId="18588" xr:uid="{00000000-0005-0000-0000-0000EB5D0000}"/>
    <cellStyle name="SAPBEXHLevel0X 35 8" xfId="20975" xr:uid="{00000000-0005-0000-0000-0000EC5D0000}"/>
    <cellStyle name="SAPBEXHLevel0X 35 9" xfId="23144" xr:uid="{00000000-0005-0000-0000-0000ED5D0000}"/>
    <cellStyle name="SAPBEXHLevel0X 36" xfId="4331" xr:uid="{00000000-0005-0000-0000-0000EE5D0000}"/>
    <cellStyle name="SAPBEXHLevel0X 36 2" xfId="6869" xr:uid="{00000000-0005-0000-0000-0000EF5D0000}"/>
    <cellStyle name="SAPBEXHLevel0X 36 3" xfId="9853" xr:uid="{00000000-0005-0000-0000-0000F05D0000}"/>
    <cellStyle name="SAPBEXHLevel0X 36 4" xfId="11044" xr:uid="{00000000-0005-0000-0000-0000F15D0000}"/>
    <cellStyle name="SAPBEXHLevel0X 36 5" xfId="13428" xr:uid="{00000000-0005-0000-0000-0000F25D0000}"/>
    <cellStyle name="SAPBEXHLevel0X 36 6" xfId="14957" xr:uid="{00000000-0005-0000-0000-0000F35D0000}"/>
    <cellStyle name="SAPBEXHLevel0X 36 7" xfId="18124" xr:uid="{00000000-0005-0000-0000-0000F45D0000}"/>
    <cellStyle name="SAPBEXHLevel0X 36 8" xfId="19653" xr:uid="{00000000-0005-0000-0000-0000F55D0000}"/>
    <cellStyle name="SAPBEXHLevel0X 36 9" xfId="22717" xr:uid="{00000000-0005-0000-0000-0000F65D0000}"/>
    <cellStyle name="SAPBEXHLevel0X 37" xfId="4276" xr:uid="{00000000-0005-0000-0000-0000F75D0000}"/>
    <cellStyle name="SAPBEXHLevel0X 37 2" xfId="6814" xr:uid="{00000000-0005-0000-0000-0000F85D0000}"/>
    <cellStyle name="SAPBEXHLevel0X 37 3" xfId="8973" xr:uid="{00000000-0005-0000-0000-0000F95D0000}"/>
    <cellStyle name="SAPBEXHLevel0X 37 4" xfId="12122" xr:uid="{00000000-0005-0000-0000-0000FA5D0000}"/>
    <cellStyle name="SAPBEXHLevel0X 37 5" xfId="14604" xr:uid="{00000000-0005-0000-0000-0000FB5D0000}"/>
    <cellStyle name="SAPBEXHLevel0X 37 6" xfId="15669" xr:uid="{00000000-0005-0000-0000-0000FC5D0000}"/>
    <cellStyle name="SAPBEXHLevel0X 37 7" xfId="19300" xr:uid="{00000000-0005-0000-0000-0000FD5D0000}"/>
    <cellStyle name="SAPBEXHLevel0X 37 8" xfId="20365" xr:uid="{00000000-0005-0000-0000-0000FE5D0000}"/>
    <cellStyle name="SAPBEXHLevel0X 37 9" xfId="23796" xr:uid="{00000000-0005-0000-0000-0000FF5D0000}"/>
    <cellStyle name="SAPBEXHLevel0X 38" xfId="4488" xr:uid="{00000000-0005-0000-0000-0000005E0000}"/>
    <cellStyle name="SAPBEXHLevel0X 38 2" xfId="7026" xr:uid="{00000000-0005-0000-0000-0000015E0000}"/>
    <cellStyle name="SAPBEXHLevel0X 38 3" xfId="8776" xr:uid="{00000000-0005-0000-0000-0000025E0000}"/>
    <cellStyle name="SAPBEXHLevel0X 38 4" xfId="10694" xr:uid="{00000000-0005-0000-0000-0000035E0000}"/>
    <cellStyle name="SAPBEXHLevel0X 38 5" xfId="13046" xr:uid="{00000000-0005-0000-0000-0000045E0000}"/>
    <cellStyle name="SAPBEXHLevel0X 38 6" xfId="15107" xr:uid="{00000000-0005-0000-0000-0000055E0000}"/>
    <cellStyle name="SAPBEXHLevel0X 38 7" xfId="17742" xr:uid="{00000000-0005-0000-0000-0000065E0000}"/>
    <cellStyle name="SAPBEXHLevel0X 38 8" xfId="19803" xr:uid="{00000000-0005-0000-0000-0000075E0000}"/>
    <cellStyle name="SAPBEXHLevel0X 38 9" xfId="22367" xr:uid="{00000000-0005-0000-0000-0000085E0000}"/>
    <cellStyle name="SAPBEXHLevel0X 39" xfId="4481" xr:uid="{00000000-0005-0000-0000-0000095E0000}"/>
    <cellStyle name="SAPBEXHLevel0X 39 2" xfId="7019" xr:uid="{00000000-0005-0000-0000-00000A5E0000}"/>
    <cellStyle name="SAPBEXHLevel0X 39 3" xfId="8533" xr:uid="{00000000-0005-0000-0000-00000B5E0000}"/>
    <cellStyle name="SAPBEXHLevel0X 39 4" xfId="10889" xr:uid="{00000000-0005-0000-0000-00000C5E0000}"/>
    <cellStyle name="SAPBEXHLevel0X 39 5" xfId="13257" xr:uid="{00000000-0005-0000-0000-00000D5E0000}"/>
    <cellStyle name="SAPBEXHLevel0X 39 6" xfId="15191" xr:uid="{00000000-0005-0000-0000-00000E5E0000}"/>
    <cellStyle name="SAPBEXHLevel0X 39 7" xfId="17953" xr:uid="{00000000-0005-0000-0000-00000F5E0000}"/>
    <cellStyle name="SAPBEXHLevel0X 39 8" xfId="19887" xr:uid="{00000000-0005-0000-0000-0000105E0000}"/>
    <cellStyle name="SAPBEXHLevel0X 39 9" xfId="22560" xr:uid="{00000000-0005-0000-0000-0000115E0000}"/>
    <cellStyle name="SAPBEXHLevel0X 4" xfId="3004" xr:uid="{00000000-0005-0000-0000-0000125E0000}"/>
    <cellStyle name="SAPBEXHLevel0X 4 2" xfId="5543" xr:uid="{00000000-0005-0000-0000-0000135E0000}"/>
    <cellStyle name="SAPBEXHLevel0X 4 3" xfId="8531" xr:uid="{00000000-0005-0000-0000-0000145E0000}"/>
    <cellStyle name="SAPBEXHLevel0X 4 4" xfId="11926" xr:uid="{00000000-0005-0000-0000-0000155E0000}"/>
    <cellStyle name="SAPBEXHLevel0X 4 5" xfId="14399" xr:uid="{00000000-0005-0000-0000-0000165E0000}"/>
    <cellStyle name="SAPBEXHLevel0X 4 6" xfId="16247" xr:uid="{00000000-0005-0000-0000-0000175E0000}"/>
    <cellStyle name="SAPBEXHLevel0X 4 7" xfId="19095" xr:uid="{00000000-0005-0000-0000-0000185E0000}"/>
    <cellStyle name="SAPBEXHLevel0X 4 8" xfId="20943" xr:uid="{00000000-0005-0000-0000-0000195E0000}"/>
    <cellStyle name="SAPBEXHLevel0X 4 9" xfId="23601" xr:uid="{00000000-0005-0000-0000-00001A5E0000}"/>
    <cellStyle name="SAPBEXHLevel0X 40" xfId="4477" xr:uid="{00000000-0005-0000-0000-00001B5E0000}"/>
    <cellStyle name="SAPBEXHLevel0X 40 2" xfId="7015" xr:uid="{00000000-0005-0000-0000-00001C5E0000}"/>
    <cellStyle name="SAPBEXHLevel0X 40 3" xfId="7975" xr:uid="{00000000-0005-0000-0000-00001D5E0000}"/>
    <cellStyle name="SAPBEXHLevel0X 40 4" xfId="12025" xr:uid="{00000000-0005-0000-0000-00001E5E0000}"/>
    <cellStyle name="SAPBEXHLevel0X 40 5" xfId="14248" xr:uid="{00000000-0005-0000-0000-00001F5E0000}"/>
    <cellStyle name="SAPBEXHLevel0X 40 6" xfId="13388" xr:uid="{00000000-0005-0000-0000-0000205E0000}"/>
    <cellStyle name="SAPBEXHLevel0X 40 7" xfId="18944" xr:uid="{00000000-0005-0000-0000-0000215E0000}"/>
    <cellStyle name="SAPBEXHLevel0X 40 8" xfId="18084" xr:uid="{00000000-0005-0000-0000-0000225E0000}"/>
    <cellStyle name="SAPBEXHLevel0X 40 9" xfId="23466" xr:uid="{00000000-0005-0000-0000-0000235E0000}"/>
    <cellStyle name="SAPBEXHLevel0X 41" xfId="4542" xr:uid="{00000000-0005-0000-0000-0000245E0000}"/>
    <cellStyle name="SAPBEXHLevel0X 41 2" xfId="7080" xr:uid="{00000000-0005-0000-0000-0000255E0000}"/>
    <cellStyle name="SAPBEXHLevel0X 41 3" xfId="9156" xr:uid="{00000000-0005-0000-0000-0000265E0000}"/>
    <cellStyle name="SAPBEXHLevel0X 41 4" xfId="11065" xr:uid="{00000000-0005-0000-0000-0000275E0000}"/>
    <cellStyle name="SAPBEXHLevel0X 41 5" xfId="12337" xr:uid="{00000000-0005-0000-0000-0000285E0000}"/>
    <cellStyle name="SAPBEXHLevel0X 41 6" xfId="16454" xr:uid="{00000000-0005-0000-0000-0000295E0000}"/>
    <cellStyle name="SAPBEXHLevel0X 41 7" xfId="17033" xr:uid="{00000000-0005-0000-0000-00002A5E0000}"/>
    <cellStyle name="SAPBEXHLevel0X 41 8" xfId="21150" xr:uid="{00000000-0005-0000-0000-00002B5E0000}"/>
    <cellStyle name="SAPBEXHLevel0X 41 9" xfId="21726" xr:uid="{00000000-0005-0000-0000-00002C5E0000}"/>
    <cellStyle name="SAPBEXHLevel0X 42" xfId="4589" xr:uid="{00000000-0005-0000-0000-00002D5E0000}"/>
    <cellStyle name="SAPBEXHLevel0X 42 2" xfId="7127" xr:uid="{00000000-0005-0000-0000-00002E5E0000}"/>
    <cellStyle name="SAPBEXHLevel0X 42 3" xfId="9584" xr:uid="{00000000-0005-0000-0000-00002F5E0000}"/>
    <cellStyle name="SAPBEXHLevel0X 42 4" xfId="11337" xr:uid="{00000000-0005-0000-0000-0000305E0000}"/>
    <cellStyle name="SAPBEXHLevel0X 42 5" xfId="13747" xr:uid="{00000000-0005-0000-0000-0000315E0000}"/>
    <cellStyle name="SAPBEXHLevel0X 42 6" xfId="16644" xr:uid="{00000000-0005-0000-0000-0000325E0000}"/>
    <cellStyle name="SAPBEXHLevel0X 42 7" xfId="18443" xr:uid="{00000000-0005-0000-0000-0000335E0000}"/>
    <cellStyle name="SAPBEXHLevel0X 42 8" xfId="21340" xr:uid="{00000000-0005-0000-0000-0000345E0000}"/>
    <cellStyle name="SAPBEXHLevel0X 42 9" xfId="23011" xr:uid="{00000000-0005-0000-0000-0000355E0000}"/>
    <cellStyle name="SAPBEXHLevel0X 43" xfId="4632" xr:uid="{00000000-0005-0000-0000-0000365E0000}"/>
    <cellStyle name="SAPBEXHLevel0X 43 2" xfId="7170" xr:uid="{00000000-0005-0000-0000-0000375E0000}"/>
    <cellStyle name="SAPBEXHLevel0X 43 3" xfId="5516" xr:uid="{00000000-0005-0000-0000-0000385E0000}"/>
    <cellStyle name="SAPBEXHLevel0X 43 4" xfId="12244" xr:uid="{00000000-0005-0000-0000-0000395E0000}"/>
    <cellStyle name="SAPBEXHLevel0X 43 5" xfId="12306" xr:uid="{00000000-0005-0000-0000-00003A5E0000}"/>
    <cellStyle name="SAPBEXHLevel0X 43 6" xfId="15688" xr:uid="{00000000-0005-0000-0000-00003B5E0000}"/>
    <cellStyle name="SAPBEXHLevel0X 43 7" xfId="17002" xr:uid="{00000000-0005-0000-0000-00003C5E0000}"/>
    <cellStyle name="SAPBEXHLevel0X 43 8" xfId="20384" xr:uid="{00000000-0005-0000-0000-00003D5E0000}"/>
    <cellStyle name="SAPBEXHLevel0X 43 9" xfId="21698" xr:uid="{00000000-0005-0000-0000-00003E5E0000}"/>
    <cellStyle name="SAPBEXHLevel0X 44" xfId="4765" xr:uid="{00000000-0005-0000-0000-00003F5E0000}"/>
    <cellStyle name="SAPBEXHLevel0X 44 2" xfId="7303" xr:uid="{00000000-0005-0000-0000-0000405E0000}"/>
    <cellStyle name="SAPBEXHLevel0X 44 3" xfId="9095" xr:uid="{00000000-0005-0000-0000-0000415E0000}"/>
    <cellStyle name="SAPBEXHLevel0X 44 4" xfId="11794" xr:uid="{00000000-0005-0000-0000-0000425E0000}"/>
    <cellStyle name="SAPBEXHLevel0X 44 5" xfId="14251" xr:uid="{00000000-0005-0000-0000-0000435E0000}"/>
    <cellStyle name="SAPBEXHLevel0X 44 6" xfId="16490" xr:uid="{00000000-0005-0000-0000-0000445E0000}"/>
    <cellStyle name="SAPBEXHLevel0X 44 7" xfId="18947" xr:uid="{00000000-0005-0000-0000-0000455E0000}"/>
    <cellStyle name="SAPBEXHLevel0X 44 8" xfId="21186" xr:uid="{00000000-0005-0000-0000-0000465E0000}"/>
    <cellStyle name="SAPBEXHLevel0X 44 9" xfId="23469" xr:uid="{00000000-0005-0000-0000-0000475E0000}"/>
    <cellStyle name="SAPBEXHLevel0X 45" xfId="4732" xr:uid="{00000000-0005-0000-0000-0000485E0000}"/>
    <cellStyle name="SAPBEXHLevel0X 45 2" xfId="7270" xr:uid="{00000000-0005-0000-0000-0000495E0000}"/>
    <cellStyle name="SAPBEXHLevel0X 45 3" xfId="7965" xr:uid="{00000000-0005-0000-0000-00004A5E0000}"/>
    <cellStyle name="SAPBEXHLevel0X 45 4" xfId="12260" xr:uid="{00000000-0005-0000-0000-00004B5E0000}"/>
    <cellStyle name="SAPBEXHLevel0X 45 5" xfId="12354" xr:uid="{00000000-0005-0000-0000-00004C5E0000}"/>
    <cellStyle name="SAPBEXHLevel0X 45 6" xfId="15157" xr:uid="{00000000-0005-0000-0000-00004D5E0000}"/>
    <cellStyle name="SAPBEXHLevel0X 45 7" xfId="17050" xr:uid="{00000000-0005-0000-0000-00004E5E0000}"/>
    <cellStyle name="SAPBEXHLevel0X 45 8" xfId="19853" xr:uid="{00000000-0005-0000-0000-00004F5E0000}"/>
    <cellStyle name="SAPBEXHLevel0X 45 9" xfId="21741" xr:uid="{00000000-0005-0000-0000-0000505E0000}"/>
    <cellStyle name="SAPBEXHLevel0X 46" xfId="4760" xr:uid="{00000000-0005-0000-0000-0000515E0000}"/>
    <cellStyle name="SAPBEXHLevel0X 46 2" xfId="7298" xr:uid="{00000000-0005-0000-0000-0000525E0000}"/>
    <cellStyle name="SAPBEXHLevel0X 46 3" xfId="8656" xr:uid="{00000000-0005-0000-0000-0000535E0000}"/>
    <cellStyle name="SAPBEXHLevel0X 46 4" xfId="10464" xr:uid="{00000000-0005-0000-0000-0000545E0000}"/>
    <cellStyle name="SAPBEXHLevel0X 46 5" xfId="12796" xr:uid="{00000000-0005-0000-0000-0000555E0000}"/>
    <cellStyle name="SAPBEXHLevel0X 46 6" xfId="15893" xr:uid="{00000000-0005-0000-0000-0000565E0000}"/>
    <cellStyle name="SAPBEXHLevel0X 46 7" xfId="17492" xr:uid="{00000000-0005-0000-0000-0000575E0000}"/>
    <cellStyle name="SAPBEXHLevel0X 46 8" xfId="20589" xr:uid="{00000000-0005-0000-0000-0000585E0000}"/>
    <cellStyle name="SAPBEXHLevel0X 46 9" xfId="22135" xr:uid="{00000000-0005-0000-0000-0000595E0000}"/>
    <cellStyle name="SAPBEXHLevel0X 47" xfId="4718" xr:uid="{00000000-0005-0000-0000-00005A5E0000}"/>
    <cellStyle name="SAPBEXHLevel0X 47 2" xfId="7256" xr:uid="{00000000-0005-0000-0000-00005B5E0000}"/>
    <cellStyle name="SAPBEXHLevel0X 47 3" xfId="10214" xr:uid="{00000000-0005-0000-0000-00005C5E0000}"/>
    <cellStyle name="SAPBEXHLevel0X 47 4" xfId="10862" xr:uid="{00000000-0005-0000-0000-00005D5E0000}"/>
    <cellStyle name="SAPBEXHLevel0X 47 5" xfId="13071" xr:uid="{00000000-0005-0000-0000-00005E5E0000}"/>
    <cellStyle name="SAPBEXHLevel0X 47 6" xfId="16752" xr:uid="{00000000-0005-0000-0000-00005F5E0000}"/>
    <cellStyle name="SAPBEXHLevel0X 47 7" xfId="17767" xr:uid="{00000000-0005-0000-0000-0000605E0000}"/>
    <cellStyle name="SAPBEXHLevel0X 47 8" xfId="21448" xr:uid="{00000000-0005-0000-0000-0000615E0000}"/>
    <cellStyle name="SAPBEXHLevel0X 47 9" xfId="22390" xr:uid="{00000000-0005-0000-0000-0000625E0000}"/>
    <cellStyle name="SAPBEXHLevel0X 48" xfId="4892" xr:uid="{00000000-0005-0000-0000-0000635E0000}"/>
    <cellStyle name="SAPBEXHLevel0X 48 2" xfId="7430" xr:uid="{00000000-0005-0000-0000-0000645E0000}"/>
    <cellStyle name="SAPBEXHLevel0X 48 3" xfId="9368" xr:uid="{00000000-0005-0000-0000-0000655E0000}"/>
    <cellStyle name="SAPBEXHLevel0X 48 4" xfId="11608" xr:uid="{00000000-0005-0000-0000-0000665E0000}"/>
    <cellStyle name="SAPBEXHLevel0X 48 5" xfId="14047" xr:uid="{00000000-0005-0000-0000-0000675E0000}"/>
    <cellStyle name="SAPBEXHLevel0X 48 6" xfId="15264" xr:uid="{00000000-0005-0000-0000-0000685E0000}"/>
    <cellStyle name="SAPBEXHLevel0X 48 7" xfId="18743" xr:uid="{00000000-0005-0000-0000-0000695E0000}"/>
    <cellStyle name="SAPBEXHLevel0X 48 8" xfId="19960" xr:uid="{00000000-0005-0000-0000-00006A5E0000}"/>
    <cellStyle name="SAPBEXHLevel0X 48 9" xfId="23282" xr:uid="{00000000-0005-0000-0000-00006B5E0000}"/>
    <cellStyle name="SAPBEXHLevel0X 49" xfId="4878" xr:uid="{00000000-0005-0000-0000-00006C5E0000}"/>
    <cellStyle name="SAPBEXHLevel0X 49 2" xfId="7416" xr:uid="{00000000-0005-0000-0000-00006D5E0000}"/>
    <cellStyle name="SAPBEXHLevel0X 49 3" xfId="8647" xr:uid="{00000000-0005-0000-0000-00006E5E0000}"/>
    <cellStyle name="SAPBEXHLevel0X 49 4" xfId="11460" xr:uid="{00000000-0005-0000-0000-00006F5E0000}"/>
    <cellStyle name="SAPBEXHLevel0X 49 5" xfId="13882" xr:uid="{00000000-0005-0000-0000-0000705E0000}"/>
    <cellStyle name="SAPBEXHLevel0X 49 6" xfId="15103" xr:uid="{00000000-0005-0000-0000-0000715E0000}"/>
    <cellStyle name="SAPBEXHLevel0X 49 7" xfId="18578" xr:uid="{00000000-0005-0000-0000-0000725E0000}"/>
    <cellStyle name="SAPBEXHLevel0X 49 8" xfId="19799" xr:uid="{00000000-0005-0000-0000-0000735E0000}"/>
    <cellStyle name="SAPBEXHLevel0X 49 9" xfId="23135" xr:uid="{00000000-0005-0000-0000-0000745E0000}"/>
    <cellStyle name="SAPBEXHLevel0X 5" xfId="3102" xr:uid="{00000000-0005-0000-0000-0000755E0000}"/>
    <cellStyle name="SAPBEXHLevel0X 5 2" xfId="5640" xr:uid="{00000000-0005-0000-0000-0000765E0000}"/>
    <cellStyle name="SAPBEXHLevel0X 5 3" xfId="7999" xr:uid="{00000000-0005-0000-0000-0000775E0000}"/>
    <cellStyle name="SAPBEXHLevel0X 5 4" xfId="11713" xr:uid="{00000000-0005-0000-0000-0000785E0000}"/>
    <cellStyle name="SAPBEXHLevel0X 5 5" xfId="14163" xr:uid="{00000000-0005-0000-0000-0000795E0000}"/>
    <cellStyle name="SAPBEXHLevel0X 5 6" xfId="16618" xr:uid="{00000000-0005-0000-0000-00007A5E0000}"/>
    <cellStyle name="SAPBEXHLevel0X 5 7" xfId="18859" xr:uid="{00000000-0005-0000-0000-00007B5E0000}"/>
    <cellStyle name="SAPBEXHLevel0X 5 8" xfId="21314" xr:uid="{00000000-0005-0000-0000-00007C5E0000}"/>
    <cellStyle name="SAPBEXHLevel0X 5 9" xfId="23387" xr:uid="{00000000-0005-0000-0000-00007D5E0000}"/>
    <cellStyle name="SAPBEXHLevel0X 50" xfId="4917" xr:uid="{00000000-0005-0000-0000-00007E5E0000}"/>
    <cellStyle name="SAPBEXHLevel0X 50 2" xfId="7455" xr:uid="{00000000-0005-0000-0000-00007F5E0000}"/>
    <cellStyle name="SAPBEXHLevel0X 50 3" xfId="8040" xr:uid="{00000000-0005-0000-0000-0000805E0000}"/>
    <cellStyle name="SAPBEXHLevel0X 50 4" xfId="9983" xr:uid="{00000000-0005-0000-0000-0000815E0000}"/>
    <cellStyle name="SAPBEXHLevel0X 50 5" xfId="12377" xr:uid="{00000000-0005-0000-0000-0000825E0000}"/>
    <cellStyle name="SAPBEXHLevel0X 50 6" xfId="12735" xr:uid="{00000000-0005-0000-0000-0000835E0000}"/>
    <cellStyle name="SAPBEXHLevel0X 50 7" xfId="17073" xr:uid="{00000000-0005-0000-0000-0000845E0000}"/>
    <cellStyle name="SAPBEXHLevel0X 50 8" xfId="17431" xr:uid="{00000000-0005-0000-0000-0000855E0000}"/>
    <cellStyle name="SAPBEXHLevel0X 50 9" xfId="21762" xr:uid="{00000000-0005-0000-0000-0000865E0000}"/>
    <cellStyle name="SAPBEXHLevel0X 51" xfId="4942" xr:uid="{00000000-0005-0000-0000-0000875E0000}"/>
    <cellStyle name="SAPBEXHLevel0X 51 2" xfId="7480" xr:uid="{00000000-0005-0000-0000-0000885E0000}"/>
    <cellStyle name="SAPBEXHLevel0X 51 3" xfId="8673" xr:uid="{00000000-0005-0000-0000-0000895E0000}"/>
    <cellStyle name="SAPBEXHLevel0X 51 4" xfId="10841" xr:uid="{00000000-0005-0000-0000-00008A5E0000}"/>
    <cellStyle name="SAPBEXHLevel0X 51 5" xfId="13206" xr:uid="{00000000-0005-0000-0000-00008B5E0000}"/>
    <cellStyle name="SAPBEXHLevel0X 51 6" xfId="15764" xr:uid="{00000000-0005-0000-0000-00008C5E0000}"/>
    <cellStyle name="SAPBEXHLevel0X 51 7" xfId="17902" xr:uid="{00000000-0005-0000-0000-00008D5E0000}"/>
    <cellStyle name="SAPBEXHLevel0X 51 8" xfId="20460" xr:uid="{00000000-0005-0000-0000-00008E5E0000}"/>
    <cellStyle name="SAPBEXHLevel0X 51 9" xfId="22512" xr:uid="{00000000-0005-0000-0000-00008F5E0000}"/>
    <cellStyle name="SAPBEXHLevel0X 52" xfId="4982" xr:uid="{00000000-0005-0000-0000-0000905E0000}"/>
    <cellStyle name="SAPBEXHLevel0X 52 2" xfId="7520" xr:uid="{00000000-0005-0000-0000-0000915E0000}"/>
    <cellStyle name="SAPBEXHLevel0X 52 3" xfId="9706" xr:uid="{00000000-0005-0000-0000-0000925E0000}"/>
    <cellStyle name="SAPBEXHLevel0X 52 4" xfId="11168" xr:uid="{00000000-0005-0000-0000-0000935E0000}"/>
    <cellStyle name="SAPBEXHLevel0X 52 5" xfId="13564" xr:uid="{00000000-0005-0000-0000-0000945E0000}"/>
    <cellStyle name="SAPBEXHLevel0X 52 6" xfId="16366" xr:uid="{00000000-0005-0000-0000-0000955E0000}"/>
    <cellStyle name="SAPBEXHLevel0X 52 7" xfId="18260" xr:uid="{00000000-0005-0000-0000-0000965E0000}"/>
    <cellStyle name="SAPBEXHLevel0X 52 8" xfId="21062" xr:uid="{00000000-0005-0000-0000-0000975E0000}"/>
    <cellStyle name="SAPBEXHLevel0X 52 9" xfId="22841" xr:uid="{00000000-0005-0000-0000-0000985E0000}"/>
    <cellStyle name="SAPBEXHLevel0X 53" xfId="5020" xr:uid="{00000000-0005-0000-0000-0000995E0000}"/>
    <cellStyle name="SAPBEXHLevel0X 53 2" xfId="7558" xr:uid="{00000000-0005-0000-0000-00009A5E0000}"/>
    <cellStyle name="SAPBEXHLevel0X 53 3" xfId="8612" xr:uid="{00000000-0005-0000-0000-00009B5E0000}"/>
    <cellStyle name="SAPBEXHLevel0X 53 4" xfId="10905" xr:uid="{00000000-0005-0000-0000-00009C5E0000}"/>
    <cellStyle name="SAPBEXHLevel0X 53 5" xfId="13275" xr:uid="{00000000-0005-0000-0000-00009D5E0000}"/>
    <cellStyle name="SAPBEXHLevel0X 53 6" xfId="15004" xr:uid="{00000000-0005-0000-0000-00009E5E0000}"/>
    <cellStyle name="SAPBEXHLevel0X 53 7" xfId="17971" xr:uid="{00000000-0005-0000-0000-00009F5E0000}"/>
    <cellStyle name="SAPBEXHLevel0X 53 8" xfId="19700" xr:uid="{00000000-0005-0000-0000-0000A05E0000}"/>
    <cellStyle name="SAPBEXHLevel0X 53 9" xfId="22576" xr:uid="{00000000-0005-0000-0000-0000A15E0000}"/>
    <cellStyle name="SAPBEXHLevel0X 54" xfId="5142" xr:uid="{00000000-0005-0000-0000-0000A25E0000}"/>
    <cellStyle name="SAPBEXHLevel0X 54 2" xfId="7680" xr:uid="{00000000-0005-0000-0000-0000A35E0000}"/>
    <cellStyle name="SAPBEXHLevel0X 54 3" xfId="9617" xr:uid="{00000000-0005-0000-0000-0000A45E0000}"/>
    <cellStyle name="SAPBEXHLevel0X 54 4" xfId="10340" xr:uid="{00000000-0005-0000-0000-0000A55E0000}"/>
    <cellStyle name="SAPBEXHLevel0X 54 5" xfId="12661" xr:uid="{00000000-0005-0000-0000-0000A65E0000}"/>
    <cellStyle name="SAPBEXHLevel0X 54 6" xfId="16158" xr:uid="{00000000-0005-0000-0000-0000A75E0000}"/>
    <cellStyle name="SAPBEXHLevel0X 54 7" xfId="17357" xr:uid="{00000000-0005-0000-0000-0000A85E0000}"/>
    <cellStyle name="SAPBEXHLevel0X 54 8" xfId="20854" xr:uid="{00000000-0005-0000-0000-0000A95E0000}"/>
    <cellStyle name="SAPBEXHLevel0X 54 9" xfId="22011" xr:uid="{00000000-0005-0000-0000-0000AA5E0000}"/>
    <cellStyle name="SAPBEXHLevel0X 55" xfId="5211" xr:uid="{00000000-0005-0000-0000-0000AB5E0000}"/>
    <cellStyle name="SAPBEXHLevel0X 55 2" xfId="7750" xr:uid="{00000000-0005-0000-0000-0000AC5E0000}"/>
    <cellStyle name="SAPBEXHLevel0X 55 3" xfId="8377" xr:uid="{00000000-0005-0000-0000-0000AD5E0000}"/>
    <cellStyle name="SAPBEXHLevel0X 55 4" xfId="10466" xr:uid="{00000000-0005-0000-0000-0000AE5E0000}"/>
    <cellStyle name="SAPBEXHLevel0X 55 5" xfId="14532" xr:uid="{00000000-0005-0000-0000-0000AF5E0000}"/>
    <cellStyle name="SAPBEXHLevel0X 55 6" xfId="16994" xr:uid="{00000000-0005-0000-0000-0000B05E0000}"/>
    <cellStyle name="SAPBEXHLevel0X 55 7" xfId="19228" xr:uid="{00000000-0005-0000-0000-0000B15E0000}"/>
    <cellStyle name="SAPBEXHLevel0X 55 8" xfId="21690" xr:uid="{00000000-0005-0000-0000-0000B25E0000}"/>
    <cellStyle name="SAPBEXHLevel0X 55 9" xfId="23724" xr:uid="{00000000-0005-0000-0000-0000B35E0000}"/>
    <cellStyle name="SAPBEXHLevel0X 56" xfId="5249" xr:uid="{00000000-0005-0000-0000-0000B45E0000}"/>
    <cellStyle name="SAPBEXHLevel0X 56 2" xfId="9464" xr:uid="{00000000-0005-0000-0000-0000B55E0000}"/>
    <cellStyle name="SAPBEXHLevel0X 56 3" xfId="11691" xr:uid="{00000000-0005-0000-0000-0000B65E0000}"/>
    <cellStyle name="SAPBEXHLevel0X 56 4" xfId="14140" xr:uid="{00000000-0005-0000-0000-0000B75E0000}"/>
    <cellStyle name="SAPBEXHLevel0X 56 5" xfId="15550" xr:uid="{00000000-0005-0000-0000-0000B85E0000}"/>
    <cellStyle name="SAPBEXHLevel0X 56 6" xfId="18836" xr:uid="{00000000-0005-0000-0000-0000B95E0000}"/>
    <cellStyle name="SAPBEXHLevel0X 56 7" xfId="20246" xr:uid="{00000000-0005-0000-0000-0000BA5E0000}"/>
    <cellStyle name="SAPBEXHLevel0X 56 8" xfId="23365" xr:uid="{00000000-0005-0000-0000-0000BB5E0000}"/>
    <cellStyle name="SAPBEXHLevel0X 57" xfId="9626" xr:uid="{00000000-0005-0000-0000-0000BC5E0000}"/>
    <cellStyle name="SAPBEXHLevel0X 58" xfId="10571" xr:uid="{00000000-0005-0000-0000-0000BD5E0000}"/>
    <cellStyle name="SAPBEXHLevel0X 59" xfId="12917" xr:uid="{00000000-0005-0000-0000-0000BE5E0000}"/>
    <cellStyle name="SAPBEXHLevel0X 6" xfId="3148" xr:uid="{00000000-0005-0000-0000-0000BF5E0000}"/>
    <cellStyle name="SAPBEXHLevel0X 6 2" xfId="5686" xr:uid="{00000000-0005-0000-0000-0000C05E0000}"/>
    <cellStyle name="SAPBEXHLevel0X 6 3" xfId="9318" xr:uid="{00000000-0005-0000-0000-0000C15E0000}"/>
    <cellStyle name="SAPBEXHLevel0X 6 4" xfId="10310" xr:uid="{00000000-0005-0000-0000-0000C25E0000}"/>
    <cellStyle name="SAPBEXHLevel0X 6 5" xfId="12625" xr:uid="{00000000-0005-0000-0000-0000C35E0000}"/>
    <cellStyle name="SAPBEXHLevel0X 6 6" xfId="15610" xr:uid="{00000000-0005-0000-0000-0000C45E0000}"/>
    <cellStyle name="SAPBEXHLevel0X 6 7" xfId="17321" xr:uid="{00000000-0005-0000-0000-0000C55E0000}"/>
    <cellStyle name="SAPBEXHLevel0X 6 8" xfId="20306" xr:uid="{00000000-0005-0000-0000-0000C65E0000}"/>
    <cellStyle name="SAPBEXHLevel0X 6 9" xfId="21980" xr:uid="{00000000-0005-0000-0000-0000C75E0000}"/>
    <cellStyle name="SAPBEXHLevel0X 60" xfId="15440" xr:uid="{00000000-0005-0000-0000-0000C85E0000}"/>
    <cellStyle name="SAPBEXHLevel0X 61" xfId="17613" xr:uid="{00000000-0005-0000-0000-0000C95E0000}"/>
    <cellStyle name="SAPBEXHLevel0X 62" xfId="20136" xr:uid="{00000000-0005-0000-0000-0000CA5E0000}"/>
    <cellStyle name="SAPBEXHLevel0X 63" xfId="22243" xr:uid="{00000000-0005-0000-0000-0000CB5E0000}"/>
    <cellStyle name="SAPBEXHLevel0X 7" xfId="3191" xr:uid="{00000000-0005-0000-0000-0000CC5E0000}"/>
    <cellStyle name="SAPBEXHLevel0X 7 2" xfId="5729" xr:uid="{00000000-0005-0000-0000-0000CD5E0000}"/>
    <cellStyle name="SAPBEXHLevel0X 7 3" xfId="9883" xr:uid="{00000000-0005-0000-0000-0000CE5E0000}"/>
    <cellStyle name="SAPBEXHLevel0X 7 4" xfId="10278" xr:uid="{00000000-0005-0000-0000-0000CF5E0000}"/>
    <cellStyle name="SAPBEXHLevel0X 7 5" xfId="12588" xr:uid="{00000000-0005-0000-0000-0000D05E0000}"/>
    <cellStyle name="SAPBEXHLevel0X 7 6" xfId="16145" xr:uid="{00000000-0005-0000-0000-0000D15E0000}"/>
    <cellStyle name="SAPBEXHLevel0X 7 7" xfId="17284" xr:uid="{00000000-0005-0000-0000-0000D25E0000}"/>
    <cellStyle name="SAPBEXHLevel0X 7 8" xfId="20841" xr:uid="{00000000-0005-0000-0000-0000D35E0000}"/>
    <cellStyle name="SAPBEXHLevel0X 7 9" xfId="21947" xr:uid="{00000000-0005-0000-0000-0000D45E0000}"/>
    <cellStyle name="SAPBEXHLevel0X 8" xfId="3234" xr:uid="{00000000-0005-0000-0000-0000D55E0000}"/>
    <cellStyle name="SAPBEXHLevel0X 8 2" xfId="5772" xr:uid="{00000000-0005-0000-0000-0000D65E0000}"/>
    <cellStyle name="SAPBEXHLevel0X 8 3" xfId="8015" xr:uid="{00000000-0005-0000-0000-0000D75E0000}"/>
    <cellStyle name="SAPBEXHLevel0X 8 4" xfId="11461" xr:uid="{00000000-0005-0000-0000-0000D85E0000}"/>
    <cellStyle name="SAPBEXHLevel0X 8 5" xfId="13883" xr:uid="{00000000-0005-0000-0000-0000D95E0000}"/>
    <cellStyle name="SAPBEXHLevel0X 8 6" xfId="16136" xr:uid="{00000000-0005-0000-0000-0000DA5E0000}"/>
    <cellStyle name="SAPBEXHLevel0X 8 7" xfId="18579" xr:uid="{00000000-0005-0000-0000-0000DB5E0000}"/>
    <cellStyle name="SAPBEXHLevel0X 8 8" xfId="20832" xr:uid="{00000000-0005-0000-0000-0000DC5E0000}"/>
    <cellStyle name="SAPBEXHLevel0X 8 9" xfId="23136" xr:uid="{00000000-0005-0000-0000-0000DD5E0000}"/>
    <cellStyle name="SAPBEXHLevel0X 9" xfId="3277" xr:uid="{00000000-0005-0000-0000-0000DE5E0000}"/>
    <cellStyle name="SAPBEXHLevel0X 9 2" xfId="5815" xr:uid="{00000000-0005-0000-0000-0000DF5E0000}"/>
    <cellStyle name="SAPBEXHLevel0X 9 3" xfId="8555" xr:uid="{00000000-0005-0000-0000-0000E05E0000}"/>
    <cellStyle name="SAPBEXHLevel0X 9 4" xfId="11908" xr:uid="{00000000-0005-0000-0000-0000E15E0000}"/>
    <cellStyle name="SAPBEXHLevel0X 9 5" xfId="14380" xr:uid="{00000000-0005-0000-0000-0000E25E0000}"/>
    <cellStyle name="SAPBEXHLevel0X 9 6" xfId="16689" xr:uid="{00000000-0005-0000-0000-0000E35E0000}"/>
    <cellStyle name="SAPBEXHLevel0X 9 7" xfId="19076" xr:uid="{00000000-0005-0000-0000-0000E45E0000}"/>
    <cellStyle name="SAPBEXHLevel0X 9 8" xfId="21385" xr:uid="{00000000-0005-0000-0000-0000E55E0000}"/>
    <cellStyle name="SAPBEXHLevel0X 9 9" xfId="23583" xr:uid="{00000000-0005-0000-0000-0000E65E0000}"/>
    <cellStyle name="SAPBEXHLevel1" xfId="2962" xr:uid="{00000000-0005-0000-0000-0000E75E0000}"/>
    <cellStyle name="SAPBEXHLevel1 10" xfId="3007" xr:uid="{00000000-0005-0000-0000-0000E85E0000}"/>
    <cellStyle name="SAPBEXHLevel1 10 2" xfId="5546" xr:uid="{00000000-0005-0000-0000-0000E95E0000}"/>
    <cellStyle name="SAPBEXHLevel1 10 3" xfId="8419" xr:uid="{00000000-0005-0000-0000-0000EA5E0000}"/>
    <cellStyle name="SAPBEXHLevel1 10 4" xfId="11308" xr:uid="{00000000-0005-0000-0000-0000EB5E0000}"/>
    <cellStyle name="SAPBEXHLevel1 10 5" xfId="13716" xr:uid="{00000000-0005-0000-0000-0000EC5E0000}"/>
    <cellStyle name="SAPBEXHLevel1 10 6" xfId="16927" xr:uid="{00000000-0005-0000-0000-0000ED5E0000}"/>
    <cellStyle name="SAPBEXHLevel1 10 7" xfId="18412" xr:uid="{00000000-0005-0000-0000-0000EE5E0000}"/>
    <cellStyle name="SAPBEXHLevel1 10 8" xfId="21623" xr:uid="{00000000-0005-0000-0000-0000EF5E0000}"/>
    <cellStyle name="SAPBEXHLevel1 10 9" xfId="22982" xr:uid="{00000000-0005-0000-0000-0000F05E0000}"/>
    <cellStyle name="SAPBEXHLevel1 11" xfId="3361" xr:uid="{00000000-0005-0000-0000-0000F15E0000}"/>
    <cellStyle name="SAPBEXHLevel1 11 2" xfId="5899" xr:uid="{00000000-0005-0000-0000-0000F25E0000}"/>
    <cellStyle name="SAPBEXHLevel1 11 3" xfId="10162" xr:uid="{00000000-0005-0000-0000-0000F35E0000}"/>
    <cellStyle name="SAPBEXHLevel1 11 4" xfId="11320" xr:uid="{00000000-0005-0000-0000-0000F45E0000}"/>
    <cellStyle name="SAPBEXHLevel1 11 5" xfId="13729" xr:uid="{00000000-0005-0000-0000-0000F55E0000}"/>
    <cellStyle name="SAPBEXHLevel1 11 6" xfId="15570" xr:uid="{00000000-0005-0000-0000-0000F65E0000}"/>
    <cellStyle name="SAPBEXHLevel1 11 7" xfId="18425" xr:uid="{00000000-0005-0000-0000-0000F75E0000}"/>
    <cellStyle name="SAPBEXHLevel1 11 8" xfId="20266" xr:uid="{00000000-0005-0000-0000-0000F85E0000}"/>
    <cellStyle name="SAPBEXHLevel1 11 9" xfId="22994" xr:uid="{00000000-0005-0000-0000-0000F95E0000}"/>
    <cellStyle name="SAPBEXHLevel1 12" xfId="3368" xr:uid="{00000000-0005-0000-0000-0000FA5E0000}"/>
    <cellStyle name="SAPBEXHLevel1 12 2" xfId="5906" xr:uid="{00000000-0005-0000-0000-0000FB5E0000}"/>
    <cellStyle name="SAPBEXHLevel1 12 3" xfId="9560" xr:uid="{00000000-0005-0000-0000-0000FC5E0000}"/>
    <cellStyle name="SAPBEXHLevel1 12 4" xfId="11902" xr:uid="{00000000-0005-0000-0000-0000FD5E0000}"/>
    <cellStyle name="SAPBEXHLevel1 12 5" xfId="14374" xr:uid="{00000000-0005-0000-0000-0000FE5E0000}"/>
    <cellStyle name="SAPBEXHLevel1 12 6" xfId="16915" xr:uid="{00000000-0005-0000-0000-0000FF5E0000}"/>
    <cellStyle name="SAPBEXHLevel1 12 7" xfId="19070" xr:uid="{00000000-0005-0000-0000-0000005F0000}"/>
    <cellStyle name="SAPBEXHLevel1 12 8" xfId="21611" xr:uid="{00000000-0005-0000-0000-0000015F0000}"/>
    <cellStyle name="SAPBEXHLevel1 12 9" xfId="23577" xr:uid="{00000000-0005-0000-0000-0000025F0000}"/>
    <cellStyle name="SAPBEXHLevel1 13" xfId="3540" xr:uid="{00000000-0005-0000-0000-0000035F0000}"/>
    <cellStyle name="SAPBEXHLevel1 13 2" xfId="6078" xr:uid="{00000000-0005-0000-0000-0000045F0000}"/>
    <cellStyle name="SAPBEXHLevel1 13 3" xfId="10067" xr:uid="{00000000-0005-0000-0000-0000055F0000}"/>
    <cellStyle name="SAPBEXHLevel1 13 4" xfId="11770" xr:uid="{00000000-0005-0000-0000-0000065F0000}"/>
    <cellStyle name="SAPBEXHLevel1 13 5" xfId="14223" xr:uid="{00000000-0005-0000-0000-0000075F0000}"/>
    <cellStyle name="SAPBEXHLevel1 13 6" xfId="15992" xr:uid="{00000000-0005-0000-0000-0000085F0000}"/>
    <cellStyle name="SAPBEXHLevel1 13 7" xfId="18919" xr:uid="{00000000-0005-0000-0000-0000095F0000}"/>
    <cellStyle name="SAPBEXHLevel1 13 8" xfId="20688" xr:uid="{00000000-0005-0000-0000-00000A5F0000}"/>
    <cellStyle name="SAPBEXHLevel1 13 9" xfId="23444" xr:uid="{00000000-0005-0000-0000-00000B5F0000}"/>
    <cellStyle name="SAPBEXHLevel1 14" xfId="3584" xr:uid="{00000000-0005-0000-0000-00000C5F0000}"/>
    <cellStyle name="SAPBEXHLevel1 14 2" xfId="6122" xr:uid="{00000000-0005-0000-0000-00000D5F0000}"/>
    <cellStyle name="SAPBEXHLevel1 14 3" xfId="8553" xr:uid="{00000000-0005-0000-0000-00000E5F0000}"/>
    <cellStyle name="SAPBEXHLevel1 14 4" xfId="10624" xr:uid="{00000000-0005-0000-0000-00000F5F0000}"/>
    <cellStyle name="SAPBEXHLevel1 14 5" xfId="12973" xr:uid="{00000000-0005-0000-0000-0000105F0000}"/>
    <cellStyle name="SAPBEXHLevel1 14 6" xfId="15213" xr:uid="{00000000-0005-0000-0000-0000115F0000}"/>
    <cellStyle name="SAPBEXHLevel1 14 7" xfId="17669" xr:uid="{00000000-0005-0000-0000-0000125F0000}"/>
    <cellStyle name="SAPBEXHLevel1 14 8" xfId="19909" xr:uid="{00000000-0005-0000-0000-0000135F0000}"/>
    <cellStyle name="SAPBEXHLevel1 14 9" xfId="22297" xr:uid="{00000000-0005-0000-0000-0000145F0000}"/>
    <cellStyle name="SAPBEXHLevel1 15" xfId="3703" xr:uid="{00000000-0005-0000-0000-0000155F0000}"/>
    <cellStyle name="SAPBEXHLevel1 15 2" xfId="6241" xr:uid="{00000000-0005-0000-0000-0000165F0000}"/>
    <cellStyle name="SAPBEXHLevel1 15 3" xfId="8606" xr:uid="{00000000-0005-0000-0000-0000175F0000}"/>
    <cellStyle name="SAPBEXHLevel1 15 4" xfId="10342" xr:uid="{00000000-0005-0000-0000-0000185F0000}"/>
    <cellStyle name="SAPBEXHLevel1 15 5" xfId="12663" xr:uid="{00000000-0005-0000-0000-0000195F0000}"/>
    <cellStyle name="SAPBEXHLevel1 15 6" xfId="16577" xr:uid="{00000000-0005-0000-0000-00001A5F0000}"/>
    <cellStyle name="SAPBEXHLevel1 15 7" xfId="17359" xr:uid="{00000000-0005-0000-0000-00001B5F0000}"/>
    <cellStyle name="SAPBEXHLevel1 15 8" xfId="21273" xr:uid="{00000000-0005-0000-0000-00001C5F0000}"/>
    <cellStyle name="SAPBEXHLevel1 15 9" xfId="22013" xr:uid="{00000000-0005-0000-0000-00001D5F0000}"/>
    <cellStyle name="SAPBEXHLevel1 16" xfId="3765" xr:uid="{00000000-0005-0000-0000-00001E5F0000}"/>
    <cellStyle name="SAPBEXHLevel1 16 2" xfId="6303" xr:uid="{00000000-0005-0000-0000-00001F5F0000}"/>
    <cellStyle name="SAPBEXHLevel1 16 3" xfId="9081" xr:uid="{00000000-0005-0000-0000-0000205F0000}"/>
    <cellStyle name="SAPBEXHLevel1 16 4" xfId="8414" xr:uid="{00000000-0005-0000-0000-0000215F0000}"/>
    <cellStyle name="SAPBEXHLevel1 16 5" xfId="12507" xr:uid="{00000000-0005-0000-0000-0000225F0000}"/>
    <cellStyle name="SAPBEXHLevel1 16 6" xfId="15461" xr:uid="{00000000-0005-0000-0000-0000235F0000}"/>
    <cellStyle name="SAPBEXHLevel1 16 7" xfId="17203" xr:uid="{00000000-0005-0000-0000-0000245F0000}"/>
    <cellStyle name="SAPBEXHLevel1 16 8" xfId="20157" xr:uid="{00000000-0005-0000-0000-0000255F0000}"/>
    <cellStyle name="SAPBEXHLevel1 16 9" xfId="21874" xr:uid="{00000000-0005-0000-0000-0000265F0000}"/>
    <cellStyle name="SAPBEXHLevel1 17" xfId="3750" xr:uid="{00000000-0005-0000-0000-0000275F0000}"/>
    <cellStyle name="SAPBEXHLevel1 17 2" xfId="6288" xr:uid="{00000000-0005-0000-0000-0000285F0000}"/>
    <cellStyle name="SAPBEXHLevel1 17 3" xfId="8983" xr:uid="{00000000-0005-0000-0000-0000295F0000}"/>
    <cellStyle name="SAPBEXHLevel1 17 4" xfId="11439" xr:uid="{00000000-0005-0000-0000-00002A5F0000}"/>
    <cellStyle name="SAPBEXHLevel1 17 5" xfId="13857" xr:uid="{00000000-0005-0000-0000-00002B5F0000}"/>
    <cellStyle name="SAPBEXHLevel1 17 6" xfId="16066" xr:uid="{00000000-0005-0000-0000-00002C5F0000}"/>
    <cellStyle name="SAPBEXHLevel1 17 7" xfId="18553" xr:uid="{00000000-0005-0000-0000-00002D5F0000}"/>
    <cellStyle name="SAPBEXHLevel1 17 8" xfId="20762" xr:uid="{00000000-0005-0000-0000-00002E5F0000}"/>
    <cellStyle name="SAPBEXHLevel1 17 9" xfId="23114" xr:uid="{00000000-0005-0000-0000-00002F5F0000}"/>
    <cellStyle name="SAPBEXHLevel1 18" xfId="3877" xr:uid="{00000000-0005-0000-0000-0000305F0000}"/>
    <cellStyle name="SAPBEXHLevel1 18 2" xfId="6415" xr:uid="{00000000-0005-0000-0000-0000315F0000}"/>
    <cellStyle name="SAPBEXHLevel1 18 3" xfId="9197" xr:uid="{00000000-0005-0000-0000-0000325F0000}"/>
    <cellStyle name="SAPBEXHLevel1 18 4" xfId="11443" xr:uid="{00000000-0005-0000-0000-0000335F0000}"/>
    <cellStyle name="SAPBEXHLevel1 18 5" xfId="13862" xr:uid="{00000000-0005-0000-0000-0000345F0000}"/>
    <cellStyle name="SAPBEXHLevel1 18 6" xfId="12643" xr:uid="{00000000-0005-0000-0000-0000355F0000}"/>
    <cellStyle name="SAPBEXHLevel1 18 7" xfId="18558" xr:uid="{00000000-0005-0000-0000-0000365F0000}"/>
    <cellStyle name="SAPBEXHLevel1 18 8" xfId="17339" xr:uid="{00000000-0005-0000-0000-0000375F0000}"/>
    <cellStyle name="SAPBEXHLevel1 18 9" xfId="23118" xr:uid="{00000000-0005-0000-0000-0000385F0000}"/>
    <cellStyle name="SAPBEXHLevel1 19" xfId="3786" xr:uid="{00000000-0005-0000-0000-0000395F0000}"/>
    <cellStyle name="SAPBEXHLevel1 19 2" xfId="6324" xr:uid="{00000000-0005-0000-0000-00003A5F0000}"/>
    <cellStyle name="SAPBEXHLevel1 19 3" xfId="9317" xr:uid="{00000000-0005-0000-0000-00003B5F0000}"/>
    <cellStyle name="SAPBEXHLevel1 19 4" xfId="11871" xr:uid="{00000000-0005-0000-0000-00003C5F0000}"/>
    <cellStyle name="SAPBEXHLevel1 19 5" xfId="13050" xr:uid="{00000000-0005-0000-0000-00003D5F0000}"/>
    <cellStyle name="SAPBEXHLevel1 19 6" xfId="15324" xr:uid="{00000000-0005-0000-0000-00003E5F0000}"/>
    <cellStyle name="SAPBEXHLevel1 19 7" xfId="17746" xr:uid="{00000000-0005-0000-0000-00003F5F0000}"/>
    <cellStyle name="SAPBEXHLevel1 19 8" xfId="20020" xr:uid="{00000000-0005-0000-0000-0000405F0000}"/>
    <cellStyle name="SAPBEXHLevel1 19 9" xfId="22371" xr:uid="{00000000-0005-0000-0000-0000415F0000}"/>
    <cellStyle name="SAPBEXHLevel1 2" xfId="3081" xr:uid="{00000000-0005-0000-0000-0000425F0000}"/>
    <cellStyle name="SAPBEXHLevel1 2 2" xfId="5619" xr:uid="{00000000-0005-0000-0000-0000435F0000}"/>
    <cellStyle name="SAPBEXHLevel1 2 3" xfId="8547" xr:uid="{00000000-0005-0000-0000-0000445F0000}"/>
    <cellStyle name="SAPBEXHLevel1 2 4" xfId="11729" xr:uid="{00000000-0005-0000-0000-0000455F0000}"/>
    <cellStyle name="SAPBEXHLevel1 2 5" xfId="14180" xr:uid="{00000000-0005-0000-0000-0000465F0000}"/>
    <cellStyle name="SAPBEXHLevel1 2 6" xfId="15869" xr:uid="{00000000-0005-0000-0000-0000475F0000}"/>
    <cellStyle name="SAPBEXHLevel1 2 7" xfId="18876" xr:uid="{00000000-0005-0000-0000-0000485F0000}"/>
    <cellStyle name="SAPBEXHLevel1 2 8" xfId="20565" xr:uid="{00000000-0005-0000-0000-0000495F0000}"/>
    <cellStyle name="SAPBEXHLevel1 2 9" xfId="23403" xr:uid="{00000000-0005-0000-0000-00004A5F0000}"/>
    <cellStyle name="SAPBEXHLevel1 20" xfId="3794" xr:uid="{00000000-0005-0000-0000-00004B5F0000}"/>
    <cellStyle name="SAPBEXHLevel1 20 2" xfId="6332" xr:uid="{00000000-0005-0000-0000-00004C5F0000}"/>
    <cellStyle name="SAPBEXHLevel1 20 3" xfId="7964" xr:uid="{00000000-0005-0000-0000-00004D5F0000}"/>
    <cellStyle name="SAPBEXHLevel1 20 4" xfId="10751" xr:uid="{00000000-0005-0000-0000-00004E5F0000}"/>
    <cellStyle name="SAPBEXHLevel1 20 5" xfId="13106" xr:uid="{00000000-0005-0000-0000-00004F5F0000}"/>
    <cellStyle name="SAPBEXHLevel1 20 6" xfId="16468" xr:uid="{00000000-0005-0000-0000-0000505F0000}"/>
    <cellStyle name="SAPBEXHLevel1 20 7" xfId="17802" xr:uid="{00000000-0005-0000-0000-0000515F0000}"/>
    <cellStyle name="SAPBEXHLevel1 20 8" xfId="21164" xr:uid="{00000000-0005-0000-0000-0000525F0000}"/>
    <cellStyle name="SAPBEXHLevel1 20 9" xfId="22423" xr:uid="{00000000-0005-0000-0000-0000535F0000}"/>
    <cellStyle name="SAPBEXHLevel1 21" xfId="4025" xr:uid="{00000000-0005-0000-0000-0000545F0000}"/>
    <cellStyle name="SAPBEXHLevel1 21 2" xfId="6563" xr:uid="{00000000-0005-0000-0000-0000555F0000}"/>
    <cellStyle name="SAPBEXHLevel1 21 3" xfId="9290" xr:uid="{00000000-0005-0000-0000-0000565F0000}"/>
    <cellStyle name="SAPBEXHLevel1 21 4" xfId="11856" xr:uid="{00000000-0005-0000-0000-0000575F0000}"/>
    <cellStyle name="SAPBEXHLevel1 21 5" xfId="14318" xr:uid="{00000000-0005-0000-0000-0000585F0000}"/>
    <cellStyle name="SAPBEXHLevel1 21 6" xfId="16872" xr:uid="{00000000-0005-0000-0000-0000595F0000}"/>
    <cellStyle name="SAPBEXHLevel1 21 7" xfId="19014" xr:uid="{00000000-0005-0000-0000-00005A5F0000}"/>
    <cellStyle name="SAPBEXHLevel1 21 8" xfId="21568" xr:uid="{00000000-0005-0000-0000-00005B5F0000}"/>
    <cellStyle name="SAPBEXHLevel1 21 9" xfId="23532" xr:uid="{00000000-0005-0000-0000-00005C5F0000}"/>
    <cellStyle name="SAPBEXHLevel1 22" xfId="3934" xr:uid="{00000000-0005-0000-0000-00005D5F0000}"/>
    <cellStyle name="SAPBEXHLevel1 22 2" xfId="6472" xr:uid="{00000000-0005-0000-0000-00005E5F0000}"/>
    <cellStyle name="SAPBEXHLevel1 22 3" xfId="8065" xr:uid="{00000000-0005-0000-0000-00005F5F0000}"/>
    <cellStyle name="SAPBEXHLevel1 22 4" xfId="10587" xr:uid="{00000000-0005-0000-0000-0000605F0000}"/>
    <cellStyle name="SAPBEXHLevel1 22 5" xfId="12934" xr:uid="{00000000-0005-0000-0000-0000615F0000}"/>
    <cellStyle name="SAPBEXHLevel1 22 6" xfId="16578" xr:uid="{00000000-0005-0000-0000-0000625F0000}"/>
    <cellStyle name="SAPBEXHLevel1 22 7" xfId="17630" xr:uid="{00000000-0005-0000-0000-0000635F0000}"/>
    <cellStyle name="SAPBEXHLevel1 22 8" xfId="21274" xr:uid="{00000000-0005-0000-0000-0000645F0000}"/>
    <cellStyle name="SAPBEXHLevel1 22 9" xfId="22260" xr:uid="{00000000-0005-0000-0000-0000655F0000}"/>
    <cellStyle name="SAPBEXHLevel1 23" xfId="4056" xr:uid="{00000000-0005-0000-0000-0000665F0000}"/>
    <cellStyle name="SAPBEXHLevel1 23 2" xfId="6594" xr:uid="{00000000-0005-0000-0000-0000675F0000}"/>
    <cellStyle name="SAPBEXHLevel1 23 3" xfId="9838" xr:uid="{00000000-0005-0000-0000-0000685F0000}"/>
    <cellStyle name="SAPBEXHLevel1 23 4" xfId="10993" xr:uid="{00000000-0005-0000-0000-0000695F0000}"/>
    <cellStyle name="SAPBEXHLevel1 23 5" xfId="13367" xr:uid="{00000000-0005-0000-0000-00006A5F0000}"/>
    <cellStyle name="SAPBEXHLevel1 23 6" xfId="15559" xr:uid="{00000000-0005-0000-0000-00006B5F0000}"/>
    <cellStyle name="SAPBEXHLevel1 23 7" xfId="18063" xr:uid="{00000000-0005-0000-0000-00006C5F0000}"/>
    <cellStyle name="SAPBEXHLevel1 23 8" xfId="20255" xr:uid="{00000000-0005-0000-0000-00006D5F0000}"/>
    <cellStyle name="SAPBEXHLevel1 23 9" xfId="22666" xr:uid="{00000000-0005-0000-0000-00006E5F0000}"/>
    <cellStyle name="SAPBEXHLevel1 24" xfId="4044" xr:uid="{00000000-0005-0000-0000-00006F5F0000}"/>
    <cellStyle name="SAPBEXHLevel1 24 2" xfId="6582" xr:uid="{00000000-0005-0000-0000-0000705F0000}"/>
    <cellStyle name="SAPBEXHLevel1 24 3" xfId="10212" xr:uid="{00000000-0005-0000-0000-0000715F0000}"/>
    <cellStyle name="SAPBEXHLevel1 24 4" xfId="11543" xr:uid="{00000000-0005-0000-0000-0000725F0000}"/>
    <cellStyle name="SAPBEXHLevel1 24 5" xfId="13977" xr:uid="{00000000-0005-0000-0000-0000735F0000}"/>
    <cellStyle name="SAPBEXHLevel1 24 6" xfId="16256" xr:uid="{00000000-0005-0000-0000-0000745F0000}"/>
    <cellStyle name="SAPBEXHLevel1 24 7" xfId="18673" xr:uid="{00000000-0005-0000-0000-0000755F0000}"/>
    <cellStyle name="SAPBEXHLevel1 24 8" xfId="20952" xr:uid="{00000000-0005-0000-0000-0000765F0000}"/>
    <cellStyle name="SAPBEXHLevel1 24 9" xfId="23217" xr:uid="{00000000-0005-0000-0000-0000775F0000}"/>
    <cellStyle name="SAPBEXHLevel1 25" xfId="3950" xr:uid="{00000000-0005-0000-0000-0000785F0000}"/>
    <cellStyle name="SAPBEXHLevel1 25 2" xfId="6488" xr:uid="{00000000-0005-0000-0000-0000795F0000}"/>
    <cellStyle name="SAPBEXHLevel1 25 3" xfId="8941" xr:uid="{00000000-0005-0000-0000-00007A5F0000}"/>
    <cellStyle name="SAPBEXHLevel1 25 4" xfId="11881" xr:uid="{00000000-0005-0000-0000-00007B5F0000}"/>
    <cellStyle name="SAPBEXHLevel1 25 5" xfId="14347" xr:uid="{00000000-0005-0000-0000-00007C5F0000}"/>
    <cellStyle name="SAPBEXHLevel1 25 6" xfId="15463" xr:uid="{00000000-0005-0000-0000-00007D5F0000}"/>
    <cellStyle name="SAPBEXHLevel1 25 7" xfId="19043" xr:uid="{00000000-0005-0000-0000-00007E5F0000}"/>
    <cellStyle name="SAPBEXHLevel1 25 8" xfId="20159" xr:uid="{00000000-0005-0000-0000-00007F5F0000}"/>
    <cellStyle name="SAPBEXHLevel1 25 9" xfId="23557" xr:uid="{00000000-0005-0000-0000-0000805F0000}"/>
    <cellStyle name="SAPBEXHLevel1 26" xfId="4117" xr:uid="{00000000-0005-0000-0000-0000815F0000}"/>
    <cellStyle name="SAPBEXHLevel1 26 2" xfId="6655" xr:uid="{00000000-0005-0000-0000-0000825F0000}"/>
    <cellStyle name="SAPBEXHLevel1 26 3" xfId="9896" xr:uid="{00000000-0005-0000-0000-0000835F0000}"/>
    <cellStyle name="SAPBEXHLevel1 26 4" xfId="10819" xr:uid="{00000000-0005-0000-0000-0000845F0000}"/>
    <cellStyle name="SAPBEXHLevel1 26 5" xfId="13182" xr:uid="{00000000-0005-0000-0000-0000855F0000}"/>
    <cellStyle name="SAPBEXHLevel1 26 6" xfId="16693" xr:uid="{00000000-0005-0000-0000-0000865F0000}"/>
    <cellStyle name="SAPBEXHLevel1 26 7" xfId="17878" xr:uid="{00000000-0005-0000-0000-0000875F0000}"/>
    <cellStyle name="SAPBEXHLevel1 26 8" xfId="21389" xr:uid="{00000000-0005-0000-0000-0000885F0000}"/>
    <cellStyle name="SAPBEXHLevel1 26 9" xfId="22490" xr:uid="{00000000-0005-0000-0000-0000895F0000}"/>
    <cellStyle name="SAPBEXHLevel1 27" xfId="4060" xr:uid="{00000000-0005-0000-0000-00008A5F0000}"/>
    <cellStyle name="SAPBEXHLevel1 27 2" xfId="6598" xr:uid="{00000000-0005-0000-0000-00008B5F0000}"/>
    <cellStyle name="SAPBEXHLevel1 27 3" xfId="8308" xr:uid="{00000000-0005-0000-0000-00008C5F0000}"/>
    <cellStyle name="SAPBEXHLevel1 27 4" xfId="7802" xr:uid="{00000000-0005-0000-0000-00008D5F0000}"/>
    <cellStyle name="SAPBEXHLevel1 27 5" xfId="14953" xr:uid="{00000000-0005-0000-0000-00008E5F0000}"/>
    <cellStyle name="SAPBEXHLevel1 27 6" xfId="16853" xr:uid="{00000000-0005-0000-0000-00008F5F0000}"/>
    <cellStyle name="SAPBEXHLevel1 27 7" xfId="19649" xr:uid="{00000000-0005-0000-0000-0000905F0000}"/>
    <cellStyle name="SAPBEXHLevel1 27 8" xfId="21549" xr:uid="{00000000-0005-0000-0000-0000915F0000}"/>
    <cellStyle name="SAPBEXHLevel1 27 9" xfId="24115" xr:uid="{00000000-0005-0000-0000-0000925F0000}"/>
    <cellStyle name="SAPBEXHLevel1 28" xfId="4083" xr:uid="{00000000-0005-0000-0000-0000935F0000}"/>
    <cellStyle name="SAPBEXHLevel1 28 2" xfId="6621" xr:uid="{00000000-0005-0000-0000-0000945F0000}"/>
    <cellStyle name="SAPBEXHLevel1 28 3" xfId="9061" xr:uid="{00000000-0005-0000-0000-0000955F0000}"/>
    <cellStyle name="SAPBEXHLevel1 28 4" xfId="10323" xr:uid="{00000000-0005-0000-0000-0000965F0000}"/>
    <cellStyle name="SAPBEXHLevel1 28 5" xfId="12640" xr:uid="{00000000-0005-0000-0000-0000975F0000}"/>
    <cellStyle name="SAPBEXHLevel1 28 6" xfId="15059" xr:uid="{00000000-0005-0000-0000-0000985F0000}"/>
    <cellStyle name="SAPBEXHLevel1 28 7" xfId="17336" xr:uid="{00000000-0005-0000-0000-0000995F0000}"/>
    <cellStyle name="SAPBEXHLevel1 28 8" xfId="19755" xr:uid="{00000000-0005-0000-0000-00009A5F0000}"/>
    <cellStyle name="SAPBEXHLevel1 28 9" xfId="21994" xr:uid="{00000000-0005-0000-0000-00009B5F0000}"/>
    <cellStyle name="SAPBEXHLevel1 29" xfId="4179" xr:uid="{00000000-0005-0000-0000-00009C5F0000}"/>
    <cellStyle name="SAPBEXHLevel1 29 2" xfId="6717" xr:uid="{00000000-0005-0000-0000-00009D5F0000}"/>
    <cellStyle name="SAPBEXHLevel1 29 3" xfId="9252" xr:uid="{00000000-0005-0000-0000-00009E5F0000}"/>
    <cellStyle name="SAPBEXHLevel1 29 4" xfId="10666" xr:uid="{00000000-0005-0000-0000-00009F5F0000}"/>
    <cellStyle name="SAPBEXHLevel1 29 5" xfId="13015" xr:uid="{00000000-0005-0000-0000-0000A05F0000}"/>
    <cellStyle name="SAPBEXHLevel1 29 6" xfId="14987" xr:uid="{00000000-0005-0000-0000-0000A15F0000}"/>
    <cellStyle name="SAPBEXHLevel1 29 7" xfId="17711" xr:uid="{00000000-0005-0000-0000-0000A25F0000}"/>
    <cellStyle name="SAPBEXHLevel1 29 8" xfId="19683" xr:uid="{00000000-0005-0000-0000-0000A35F0000}"/>
    <cellStyle name="SAPBEXHLevel1 29 9" xfId="22339" xr:uid="{00000000-0005-0000-0000-0000A45F0000}"/>
    <cellStyle name="SAPBEXHLevel1 3" xfId="3127" xr:uid="{00000000-0005-0000-0000-0000A55F0000}"/>
    <cellStyle name="SAPBEXHLevel1 3 2" xfId="5665" xr:uid="{00000000-0005-0000-0000-0000A65F0000}"/>
    <cellStyle name="SAPBEXHLevel1 3 3" xfId="9116" xr:uid="{00000000-0005-0000-0000-0000A75F0000}"/>
    <cellStyle name="SAPBEXHLevel1 3 4" xfId="12171" xr:uid="{00000000-0005-0000-0000-0000A85F0000}"/>
    <cellStyle name="SAPBEXHLevel1 3 5" xfId="14822" xr:uid="{00000000-0005-0000-0000-0000A95F0000}"/>
    <cellStyle name="SAPBEXHLevel1 3 6" xfId="15480" xr:uid="{00000000-0005-0000-0000-0000AA5F0000}"/>
    <cellStyle name="SAPBEXHLevel1 3 7" xfId="19518" xr:uid="{00000000-0005-0000-0000-0000AB5F0000}"/>
    <cellStyle name="SAPBEXHLevel1 3 8" xfId="20176" xr:uid="{00000000-0005-0000-0000-0000AC5F0000}"/>
    <cellStyle name="SAPBEXHLevel1 3 9" xfId="24005" xr:uid="{00000000-0005-0000-0000-0000AD5F0000}"/>
    <cellStyle name="SAPBEXHLevel1 30" xfId="4071" xr:uid="{00000000-0005-0000-0000-0000AE5F0000}"/>
    <cellStyle name="SAPBEXHLevel1 30 2" xfId="6609" xr:uid="{00000000-0005-0000-0000-0000AF5F0000}"/>
    <cellStyle name="SAPBEXHLevel1 30 3" xfId="8781" xr:uid="{00000000-0005-0000-0000-0000B05F0000}"/>
    <cellStyle name="SAPBEXHLevel1 30 4" xfId="11258" xr:uid="{00000000-0005-0000-0000-0000B15F0000}"/>
    <cellStyle name="SAPBEXHLevel1 30 5" xfId="13664" xr:uid="{00000000-0005-0000-0000-0000B25F0000}"/>
    <cellStyle name="SAPBEXHLevel1 30 6" xfId="16653" xr:uid="{00000000-0005-0000-0000-0000B35F0000}"/>
    <cellStyle name="SAPBEXHLevel1 30 7" xfId="18360" xr:uid="{00000000-0005-0000-0000-0000B45F0000}"/>
    <cellStyle name="SAPBEXHLevel1 30 8" xfId="21349" xr:uid="{00000000-0005-0000-0000-0000B55F0000}"/>
    <cellStyle name="SAPBEXHLevel1 30 9" xfId="22932" xr:uid="{00000000-0005-0000-0000-0000B65F0000}"/>
    <cellStyle name="SAPBEXHLevel1 31" xfId="3709" xr:uid="{00000000-0005-0000-0000-0000B75F0000}"/>
    <cellStyle name="SAPBEXHLevel1 31 2" xfId="6247" xr:uid="{00000000-0005-0000-0000-0000B85F0000}"/>
    <cellStyle name="SAPBEXHLevel1 31 3" xfId="8319" xr:uid="{00000000-0005-0000-0000-0000B95F0000}"/>
    <cellStyle name="SAPBEXHLevel1 31 4" xfId="10776" xr:uid="{00000000-0005-0000-0000-0000BA5F0000}"/>
    <cellStyle name="SAPBEXHLevel1 31 5" xfId="13131" xr:uid="{00000000-0005-0000-0000-0000BB5F0000}"/>
    <cellStyle name="SAPBEXHLevel1 31 6" xfId="13798" xr:uid="{00000000-0005-0000-0000-0000BC5F0000}"/>
    <cellStyle name="SAPBEXHLevel1 31 7" xfId="17827" xr:uid="{00000000-0005-0000-0000-0000BD5F0000}"/>
    <cellStyle name="SAPBEXHLevel1 31 8" xfId="18494" xr:uid="{00000000-0005-0000-0000-0000BE5F0000}"/>
    <cellStyle name="SAPBEXHLevel1 31 9" xfId="22448" xr:uid="{00000000-0005-0000-0000-0000BF5F0000}"/>
    <cellStyle name="SAPBEXHLevel1 32" xfId="4458" xr:uid="{00000000-0005-0000-0000-0000C05F0000}"/>
    <cellStyle name="SAPBEXHLevel1 32 2" xfId="6996" xr:uid="{00000000-0005-0000-0000-0000C15F0000}"/>
    <cellStyle name="SAPBEXHLevel1 32 3" xfId="9575" xr:uid="{00000000-0005-0000-0000-0000C25F0000}"/>
    <cellStyle name="SAPBEXHLevel1 32 4" xfId="10501" xr:uid="{00000000-0005-0000-0000-0000C35F0000}"/>
    <cellStyle name="SAPBEXHLevel1 32 5" xfId="14582" xr:uid="{00000000-0005-0000-0000-0000C45F0000}"/>
    <cellStyle name="SAPBEXHLevel1 32 6" xfId="15739" xr:uid="{00000000-0005-0000-0000-0000C55F0000}"/>
    <cellStyle name="SAPBEXHLevel1 32 7" xfId="19278" xr:uid="{00000000-0005-0000-0000-0000C65F0000}"/>
    <cellStyle name="SAPBEXHLevel1 32 8" xfId="20435" xr:uid="{00000000-0005-0000-0000-0000C75F0000}"/>
    <cellStyle name="SAPBEXHLevel1 32 9" xfId="23774" xr:uid="{00000000-0005-0000-0000-0000C85F0000}"/>
    <cellStyle name="SAPBEXHLevel1 33" xfId="4485" xr:uid="{00000000-0005-0000-0000-0000C95F0000}"/>
    <cellStyle name="SAPBEXHLevel1 33 2" xfId="7023" xr:uid="{00000000-0005-0000-0000-0000CA5F0000}"/>
    <cellStyle name="SAPBEXHLevel1 33 3" xfId="9067" xr:uid="{00000000-0005-0000-0000-0000CB5F0000}"/>
    <cellStyle name="SAPBEXHLevel1 33 4" xfId="10917" xr:uid="{00000000-0005-0000-0000-0000CC5F0000}"/>
    <cellStyle name="SAPBEXHLevel1 33 5" xfId="13287" xr:uid="{00000000-0005-0000-0000-0000CD5F0000}"/>
    <cellStyle name="SAPBEXHLevel1 33 6" xfId="16155" xr:uid="{00000000-0005-0000-0000-0000CE5F0000}"/>
    <cellStyle name="SAPBEXHLevel1 33 7" xfId="17983" xr:uid="{00000000-0005-0000-0000-0000CF5F0000}"/>
    <cellStyle name="SAPBEXHLevel1 33 8" xfId="20851" xr:uid="{00000000-0005-0000-0000-0000D05F0000}"/>
    <cellStyle name="SAPBEXHLevel1 33 9" xfId="22588" xr:uid="{00000000-0005-0000-0000-0000D15F0000}"/>
    <cellStyle name="SAPBEXHLevel1 34" xfId="4445" xr:uid="{00000000-0005-0000-0000-0000D25F0000}"/>
    <cellStyle name="SAPBEXHLevel1 34 2" xfId="6983" xr:uid="{00000000-0005-0000-0000-0000D35F0000}"/>
    <cellStyle name="SAPBEXHLevel1 34 3" xfId="8201" xr:uid="{00000000-0005-0000-0000-0000D45F0000}"/>
    <cellStyle name="SAPBEXHLevel1 34 4" xfId="11745" xr:uid="{00000000-0005-0000-0000-0000D55F0000}"/>
    <cellStyle name="SAPBEXHLevel1 34 5" xfId="14196" xr:uid="{00000000-0005-0000-0000-0000D65F0000}"/>
    <cellStyle name="SAPBEXHLevel1 34 6" xfId="16109" xr:uid="{00000000-0005-0000-0000-0000D75F0000}"/>
    <cellStyle name="SAPBEXHLevel1 34 7" xfId="18892" xr:uid="{00000000-0005-0000-0000-0000D85F0000}"/>
    <cellStyle name="SAPBEXHLevel1 34 8" xfId="20805" xr:uid="{00000000-0005-0000-0000-0000D95F0000}"/>
    <cellStyle name="SAPBEXHLevel1 34 9" xfId="23419" xr:uid="{00000000-0005-0000-0000-0000DA5F0000}"/>
    <cellStyle name="SAPBEXHLevel1 35" xfId="4413" xr:uid="{00000000-0005-0000-0000-0000DB5F0000}"/>
    <cellStyle name="SAPBEXHLevel1 35 2" xfId="6951" xr:uid="{00000000-0005-0000-0000-0000DC5F0000}"/>
    <cellStyle name="SAPBEXHLevel1 35 3" xfId="10048" xr:uid="{00000000-0005-0000-0000-0000DD5F0000}"/>
    <cellStyle name="SAPBEXHLevel1 35 4" xfId="10745" xr:uid="{00000000-0005-0000-0000-0000DE5F0000}"/>
    <cellStyle name="SAPBEXHLevel1 35 5" xfId="13100" xr:uid="{00000000-0005-0000-0000-0000DF5F0000}"/>
    <cellStyle name="SAPBEXHLevel1 35 6" xfId="14970" xr:uid="{00000000-0005-0000-0000-0000E05F0000}"/>
    <cellStyle name="SAPBEXHLevel1 35 7" xfId="17796" xr:uid="{00000000-0005-0000-0000-0000E15F0000}"/>
    <cellStyle name="SAPBEXHLevel1 35 8" xfId="19666" xr:uid="{00000000-0005-0000-0000-0000E25F0000}"/>
    <cellStyle name="SAPBEXHLevel1 35 9" xfId="22417" xr:uid="{00000000-0005-0000-0000-0000E35F0000}"/>
    <cellStyle name="SAPBEXHLevel1 36" xfId="4490" xr:uid="{00000000-0005-0000-0000-0000E45F0000}"/>
    <cellStyle name="SAPBEXHLevel1 36 2" xfId="7028" xr:uid="{00000000-0005-0000-0000-0000E55F0000}"/>
    <cellStyle name="SAPBEXHLevel1 36 3" xfId="8746" xr:uid="{00000000-0005-0000-0000-0000E65F0000}"/>
    <cellStyle name="SAPBEXHLevel1 36 4" xfId="10324" xr:uid="{00000000-0005-0000-0000-0000E75F0000}"/>
    <cellStyle name="SAPBEXHLevel1 36 5" xfId="12641" xr:uid="{00000000-0005-0000-0000-0000E85F0000}"/>
    <cellStyle name="SAPBEXHLevel1 36 6" xfId="16063" xr:uid="{00000000-0005-0000-0000-0000E95F0000}"/>
    <cellStyle name="SAPBEXHLevel1 36 7" xfId="17337" xr:uid="{00000000-0005-0000-0000-0000EA5F0000}"/>
    <cellStyle name="SAPBEXHLevel1 36 8" xfId="20759" xr:uid="{00000000-0005-0000-0000-0000EB5F0000}"/>
    <cellStyle name="SAPBEXHLevel1 36 9" xfId="21995" xr:uid="{00000000-0005-0000-0000-0000EC5F0000}"/>
    <cellStyle name="SAPBEXHLevel1 37" xfId="4370" xr:uid="{00000000-0005-0000-0000-0000ED5F0000}"/>
    <cellStyle name="SAPBEXHLevel1 37 2" xfId="6908" xr:uid="{00000000-0005-0000-0000-0000EE5F0000}"/>
    <cellStyle name="SAPBEXHLevel1 37 3" xfId="9774" xr:uid="{00000000-0005-0000-0000-0000EF5F0000}"/>
    <cellStyle name="SAPBEXHLevel1 37 4" xfId="10686" xr:uid="{00000000-0005-0000-0000-0000F05F0000}"/>
    <cellStyle name="SAPBEXHLevel1 37 5" xfId="13038" xr:uid="{00000000-0005-0000-0000-0000F15F0000}"/>
    <cellStyle name="SAPBEXHLevel1 37 6" xfId="15299" xr:uid="{00000000-0005-0000-0000-0000F25F0000}"/>
    <cellStyle name="SAPBEXHLevel1 37 7" xfId="17734" xr:uid="{00000000-0005-0000-0000-0000F35F0000}"/>
    <cellStyle name="SAPBEXHLevel1 37 8" xfId="19995" xr:uid="{00000000-0005-0000-0000-0000F45F0000}"/>
    <cellStyle name="SAPBEXHLevel1 37 9" xfId="22359" xr:uid="{00000000-0005-0000-0000-0000F55F0000}"/>
    <cellStyle name="SAPBEXHLevel1 38" xfId="4773" xr:uid="{00000000-0005-0000-0000-0000F65F0000}"/>
    <cellStyle name="SAPBEXHLevel1 38 2" xfId="7311" xr:uid="{00000000-0005-0000-0000-0000F75F0000}"/>
    <cellStyle name="SAPBEXHLevel1 38 3" xfId="9606" xr:uid="{00000000-0005-0000-0000-0000F85F0000}"/>
    <cellStyle name="SAPBEXHLevel1 38 4" xfId="8764" xr:uid="{00000000-0005-0000-0000-0000F95F0000}"/>
    <cellStyle name="SAPBEXHLevel1 38 5" xfId="14936" xr:uid="{00000000-0005-0000-0000-0000FA5F0000}"/>
    <cellStyle name="SAPBEXHLevel1 38 6" xfId="15839" xr:uid="{00000000-0005-0000-0000-0000FB5F0000}"/>
    <cellStyle name="SAPBEXHLevel1 38 7" xfId="19632" xr:uid="{00000000-0005-0000-0000-0000FC5F0000}"/>
    <cellStyle name="SAPBEXHLevel1 38 8" xfId="20535" xr:uid="{00000000-0005-0000-0000-0000FD5F0000}"/>
    <cellStyle name="SAPBEXHLevel1 38 9" xfId="24099" xr:uid="{00000000-0005-0000-0000-0000FE5F0000}"/>
    <cellStyle name="SAPBEXHLevel1 39" xfId="4599" xr:uid="{00000000-0005-0000-0000-0000FF5F0000}"/>
    <cellStyle name="SAPBEXHLevel1 39 2" xfId="7137" xr:uid="{00000000-0005-0000-0000-000000600000}"/>
    <cellStyle name="SAPBEXHLevel1 39 3" xfId="9288" xr:uid="{00000000-0005-0000-0000-000001600000}"/>
    <cellStyle name="SAPBEXHLevel1 39 4" xfId="10897" xr:uid="{00000000-0005-0000-0000-000002600000}"/>
    <cellStyle name="SAPBEXHLevel1 39 5" xfId="13266" xr:uid="{00000000-0005-0000-0000-000003600000}"/>
    <cellStyle name="SAPBEXHLevel1 39 6" xfId="16369" xr:uid="{00000000-0005-0000-0000-000004600000}"/>
    <cellStyle name="SAPBEXHLevel1 39 7" xfId="17962" xr:uid="{00000000-0005-0000-0000-000005600000}"/>
    <cellStyle name="SAPBEXHLevel1 39 8" xfId="21065" xr:uid="{00000000-0005-0000-0000-000006600000}"/>
    <cellStyle name="SAPBEXHLevel1 39 9" xfId="22568" xr:uid="{00000000-0005-0000-0000-000007600000}"/>
    <cellStyle name="SAPBEXHLevel1 4" xfId="3053" xr:uid="{00000000-0005-0000-0000-000008600000}"/>
    <cellStyle name="SAPBEXHLevel1 4 2" xfId="5592" xr:uid="{00000000-0005-0000-0000-000009600000}"/>
    <cellStyle name="SAPBEXHLevel1 4 3" xfId="8250" xr:uid="{00000000-0005-0000-0000-00000A600000}"/>
    <cellStyle name="SAPBEXHLevel1 4 4" xfId="11218" xr:uid="{00000000-0005-0000-0000-00000B600000}"/>
    <cellStyle name="SAPBEXHLevel1 4 5" xfId="13621" xr:uid="{00000000-0005-0000-0000-00000C600000}"/>
    <cellStyle name="SAPBEXHLevel1 4 6" xfId="16027" xr:uid="{00000000-0005-0000-0000-00000D600000}"/>
    <cellStyle name="SAPBEXHLevel1 4 7" xfId="18317" xr:uid="{00000000-0005-0000-0000-00000E600000}"/>
    <cellStyle name="SAPBEXHLevel1 4 8" xfId="20723" xr:uid="{00000000-0005-0000-0000-00000F600000}"/>
    <cellStyle name="SAPBEXHLevel1 4 9" xfId="22893" xr:uid="{00000000-0005-0000-0000-000010600000}"/>
    <cellStyle name="SAPBEXHLevel1 40" xfId="4713" xr:uid="{00000000-0005-0000-0000-000011600000}"/>
    <cellStyle name="SAPBEXHLevel1 40 2" xfId="7251" xr:uid="{00000000-0005-0000-0000-000012600000}"/>
    <cellStyle name="SAPBEXHLevel1 40 3" xfId="8649" xr:uid="{00000000-0005-0000-0000-000013600000}"/>
    <cellStyle name="SAPBEXHLevel1 40 4" xfId="11132" xr:uid="{00000000-0005-0000-0000-000014600000}"/>
    <cellStyle name="SAPBEXHLevel1 40 5" xfId="13528" xr:uid="{00000000-0005-0000-0000-000015600000}"/>
    <cellStyle name="SAPBEXHLevel1 40 6" xfId="15502" xr:uid="{00000000-0005-0000-0000-000016600000}"/>
    <cellStyle name="SAPBEXHLevel1 40 7" xfId="18224" xr:uid="{00000000-0005-0000-0000-000017600000}"/>
    <cellStyle name="SAPBEXHLevel1 40 8" xfId="20198" xr:uid="{00000000-0005-0000-0000-000018600000}"/>
    <cellStyle name="SAPBEXHLevel1 40 9" xfId="22805" xr:uid="{00000000-0005-0000-0000-000019600000}"/>
    <cellStyle name="SAPBEXHLevel1 41" xfId="4863" xr:uid="{00000000-0005-0000-0000-00001A600000}"/>
    <cellStyle name="SAPBEXHLevel1 41 2" xfId="7401" xr:uid="{00000000-0005-0000-0000-00001B600000}"/>
    <cellStyle name="SAPBEXHLevel1 41 3" xfId="10156" xr:uid="{00000000-0005-0000-0000-00001C600000}"/>
    <cellStyle name="SAPBEXHLevel1 41 4" xfId="11014" xr:uid="{00000000-0005-0000-0000-00001D600000}"/>
    <cellStyle name="SAPBEXHLevel1 41 5" xfId="13393" xr:uid="{00000000-0005-0000-0000-00001E600000}"/>
    <cellStyle name="SAPBEXHLevel1 41 6" xfId="16613" xr:uid="{00000000-0005-0000-0000-00001F600000}"/>
    <cellStyle name="SAPBEXHLevel1 41 7" xfId="18089" xr:uid="{00000000-0005-0000-0000-000020600000}"/>
    <cellStyle name="SAPBEXHLevel1 41 8" xfId="21309" xr:uid="{00000000-0005-0000-0000-000021600000}"/>
    <cellStyle name="SAPBEXHLevel1 41 9" xfId="22687" xr:uid="{00000000-0005-0000-0000-000022600000}"/>
    <cellStyle name="SAPBEXHLevel1 42" xfId="4889" xr:uid="{00000000-0005-0000-0000-000023600000}"/>
    <cellStyle name="SAPBEXHLevel1 42 2" xfId="7427" xr:uid="{00000000-0005-0000-0000-000024600000}"/>
    <cellStyle name="SAPBEXHLevel1 42 3" xfId="9009" xr:uid="{00000000-0005-0000-0000-000025600000}"/>
    <cellStyle name="SAPBEXHLevel1 42 4" xfId="11656" xr:uid="{00000000-0005-0000-0000-000026600000}"/>
    <cellStyle name="SAPBEXHLevel1 42 5" xfId="14102" xr:uid="{00000000-0005-0000-0000-000027600000}"/>
    <cellStyle name="SAPBEXHLevel1 42 6" xfId="15388" xr:uid="{00000000-0005-0000-0000-000028600000}"/>
    <cellStyle name="SAPBEXHLevel1 42 7" xfId="18798" xr:uid="{00000000-0005-0000-0000-000029600000}"/>
    <cellStyle name="SAPBEXHLevel1 42 8" xfId="20084" xr:uid="{00000000-0005-0000-0000-00002A600000}"/>
    <cellStyle name="SAPBEXHLevel1 42 9" xfId="23331" xr:uid="{00000000-0005-0000-0000-00002B600000}"/>
    <cellStyle name="SAPBEXHLevel1 43" xfId="4886" xr:uid="{00000000-0005-0000-0000-00002C600000}"/>
    <cellStyle name="SAPBEXHLevel1 43 2" xfId="7424" xr:uid="{00000000-0005-0000-0000-00002D600000}"/>
    <cellStyle name="SAPBEXHLevel1 43 3" xfId="9137" xr:uid="{00000000-0005-0000-0000-00002E600000}"/>
    <cellStyle name="SAPBEXHLevel1 43 4" xfId="11918" xr:uid="{00000000-0005-0000-0000-00002F600000}"/>
    <cellStyle name="SAPBEXHLevel1 43 5" xfId="14390" xr:uid="{00000000-0005-0000-0000-000030600000}"/>
    <cellStyle name="SAPBEXHLevel1 43 6" xfId="16976" xr:uid="{00000000-0005-0000-0000-000031600000}"/>
    <cellStyle name="SAPBEXHLevel1 43 7" xfId="19086" xr:uid="{00000000-0005-0000-0000-000032600000}"/>
    <cellStyle name="SAPBEXHLevel1 43 8" xfId="21672" xr:uid="{00000000-0005-0000-0000-000033600000}"/>
    <cellStyle name="SAPBEXHLevel1 43 9" xfId="23593" xr:uid="{00000000-0005-0000-0000-000034600000}"/>
    <cellStyle name="SAPBEXHLevel1 44" xfId="4880" xr:uid="{00000000-0005-0000-0000-000035600000}"/>
    <cellStyle name="SAPBEXHLevel1 44 2" xfId="7418" xr:uid="{00000000-0005-0000-0000-000036600000}"/>
    <cellStyle name="SAPBEXHLevel1 44 3" xfId="9316" xr:uid="{00000000-0005-0000-0000-000037600000}"/>
    <cellStyle name="SAPBEXHLevel1 44 4" xfId="10392" xr:uid="{00000000-0005-0000-0000-000038600000}"/>
    <cellStyle name="SAPBEXHLevel1 44 5" xfId="12715" xr:uid="{00000000-0005-0000-0000-000039600000}"/>
    <cellStyle name="SAPBEXHLevel1 44 6" xfId="15675" xr:uid="{00000000-0005-0000-0000-00003A600000}"/>
    <cellStyle name="SAPBEXHLevel1 44 7" xfId="17411" xr:uid="{00000000-0005-0000-0000-00003B600000}"/>
    <cellStyle name="SAPBEXHLevel1 44 8" xfId="20371" xr:uid="{00000000-0005-0000-0000-00003C600000}"/>
    <cellStyle name="SAPBEXHLevel1 44 9" xfId="22063" xr:uid="{00000000-0005-0000-0000-00003D600000}"/>
    <cellStyle name="SAPBEXHLevel1 45" xfId="4897" xr:uid="{00000000-0005-0000-0000-00003E600000}"/>
    <cellStyle name="SAPBEXHLevel1 45 2" xfId="7435" xr:uid="{00000000-0005-0000-0000-00003F600000}"/>
    <cellStyle name="SAPBEXHLevel1 45 3" xfId="9066" xr:uid="{00000000-0005-0000-0000-000040600000}"/>
    <cellStyle name="SAPBEXHLevel1 45 4" xfId="11993" xr:uid="{00000000-0005-0000-0000-000041600000}"/>
    <cellStyle name="SAPBEXHLevel1 45 5" xfId="14471" xr:uid="{00000000-0005-0000-0000-000042600000}"/>
    <cellStyle name="SAPBEXHLevel1 45 6" xfId="15351" xr:uid="{00000000-0005-0000-0000-000043600000}"/>
    <cellStyle name="SAPBEXHLevel1 45 7" xfId="19167" xr:uid="{00000000-0005-0000-0000-000044600000}"/>
    <cellStyle name="SAPBEXHLevel1 45 8" xfId="20047" xr:uid="{00000000-0005-0000-0000-000045600000}"/>
    <cellStyle name="SAPBEXHLevel1 45 9" xfId="23668" xr:uid="{00000000-0005-0000-0000-000046600000}"/>
    <cellStyle name="SAPBEXHLevel1 46" xfId="4916" xr:uid="{00000000-0005-0000-0000-000047600000}"/>
    <cellStyle name="SAPBEXHLevel1 46 2" xfId="7454" xr:uid="{00000000-0005-0000-0000-000048600000}"/>
    <cellStyle name="SAPBEXHLevel1 46 3" xfId="9274" xr:uid="{00000000-0005-0000-0000-000049600000}"/>
    <cellStyle name="SAPBEXHLevel1 46 4" xfId="12145" xr:uid="{00000000-0005-0000-0000-00004A600000}"/>
    <cellStyle name="SAPBEXHLevel1 46 5" xfId="14628" xr:uid="{00000000-0005-0000-0000-00004B600000}"/>
    <cellStyle name="SAPBEXHLevel1 46 6" xfId="16805" xr:uid="{00000000-0005-0000-0000-00004C600000}"/>
    <cellStyle name="SAPBEXHLevel1 46 7" xfId="19324" xr:uid="{00000000-0005-0000-0000-00004D600000}"/>
    <cellStyle name="SAPBEXHLevel1 46 8" xfId="21501" xr:uid="{00000000-0005-0000-0000-00004E600000}"/>
    <cellStyle name="SAPBEXHLevel1 46 9" xfId="23819" xr:uid="{00000000-0005-0000-0000-00004F600000}"/>
    <cellStyle name="SAPBEXHLevel1 47" xfId="4895" xr:uid="{00000000-0005-0000-0000-000050600000}"/>
    <cellStyle name="SAPBEXHLevel1 47 2" xfId="7433" xr:uid="{00000000-0005-0000-0000-000051600000}"/>
    <cellStyle name="SAPBEXHLevel1 47 3" xfId="8428" xr:uid="{00000000-0005-0000-0000-000052600000}"/>
    <cellStyle name="SAPBEXHLevel1 47 4" xfId="8370" xr:uid="{00000000-0005-0000-0000-000053600000}"/>
    <cellStyle name="SAPBEXHLevel1 47 5" xfId="14918" xr:uid="{00000000-0005-0000-0000-000054600000}"/>
    <cellStyle name="SAPBEXHLevel1 47 6" xfId="15492" xr:uid="{00000000-0005-0000-0000-000055600000}"/>
    <cellStyle name="SAPBEXHLevel1 47 7" xfId="19614" xr:uid="{00000000-0005-0000-0000-000056600000}"/>
    <cellStyle name="SAPBEXHLevel1 47 8" xfId="20188" xr:uid="{00000000-0005-0000-0000-000057600000}"/>
    <cellStyle name="SAPBEXHLevel1 47 9" xfId="24081" xr:uid="{00000000-0005-0000-0000-000058600000}"/>
    <cellStyle name="SAPBEXHLevel1 48" xfId="5143" xr:uid="{00000000-0005-0000-0000-000059600000}"/>
    <cellStyle name="SAPBEXHLevel1 48 2" xfId="7681" xr:uid="{00000000-0005-0000-0000-00005A600000}"/>
    <cellStyle name="SAPBEXHLevel1 48 3" xfId="9447" xr:uid="{00000000-0005-0000-0000-00005B600000}"/>
    <cellStyle name="SAPBEXHLevel1 48 4" xfId="12013" xr:uid="{00000000-0005-0000-0000-00005C600000}"/>
    <cellStyle name="SAPBEXHLevel1 48 5" xfId="14493" xr:uid="{00000000-0005-0000-0000-00005D600000}"/>
    <cellStyle name="SAPBEXHLevel1 48 6" xfId="15132" xr:uid="{00000000-0005-0000-0000-00005E600000}"/>
    <cellStyle name="SAPBEXHLevel1 48 7" xfId="19189" xr:uid="{00000000-0005-0000-0000-00005F600000}"/>
    <cellStyle name="SAPBEXHLevel1 48 8" xfId="19828" xr:uid="{00000000-0005-0000-0000-000060600000}"/>
    <cellStyle name="SAPBEXHLevel1 48 9" xfId="23688" xr:uid="{00000000-0005-0000-0000-000061600000}"/>
    <cellStyle name="SAPBEXHLevel1 49" xfId="5212" xr:uid="{00000000-0005-0000-0000-000062600000}"/>
    <cellStyle name="SAPBEXHLevel1 49 2" xfId="7751" xr:uid="{00000000-0005-0000-0000-000063600000}"/>
    <cellStyle name="SAPBEXHLevel1 49 3" xfId="9023" xr:uid="{00000000-0005-0000-0000-000064600000}"/>
    <cellStyle name="SAPBEXHLevel1 49 4" xfId="10739" xr:uid="{00000000-0005-0000-0000-000065600000}"/>
    <cellStyle name="SAPBEXHLevel1 49 5" xfId="13094" xr:uid="{00000000-0005-0000-0000-000066600000}"/>
    <cellStyle name="SAPBEXHLevel1 49 6" xfId="16396" xr:uid="{00000000-0005-0000-0000-000067600000}"/>
    <cellStyle name="SAPBEXHLevel1 49 7" xfId="17790" xr:uid="{00000000-0005-0000-0000-000068600000}"/>
    <cellStyle name="SAPBEXHLevel1 49 8" xfId="21092" xr:uid="{00000000-0005-0000-0000-000069600000}"/>
    <cellStyle name="SAPBEXHLevel1 49 9" xfId="22412" xr:uid="{00000000-0005-0000-0000-00006A600000}"/>
    <cellStyle name="SAPBEXHLevel1 5" xfId="3107" xr:uid="{00000000-0005-0000-0000-00006B600000}"/>
    <cellStyle name="SAPBEXHLevel1 5 2" xfId="5645" xr:uid="{00000000-0005-0000-0000-00006C600000}"/>
    <cellStyle name="SAPBEXHLevel1 5 3" xfId="8404" xr:uid="{00000000-0005-0000-0000-00006D600000}"/>
    <cellStyle name="SAPBEXHLevel1 5 4" xfId="7774" xr:uid="{00000000-0005-0000-0000-00006E600000}"/>
    <cellStyle name="SAPBEXHLevel1 5 5" xfId="14888" xr:uid="{00000000-0005-0000-0000-00006F600000}"/>
    <cellStyle name="SAPBEXHLevel1 5 6" xfId="15444" xr:uid="{00000000-0005-0000-0000-000070600000}"/>
    <cellStyle name="SAPBEXHLevel1 5 7" xfId="19584" xr:uid="{00000000-0005-0000-0000-000071600000}"/>
    <cellStyle name="SAPBEXHLevel1 5 8" xfId="20140" xr:uid="{00000000-0005-0000-0000-000072600000}"/>
    <cellStyle name="SAPBEXHLevel1 5 9" xfId="24055" xr:uid="{00000000-0005-0000-0000-000073600000}"/>
    <cellStyle name="SAPBEXHLevel1 50" xfId="5250" xr:uid="{00000000-0005-0000-0000-000074600000}"/>
    <cellStyle name="SAPBEXHLevel1 50 2" xfId="8064" xr:uid="{00000000-0005-0000-0000-000075600000}"/>
    <cellStyle name="SAPBEXHLevel1 50 3" xfId="12254" xr:uid="{00000000-0005-0000-0000-000076600000}"/>
    <cellStyle name="SAPBEXHLevel1 50 4" xfId="12347" xr:uid="{00000000-0005-0000-0000-000077600000}"/>
    <cellStyle name="SAPBEXHLevel1 50 5" xfId="16015" xr:uid="{00000000-0005-0000-0000-000078600000}"/>
    <cellStyle name="SAPBEXHLevel1 50 6" xfId="17043" xr:uid="{00000000-0005-0000-0000-000079600000}"/>
    <cellStyle name="SAPBEXHLevel1 50 7" xfId="20711" xr:uid="{00000000-0005-0000-0000-00007A600000}"/>
    <cellStyle name="SAPBEXHLevel1 50 8" xfId="21735" xr:uid="{00000000-0005-0000-0000-00007B600000}"/>
    <cellStyle name="SAPBEXHLevel1 51" xfId="8472" xr:uid="{00000000-0005-0000-0000-00007C600000}"/>
    <cellStyle name="SAPBEXHLevel1 52" xfId="10639" xr:uid="{00000000-0005-0000-0000-00007D600000}"/>
    <cellStyle name="SAPBEXHLevel1 53" xfId="12988" xr:uid="{00000000-0005-0000-0000-00007E600000}"/>
    <cellStyle name="SAPBEXHLevel1 54" xfId="15140" xr:uid="{00000000-0005-0000-0000-00007F600000}"/>
    <cellStyle name="SAPBEXHLevel1 55" xfId="17684" xr:uid="{00000000-0005-0000-0000-000080600000}"/>
    <cellStyle name="SAPBEXHLevel1 56" xfId="19836" xr:uid="{00000000-0005-0000-0000-000081600000}"/>
    <cellStyle name="SAPBEXHLevel1 57" xfId="22312" xr:uid="{00000000-0005-0000-0000-000082600000}"/>
    <cellStyle name="SAPBEXHLevel1 6" xfId="3043" xr:uid="{00000000-0005-0000-0000-000083600000}"/>
    <cellStyle name="SAPBEXHLevel1 6 2" xfId="5582" xr:uid="{00000000-0005-0000-0000-000084600000}"/>
    <cellStyle name="SAPBEXHLevel1 6 3" xfId="9807" xr:uid="{00000000-0005-0000-0000-000085600000}"/>
    <cellStyle name="SAPBEXHLevel1 6 4" xfId="10428" xr:uid="{00000000-0005-0000-0000-000086600000}"/>
    <cellStyle name="SAPBEXHLevel1 6 5" xfId="12754" xr:uid="{00000000-0005-0000-0000-000087600000}"/>
    <cellStyle name="SAPBEXHLevel1 6 6" xfId="16672" xr:uid="{00000000-0005-0000-0000-000088600000}"/>
    <cellStyle name="SAPBEXHLevel1 6 7" xfId="17450" xr:uid="{00000000-0005-0000-0000-000089600000}"/>
    <cellStyle name="SAPBEXHLevel1 6 8" xfId="21368" xr:uid="{00000000-0005-0000-0000-00008A600000}"/>
    <cellStyle name="SAPBEXHLevel1 6 9" xfId="22099" xr:uid="{00000000-0005-0000-0000-00008B600000}"/>
    <cellStyle name="SAPBEXHLevel1 7" xfId="3012" xr:uid="{00000000-0005-0000-0000-00008C600000}"/>
    <cellStyle name="SAPBEXHLevel1 7 2" xfId="5551" xr:uid="{00000000-0005-0000-0000-00008D600000}"/>
    <cellStyle name="SAPBEXHLevel1 7 3" xfId="8443" xr:uid="{00000000-0005-0000-0000-00008E600000}"/>
    <cellStyle name="SAPBEXHLevel1 7 4" xfId="11733" xr:uid="{00000000-0005-0000-0000-00008F600000}"/>
    <cellStyle name="SAPBEXHLevel1 7 5" xfId="14184" xr:uid="{00000000-0005-0000-0000-000090600000}"/>
    <cellStyle name="SAPBEXHLevel1 7 6" xfId="16632" xr:uid="{00000000-0005-0000-0000-000091600000}"/>
    <cellStyle name="SAPBEXHLevel1 7 7" xfId="18880" xr:uid="{00000000-0005-0000-0000-000092600000}"/>
    <cellStyle name="SAPBEXHLevel1 7 8" xfId="21328" xr:uid="{00000000-0005-0000-0000-000093600000}"/>
    <cellStyle name="SAPBEXHLevel1 7 9" xfId="23407" xr:uid="{00000000-0005-0000-0000-000094600000}"/>
    <cellStyle name="SAPBEXHLevel1 8" xfId="3010" xr:uid="{00000000-0005-0000-0000-000095600000}"/>
    <cellStyle name="SAPBEXHLevel1 8 2" xfId="5549" xr:uid="{00000000-0005-0000-0000-000096600000}"/>
    <cellStyle name="SAPBEXHLevel1 8 3" xfId="8145" xr:uid="{00000000-0005-0000-0000-000097600000}"/>
    <cellStyle name="SAPBEXHLevel1 8 4" xfId="11303" xr:uid="{00000000-0005-0000-0000-000098600000}"/>
    <cellStyle name="SAPBEXHLevel1 8 5" xfId="13328" xr:uid="{00000000-0005-0000-0000-000099600000}"/>
    <cellStyle name="SAPBEXHLevel1 8 6" xfId="15701" xr:uid="{00000000-0005-0000-0000-00009A600000}"/>
    <cellStyle name="SAPBEXHLevel1 8 7" xfId="18024" xr:uid="{00000000-0005-0000-0000-00009B600000}"/>
    <cellStyle name="SAPBEXHLevel1 8 8" xfId="20397" xr:uid="{00000000-0005-0000-0000-00009C600000}"/>
    <cellStyle name="SAPBEXHLevel1 8 9" xfId="22628" xr:uid="{00000000-0005-0000-0000-00009D600000}"/>
    <cellStyle name="SAPBEXHLevel1 9" xfId="3016" xr:uid="{00000000-0005-0000-0000-00009E600000}"/>
    <cellStyle name="SAPBEXHLevel1 9 2" xfId="5555" xr:uid="{00000000-0005-0000-0000-00009F600000}"/>
    <cellStyle name="SAPBEXHLevel1 9 3" xfId="7719" xr:uid="{00000000-0005-0000-0000-0000A0600000}"/>
    <cellStyle name="SAPBEXHLevel1 9 4" xfId="10581" xr:uid="{00000000-0005-0000-0000-0000A1600000}"/>
    <cellStyle name="SAPBEXHLevel1 9 5" xfId="12928" xr:uid="{00000000-0005-0000-0000-0000A2600000}"/>
    <cellStyle name="SAPBEXHLevel1 9 6" xfId="16608" xr:uid="{00000000-0005-0000-0000-0000A3600000}"/>
    <cellStyle name="SAPBEXHLevel1 9 7" xfId="17624" xr:uid="{00000000-0005-0000-0000-0000A4600000}"/>
    <cellStyle name="SAPBEXHLevel1 9 8" xfId="21304" xr:uid="{00000000-0005-0000-0000-0000A5600000}"/>
    <cellStyle name="SAPBEXHLevel1 9 9" xfId="22254" xr:uid="{00000000-0005-0000-0000-0000A6600000}"/>
    <cellStyle name="SAPBEXHLevel1X" xfId="2963" xr:uid="{00000000-0005-0000-0000-0000A7600000}"/>
    <cellStyle name="SAPBEXHLevel1X 10" xfId="3123" xr:uid="{00000000-0005-0000-0000-0000A8600000}"/>
    <cellStyle name="SAPBEXHLevel1X 10 2" xfId="5661" xr:uid="{00000000-0005-0000-0000-0000A9600000}"/>
    <cellStyle name="SAPBEXHLevel1X 10 3" xfId="8176" xr:uid="{00000000-0005-0000-0000-0000AA600000}"/>
    <cellStyle name="SAPBEXHLevel1X 10 4" xfId="11235" xr:uid="{00000000-0005-0000-0000-0000AB600000}"/>
    <cellStyle name="SAPBEXHLevel1X 10 5" xfId="13640" xr:uid="{00000000-0005-0000-0000-0000AC600000}"/>
    <cellStyle name="SAPBEXHLevel1X 10 6" xfId="15924" xr:uid="{00000000-0005-0000-0000-0000AD600000}"/>
    <cellStyle name="SAPBEXHLevel1X 10 7" xfId="18336" xr:uid="{00000000-0005-0000-0000-0000AE600000}"/>
    <cellStyle name="SAPBEXHLevel1X 10 8" xfId="20620" xr:uid="{00000000-0005-0000-0000-0000AF600000}"/>
    <cellStyle name="SAPBEXHLevel1X 10 9" xfId="22909" xr:uid="{00000000-0005-0000-0000-0000B0600000}"/>
    <cellStyle name="SAPBEXHLevel1X 11" xfId="3458" xr:uid="{00000000-0005-0000-0000-0000B1600000}"/>
    <cellStyle name="SAPBEXHLevel1X 11 2" xfId="5996" xr:uid="{00000000-0005-0000-0000-0000B2600000}"/>
    <cellStyle name="SAPBEXHLevel1X 11 3" xfId="9361" xr:uid="{00000000-0005-0000-0000-0000B3600000}"/>
    <cellStyle name="SAPBEXHLevel1X 11 4" xfId="10551" xr:uid="{00000000-0005-0000-0000-0000B4600000}"/>
    <cellStyle name="SAPBEXHLevel1X 11 5" xfId="12894" xr:uid="{00000000-0005-0000-0000-0000B5600000}"/>
    <cellStyle name="SAPBEXHLevel1X 11 6" xfId="16104" xr:uid="{00000000-0005-0000-0000-0000B6600000}"/>
    <cellStyle name="SAPBEXHLevel1X 11 7" xfId="17590" xr:uid="{00000000-0005-0000-0000-0000B7600000}"/>
    <cellStyle name="SAPBEXHLevel1X 11 8" xfId="20800" xr:uid="{00000000-0005-0000-0000-0000B8600000}"/>
    <cellStyle name="SAPBEXHLevel1X 11 9" xfId="22222" xr:uid="{00000000-0005-0000-0000-0000B9600000}"/>
    <cellStyle name="SAPBEXHLevel1X 12" xfId="3474" xr:uid="{00000000-0005-0000-0000-0000BA600000}"/>
    <cellStyle name="SAPBEXHLevel1X 12 2" xfId="6012" xr:uid="{00000000-0005-0000-0000-0000BB600000}"/>
    <cellStyle name="SAPBEXHLevel1X 12 3" xfId="9413" xr:uid="{00000000-0005-0000-0000-0000BC600000}"/>
    <cellStyle name="SAPBEXHLevel1X 12 4" xfId="11723" xr:uid="{00000000-0005-0000-0000-0000BD600000}"/>
    <cellStyle name="SAPBEXHLevel1X 12 5" xfId="14174" xr:uid="{00000000-0005-0000-0000-0000BE600000}"/>
    <cellStyle name="SAPBEXHLevel1X 12 6" xfId="15332" xr:uid="{00000000-0005-0000-0000-0000BF600000}"/>
    <cellStyle name="SAPBEXHLevel1X 12 7" xfId="18870" xr:uid="{00000000-0005-0000-0000-0000C0600000}"/>
    <cellStyle name="SAPBEXHLevel1X 12 8" xfId="20028" xr:uid="{00000000-0005-0000-0000-0000C1600000}"/>
    <cellStyle name="SAPBEXHLevel1X 12 9" xfId="23397" xr:uid="{00000000-0005-0000-0000-0000C2600000}"/>
    <cellStyle name="SAPBEXHLevel1X 13" xfId="3434" xr:uid="{00000000-0005-0000-0000-0000C3600000}"/>
    <cellStyle name="SAPBEXHLevel1X 13 2" xfId="5972" xr:uid="{00000000-0005-0000-0000-0000C4600000}"/>
    <cellStyle name="SAPBEXHLevel1X 13 3" xfId="8942" xr:uid="{00000000-0005-0000-0000-0000C5600000}"/>
    <cellStyle name="SAPBEXHLevel1X 13 4" xfId="10251" xr:uid="{00000000-0005-0000-0000-0000C6600000}"/>
    <cellStyle name="SAPBEXHLevel1X 13 5" xfId="12559" xr:uid="{00000000-0005-0000-0000-0000C7600000}"/>
    <cellStyle name="SAPBEXHLevel1X 13 6" xfId="15372" xr:uid="{00000000-0005-0000-0000-0000C8600000}"/>
    <cellStyle name="SAPBEXHLevel1X 13 7" xfId="17255" xr:uid="{00000000-0005-0000-0000-0000C9600000}"/>
    <cellStyle name="SAPBEXHLevel1X 13 8" xfId="20068" xr:uid="{00000000-0005-0000-0000-0000CA600000}"/>
    <cellStyle name="SAPBEXHLevel1X 13 9" xfId="21920" xr:uid="{00000000-0005-0000-0000-0000CB600000}"/>
    <cellStyle name="SAPBEXHLevel1X 14" xfId="3535" xr:uid="{00000000-0005-0000-0000-0000CC600000}"/>
    <cellStyle name="SAPBEXHLevel1X 14 2" xfId="6073" xr:uid="{00000000-0005-0000-0000-0000CD600000}"/>
    <cellStyle name="SAPBEXHLevel1X 14 3" xfId="9022" xr:uid="{00000000-0005-0000-0000-0000CE600000}"/>
    <cellStyle name="SAPBEXHLevel1X 14 4" xfId="10558" xr:uid="{00000000-0005-0000-0000-0000CF600000}"/>
    <cellStyle name="SAPBEXHLevel1X 14 5" xfId="12902" xr:uid="{00000000-0005-0000-0000-0000D0600000}"/>
    <cellStyle name="SAPBEXHLevel1X 14 6" xfId="15455" xr:uid="{00000000-0005-0000-0000-0000D1600000}"/>
    <cellStyle name="SAPBEXHLevel1X 14 7" xfId="17598" xr:uid="{00000000-0005-0000-0000-0000D2600000}"/>
    <cellStyle name="SAPBEXHLevel1X 14 8" xfId="20151" xr:uid="{00000000-0005-0000-0000-0000D3600000}"/>
    <cellStyle name="SAPBEXHLevel1X 14 9" xfId="22229" xr:uid="{00000000-0005-0000-0000-0000D4600000}"/>
    <cellStyle name="SAPBEXHLevel1X 15" xfId="3559" xr:uid="{00000000-0005-0000-0000-0000D5600000}"/>
    <cellStyle name="SAPBEXHLevel1X 15 2" xfId="6097" xr:uid="{00000000-0005-0000-0000-0000D6600000}"/>
    <cellStyle name="SAPBEXHLevel1X 15 3" xfId="9405" xr:uid="{00000000-0005-0000-0000-0000D7600000}"/>
    <cellStyle name="SAPBEXHLevel1X 15 4" xfId="10476" xr:uid="{00000000-0005-0000-0000-0000D8600000}"/>
    <cellStyle name="SAPBEXHLevel1X 15 5" xfId="12810" xr:uid="{00000000-0005-0000-0000-0000D9600000}"/>
    <cellStyle name="SAPBEXHLevel1X 15 6" xfId="16484" xr:uid="{00000000-0005-0000-0000-0000DA600000}"/>
    <cellStyle name="SAPBEXHLevel1X 15 7" xfId="17506" xr:uid="{00000000-0005-0000-0000-0000DB600000}"/>
    <cellStyle name="SAPBEXHLevel1X 15 8" xfId="21180" xr:uid="{00000000-0005-0000-0000-0000DC600000}"/>
    <cellStyle name="SAPBEXHLevel1X 15 9" xfId="22146" xr:uid="{00000000-0005-0000-0000-0000DD600000}"/>
    <cellStyle name="SAPBEXHLevel1X 16" xfId="3601" xr:uid="{00000000-0005-0000-0000-0000DE600000}"/>
    <cellStyle name="SAPBEXHLevel1X 16 2" xfId="6139" xr:uid="{00000000-0005-0000-0000-0000DF600000}"/>
    <cellStyle name="SAPBEXHLevel1X 16 3" xfId="5520" xr:uid="{00000000-0005-0000-0000-0000E0600000}"/>
    <cellStyle name="SAPBEXHLevel1X 16 4" xfId="11793" xr:uid="{00000000-0005-0000-0000-0000E1600000}"/>
    <cellStyle name="SAPBEXHLevel1X 16 5" xfId="14250" xr:uid="{00000000-0005-0000-0000-0000E2600000}"/>
    <cellStyle name="SAPBEXHLevel1X 16 6" xfId="16688" xr:uid="{00000000-0005-0000-0000-0000E3600000}"/>
    <cellStyle name="SAPBEXHLevel1X 16 7" xfId="18946" xr:uid="{00000000-0005-0000-0000-0000E4600000}"/>
    <cellStyle name="SAPBEXHLevel1X 16 8" xfId="21384" xr:uid="{00000000-0005-0000-0000-0000E5600000}"/>
    <cellStyle name="SAPBEXHLevel1X 16 9" xfId="23468" xr:uid="{00000000-0005-0000-0000-0000E6600000}"/>
    <cellStyle name="SAPBEXHLevel1X 17" xfId="3696" xr:uid="{00000000-0005-0000-0000-0000E7600000}"/>
    <cellStyle name="SAPBEXHLevel1X 17 2" xfId="6234" xr:uid="{00000000-0005-0000-0000-0000E8600000}"/>
    <cellStyle name="SAPBEXHLevel1X 17 3" xfId="5479" xr:uid="{00000000-0005-0000-0000-0000E9600000}"/>
    <cellStyle name="SAPBEXHLevel1X 17 4" xfId="10833" xr:uid="{00000000-0005-0000-0000-0000EA600000}"/>
    <cellStyle name="SAPBEXHLevel1X 17 5" xfId="13198" xr:uid="{00000000-0005-0000-0000-0000EB600000}"/>
    <cellStyle name="SAPBEXHLevel1X 17 6" xfId="15526" xr:uid="{00000000-0005-0000-0000-0000EC600000}"/>
    <cellStyle name="SAPBEXHLevel1X 17 7" xfId="17894" xr:uid="{00000000-0005-0000-0000-0000ED600000}"/>
    <cellStyle name="SAPBEXHLevel1X 17 8" xfId="20222" xr:uid="{00000000-0005-0000-0000-0000EE600000}"/>
    <cellStyle name="SAPBEXHLevel1X 17 9" xfId="22504" xr:uid="{00000000-0005-0000-0000-0000EF600000}"/>
    <cellStyle name="SAPBEXHLevel1X 18" xfId="3570" xr:uid="{00000000-0005-0000-0000-0000F0600000}"/>
    <cellStyle name="SAPBEXHLevel1X 18 2" xfId="6108" xr:uid="{00000000-0005-0000-0000-0000F1600000}"/>
    <cellStyle name="SAPBEXHLevel1X 18 3" xfId="9946" xr:uid="{00000000-0005-0000-0000-0000F2600000}"/>
    <cellStyle name="SAPBEXHLevel1X 18 4" xfId="10190" xr:uid="{00000000-0005-0000-0000-0000F3600000}"/>
    <cellStyle name="SAPBEXHLevel1X 18 5" xfId="14940" xr:uid="{00000000-0005-0000-0000-0000F4600000}"/>
    <cellStyle name="SAPBEXHLevel1X 18 6" xfId="16942" xr:uid="{00000000-0005-0000-0000-0000F5600000}"/>
    <cellStyle name="SAPBEXHLevel1X 18 7" xfId="19636" xr:uid="{00000000-0005-0000-0000-0000F6600000}"/>
    <cellStyle name="SAPBEXHLevel1X 18 8" xfId="21638" xr:uid="{00000000-0005-0000-0000-0000F7600000}"/>
    <cellStyle name="SAPBEXHLevel1X 18 9" xfId="24103" xr:uid="{00000000-0005-0000-0000-0000F8600000}"/>
    <cellStyle name="SAPBEXHLevel1X 19" xfId="3758" xr:uid="{00000000-0005-0000-0000-0000F9600000}"/>
    <cellStyle name="SAPBEXHLevel1X 19 2" xfId="6296" xr:uid="{00000000-0005-0000-0000-0000FA600000}"/>
    <cellStyle name="SAPBEXHLevel1X 19 3" xfId="8286" xr:uid="{00000000-0005-0000-0000-0000FB600000}"/>
    <cellStyle name="SAPBEXHLevel1X 19 4" xfId="12273" xr:uid="{00000000-0005-0000-0000-0000FC600000}"/>
    <cellStyle name="SAPBEXHLevel1X 19 5" xfId="13264" xr:uid="{00000000-0005-0000-0000-0000FD600000}"/>
    <cellStyle name="SAPBEXHLevel1X 19 6" xfId="15846" xr:uid="{00000000-0005-0000-0000-0000FE600000}"/>
    <cellStyle name="SAPBEXHLevel1X 19 7" xfId="17960" xr:uid="{00000000-0005-0000-0000-0000FF600000}"/>
    <cellStyle name="SAPBEXHLevel1X 19 8" xfId="20542" xr:uid="{00000000-0005-0000-0000-000000610000}"/>
    <cellStyle name="SAPBEXHLevel1X 19 9" xfId="22566" xr:uid="{00000000-0005-0000-0000-000001610000}"/>
    <cellStyle name="SAPBEXHLevel1X 2" xfId="3082" xr:uid="{00000000-0005-0000-0000-000002610000}"/>
    <cellStyle name="SAPBEXHLevel1X 2 2" xfId="5620" xr:uid="{00000000-0005-0000-0000-000003610000}"/>
    <cellStyle name="SAPBEXHLevel1X 2 3" xfId="9972" xr:uid="{00000000-0005-0000-0000-000004610000}"/>
    <cellStyle name="SAPBEXHLevel1X 2 4" xfId="10610" xr:uid="{00000000-0005-0000-0000-000005610000}"/>
    <cellStyle name="SAPBEXHLevel1X 2 5" xfId="12958" xr:uid="{00000000-0005-0000-0000-000006610000}"/>
    <cellStyle name="SAPBEXHLevel1X 2 6" xfId="15345" xr:uid="{00000000-0005-0000-0000-000007610000}"/>
    <cellStyle name="SAPBEXHLevel1X 2 7" xfId="17654" xr:uid="{00000000-0005-0000-0000-000008610000}"/>
    <cellStyle name="SAPBEXHLevel1X 2 8" xfId="20041" xr:uid="{00000000-0005-0000-0000-000009610000}"/>
    <cellStyle name="SAPBEXHLevel1X 2 9" xfId="22283" xr:uid="{00000000-0005-0000-0000-00000A610000}"/>
    <cellStyle name="SAPBEXHLevel1X 20" xfId="3781" xr:uid="{00000000-0005-0000-0000-00000B610000}"/>
    <cellStyle name="SAPBEXHLevel1X 20 2" xfId="6319" xr:uid="{00000000-0005-0000-0000-00000C610000}"/>
    <cellStyle name="SAPBEXHLevel1X 20 3" xfId="8132" xr:uid="{00000000-0005-0000-0000-00000D610000}"/>
    <cellStyle name="SAPBEXHLevel1X 20 4" xfId="10844" xr:uid="{00000000-0005-0000-0000-00000E610000}"/>
    <cellStyle name="SAPBEXHLevel1X 20 5" xfId="13209" xr:uid="{00000000-0005-0000-0000-00000F610000}"/>
    <cellStyle name="SAPBEXHLevel1X 20 6" xfId="16381" xr:uid="{00000000-0005-0000-0000-000010610000}"/>
    <cellStyle name="SAPBEXHLevel1X 20 7" xfId="17905" xr:uid="{00000000-0005-0000-0000-000011610000}"/>
    <cellStyle name="SAPBEXHLevel1X 20 8" xfId="21077" xr:uid="{00000000-0005-0000-0000-000012610000}"/>
    <cellStyle name="SAPBEXHLevel1X 20 9" xfId="22515" xr:uid="{00000000-0005-0000-0000-000013610000}"/>
    <cellStyle name="SAPBEXHLevel1X 21" xfId="3796" xr:uid="{00000000-0005-0000-0000-000014610000}"/>
    <cellStyle name="SAPBEXHLevel1X 21 2" xfId="6334" xr:uid="{00000000-0005-0000-0000-000015610000}"/>
    <cellStyle name="SAPBEXHLevel1X 21 3" xfId="5439" xr:uid="{00000000-0005-0000-0000-000016610000}"/>
    <cellStyle name="SAPBEXHLevel1X 21 4" xfId="11063" xr:uid="{00000000-0005-0000-0000-000017610000}"/>
    <cellStyle name="SAPBEXHLevel1X 21 5" xfId="13451" xr:uid="{00000000-0005-0000-0000-000018610000}"/>
    <cellStyle name="SAPBEXHLevel1X 21 6" xfId="16893" xr:uid="{00000000-0005-0000-0000-000019610000}"/>
    <cellStyle name="SAPBEXHLevel1X 21 7" xfId="18147" xr:uid="{00000000-0005-0000-0000-00001A610000}"/>
    <cellStyle name="SAPBEXHLevel1X 21 8" xfId="21589" xr:uid="{00000000-0005-0000-0000-00001B610000}"/>
    <cellStyle name="SAPBEXHLevel1X 21 9" xfId="22736" xr:uid="{00000000-0005-0000-0000-00001C610000}"/>
    <cellStyle name="SAPBEXHLevel1X 22" xfId="3870" xr:uid="{00000000-0005-0000-0000-00001D610000}"/>
    <cellStyle name="SAPBEXHLevel1X 22 2" xfId="6408" xr:uid="{00000000-0005-0000-0000-00001E610000}"/>
    <cellStyle name="SAPBEXHLevel1X 22 3" xfId="8476" xr:uid="{00000000-0005-0000-0000-00001F610000}"/>
    <cellStyle name="SAPBEXHLevel1X 22 4" xfId="11895" xr:uid="{00000000-0005-0000-0000-000020610000}"/>
    <cellStyle name="SAPBEXHLevel1X 22 5" xfId="14364" xr:uid="{00000000-0005-0000-0000-000021610000}"/>
    <cellStyle name="SAPBEXHLevel1X 22 6" xfId="15817" xr:uid="{00000000-0005-0000-0000-000022610000}"/>
    <cellStyle name="SAPBEXHLevel1X 22 7" xfId="19060" xr:uid="{00000000-0005-0000-0000-000023610000}"/>
    <cellStyle name="SAPBEXHLevel1X 22 8" xfId="20513" xr:uid="{00000000-0005-0000-0000-000024610000}"/>
    <cellStyle name="SAPBEXHLevel1X 22 9" xfId="23570" xr:uid="{00000000-0005-0000-0000-000025610000}"/>
    <cellStyle name="SAPBEXHLevel1X 23" xfId="3690" xr:uid="{00000000-0005-0000-0000-000026610000}"/>
    <cellStyle name="SAPBEXHLevel1X 23 2" xfId="6228" xr:uid="{00000000-0005-0000-0000-000027610000}"/>
    <cellStyle name="SAPBEXHLevel1X 23 3" xfId="9134" xr:uid="{00000000-0005-0000-0000-000028610000}"/>
    <cellStyle name="SAPBEXHLevel1X 23 4" xfId="11797" xr:uid="{00000000-0005-0000-0000-000029610000}"/>
    <cellStyle name="SAPBEXHLevel1X 23 5" xfId="14254" xr:uid="{00000000-0005-0000-0000-00002A610000}"/>
    <cellStyle name="SAPBEXHLevel1X 23 6" xfId="15276" xr:uid="{00000000-0005-0000-0000-00002B610000}"/>
    <cellStyle name="SAPBEXHLevel1X 23 7" xfId="18950" xr:uid="{00000000-0005-0000-0000-00002C610000}"/>
    <cellStyle name="SAPBEXHLevel1X 23 8" xfId="19972" xr:uid="{00000000-0005-0000-0000-00002D610000}"/>
    <cellStyle name="SAPBEXHLevel1X 23 9" xfId="23472" xr:uid="{00000000-0005-0000-0000-00002E610000}"/>
    <cellStyle name="SAPBEXHLevel1X 24" xfId="3887" xr:uid="{00000000-0005-0000-0000-00002F610000}"/>
    <cellStyle name="SAPBEXHLevel1X 24 2" xfId="6425" xr:uid="{00000000-0005-0000-0000-000030610000}"/>
    <cellStyle name="SAPBEXHLevel1X 24 3" xfId="8994" xr:uid="{00000000-0005-0000-0000-000031610000}"/>
    <cellStyle name="SAPBEXHLevel1X 24 4" xfId="10888" xr:uid="{00000000-0005-0000-0000-000032610000}"/>
    <cellStyle name="SAPBEXHLevel1X 24 5" xfId="13256" xr:uid="{00000000-0005-0000-0000-000033610000}"/>
    <cellStyle name="SAPBEXHLevel1X 24 6" xfId="16719" xr:uid="{00000000-0005-0000-0000-000034610000}"/>
    <cellStyle name="SAPBEXHLevel1X 24 7" xfId="17952" xr:uid="{00000000-0005-0000-0000-000035610000}"/>
    <cellStyle name="SAPBEXHLevel1X 24 8" xfId="21415" xr:uid="{00000000-0005-0000-0000-000036610000}"/>
    <cellStyle name="SAPBEXHLevel1X 24 9" xfId="22559" xr:uid="{00000000-0005-0000-0000-000037610000}"/>
    <cellStyle name="SAPBEXHLevel1X 25" xfId="3842" xr:uid="{00000000-0005-0000-0000-000038610000}"/>
    <cellStyle name="SAPBEXHLevel1X 25 2" xfId="6380" xr:uid="{00000000-0005-0000-0000-000039610000}"/>
    <cellStyle name="SAPBEXHLevel1X 25 3" xfId="9214" xr:uid="{00000000-0005-0000-0000-00003A610000}"/>
    <cellStyle name="SAPBEXHLevel1X 25 4" xfId="10689" xr:uid="{00000000-0005-0000-0000-00003B610000}"/>
    <cellStyle name="SAPBEXHLevel1X 25 5" xfId="13041" xr:uid="{00000000-0005-0000-0000-00003C610000}"/>
    <cellStyle name="SAPBEXHLevel1X 25 6" xfId="16012" xr:uid="{00000000-0005-0000-0000-00003D610000}"/>
    <cellStyle name="SAPBEXHLevel1X 25 7" xfId="17737" xr:uid="{00000000-0005-0000-0000-00003E610000}"/>
    <cellStyle name="SAPBEXHLevel1X 25 8" xfId="20708" xr:uid="{00000000-0005-0000-0000-00003F610000}"/>
    <cellStyle name="SAPBEXHLevel1X 25 9" xfId="22362" xr:uid="{00000000-0005-0000-0000-000040610000}"/>
    <cellStyle name="SAPBEXHLevel1X 26" xfId="4018" xr:uid="{00000000-0005-0000-0000-000041610000}"/>
    <cellStyle name="SAPBEXHLevel1X 26 2" xfId="6556" xr:uid="{00000000-0005-0000-0000-000042610000}"/>
    <cellStyle name="SAPBEXHLevel1X 26 3" xfId="9833" xr:uid="{00000000-0005-0000-0000-000043610000}"/>
    <cellStyle name="SAPBEXHLevel1X 26 4" xfId="8877" xr:uid="{00000000-0005-0000-0000-000044610000}"/>
    <cellStyle name="SAPBEXHLevel1X 26 5" xfId="12324" xr:uid="{00000000-0005-0000-0000-000045610000}"/>
    <cellStyle name="SAPBEXHLevel1X 26 6" xfId="15354" xr:uid="{00000000-0005-0000-0000-000046610000}"/>
    <cellStyle name="SAPBEXHLevel1X 26 7" xfId="17020" xr:uid="{00000000-0005-0000-0000-000047610000}"/>
    <cellStyle name="SAPBEXHLevel1X 26 8" xfId="20050" xr:uid="{00000000-0005-0000-0000-000048610000}"/>
    <cellStyle name="SAPBEXHLevel1X 26 9" xfId="21714" xr:uid="{00000000-0005-0000-0000-000049610000}"/>
    <cellStyle name="SAPBEXHLevel1X 27" xfId="3904" xr:uid="{00000000-0005-0000-0000-00004A610000}"/>
    <cellStyle name="SAPBEXHLevel1X 27 2" xfId="6442" xr:uid="{00000000-0005-0000-0000-00004B610000}"/>
    <cellStyle name="SAPBEXHLevel1X 27 3" xfId="5452" xr:uid="{00000000-0005-0000-0000-00004C610000}"/>
    <cellStyle name="SAPBEXHLevel1X 27 4" xfId="12047" xr:uid="{00000000-0005-0000-0000-00004D610000}"/>
    <cellStyle name="SAPBEXHLevel1X 27 5" xfId="14794" xr:uid="{00000000-0005-0000-0000-00004E610000}"/>
    <cellStyle name="SAPBEXHLevel1X 27 6" xfId="13627" xr:uid="{00000000-0005-0000-0000-00004F610000}"/>
    <cellStyle name="SAPBEXHLevel1X 27 7" xfId="19490" xr:uid="{00000000-0005-0000-0000-000050610000}"/>
    <cellStyle name="SAPBEXHLevel1X 27 8" xfId="18323" xr:uid="{00000000-0005-0000-0000-000051610000}"/>
    <cellStyle name="SAPBEXHLevel1X 27 9" xfId="23978" xr:uid="{00000000-0005-0000-0000-000052610000}"/>
    <cellStyle name="SAPBEXHLevel1X 28" xfId="4057" xr:uid="{00000000-0005-0000-0000-000053610000}"/>
    <cellStyle name="SAPBEXHLevel1X 28 2" xfId="6595" xr:uid="{00000000-0005-0000-0000-000054610000}"/>
    <cellStyle name="SAPBEXHLevel1X 28 3" xfId="9337" xr:uid="{00000000-0005-0000-0000-000055610000}"/>
    <cellStyle name="SAPBEXHLevel1X 28 4" xfId="11909" xr:uid="{00000000-0005-0000-0000-000056610000}"/>
    <cellStyle name="SAPBEXHLevel1X 28 5" xfId="14381" xr:uid="{00000000-0005-0000-0000-000057610000}"/>
    <cellStyle name="SAPBEXHLevel1X 28 6" xfId="15052" xr:uid="{00000000-0005-0000-0000-000058610000}"/>
    <cellStyle name="SAPBEXHLevel1X 28 7" xfId="19077" xr:uid="{00000000-0005-0000-0000-000059610000}"/>
    <cellStyle name="SAPBEXHLevel1X 28 8" xfId="19748" xr:uid="{00000000-0005-0000-0000-00005A610000}"/>
    <cellStyle name="SAPBEXHLevel1X 28 9" xfId="23584" xr:uid="{00000000-0005-0000-0000-00005B610000}"/>
    <cellStyle name="SAPBEXHLevel1X 29" xfId="4052" xr:uid="{00000000-0005-0000-0000-00005C610000}"/>
    <cellStyle name="SAPBEXHLevel1X 29 2" xfId="6590" xr:uid="{00000000-0005-0000-0000-00005D610000}"/>
    <cellStyle name="SAPBEXHLevel1X 29 3" xfId="8680" xr:uid="{00000000-0005-0000-0000-00005E610000}"/>
    <cellStyle name="SAPBEXHLevel1X 29 4" xfId="11019" xr:uid="{00000000-0005-0000-0000-00005F610000}"/>
    <cellStyle name="SAPBEXHLevel1X 29 5" xfId="13399" xr:uid="{00000000-0005-0000-0000-000060610000}"/>
    <cellStyle name="SAPBEXHLevel1X 29 6" xfId="15910" xr:uid="{00000000-0005-0000-0000-000061610000}"/>
    <cellStyle name="SAPBEXHLevel1X 29 7" xfId="18095" xr:uid="{00000000-0005-0000-0000-000062610000}"/>
    <cellStyle name="SAPBEXHLevel1X 29 8" xfId="20606" xr:uid="{00000000-0005-0000-0000-000063610000}"/>
    <cellStyle name="SAPBEXHLevel1X 29 9" xfId="22692" xr:uid="{00000000-0005-0000-0000-000064610000}"/>
    <cellStyle name="SAPBEXHLevel1X 3" xfId="3128" xr:uid="{00000000-0005-0000-0000-000065610000}"/>
    <cellStyle name="SAPBEXHLevel1X 3 2" xfId="5666" xr:uid="{00000000-0005-0000-0000-000066610000}"/>
    <cellStyle name="SAPBEXHLevel1X 3 3" xfId="9161" xr:uid="{00000000-0005-0000-0000-000067610000}"/>
    <cellStyle name="SAPBEXHLevel1X 3 4" xfId="9191" xr:uid="{00000000-0005-0000-0000-000068610000}"/>
    <cellStyle name="SAPBEXHLevel1X 3 5" xfId="14802" xr:uid="{00000000-0005-0000-0000-000069610000}"/>
    <cellStyle name="SAPBEXHLevel1X 3 6" xfId="16866" xr:uid="{00000000-0005-0000-0000-00006A610000}"/>
    <cellStyle name="SAPBEXHLevel1X 3 7" xfId="19498" xr:uid="{00000000-0005-0000-0000-00006B610000}"/>
    <cellStyle name="SAPBEXHLevel1X 3 8" xfId="21562" xr:uid="{00000000-0005-0000-0000-00006C610000}"/>
    <cellStyle name="SAPBEXHLevel1X 3 9" xfId="23986" xr:uid="{00000000-0005-0000-0000-00006D610000}"/>
    <cellStyle name="SAPBEXHLevel1X 30" xfId="4048" xr:uid="{00000000-0005-0000-0000-00006E610000}"/>
    <cellStyle name="SAPBEXHLevel1X 30 2" xfId="6586" xr:uid="{00000000-0005-0000-0000-00006F610000}"/>
    <cellStyle name="SAPBEXHLevel1X 30 3" xfId="8516" xr:uid="{00000000-0005-0000-0000-000070610000}"/>
    <cellStyle name="SAPBEXHLevel1X 30 4" xfId="10902" xr:uid="{00000000-0005-0000-0000-000071610000}"/>
    <cellStyle name="SAPBEXHLevel1X 30 5" xfId="13272" xr:uid="{00000000-0005-0000-0000-000072610000}"/>
    <cellStyle name="SAPBEXHLevel1X 30 6" xfId="16358" xr:uid="{00000000-0005-0000-0000-000073610000}"/>
    <cellStyle name="SAPBEXHLevel1X 30 7" xfId="17968" xr:uid="{00000000-0005-0000-0000-000074610000}"/>
    <cellStyle name="SAPBEXHLevel1X 30 8" xfId="21054" xr:uid="{00000000-0005-0000-0000-000075610000}"/>
    <cellStyle name="SAPBEXHLevel1X 30 9" xfId="22573" xr:uid="{00000000-0005-0000-0000-000076610000}"/>
    <cellStyle name="SAPBEXHLevel1X 31" xfId="4067" xr:uid="{00000000-0005-0000-0000-000077610000}"/>
    <cellStyle name="SAPBEXHLevel1X 31 2" xfId="6605" xr:uid="{00000000-0005-0000-0000-000078610000}"/>
    <cellStyle name="SAPBEXHLevel1X 31 3" xfId="8018" xr:uid="{00000000-0005-0000-0000-000079610000}"/>
    <cellStyle name="SAPBEXHLevel1X 31 4" xfId="10874" xr:uid="{00000000-0005-0000-0000-00007A610000}"/>
    <cellStyle name="SAPBEXHLevel1X 31 5" xfId="13241" xr:uid="{00000000-0005-0000-0000-00007B610000}"/>
    <cellStyle name="SAPBEXHLevel1X 31 6" xfId="15527" xr:uid="{00000000-0005-0000-0000-00007C610000}"/>
    <cellStyle name="SAPBEXHLevel1X 31 7" xfId="17937" xr:uid="{00000000-0005-0000-0000-00007D610000}"/>
    <cellStyle name="SAPBEXHLevel1X 31 8" xfId="20223" xr:uid="{00000000-0005-0000-0000-00007E610000}"/>
    <cellStyle name="SAPBEXHLevel1X 31 9" xfId="22545" xr:uid="{00000000-0005-0000-0000-00007F610000}"/>
    <cellStyle name="SAPBEXHLevel1X 32" xfId="4165" xr:uid="{00000000-0005-0000-0000-000080610000}"/>
    <cellStyle name="SAPBEXHLevel1X 32 2" xfId="6703" xr:uid="{00000000-0005-0000-0000-000081610000}"/>
    <cellStyle name="SAPBEXHLevel1X 32 3" xfId="8605" xr:uid="{00000000-0005-0000-0000-000082610000}"/>
    <cellStyle name="SAPBEXHLevel1X 32 4" xfId="11124" xr:uid="{00000000-0005-0000-0000-000083610000}"/>
    <cellStyle name="SAPBEXHLevel1X 32 5" xfId="13519" xr:uid="{00000000-0005-0000-0000-000084610000}"/>
    <cellStyle name="SAPBEXHLevel1X 32 6" xfId="15647" xr:uid="{00000000-0005-0000-0000-000085610000}"/>
    <cellStyle name="SAPBEXHLevel1X 32 7" xfId="18215" xr:uid="{00000000-0005-0000-0000-000086610000}"/>
    <cellStyle name="SAPBEXHLevel1X 32 8" xfId="20343" xr:uid="{00000000-0005-0000-0000-000087610000}"/>
    <cellStyle name="SAPBEXHLevel1X 32 9" xfId="22797" xr:uid="{00000000-0005-0000-0000-000088610000}"/>
    <cellStyle name="SAPBEXHLevel1X 33" xfId="4136" xr:uid="{00000000-0005-0000-0000-000089610000}"/>
    <cellStyle name="SAPBEXHLevel1X 33 2" xfId="6674" xr:uid="{00000000-0005-0000-0000-00008A610000}"/>
    <cellStyle name="SAPBEXHLevel1X 33 3" xfId="8796" xr:uid="{00000000-0005-0000-0000-00008B610000}"/>
    <cellStyle name="SAPBEXHLevel1X 33 4" xfId="11805" xr:uid="{00000000-0005-0000-0000-00008C610000}"/>
    <cellStyle name="SAPBEXHLevel1X 33 5" xfId="14262" xr:uid="{00000000-0005-0000-0000-00008D610000}"/>
    <cellStyle name="SAPBEXHLevel1X 33 6" xfId="15053" xr:uid="{00000000-0005-0000-0000-00008E610000}"/>
    <cellStyle name="SAPBEXHLevel1X 33 7" xfId="18958" xr:uid="{00000000-0005-0000-0000-00008F610000}"/>
    <cellStyle name="SAPBEXHLevel1X 33 8" xfId="19749" xr:uid="{00000000-0005-0000-0000-000090610000}"/>
    <cellStyle name="SAPBEXHLevel1X 33 9" xfId="23480" xr:uid="{00000000-0005-0000-0000-000091610000}"/>
    <cellStyle name="SAPBEXHLevel1X 34" xfId="4102" xr:uid="{00000000-0005-0000-0000-000092610000}"/>
    <cellStyle name="SAPBEXHLevel1X 34 2" xfId="6640" xr:uid="{00000000-0005-0000-0000-000093610000}"/>
    <cellStyle name="SAPBEXHLevel1X 34 3" xfId="9035" xr:uid="{00000000-0005-0000-0000-000094610000}"/>
    <cellStyle name="SAPBEXHLevel1X 34 4" xfId="11313" xr:uid="{00000000-0005-0000-0000-000095610000}"/>
    <cellStyle name="SAPBEXHLevel1X 34 5" xfId="13722" xr:uid="{00000000-0005-0000-0000-000096610000}"/>
    <cellStyle name="SAPBEXHLevel1X 34 6" xfId="16750" xr:uid="{00000000-0005-0000-0000-000097610000}"/>
    <cellStyle name="SAPBEXHLevel1X 34 7" xfId="18418" xr:uid="{00000000-0005-0000-0000-000098610000}"/>
    <cellStyle name="SAPBEXHLevel1X 34 8" xfId="21446" xr:uid="{00000000-0005-0000-0000-000099610000}"/>
    <cellStyle name="SAPBEXHLevel1X 34 9" xfId="22987" xr:uid="{00000000-0005-0000-0000-00009A610000}"/>
    <cellStyle name="SAPBEXHLevel1X 35" xfId="4148" xr:uid="{00000000-0005-0000-0000-00009B610000}"/>
    <cellStyle name="SAPBEXHLevel1X 35 2" xfId="6686" xr:uid="{00000000-0005-0000-0000-00009C610000}"/>
    <cellStyle name="SAPBEXHLevel1X 35 3" xfId="5531" xr:uid="{00000000-0005-0000-0000-00009D610000}"/>
    <cellStyle name="SAPBEXHLevel1X 35 4" xfId="10846" xr:uid="{00000000-0005-0000-0000-00009E610000}"/>
    <cellStyle name="SAPBEXHLevel1X 35 5" xfId="13211" xr:uid="{00000000-0005-0000-0000-00009F610000}"/>
    <cellStyle name="SAPBEXHLevel1X 35 6" xfId="15302" xr:uid="{00000000-0005-0000-0000-0000A0610000}"/>
    <cellStyle name="SAPBEXHLevel1X 35 7" xfId="17907" xr:uid="{00000000-0005-0000-0000-0000A1610000}"/>
    <cellStyle name="SAPBEXHLevel1X 35 8" xfId="19998" xr:uid="{00000000-0005-0000-0000-0000A2610000}"/>
    <cellStyle name="SAPBEXHLevel1X 35 9" xfId="22517" xr:uid="{00000000-0005-0000-0000-0000A3610000}"/>
    <cellStyle name="SAPBEXHLevel1X 36" xfId="4012" xr:uid="{00000000-0005-0000-0000-0000A4610000}"/>
    <cellStyle name="SAPBEXHLevel1X 36 2" xfId="6550" xr:uid="{00000000-0005-0000-0000-0000A5610000}"/>
    <cellStyle name="SAPBEXHLevel1X 36 3" xfId="7790" xr:uid="{00000000-0005-0000-0000-0000A6610000}"/>
    <cellStyle name="SAPBEXHLevel1X 36 4" xfId="11164" xr:uid="{00000000-0005-0000-0000-0000A7610000}"/>
    <cellStyle name="SAPBEXHLevel1X 36 5" xfId="13560" xr:uid="{00000000-0005-0000-0000-0000A8610000}"/>
    <cellStyle name="SAPBEXHLevel1X 36 6" xfId="15558" xr:uid="{00000000-0005-0000-0000-0000A9610000}"/>
    <cellStyle name="SAPBEXHLevel1X 36 7" xfId="18256" xr:uid="{00000000-0005-0000-0000-0000AA610000}"/>
    <cellStyle name="SAPBEXHLevel1X 36 8" xfId="20254" xr:uid="{00000000-0005-0000-0000-0000AB610000}"/>
    <cellStyle name="SAPBEXHLevel1X 36 9" xfId="22837" xr:uid="{00000000-0005-0000-0000-0000AC610000}"/>
    <cellStyle name="SAPBEXHLevel1X 37" xfId="4372" xr:uid="{00000000-0005-0000-0000-0000AD610000}"/>
    <cellStyle name="SAPBEXHLevel1X 37 2" xfId="6910" xr:uid="{00000000-0005-0000-0000-0000AE610000}"/>
    <cellStyle name="SAPBEXHLevel1X 37 3" xfId="8799" xr:uid="{00000000-0005-0000-0000-0000AF610000}"/>
    <cellStyle name="SAPBEXHLevel1X 37 4" xfId="12062" xr:uid="{00000000-0005-0000-0000-0000B0610000}"/>
    <cellStyle name="SAPBEXHLevel1X 37 5" xfId="14542" xr:uid="{00000000-0005-0000-0000-0000B1610000}"/>
    <cellStyle name="SAPBEXHLevel1X 37 6" xfId="12806" xr:uid="{00000000-0005-0000-0000-0000B2610000}"/>
    <cellStyle name="SAPBEXHLevel1X 37 7" xfId="19238" xr:uid="{00000000-0005-0000-0000-0000B3610000}"/>
    <cellStyle name="SAPBEXHLevel1X 37 8" xfId="17502" xr:uid="{00000000-0005-0000-0000-0000B4610000}"/>
    <cellStyle name="SAPBEXHLevel1X 37 9" xfId="23734" xr:uid="{00000000-0005-0000-0000-0000B5610000}"/>
    <cellStyle name="SAPBEXHLevel1X 38" xfId="4486" xr:uid="{00000000-0005-0000-0000-0000B6610000}"/>
    <cellStyle name="SAPBEXHLevel1X 38 2" xfId="7024" xr:uid="{00000000-0005-0000-0000-0000B7610000}"/>
    <cellStyle name="SAPBEXHLevel1X 38 3" xfId="9816" xr:uid="{00000000-0005-0000-0000-0000B8610000}"/>
    <cellStyle name="SAPBEXHLevel1X 38 4" xfId="11376" xr:uid="{00000000-0005-0000-0000-0000B9610000}"/>
    <cellStyle name="SAPBEXHLevel1X 38 5" xfId="13790" xr:uid="{00000000-0005-0000-0000-0000BA610000}"/>
    <cellStyle name="SAPBEXHLevel1X 38 6" xfId="15108" xr:uid="{00000000-0005-0000-0000-0000BB610000}"/>
    <cellStyle name="SAPBEXHLevel1X 38 7" xfId="18486" xr:uid="{00000000-0005-0000-0000-0000BC610000}"/>
    <cellStyle name="SAPBEXHLevel1X 38 8" xfId="19804" xr:uid="{00000000-0005-0000-0000-0000BD610000}"/>
    <cellStyle name="SAPBEXHLevel1X 38 9" xfId="23050" xr:uid="{00000000-0005-0000-0000-0000BE610000}"/>
    <cellStyle name="SAPBEXHLevel1X 39" xfId="4569" xr:uid="{00000000-0005-0000-0000-0000BF610000}"/>
    <cellStyle name="SAPBEXHLevel1X 39 2" xfId="7107" xr:uid="{00000000-0005-0000-0000-0000C0610000}"/>
    <cellStyle name="SAPBEXHLevel1X 39 3" xfId="10051" xr:uid="{00000000-0005-0000-0000-0000C1610000}"/>
    <cellStyle name="SAPBEXHLevel1X 39 4" xfId="11038" xr:uid="{00000000-0005-0000-0000-0000C2610000}"/>
    <cellStyle name="SAPBEXHLevel1X 39 5" xfId="13421" xr:uid="{00000000-0005-0000-0000-0000C3610000}"/>
    <cellStyle name="SAPBEXHLevel1X 39 6" xfId="15386" xr:uid="{00000000-0005-0000-0000-0000C4610000}"/>
    <cellStyle name="SAPBEXHLevel1X 39 7" xfId="18117" xr:uid="{00000000-0005-0000-0000-0000C5610000}"/>
    <cellStyle name="SAPBEXHLevel1X 39 8" xfId="20082" xr:uid="{00000000-0005-0000-0000-0000C6610000}"/>
    <cellStyle name="SAPBEXHLevel1X 39 9" xfId="22711" xr:uid="{00000000-0005-0000-0000-0000C7610000}"/>
    <cellStyle name="SAPBEXHLevel1X 4" xfId="3055" xr:uid="{00000000-0005-0000-0000-0000C8610000}"/>
    <cellStyle name="SAPBEXHLevel1X 4 2" xfId="5594" xr:uid="{00000000-0005-0000-0000-0000C9610000}"/>
    <cellStyle name="SAPBEXHLevel1X 4 3" xfId="8670" xr:uid="{00000000-0005-0000-0000-0000CA610000}"/>
    <cellStyle name="SAPBEXHLevel1X 4 4" xfId="10447" xr:uid="{00000000-0005-0000-0000-0000CB610000}"/>
    <cellStyle name="SAPBEXHLevel1X 4 5" xfId="12775" xr:uid="{00000000-0005-0000-0000-0000CC610000}"/>
    <cellStyle name="SAPBEXHLevel1X 4 6" xfId="16533" xr:uid="{00000000-0005-0000-0000-0000CD610000}"/>
    <cellStyle name="SAPBEXHLevel1X 4 7" xfId="17471" xr:uid="{00000000-0005-0000-0000-0000CE610000}"/>
    <cellStyle name="SAPBEXHLevel1X 4 8" xfId="21229" xr:uid="{00000000-0005-0000-0000-0000CF610000}"/>
    <cellStyle name="SAPBEXHLevel1X 4 9" xfId="22118" xr:uid="{00000000-0005-0000-0000-0000D0610000}"/>
    <cellStyle name="SAPBEXHLevel1X 40" xfId="4475" xr:uid="{00000000-0005-0000-0000-0000D1610000}"/>
    <cellStyle name="SAPBEXHLevel1X 40 2" xfId="7013" xr:uid="{00000000-0005-0000-0000-0000D2610000}"/>
    <cellStyle name="SAPBEXHLevel1X 40 3" xfId="8529" xr:uid="{00000000-0005-0000-0000-0000D3610000}"/>
    <cellStyle name="SAPBEXHLevel1X 40 4" xfId="12135" xr:uid="{00000000-0005-0000-0000-0000D4610000}"/>
    <cellStyle name="SAPBEXHLevel1X 40 5" xfId="14618" xr:uid="{00000000-0005-0000-0000-0000D5610000}"/>
    <cellStyle name="SAPBEXHLevel1X 40 6" xfId="15534" xr:uid="{00000000-0005-0000-0000-0000D6610000}"/>
    <cellStyle name="SAPBEXHLevel1X 40 7" xfId="19314" xr:uid="{00000000-0005-0000-0000-0000D7610000}"/>
    <cellStyle name="SAPBEXHLevel1X 40 8" xfId="20230" xr:uid="{00000000-0005-0000-0000-0000D8610000}"/>
    <cellStyle name="SAPBEXHLevel1X 40 9" xfId="23809" xr:uid="{00000000-0005-0000-0000-0000D9610000}"/>
    <cellStyle name="SAPBEXHLevel1X 41" xfId="4557" xr:uid="{00000000-0005-0000-0000-0000DA610000}"/>
    <cellStyle name="SAPBEXHLevel1X 41 2" xfId="7095" xr:uid="{00000000-0005-0000-0000-0000DB610000}"/>
    <cellStyle name="SAPBEXHLevel1X 41 3" xfId="8194" xr:uid="{00000000-0005-0000-0000-0000DC610000}"/>
    <cellStyle name="SAPBEXHLevel1X 41 4" xfId="10887" xr:uid="{00000000-0005-0000-0000-0000DD610000}"/>
    <cellStyle name="SAPBEXHLevel1X 41 5" xfId="13255" xr:uid="{00000000-0005-0000-0000-0000DE610000}"/>
    <cellStyle name="SAPBEXHLevel1X 41 6" xfId="16172" xr:uid="{00000000-0005-0000-0000-0000DF610000}"/>
    <cellStyle name="SAPBEXHLevel1X 41 7" xfId="17951" xr:uid="{00000000-0005-0000-0000-0000E0610000}"/>
    <cellStyle name="SAPBEXHLevel1X 41 8" xfId="20868" xr:uid="{00000000-0005-0000-0000-0000E1610000}"/>
    <cellStyle name="SAPBEXHLevel1X 41 9" xfId="22558" xr:uid="{00000000-0005-0000-0000-0000E2610000}"/>
    <cellStyle name="SAPBEXHLevel1X 42" xfId="4495" xr:uid="{00000000-0005-0000-0000-0000E3610000}"/>
    <cellStyle name="SAPBEXHLevel1X 42 2" xfId="7033" xr:uid="{00000000-0005-0000-0000-0000E4610000}"/>
    <cellStyle name="SAPBEXHLevel1X 42 3" xfId="5424" xr:uid="{00000000-0005-0000-0000-0000E5610000}"/>
    <cellStyle name="SAPBEXHLevel1X 42 4" xfId="11631" xr:uid="{00000000-0005-0000-0000-0000E6610000}"/>
    <cellStyle name="SAPBEXHLevel1X 42 5" xfId="13923" xr:uid="{00000000-0005-0000-0000-0000E7610000}"/>
    <cellStyle name="SAPBEXHLevel1X 42 6" xfId="12778" xr:uid="{00000000-0005-0000-0000-0000E8610000}"/>
    <cellStyle name="SAPBEXHLevel1X 42 7" xfId="18619" xr:uid="{00000000-0005-0000-0000-0000E9610000}"/>
    <cellStyle name="SAPBEXHLevel1X 42 8" xfId="17474" xr:uid="{00000000-0005-0000-0000-0000EA610000}"/>
    <cellStyle name="SAPBEXHLevel1X 42 9" xfId="23171" xr:uid="{00000000-0005-0000-0000-0000EB610000}"/>
    <cellStyle name="SAPBEXHLevel1X 43" xfId="4484" xr:uid="{00000000-0005-0000-0000-0000EC610000}"/>
    <cellStyle name="SAPBEXHLevel1X 43 2" xfId="7022" xr:uid="{00000000-0005-0000-0000-0000ED610000}"/>
    <cellStyle name="SAPBEXHLevel1X 43 3" xfId="7940" xr:uid="{00000000-0005-0000-0000-0000EE610000}"/>
    <cellStyle name="SAPBEXHLevel1X 43 4" xfId="11430" xr:uid="{00000000-0005-0000-0000-0000EF610000}"/>
    <cellStyle name="SAPBEXHLevel1X 43 5" xfId="13848" xr:uid="{00000000-0005-0000-0000-0000F0610000}"/>
    <cellStyle name="SAPBEXHLevel1X 43 6" xfId="16398" xr:uid="{00000000-0005-0000-0000-0000F1610000}"/>
    <cellStyle name="SAPBEXHLevel1X 43 7" xfId="18544" xr:uid="{00000000-0005-0000-0000-0000F2610000}"/>
    <cellStyle name="SAPBEXHLevel1X 43 8" xfId="21094" xr:uid="{00000000-0005-0000-0000-0000F3610000}"/>
    <cellStyle name="SAPBEXHLevel1X 43 9" xfId="23105" xr:uid="{00000000-0005-0000-0000-0000F4610000}"/>
    <cellStyle name="SAPBEXHLevel1X 44" xfId="4766" xr:uid="{00000000-0005-0000-0000-0000F5610000}"/>
    <cellStyle name="SAPBEXHLevel1X 44 2" xfId="7304" xr:uid="{00000000-0005-0000-0000-0000F6610000}"/>
    <cellStyle name="SAPBEXHLevel1X 44 3" xfId="8708" xr:uid="{00000000-0005-0000-0000-0000F7610000}"/>
    <cellStyle name="SAPBEXHLevel1X 44 4" xfId="8595" xr:uid="{00000000-0005-0000-0000-0000F8610000}"/>
    <cellStyle name="SAPBEXHLevel1X 44 5" xfId="14932" xr:uid="{00000000-0005-0000-0000-0000F9610000}"/>
    <cellStyle name="SAPBEXHLevel1X 44 6" xfId="16234" xr:uid="{00000000-0005-0000-0000-0000FA610000}"/>
    <cellStyle name="SAPBEXHLevel1X 44 7" xfId="19628" xr:uid="{00000000-0005-0000-0000-0000FB610000}"/>
    <cellStyle name="SAPBEXHLevel1X 44 8" xfId="20930" xr:uid="{00000000-0005-0000-0000-0000FC610000}"/>
    <cellStyle name="SAPBEXHLevel1X 44 9" xfId="24095" xr:uid="{00000000-0005-0000-0000-0000FD610000}"/>
    <cellStyle name="SAPBEXHLevel1X 45" xfId="4502" xr:uid="{00000000-0005-0000-0000-0000FE610000}"/>
    <cellStyle name="SAPBEXHLevel1X 45 2" xfId="7040" xr:uid="{00000000-0005-0000-0000-0000FF610000}"/>
    <cellStyle name="SAPBEXHLevel1X 45 3" xfId="9865" xr:uid="{00000000-0005-0000-0000-000000620000}"/>
    <cellStyle name="SAPBEXHLevel1X 45 4" xfId="12252" xr:uid="{00000000-0005-0000-0000-000001620000}"/>
    <cellStyle name="SAPBEXHLevel1X 45 5" xfId="14722" xr:uid="{00000000-0005-0000-0000-000002620000}"/>
    <cellStyle name="SAPBEXHLevel1X 45 6" xfId="16799" xr:uid="{00000000-0005-0000-0000-000003620000}"/>
    <cellStyle name="SAPBEXHLevel1X 45 7" xfId="19418" xr:uid="{00000000-0005-0000-0000-000004620000}"/>
    <cellStyle name="SAPBEXHLevel1X 45 8" xfId="21495" xr:uid="{00000000-0005-0000-0000-000005620000}"/>
    <cellStyle name="SAPBEXHLevel1X 45 9" xfId="23908" xr:uid="{00000000-0005-0000-0000-000006620000}"/>
    <cellStyle name="SAPBEXHLevel1X 46" xfId="4783" xr:uid="{00000000-0005-0000-0000-000007620000}"/>
    <cellStyle name="SAPBEXHLevel1X 46 2" xfId="7321" xr:uid="{00000000-0005-0000-0000-000008620000}"/>
    <cellStyle name="SAPBEXHLevel1X 46 3" xfId="9211" xr:uid="{00000000-0005-0000-0000-000009620000}"/>
    <cellStyle name="SAPBEXHLevel1X 46 4" xfId="11486" xr:uid="{00000000-0005-0000-0000-00000A620000}"/>
    <cellStyle name="SAPBEXHLevel1X 46 5" xfId="13911" xr:uid="{00000000-0005-0000-0000-00000B620000}"/>
    <cellStyle name="SAPBEXHLevel1X 46 6" xfId="16847" xr:uid="{00000000-0005-0000-0000-00000C620000}"/>
    <cellStyle name="SAPBEXHLevel1X 46 7" xfId="18607" xr:uid="{00000000-0005-0000-0000-00000D620000}"/>
    <cellStyle name="SAPBEXHLevel1X 46 8" xfId="21543" xr:uid="{00000000-0005-0000-0000-00000E620000}"/>
    <cellStyle name="SAPBEXHLevel1X 46 9" xfId="23161" xr:uid="{00000000-0005-0000-0000-00000F620000}"/>
    <cellStyle name="SAPBEXHLevel1X 47" xfId="4682" xr:uid="{00000000-0005-0000-0000-000010620000}"/>
    <cellStyle name="SAPBEXHLevel1X 47 2" xfId="7220" xr:uid="{00000000-0005-0000-0000-000011620000}"/>
    <cellStyle name="SAPBEXHLevel1X 47 3" xfId="7816" xr:uid="{00000000-0005-0000-0000-000012620000}"/>
    <cellStyle name="SAPBEXHLevel1X 47 4" xfId="11641" xr:uid="{00000000-0005-0000-0000-000013620000}"/>
    <cellStyle name="SAPBEXHLevel1X 47 5" xfId="14085" xr:uid="{00000000-0005-0000-0000-000014620000}"/>
    <cellStyle name="SAPBEXHLevel1X 47 6" xfId="15661" xr:uid="{00000000-0005-0000-0000-000015620000}"/>
    <cellStyle name="SAPBEXHLevel1X 47 7" xfId="18781" xr:uid="{00000000-0005-0000-0000-000016620000}"/>
    <cellStyle name="SAPBEXHLevel1X 47 8" xfId="20357" xr:uid="{00000000-0005-0000-0000-000017620000}"/>
    <cellStyle name="SAPBEXHLevel1X 47 9" xfId="23316" xr:uid="{00000000-0005-0000-0000-000018620000}"/>
    <cellStyle name="SAPBEXHLevel1X 48" xfId="4890" xr:uid="{00000000-0005-0000-0000-000019620000}"/>
    <cellStyle name="SAPBEXHLevel1X 48 2" xfId="7428" xr:uid="{00000000-0005-0000-0000-00001A620000}"/>
    <cellStyle name="SAPBEXHLevel1X 48 3" xfId="9278" xr:uid="{00000000-0005-0000-0000-00001B620000}"/>
    <cellStyle name="SAPBEXHLevel1X 48 4" xfId="10383" xr:uid="{00000000-0005-0000-0000-00001C620000}"/>
    <cellStyle name="SAPBEXHLevel1X 48 5" xfId="14439" xr:uid="{00000000-0005-0000-0000-00001D620000}"/>
    <cellStyle name="SAPBEXHLevel1X 48 6" xfId="16534" xr:uid="{00000000-0005-0000-0000-00001E620000}"/>
    <cellStyle name="SAPBEXHLevel1X 48 7" xfId="19135" xr:uid="{00000000-0005-0000-0000-00001F620000}"/>
    <cellStyle name="SAPBEXHLevel1X 48 8" xfId="21230" xr:uid="{00000000-0005-0000-0000-000020620000}"/>
    <cellStyle name="SAPBEXHLevel1X 48 9" xfId="23638" xr:uid="{00000000-0005-0000-0000-000021620000}"/>
    <cellStyle name="SAPBEXHLevel1X 49" xfId="4850" xr:uid="{00000000-0005-0000-0000-000022620000}"/>
    <cellStyle name="SAPBEXHLevel1X 49 2" xfId="7388" xr:uid="{00000000-0005-0000-0000-000023620000}"/>
    <cellStyle name="SAPBEXHLevel1X 49 3" xfId="8900" xr:uid="{00000000-0005-0000-0000-000024620000}"/>
    <cellStyle name="SAPBEXHLevel1X 49 4" xfId="11921" xr:uid="{00000000-0005-0000-0000-000025620000}"/>
    <cellStyle name="SAPBEXHLevel1X 49 5" xfId="14393" xr:uid="{00000000-0005-0000-0000-000026620000}"/>
    <cellStyle name="SAPBEXHLevel1X 49 6" xfId="15181" xr:uid="{00000000-0005-0000-0000-000027620000}"/>
    <cellStyle name="SAPBEXHLevel1X 49 7" xfId="19089" xr:uid="{00000000-0005-0000-0000-000028620000}"/>
    <cellStyle name="SAPBEXHLevel1X 49 8" xfId="19877" xr:uid="{00000000-0005-0000-0000-000029620000}"/>
    <cellStyle name="SAPBEXHLevel1X 49 9" xfId="23596" xr:uid="{00000000-0005-0000-0000-00002A620000}"/>
    <cellStyle name="SAPBEXHLevel1X 5" xfId="3108" xr:uid="{00000000-0005-0000-0000-00002B620000}"/>
    <cellStyle name="SAPBEXHLevel1X 5 2" xfId="5646" xr:uid="{00000000-0005-0000-0000-00002C620000}"/>
    <cellStyle name="SAPBEXHLevel1X 5 3" xfId="9939" xr:uid="{00000000-0005-0000-0000-00002D620000}"/>
    <cellStyle name="SAPBEXHLevel1X 5 4" xfId="11207" xr:uid="{00000000-0005-0000-0000-00002E620000}"/>
    <cellStyle name="SAPBEXHLevel1X 5 5" xfId="13609" xr:uid="{00000000-0005-0000-0000-00002F620000}"/>
    <cellStyle name="SAPBEXHLevel1X 5 6" xfId="15150" xr:uid="{00000000-0005-0000-0000-000030620000}"/>
    <cellStyle name="SAPBEXHLevel1X 5 7" xfId="18305" xr:uid="{00000000-0005-0000-0000-000031620000}"/>
    <cellStyle name="SAPBEXHLevel1X 5 8" xfId="19846" xr:uid="{00000000-0005-0000-0000-000032620000}"/>
    <cellStyle name="SAPBEXHLevel1X 5 9" xfId="22882" xr:uid="{00000000-0005-0000-0000-000033620000}"/>
    <cellStyle name="SAPBEXHLevel1X 50" xfId="4722" xr:uid="{00000000-0005-0000-0000-000034620000}"/>
    <cellStyle name="SAPBEXHLevel1X 50 2" xfId="7260" xr:uid="{00000000-0005-0000-0000-000035620000}"/>
    <cellStyle name="SAPBEXHLevel1X 50 3" xfId="10062" xr:uid="{00000000-0005-0000-0000-000036620000}"/>
    <cellStyle name="SAPBEXHLevel1X 50 4" xfId="11330" xr:uid="{00000000-0005-0000-0000-000037620000}"/>
    <cellStyle name="SAPBEXHLevel1X 50 5" xfId="13739" xr:uid="{00000000-0005-0000-0000-000038620000}"/>
    <cellStyle name="SAPBEXHLevel1X 50 6" xfId="15842" xr:uid="{00000000-0005-0000-0000-000039620000}"/>
    <cellStyle name="SAPBEXHLevel1X 50 7" xfId="18435" xr:uid="{00000000-0005-0000-0000-00003A620000}"/>
    <cellStyle name="SAPBEXHLevel1X 50 8" xfId="20538" xr:uid="{00000000-0005-0000-0000-00003B620000}"/>
    <cellStyle name="SAPBEXHLevel1X 50 9" xfId="23004" xr:uid="{00000000-0005-0000-0000-00003C620000}"/>
    <cellStyle name="SAPBEXHLevel1X 51" xfId="4948" xr:uid="{00000000-0005-0000-0000-00003D620000}"/>
    <cellStyle name="SAPBEXHLevel1X 51 2" xfId="7486" xr:uid="{00000000-0005-0000-0000-00003E620000}"/>
    <cellStyle name="SAPBEXHLevel1X 51 3" xfId="8300" xr:uid="{00000000-0005-0000-0000-00003F620000}"/>
    <cellStyle name="SAPBEXHLevel1X 51 4" xfId="11109" xr:uid="{00000000-0005-0000-0000-000040620000}"/>
    <cellStyle name="SAPBEXHLevel1X 51 5" xfId="13503" xr:uid="{00000000-0005-0000-0000-000041620000}"/>
    <cellStyle name="SAPBEXHLevel1X 51 6" xfId="16466" xr:uid="{00000000-0005-0000-0000-000042620000}"/>
    <cellStyle name="SAPBEXHLevel1X 51 7" xfId="18199" xr:uid="{00000000-0005-0000-0000-000043620000}"/>
    <cellStyle name="SAPBEXHLevel1X 51 8" xfId="21162" xr:uid="{00000000-0005-0000-0000-000044620000}"/>
    <cellStyle name="SAPBEXHLevel1X 51 9" xfId="22782" xr:uid="{00000000-0005-0000-0000-000045620000}"/>
    <cellStyle name="SAPBEXHLevel1X 52" xfId="4919" xr:uid="{00000000-0005-0000-0000-000046620000}"/>
    <cellStyle name="SAPBEXHLevel1X 52 2" xfId="7457" xr:uid="{00000000-0005-0000-0000-000047620000}"/>
    <cellStyle name="SAPBEXHLevel1X 52 3" xfId="8390" xr:uid="{00000000-0005-0000-0000-000048620000}"/>
    <cellStyle name="SAPBEXHLevel1X 52 4" xfId="11816" xr:uid="{00000000-0005-0000-0000-000049620000}"/>
    <cellStyle name="SAPBEXHLevel1X 52 5" xfId="14273" xr:uid="{00000000-0005-0000-0000-00004A620000}"/>
    <cellStyle name="SAPBEXHLevel1X 52 6" xfId="16070" xr:uid="{00000000-0005-0000-0000-00004B620000}"/>
    <cellStyle name="SAPBEXHLevel1X 52 7" xfId="18969" xr:uid="{00000000-0005-0000-0000-00004C620000}"/>
    <cellStyle name="SAPBEXHLevel1X 52 8" xfId="20766" xr:uid="{00000000-0005-0000-0000-00004D620000}"/>
    <cellStyle name="SAPBEXHLevel1X 52 9" xfId="23491" xr:uid="{00000000-0005-0000-0000-00004E620000}"/>
    <cellStyle name="SAPBEXHLevel1X 53" xfId="4900" xr:uid="{00000000-0005-0000-0000-00004F620000}"/>
    <cellStyle name="SAPBEXHLevel1X 53 2" xfId="7438" xr:uid="{00000000-0005-0000-0000-000050620000}"/>
    <cellStyle name="SAPBEXHLevel1X 53 3" xfId="9940" xr:uid="{00000000-0005-0000-0000-000051620000}"/>
    <cellStyle name="SAPBEXHLevel1X 53 4" xfId="10281" xr:uid="{00000000-0005-0000-0000-000052620000}"/>
    <cellStyle name="SAPBEXHLevel1X 53 5" xfId="12593" xr:uid="{00000000-0005-0000-0000-000053620000}"/>
    <cellStyle name="SAPBEXHLevel1X 53 6" xfId="15072" xr:uid="{00000000-0005-0000-0000-000054620000}"/>
    <cellStyle name="SAPBEXHLevel1X 53 7" xfId="17289" xr:uid="{00000000-0005-0000-0000-000055620000}"/>
    <cellStyle name="SAPBEXHLevel1X 53 8" xfId="19768" xr:uid="{00000000-0005-0000-0000-000056620000}"/>
    <cellStyle name="SAPBEXHLevel1X 53 9" xfId="21951" xr:uid="{00000000-0005-0000-0000-000057620000}"/>
    <cellStyle name="SAPBEXHLevel1X 54" xfId="5144" xr:uid="{00000000-0005-0000-0000-000058620000}"/>
    <cellStyle name="SAPBEXHLevel1X 54 2" xfId="7682" xr:uid="{00000000-0005-0000-0000-000059620000}"/>
    <cellStyle name="SAPBEXHLevel1X 54 3" xfId="8573" xr:uid="{00000000-0005-0000-0000-00005A620000}"/>
    <cellStyle name="SAPBEXHLevel1X 54 4" xfId="11246" xr:uid="{00000000-0005-0000-0000-00005B620000}"/>
    <cellStyle name="SAPBEXHLevel1X 54 5" xfId="13651" xr:uid="{00000000-0005-0000-0000-00005C620000}"/>
    <cellStyle name="SAPBEXHLevel1X 54 6" xfId="16262" xr:uid="{00000000-0005-0000-0000-00005D620000}"/>
    <cellStyle name="SAPBEXHLevel1X 54 7" xfId="18347" xr:uid="{00000000-0005-0000-0000-00005E620000}"/>
    <cellStyle name="SAPBEXHLevel1X 54 8" xfId="20958" xr:uid="{00000000-0005-0000-0000-00005F620000}"/>
    <cellStyle name="SAPBEXHLevel1X 54 9" xfId="22920" xr:uid="{00000000-0005-0000-0000-000060620000}"/>
    <cellStyle name="SAPBEXHLevel1X 55" xfId="5213" xr:uid="{00000000-0005-0000-0000-000061620000}"/>
    <cellStyle name="SAPBEXHLevel1X 55 2" xfId="7752" xr:uid="{00000000-0005-0000-0000-000062620000}"/>
    <cellStyle name="SAPBEXHLevel1X 55 3" xfId="9923" xr:uid="{00000000-0005-0000-0000-000063620000}"/>
    <cellStyle name="SAPBEXHLevel1X 55 4" xfId="11353" xr:uid="{00000000-0005-0000-0000-000064620000}"/>
    <cellStyle name="SAPBEXHLevel1X 55 5" xfId="13765" xr:uid="{00000000-0005-0000-0000-000065620000}"/>
    <cellStyle name="SAPBEXHLevel1X 55 6" xfId="15383" xr:uid="{00000000-0005-0000-0000-000066620000}"/>
    <cellStyle name="SAPBEXHLevel1X 55 7" xfId="18461" xr:uid="{00000000-0005-0000-0000-000067620000}"/>
    <cellStyle name="SAPBEXHLevel1X 55 8" xfId="20079" xr:uid="{00000000-0005-0000-0000-000068620000}"/>
    <cellStyle name="SAPBEXHLevel1X 55 9" xfId="23027" xr:uid="{00000000-0005-0000-0000-000069620000}"/>
    <cellStyle name="SAPBEXHLevel1X 56" xfId="5251" xr:uid="{00000000-0005-0000-0000-00006A620000}"/>
    <cellStyle name="SAPBEXHLevel1X 56 2" xfId="10194" xr:uid="{00000000-0005-0000-0000-00006B620000}"/>
    <cellStyle name="SAPBEXHLevel1X 56 3" xfId="10922" xr:uid="{00000000-0005-0000-0000-00006C620000}"/>
    <cellStyle name="SAPBEXHLevel1X 56 4" xfId="13292" xr:uid="{00000000-0005-0000-0000-00006D620000}"/>
    <cellStyle name="SAPBEXHLevel1X 56 5" xfId="16212" xr:uid="{00000000-0005-0000-0000-00006E620000}"/>
    <cellStyle name="SAPBEXHLevel1X 56 6" xfId="17988" xr:uid="{00000000-0005-0000-0000-00006F620000}"/>
    <cellStyle name="SAPBEXHLevel1X 56 7" xfId="20908" xr:uid="{00000000-0005-0000-0000-000070620000}"/>
    <cellStyle name="SAPBEXHLevel1X 56 8" xfId="22593" xr:uid="{00000000-0005-0000-0000-000071620000}"/>
    <cellStyle name="SAPBEXHLevel1X 57" xfId="8354" xr:uid="{00000000-0005-0000-0000-000072620000}"/>
    <cellStyle name="SAPBEXHLevel1X 58" xfId="11194" xr:uid="{00000000-0005-0000-0000-000073620000}"/>
    <cellStyle name="SAPBEXHLevel1X 59" xfId="13595" xr:uid="{00000000-0005-0000-0000-000074620000}"/>
    <cellStyle name="SAPBEXHLevel1X 6" xfId="3005" xr:uid="{00000000-0005-0000-0000-000075620000}"/>
    <cellStyle name="SAPBEXHLevel1X 6 2" xfId="5544" xr:uid="{00000000-0005-0000-0000-000076620000}"/>
    <cellStyle name="SAPBEXHLevel1X 6 3" xfId="8416" xr:uid="{00000000-0005-0000-0000-000077620000}"/>
    <cellStyle name="SAPBEXHLevel1X 6 4" xfId="11046" xr:uid="{00000000-0005-0000-0000-000078620000}"/>
    <cellStyle name="SAPBEXHLevel1X 6 5" xfId="13430" xr:uid="{00000000-0005-0000-0000-000079620000}"/>
    <cellStyle name="SAPBEXHLevel1X 6 6" xfId="16049" xr:uid="{00000000-0005-0000-0000-00007A620000}"/>
    <cellStyle name="SAPBEXHLevel1X 6 7" xfId="18126" xr:uid="{00000000-0005-0000-0000-00007B620000}"/>
    <cellStyle name="SAPBEXHLevel1X 6 8" xfId="20745" xr:uid="{00000000-0005-0000-0000-00007C620000}"/>
    <cellStyle name="SAPBEXHLevel1X 6 9" xfId="22719" xr:uid="{00000000-0005-0000-0000-00007D620000}"/>
    <cellStyle name="SAPBEXHLevel1X 60" xfId="16571" xr:uid="{00000000-0005-0000-0000-00007E620000}"/>
    <cellStyle name="SAPBEXHLevel1X 61" xfId="18291" xr:uid="{00000000-0005-0000-0000-00007F620000}"/>
    <cellStyle name="SAPBEXHLevel1X 62" xfId="21267" xr:uid="{00000000-0005-0000-0000-000080620000}"/>
    <cellStyle name="SAPBEXHLevel1X 63" xfId="22869" xr:uid="{00000000-0005-0000-0000-000081620000}"/>
    <cellStyle name="SAPBEXHLevel1X 7" xfId="3018" xr:uid="{00000000-0005-0000-0000-000082620000}"/>
    <cellStyle name="SAPBEXHLevel1X 7 2" xfId="5557" xr:uid="{00000000-0005-0000-0000-000083620000}"/>
    <cellStyle name="SAPBEXHLevel1X 7 3" xfId="9394" xr:uid="{00000000-0005-0000-0000-000084620000}"/>
    <cellStyle name="SAPBEXHLevel1X 7 4" xfId="11138" xr:uid="{00000000-0005-0000-0000-000085620000}"/>
    <cellStyle name="SAPBEXHLevel1X 7 5" xfId="13534" xr:uid="{00000000-0005-0000-0000-000086620000}"/>
    <cellStyle name="SAPBEXHLevel1X 7 6" xfId="16551" xr:uid="{00000000-0005-0000-0000-000087620000}"/>
    <cellStyle name="SAPBEXHLevel1X 7 7" xfId="18230" xr:uid="{00000000-0005-0000-0000-000088620000}"/>
    <cellStyle name="SAPBEXHLevel1X 7 8" xfId="21247" xr:uid="{00000000-0005-0000-0000-000089620000}"/>
    <cellStyle name="SAPBEXHLevel1X 7 9" xfId="22811" xr:uid="{00000000-0005-0000-0000-00008A620000}"/>
    <cellStyle name="SAPBEXHLevel1X 8" xfId="3014" xr:uid="{00000000-0005-0000-0000-00008B620000}"/>
    <cellStyle name="SAPBEXHLevel1X 8 2" xfId="5553" xr:uid="{00000000-0005-0000-0000-00008C620000}"/>
    <cellStyle name="SAPBEXHLevel1X 8 3" xfId="9510" xr:uid="{00000000-0005-0000-0000-00008D620000}"/>
    <cellStyle name="SAPBEXHLevel1X 8 4" xfId="11769" xr:uid="{00000000-0005-0000-0000-00008E620000}"/>
    <cellStyle name="SAPBEXHLevel1X 8 5" xfId="14222" xr:uid="{00000000-0005-0000-0000-00008F620000}"/>
    <cellStyle name="SAPBEXHLevel1X 8 6" xfId="15205" xr:uid="{00000000-0005-0000-0000-000090620000}"/>
    <cellStyle name="SAPBEXHLevel1X 8 7" xfId="18918" xr:uid="{00000000-0005-0000-0000-000091620000}"/>
    <cellStyle name="SAPBEXHLevel1X 8 8" xfId="19901" xr:uid="{00000000-0005-0000-0000-000092620000}"/>
    <cellStyle name="SAPBEXHLevel1X 8 9" xfId="23443" xr:uid="{00000000-0005-0000-0000-000093620000}"/>
    <cellStyle name="SAPBEXHLevel1X 9" xfId="3009" xr:uid="{00000000-0005-0000-0000-000094620000}"/>
    <cellStyle name="SAPBEXHLevel1X 9 2" xfId="5548" xr:uid="{00000000-0005-0000-0000-000095620000}"/>
    <cellStyle name="SAPBEXHLevel1X 9 3" xfId="5422" xr:uid="{00000000-0005-0000-0000-000096620000}"/>
    <cellStyle name="SAPBEXHLevel1X 9 4" xfId="11329" xr:uid="{00000000-0005-0000-0000-000097620000}"/>
    <cellStyle name="SAPBEXHLevel1X 9 5" xfId="13738" xr:uid="{00000000-0005-0000-0000-000098620000}"/>
    <cellStyle name="SAPBEXHLevel1X 9 6" xfId="15434" xr:uid="{00000000-0005-0000-0000-000099620000}"/>
    <cellStyle name="SAPBEXHLevel1X 9 7" xfId="18434" xr:uid="{00000000-0005-0000-0000-00009A620000}"/>
    <cellStyle name="SAPBEXHLevel1X 9 8" xfId="20130" xr:uid="{00000000-0005-0000-0000-00009B620000}"/>
    <cellStyle name="SAPBEXHLevel1X 9 9" xfId="23003" xr:uid="{00000000-0005-0000-0000-00009C620000}"/>
    <cellStyle name="SAPBEXHLevel2" xfId="2964" xr:uid="{00000000-0005-0000-0000-00009D620000}"/>
    <cellStyle name="SAPBEXHLevel2 10" xfId="3325" xr:uid="{00000000-0005-0000-0000-00009E620000}"/>
    <cellStyle name="SAPBEXHLevel2 10 2" xfId="5863" xr:uid="{00000000-0005-0000-0000-00009F620000}"/>
    <cellStyle name="SAPBEXHLevel2 10 3" xfId="9654" xr:uid="{00000000-0005-0000-0000-0000A0620000}"/>
    <cellStyle name="SAPBEXHLevel2 10 4" xfId="11742" xr:uid="{00000000-0005-0000-0000-0000A1620000}"/>
    <cellStyle name="SAPBEXHLevel2 10 5" xfId="13846" xr:uid="{00000000-0005-0000-0000-0000A2620000}"/>
    <cellStyle name="SAPBEXHLevel2 10 6" xfId="14985" xr:uid="{00000000-0005-0000-0000-0000A3620000}"/>
    <cellStyle name="SAPBEXHLevel2 10 7" xfId="18542" xr:uid="{00000000-0005-0000-0000-0000A4620000}"/>
    <cellStyle name="SAPBEXHLevel2 10 8" xfId="19681" xr:uid="{00000000-0005-0000-0000-0000A5620000}"/>
    <cellStyle name="SAPBEXHLevel2 10 9" xfId="23103" xr:uid="{00000000-0005-0000-0000-0000A6620000}"/>
    <cellStyle name="SAPBEXHLevel2 11" xfId="3460" xr:uid="{00000000-0005-0000-0000-0000A7620000}"/>
    <cellStyle name="SAPBEXHLevel2 11 2" xfId="5998" xr:uid="{00000000-0005-0000-0000-0000A8620000}"/>
    <cellStyle name="SAPBEXHLevel2 11 2 2" xfId="25934" xr:uid="{00000000-0005-0000-0000-0000A9620000}"/>
    <cellStyle name="SAPBEXHLevel2 11 3" xfId="9948" xr:uid="{00000000-0005-0000-0000-0000AA620000}"/>
    <cellStyle name="SAPBEXHLevel2 11 4" xfId="10276" xr:uid="{00000000-0005-0000-0000-0000AB620000}"/>
    <cellStyle name="SAPBEXHLevel2 11 5" xfId="12586" xr:uid="{00000000-0005-0000-0000-0000AC620000}"/>
    <cellStyle name="SAPBEXHLevel2 11 6" xfId="16992" xr:uid="{00000000-0005-0000-0000-0000AD620000}"/>
    <cellStyle name="SAPBEXHLevel2 11 7" xfId="17282" xr:uid="{00000000-0005-0000-0000-0000AE620000}"/>
    <cellStyle name="SAPBEXHLevel2 11 8" xfId="21688" xr:uid="{00000000-0005-0000-0000-0000AF620000}"/>
    <cellStyle name="SAPBEXHLevel2 11 9" xfId="21945" xr:uid="{00000000-0005-0000-0000-0000B0620000}"/>
    <cellStyle name="SAPBEXHLevel2 12" xfId="3475" xr:uid="{00000000-0005-0000-0000-0000B1620000}"/>
    <cellStyle name="SAPBEXHLevel2 12 2" xfId="6013" xr:uid="{00000000-0005-0000-0000-0000B2620000}"/>
    <cellStyle name="SAPBEXHLevel2 12 2 2" xfId="25935" xr:uid="{00000000-0005-0000-0000-0000B3620000}"/>
    <cellStyle name="SAPBEXHLevel2 12 3" xfId="8722" xr:uid="{00000000-0005-0000-0000-0000B4620000}"/>
    <cellStyle name="SAPBEXHLevel2 12 4" xfId="11196" xr:uid="{00000000-0005-0000-0000-0000B5620000}"/>
    <cellStyle name="SAPBEXHLevel2 12 5" xfId="13597" xr:uid="{00000000-0005-0000-0000-0000B6620000}"/>
    <cellStyle name="SAPBEXHLevel2 12 6" xfId="16838" xr:uid="{00000000-0005-0000-0000-0000B7620000}"/>
    <cellStyle name="SAPBEXHLevel2 12 7" xfId="18293" xr:uid="{00000000-0005-0000-0000-0000B8620000}"/>
    <cellStyle name="SAPBEXHLevel2 12 8" xfId="21534" xr:uid="{00000000-0005-0000-0000-0000B9620000}"/>
    <cellStyle name="SAPBEXHLevel2 12 9" xfId="22871" xr:uid="{00000000-0005-0000-0000-0000BA620000}"/>
    <cellStyle name="SAPBEXHLevel2 13" xfId="3136" xr:uid="{00000000-0005-0000-0000-0000BB620000}"/>
    <cellStyle name="SAPBEXHLevel2 13 2" xfId="5674" xr:uid="{00000000-0005-0000-0000-0000BC620000}"/>
    <cellStyle name="SAPBEXHLevel2 13 3" xfId="7997" xr:uid="{00000000-0005-0000-0000-0000BD620000}"/>
    <cellStyle name="SAPBEXHLevel2 13 4" xfId="12276" xr:uid="{00000000-0005-0000-0000-0000BE620000}"/>
    <cellStyle name="SAPBEXHLevel2 13 5" xfId="13363" xr:uid="{00000000-0005-0000-0000-0000BF620000}"/>
    <cellStyle name="SAPBEXHLevel2 13 6" xfId="15244" xr:uid="{00000000-0005-0000-0000-0000C0620000}"/>
    <cellStyle name="SAPBEXHLevel2 13 7" xfId="18059" xr:uid="{00000000-0005-0000-0000-0000C1620000}"/>
    <cellStyle name="SAPBEXHLevel2 13 8" xfId="19940" xr:uid="{00000000-0005-0000-0000-0000C2620000}"/>
    <cellStyle name="SAPBEXHLevel2 13 9" xfId="22662" xr:uid="{00000000-0005-0000-0000-0000C3620000}"/>
    <cellStyle name="SAPBEXHLevel2 14" xfId="3555" xr:uid="{00000000-0005-0000-0000-0000C4620000}"/>
    <cellStyle name="SAPBEXHLevel2 14 2" xfId="6093" xr:uid="{00000000-0005-0000-0000-0000C5620000}"/>
    <cellStyle name="SAPBEXHLevel2 14 3" xfId="9892" xr:uid="{00000000-0005-0000-0000-0000C6620000}"/>
    <cellStyle name="SAPBEXHLevel2 14 4" xfId="11882" xr:uid="{00000000-0005-0000-0000-0000C7620000}"/>
    <cellStyle name="SAPBEXHLevel2 14 5" xfId="14348" xr:uid="{00000000-0005-0000-0000-0000C8620000}"/>
    <cellStyle name="SAPBEXHLevel2 14 6" xfId="14331" xr:uid="{00000000-0005-0000-0000-0000C9620000}"/>
    <cellStyle name="SAPBEXHLevel2 14 7" xfId="19044" xr:uid="{00000000-0005-0000-0000-0000CA620000}"/>
    <cellStyle name="SAPBEXHLevel2 14 8" xfId="19027" xr:uid="{00000000-0005-0000-0000-0000CB620000}"/>
    <cellStyle name="SAPBEXHLevel2 14 9" xfId="23558" xr:uid="{00000000-0005-0000-0000-0000CC620000}"/>
    <cellStyle name="SAPBEXHLevel2 15" xfId="3671" xr:uid="{00000000-0005-0000-0000-0000CD620000}"/>
    <cellStyle name="SAPBEXHLevel2 15 2" xfId="6209" xr:uid="{00000000-0005-0000-0000-0000CE620000}"/>
    <cellStyle name="SAPBEXHLevel2 15 3" xfId="8700" xr:uid="{00000000-0005-0000-0000-0000CF620000}"/>
    <cellStyle name="SAPBEXHLevel2 15 4" xfId="12300" xr:uid="{00000000-0005-0000-0000-0000D0620000}"/>
    <cellStyle name="SAPBEXHLevel2 15 5" xfId="12357" xr:uid="{00000000-0005-0000-0000-0000D1620000}"/>
    <cellStyle name="SAPBEXHLevel2 15 6" xfId="15580" xr:uid="{00000000-0005-0000-0000-0000D2620000}"/>
    <cellStyle name="SAPBEXHLevel2 15 7" xfId="17053" xr:uid="{00000000-0005-0000-0000-0000D3620000}"/>
    <cellStyle name="SAPBEXHLevel2 15 8" xfId="20276" xr:uid="{00000000-0005-0000-0000-0000D4620000}"/>
    <cellStyle name="SAPBEXHLevel2 15 9" xfId="21744" xr:uid="{00000000-0005-0000-0000-0000D5620000}"/>
    <cellStyle name="SAPBEXHLevel2 16" xfId="3733" xr:uid="{00000000-0005-0000-0000-0000D6620000}"/>
    <cellStyle name="SAPBEXHLevel2 16 2" xfId="6271" xr:uid="{00000000-0005-0000-0000-0000D7620000}"/>
    <cellStyle name="SAPBEXHLevel2 16 3" xfId="9635" xr:uid="{00000000-0005-0000-0000-0000D8620000}"/>
    <cellStyle name="SAPBEXHLevel2 16 4" xfId="11039" xr:uid="{00000000-0005-0000-0000-0000D9620000}"/>
    <cellStyle name="SAPBEXHLevel2 16 5" xfId="13423" xr:uid="{00000000-0005-0000-0000-0000DA620000}"/>
    <cellStyle name="SAPBEXHLevel2 16 6" xfId="15623" xr:uid="{00000000-0005-0000-0000-0000DB620000}"/>
    <cellStyle name="SAPBEXHLevel2 16 7" xfId="18119" xr:uid="{00000000-0005-0000-0000-0000DC620000}"/>
    <cellStyle name="SAPBEXHLevel2 16 8" xfId="20319" xr:uid="{00000000-0005-0000-0000-0000DD620000}"/>
    <cellStyle name="SAPBEXHLevel2 16 9" xfId="22712" xr:uid="{00000000-0005-0000-0000-0000DE620000}"/>
    <cellStyle name="SAPBEXHLevel2 17" xfId="3668" xr:uid="{00000000-0005-0000-0000-0000DF620000}"/>
    <cellStyle name="SAPBEXHLevel2 17 2" xfId="6206" xr:uid="{00000000-0005-0000-0000-0000E0620000}"/>
    <cellStyle name="SAPBEXHLevel2 17 3" xfId="8843" xr:uid="{00000000-0005-0000-0000-0000E1620000}"/>
    <cellStyle name="SAPBEXHLevel2 17 4" xfId="5494" xr:uid="{00000000-0005-0000-0000-0000E2620000}"/>
    <cellStyle name="SAPBEXHLevel2 17 5" xfId="12531" xr:uid="{00000000-0005-0000-0000-0000E3620000}"/>
    <cellStyle name="SAPBEXHLevel2 17 6" xfId="16565" xr:uid="{00000000-0005-0000-0000-0000E4620000}"/>
    <cellStyle name="SAPBEXHLevel2 17 7" xfId="17227" xr:uid="{00000000-0005-0000-0000-0000E5620000}"/>
    <cellStyle name="SAPBEXHLevel2 17 8" xfId="21261" xr:uid="{00000000-0005-0000-0000-0000E6620000}"/>
    <cellStyle name="SAPBEXHLevel2 17 9" xfId="21895" xr:uid="{00000000-0005-0000-0000-0000E7620000}"/>
    <cellStyle name="SAPBEXHLevel2 18" xfId="3845" xr:uid="{00000000-0005-0000-0000-0000E8620000}"/>
    <cellStyle name="SAPBEXHLevel2 18 2" xfId="6383" xr:uid="{00000000-0005-0000-0000-0000E9620000}"/>
    <cellStyle name="SAPBEXHLevel2 18 3" xfId="8212" xr:uid="{00000000-0005-0000-0000-0000EA620000}"/>
    <cellStyle name="SAPBEXHLevel2 18 4" xfId="11365" xr:uid="{00000000-0005-0000-0000-0000EB620000}"/>
    <cellStyle name="SAPBEXHLevel2 18 5" xfId="13778" xr:uid="{00000000-0005-0000-0000-0000EC620000}"/>
    <cellStyle name="SAPBEXHLevel2 18 6" xfId="16713" xr:uid="{00000000-0005-0000-0000-0000ED620000}"/>
    <cellStyle name="SAPBEXHLevel2 18 7" xfId="18474" xr:uid="{00000000-0005-0000-0000-0000EE620000}"/>
    <cellStyle name="SAPBEXHLevel2 18 8" xfId="21409" xr:uid="{00000000-0005-0000-0000-0000EF620000}"/>
    <cellStyle name="SAPBEXHLevel2 18 9" xfId="23039" xr:uid="{00000000-0005-0000-0000-0000F0620000}"/>
    <cellStyle name="SAPBEXHLevel2 19" xfId="3774" xr:uid="{00000000-0005-0000-0000-0000F1620000}"/>
    <cellStyle name="SAPBEXHLevel2 19 2" xfId="6312" xr:uid="{00000000-0005-0000-0000-0000F2620000}"/>
    <cellStyle name="SAPBEXHLevel2 19 3" xfId="9522" xr:uid="{00000000-0005-0000-0000-0000F3620000}"/>
    <cellStyle name="SAPBEXHLevel2 19 4" xfId="12007" xr:uid="{00000000-0005-0000-0000-0000F4620000}"/>
    <cellStyle name="SAPBEXHLevel2 19 5" xfId="14487" xr:uid="{00000000-0005-0000-0000-0000F5620000}"/>
    <cellStyle name="SAPBEXHLevel2 19 6" xfId="15304" xr:uid="{00000000-0005-0000-0000-0000F6620000}"/>
    <cellStyle name="SAPBEXHLevel2 19 7" xfId="19183" xr:uid="{00000000-0005-0000-0000-0000F7620000}"/>
    <cellStyle name="SAPBEXHLevel2 19 8" xfId="20000" xr:uid="{00000000-0005-0000-0000-0000F8620000}"/>
    <cellStyle name="SAPBEXHLevel2 19 9" xfId="23682" xr:uid="{00000000-0005-0000-0000-0000F9620000}"/>
    <cellStyle name="SAPBEXHLevel2 2" xfId="3083" xr:uid="{00000000-0005-0000-0000-0000FA620000}"/>
    <cellStyle name="SAPBEXHLevel2 2 2" xfId="5621" xr:uid="{00000000-0005-0000-0000-0000FB620000}"/>
    <cellStyle name="SAPBEXHLevel2 2 3" xfId="9293" xr:uid="{00000000-0005-0000-0000-0000FC620000}"/>
    <cellStyle name="SAPBEXHLevel2 2 4" xfId="12224" xr:uid="{00000000-0005-0000-0000-0000FD620000}"/>
    <cellStyle name="SAPBEXHLevel2 2 5" xfId="14812" xr:uid="{00000000-0005-0000-0000-0000FE620000}"/>
    <cellStyle name="SAPBEXHLevel2 2 6" xfId="15418" xr:uid="{00000000-0005-0000-0000-0000FF620000}"/>
    <cellStyle name="SAPBEXHLevel2 2 7" xfId="19508" xr:uid="{00000000-0005-0000-0000-000000630000}"/>
    <cellStyle name="SAPBEXHLevel2 2 8" xfId="20114" xr:uid="{00000000-0005-0000-0000-000001630000}"/>
    <cellStyle name="SAPBEXHLevel2 2 9" xfId="23996" xr:uid="{00000000-0005-0000-0000-000002630000}"/>
    <cellStyle name="SAPBEXHLevel2 20" xfId="3886" xr:uid="{00000000-0005-0000-0000-000003630000}"/>
    <cellStyle name="SAPBEXHLevel2 20 2" xfId="6424" xr:uid="{00000000-0005-0000-0000-000004630000}"/>
    <cellStyle name="SAPBEXHLevel2 20 3" xfId="8086" xr:uid="{00000000-0005-0000-0000-000005630000}"/>
    <cellStyle name="SAPBEXHLevel2 20 4" xfId="11338" xr:uid="{00000000-0005-0000-0000-000006630000}"/>
    <cellStyle name="SAPBEXHLevel2 20 5" xfId="13748" xr:uid="{00000000-0005-0000-0000-000007630000}"/>
    <cellStyle name="SAPBEXHLevel2 20 6" xfId="15943" xr:uid="{00000000-0005-0000-0000-000008630000}"/>
    <cellStyle name="SAPBEXHLevel2 20 7" xfId="18444" xr:uid="{00000000-0005-0000-0000-000009630000}"/>
    <cellStyle name="SAPBEXHLevel2 20 8" xfId="20639" xr:uid="{00000000-0005-0000-0000-00000A630000}"/>
    <cellStyle name="SAPBEXHLevel2 20 9" xfId="23012" xr:uid="{00000000-0005-0000-0000-00000B630000}"/>
    <cellStyle name="SAPBEXHLevel2 21" xfId="3993" xr:uid="{00000000-0005-0000-0000-00000C630000}"/>
    <cellStyle name="SAPBEXHLevel2 21 2" xfId="6531" xr:uid="{00000000-0005-0000-0000-00000D630000}"/>
    <cellStyle name="SAPBEXHLevel2 21 3" xfId="5436" xr:uid="{00000000-0005-0000-0000-00000E630000}"/>
    <cellStyle name="SAPBEXHLevel2 21 4" xfId="10322" xr:uid="{00000000-0005-0000-0000-00000F630000}"/>
    <cellStyle name="SAPBEXHLevel2 21 5" xfId="12639" xr:uid="{00000000-0005-0000-0000-000010630000}"/>
    <cellStyle name="SAPBEXHLevel2 21 6" xfId="15579" xr:uid="{00000000-0005-0000-0000-000011630000}"/>
    <cellStyle name="SAPBEXHLevel2 21 7" xfId="17335" xr:uid="{00000000-0005-0000-0000-000012630000}"/>
    <cellStyle name="SAPBEXHLevel2 21 8" xfId="20275" xr:uid="{00000000-0005-0000-0000-000013630000}"/>
    <cellStyle name="SAPBEXHLevel2 21 9" xfId="21993" xr:uid="{00000000-0005-0000-0000-000014630000}"/>
    <cellStyle name="SAPBEXHLevel2 22" xfId="4040" xr:uid="{00000000-0005-0000-0000-000015630000}"/>
    <cellStyle name="SAPBEXHLevel2 22 2" xfId="6578" xr:uid="{00000000-0005-0000-0000-000016630000}"/>
    <cellStyle name="SAPBEXHLevel2 22 3" xfId="9455" xr:uid="{00000000-0005-0000-0000-000017630000}"/>
    <cellStyle name="SAPBEXHLevel2 22 4" xfId="10818" xr:uid="{00000000-0005-0000-0000-000018630000}"/>
    <cellStyle name="SAPBEXHLevel2 22 5" xfId="13181" xr:uid="{00000000-0005-0000-0000-000019630000}"/>
    <cellStyle name="SAPBEXHLevel2 22 6" xfId="15033" xr:uid="{00000000-0005-0000-0000-00001A630000}"/>
    <cellStyle name="SAPBEXHLevel2 22 7" xfId="17877" xr:uid="{00000000-0005-0000-0000-00001B630000}"/>
    <cellStyle name="SAPBEXHLevel2 22 8" xfId="19729" xr:uid="{00000000-0005-0000-0000-00001C630000}"/>
    <cellStyle name="SAPBEXHLevel2 22 9" xfId="22489" xr:uid="{00000000-0005-0000-0000-00001D630000}"/>
    <cellStyle name="SAPBEXHLevel2 23" xfId="4058" xr:uid="{00000000-0005-0000-0000-00001E630000}"/>
    <cellStyle name="SAPBEXHLevel2 23 2" xfId="6596" xr:uid="{00000000-0005-0000-0000-00001F630000}"/>
    <cellStyle name="SAPBEXHLevel2 23 3" xfId="8019" xr:uid="{00000000-0005-0000-0000-000020630000}"/>
    <cellStyle name="SAPBEXHLevel2 23 4" xfId="9335" xr:uid="{00000000-0005-0000-0000-000021630000}"/>
    <cellStyle name="SAPBEXHLevel2 23 5" xfId="12391" xr:uid="{00000000-0005-0000-0000-000022630000}"/>
    <cellStyle name="SAPBEXHLevel2 23 6" xfId="16133" xr:uid="{00000000-0005-0000-0000-000023630000}"/>
    <cellStyle name="SAPBEXHLevel2 23 7" xfId="17087" xr:uid="{00000000-0005-0000-0000-000024630000}"/>
    <cellStyle name="SAPBEXHLevel2 23 8" xfId="20829" xr:uid="{00000000-0005-0000-0000-000025630000}"/>
    <cellStyle name="SAPBEXHLevel2 23 9" xfId="21776" xr:uid="{00000000-0005-0000-0000-000026630000}"/>
    <cellStyle name="SAPBEXHLevel2 24" xfId="4015" xr:uid="{00000000-0005-0000-0000-000027630000}"/>
    <cellStyle name="SAPBEXHLevel2 24 2" xfId="6553" xr:uid="{00000000-0005-0000-0000-000028630000}"/>
    <cellStyle name="SAPBEXHLevel2 24 3" xfId="9122" xr:uid="{00000000-0005-0000-0000-000029630000}"/>
    <cellStyle name="SAPBEXHLevel2 24 4" xfId="10354" xr:uid="{00000000-0005-0000-0000-00002A630000}"/>
    <cellStyle name="SAPBEXHLevel2 24 5" xfId="12676" xr:uid="{00000000-0005-0000-0000-00002B630000}"/>
    <cellStyle name="SAPBEXHLevel2 24 6" xfId="16507" xr:uid="{00000000-0005-0000-0000-00002C630000}"/>
    <cellStyle name="SAPBEXHLevel2 24 7" xfId="17372" xr:uid="{00000000-0005-0000-0000-00002D630000}"/>
    <cellStyle name="SAPBEXHLevel2 24 8" xfId="21203" xr:uid="{00000000-0005-0000-0000-00002E630000}"/>
    <cellStyle name="SAPBEXHLevel2 24 9" xfId="22025" xr:uid="{00000000-0005-0000-0000-00002F630000}"/>
    <cellStyle name="SAPBEXHLevel2 25" xfId="4088" xr:uid="{00000000-0005-0000-0000-000030630000}"/>
    <cellStyle name="SAPBEXHLevel2 25 2" xfId="6626" xr:uid="{00000000-0005-0000-0000-000031630000}"/>
    <cellStyle name="SAPBEXHLevel2 25 3" xfId="8288" xr:uid="{00000000-0005-0000-0000-000032630000}"/>
    <cellStyle name="SAPBEXHLevel2 25 4" xfId="11706" xr:uid="{00000000-0005-0000-0000-000033630000}"/>
    <cellStyle name="SAPBEXHLevel2 25 5" xfId="14155" xr:uid="{00000000-0005-0000-0000-000034630000}"/>
    <cellStyle name="SAPBEXHLevel2 25 6" xfId="16591" xr:uid="{00000000-0005-0000-0000-000035630000}"/>
    <cellStyle name="SAPBEXHLevel2 25 7" xfId="18851" xr:uid="{00000000-0005-0000-0000-000036630000}"/>
    <cellStyle name="SAPBEXHLevel2 25 8" xfId="21287" xr:uid="{00000000-0005-0000-0000-000037630000}"/>
    <cellStyle name="SAPBEXHLevel2 25 9" xfId="23380" xr:uid="{00000000-0005-0000-0000-000038630000}"/>
    <cellStyle name="SAPBEXHLevel2 26" xfId="4061" xr:uid="{00000000-0005-0000-0000-000039630000}"/>
    <cellStyle name="SAPBEXHLevel2 26 2" xfId="6599" xr:uid="{00000000-0005-0000-0000-00003A630000}"/>
    <cellStyle name="SAPBEXHLevel2 26 3" xfId="9497" xr:uid="{00000000-0005-0000-0000-00003B630000}"/>
    <cellStyle name="SAPBEXHLevel2 26 4" xfId="11916" xr:uid="{00000000-0005-0000-0000-00003C630000}"/>
    <cellStyle name="SAPBEXHLevel2 26 5" xfId="14388" xr:uid="{00000000-0005-0000-0000-00003D630000}"/>
    <cellStyle name="SAPBEXHLevel2 26 6" xfId="16921" xr:uid="{00000000-0005-0000-0000-00003E630000}"/>
    <cellStyle name="SAPBEXHLevel2 26 7" xfId="19084" xr:uid="{00000000-0005-0000-0000-00003F630000}"/>
    <cellStyle name="SAPBEXHLevel2 26 8" xfId="21617" xr:uid="{00000000-0005-0000-0000-000040630000}"/>
    <cellStyle name="SAPBEXHLevel2 26 9" xfId="23591" xr:uid="{00000000-0005-0000-0000-000041630000}"/>
    <cellStyle name="SAPBEXHLevel2 27" xfId="4160" xr:uid="{00000000-0005-0000-0000-000042630000}"/>
    <cellStyle name="SAPBEXHLevel2 27 2" xfId="6698" xr:uid="{00000000-0005-0000-0000-000043630000}"/>
    <cellStyle name="SAPBEXHLevel2 27 3" xfId="8301" xr:uid="{00000000-0005-0000-0000-000044630000}"/>
    <cellStyle name="SAPBEXHLevel2 27 4" xfId="10527" xr:uid="{00000000-0005-0000-0000-000045630000}"/>
    <cellStyle name="SAPBEXHLevel2 27 5" xfId="12868" xr:uid="{00000000-0005-0000-0000-000046630000}"/>
    <cellStyle name="SAPBEXHLevel2 27 6" xfId="15858" xr:uid="{00000000-0005-0000-0000-000047630000}"/>
    <cellStyle name="SAPBEXHLevel2 27 7" xfId="17564" xr:uid="{00000000-0005-0000-0000-000048630000}"/>
    <cellStyle name="SAPBEXHLevel2 27 8" xfId="20554" xr:uid="{00000000-0005-0000-0000-000049630000}"/>
    <cellStyle name="SAPBEXHLevel2 27 9" xfId="22198" xr:uid="{00000000-0005-0000-0000-00004A630000}"/>
    <cellStyle name="SAPBEXHLevel2 28" xfId="4064" xr:uid="{00000000-0005-0000-0000-00004B630000}"/>
    <cellStyle name="SAPBEXHLevel2 28 2" xfId="6602" xr:uid="{00000000-0005-0000-0000-00004C630000}"/>
    <cellStyle name="SAPBEXHLevel2 28 3" xfId="9827" xr:uid="{00000000-0005-0000-0000-00004D630000}"/>
    <cellStyle name="SAPBEXHLevel2 28 4" xfId="5526" xr:uid="{00000000-0005-0000-0000-00004E630000}"/>
    <cellStyle name="SAPBEXHLevel2 28 5" xfId="12426" xr:uid="{00000000-0005-0000-0000-00004F630000}"/>
    <cellStyle name="SAPBEXHLevel2 28 6" xfId="15884" xr:uid="{00000000-0005-0000-0000-000050630000}"/>
    <cellStyle name="SAPBEXHLevel2 28 7" xfId="17122" xr:uid="{00000000-0005-0000-0000-000051630000}"/>
    <cellStyle name="SAPBEXHLevel2 28 8" xfId="20580" xr:uid="{00000000-0005-0000-0000-000052630000}"/>
    <cellStyle name="SAPBEXHLevel2 28 9" xfId="21806" xr:uid="{00000000-0005-0000-0000-000053630000}"/>
    <cellStyle name="SAPBEXHLevel2 29" xfId="4250" xr:uid="{00000000-0005-0000-0000-000054630000}"/>
    <cellStyle name="SAPBEXHLevel2 29 2" xfId="6788" xr:uid="{00000000-0005-0000-0000-000055630000}"/>
    <cellStyle name="SAPBEXHLevel2 29 3" xfId="9915" xr:uid="{00000000-0005-0000-0000-000056630000}"/>
    <cellStyle name="SAPBEXHLevel2 29 4" xfId="11957" xr:uid="{00000000-0005-0000-0000-000057630000}"/>
    <cellStyle name="SAPBEXHLevel2 29 5" xfId="14433" xr:uid="{00000000-0005-0000-0000-000058630000}"/>
    <cellStyle name="SAPBEXHLevel2 29 6" xfId="16874" xr:uid="{00000000-0005-0000-0000-000059630000}"/>
    <cellStyle name="SAPBEXHLevel2 29 7" xfId="19129" xr:uid="{00000000-0005-0000-0000-00005A630000}"/>
    <cellStyle name="SAPBEXHLevel2 29 8" xfId="21570" xr:uid="{00000000-0005-0000-0000-00005B630000}"/>
    <cellStyle name="SAPBEXHLevel2 29 9" xfId="23632" xr:uid="{00000000-0005-0000-0000-00005C630000}"/>
    <cellStyle name="SAPBEXHLevel2 3" xfId="3129" xr:uid="{00000000-0005-0000-0000-00005D630000}"/>
    <cellStyle name="SAPBEXHLevel2 3 2" xfId="5667" xr:uid="{00000000-0005-0000-0000-00005E630000}"/>
    <cellStyle name="SAPBEXHLevel2 3 3" xfId="8401" xr:uid="{00000000-0005-0000-0000-00005F630000}"/>
    <cellStyle name="SAPBEXHLevel2 3 4" xfId="9533" xr:uid="{00000000-0005-0000-0000-000060630000}"/>
    <cellStyle name="SAPBEXHLevel2 3 5" xfId="14949" xr:uid="{00000000-0005-0000-0000-000061630000}"/>
    <cellStyle name="SAPBEXHLevel2 3 6" xfId="16429" xr:uid="{00000000-0005-0000-0000-000062630000}"/>
    <cellStyle name="SAPBEXHLevel2 3 7" xfId="19645" xr:uid="{00000000-0005-0000-0000-000063630000}"/>
    <cellStyle name="SAPBEXHLevel2 3 8" xfId="21125" xr:uid="{00000000-0005-0000-0000-000064630000}"/>
    <cellStyle name="SAPBEXHLevel2 3 9" xfId="24111" xr:uid="{00000000-0005-0000-0000-000065630000}"/>
    <cellStyle name="SAPBEXHLevel2 30" xfId="4293" xr:uid="{00000000-0005-0000-0000-000066630000}"/>
    <cellStyle name="SAPBEXHLevel2 30 2" xfId="6831" xr:uid="{00000000-0005-0000-0000-000067630000}"/>
    <cellStyle name="SAPBEXHLevel2 30 3" xfId="7717" xr:uid="{00000000-0005-0000-0000-000068630000}"/>
    <cellStyle name="SAPBEXHLevel2 30 4" xfId="9698" xr:uid="{00000000-0005-0000-0000-000069630000}"/>
    <cellStyle name="SAPBEXHLevel2 30 5" xfId="14603" xr:uid="{00000000-0005-0000-0000-00006A630000}"/>
    <cellStyle name="SAPBEXHLevel2 30 6" xfId="16987" xr:uid="{00000000-0005-0000-0000-00006B630000}"/>
    <cellStyle name="SAPBEXHLevel2 30 7" xfId="19299" xr:uid="{00000000-0005-0000-0000-00006C630000}"/>
    <cellStyle name="SAPBEXHLevel2 30 8" xfId="21683" xr:uid="{00000000-0005-0000-0000-00006D630000}"/>
    <cellStyle name="SAPBEXHLevel2 30 9" xfId="23795" xr:uid="{00000000-0005-0000-0000-00006E630000}"/>
    <cellStyle name="SAPBEXHLevel2 31" xfId="4336" xr:uid="{00000000-0005-0000-0000-00006F630000}"/>
    <cellStyle name="SAPBEXHLevel2 31 2" xfId="6874" xr:uid="{00000000-0005-0000-0000-000070630000}"/>
    <cellStyle name="SAPBEXHLevel2 31 3" xfId="9676" xr:uid="{00000000-0005-0000-0000-000071630000}"/>
    <cellStyle name="SAPBEXHLevel2 31 4" xfId="11144" xr:uid="{00000000-0005-0000-0000-000072630000}"/>
    <cellStyle name="SAPBEXHLevel2 31 5" xfId="13227" xr:uid="{00000000-0005-0000-0000-000073630000}"/>
    <cellStyle name="SAPBEXHLevel2 31 6" xfId="15192" xr:uid="{00000000-0005-0000-0000-000074630000}"/>
    <cellStyle name="SAPBEXHLevel2 31 7" xfId="17923" xr:uid="{00000000-0005-0000-0000-000075630000}"/>
    <cellStyle name="SAPBEXHLevel2 31 8" xfId="19888" xr:uid="{00000000-0005-0000-0000-000076630000}"/>
    <cellStyle name="SAPBEXHLevel2 31 9" xfId="22533" xr:uid="{00000000-0005-0000-0000-000077630000}"/>
    <cellStyle name="SAPBEXHLevel2 32" xfId="4469" xr:uid="{00000000-0005-0000-0000-000078630000}"/>
    <cellStyle name="SAPBEXHLevel2 32 2" xfId="7007" xr:uid="{00000000-0005-0000-0000-000079630000}"/>
    <cellStyle name="SAPBEXHLevel2 32 3" xfId="9396" xr:uid="{00000000-0005-0000-0000-00007A630000}"/>
    <cellStyle name="SAPBEXHLevel2 32 4" xfId="10370" xr:uid="{00000000-0005-0000-0000-00007B630000}"/>
    <cellStyle name="SAPBEXHLevel2 32 5" xfId="12692" xr:uid="{00000000-0005-0000-0000-00007C630000}"/>
    <cellStyle name="SAPBEXHLevel2 32 6" xfId="15114" xr:uid="{00000000-0005-0000-0000-00007D630000}"/>
    <cellStyle name="SAPBEXHLevel2 32 7" xfId="17388" xr:uid="{00000000-0005-0000-0000-00007E630000}"/>
    <cellStyle name="SAPBEXHLevel2 32 8" xfId="19810" xr:uid="{00000000-0005-0000-0000-00007F630000}"/>
    <cellStyle name="SAPBEXHLevel2 32 9" xfId="22041" xr:uid="{00000000-0005-0000-0000-000080630000}"/>
    <cellStyle name="SAPBEXHLevel2 33" xfId="4487" xr:uid="{00000000-0005-0000-0000-000081630000}"/>
    <cellStyle name="SAPBEXHLevel2 33 2" xfId="7025" xr:uid="{00000000-0005-0000-0000-000082630000}"/>
    <cellStyle name="SAPBEXHLevel2 33 3" xfId="9592" xr:uid="{00000000-0005-0000-0000-000083630000}"/>
    <cellStyle name="SAPBEXHLevel2 33 4" xfId="10289" xr:uid="{00000000-0005-0000-0000-000084630000}"/>
    <cellStyle name="SAPBEXHLevel2 33 5" xfId="12602" xr:uid="{00000000-0005-0000-0000-000085630000}"/>
    <cellStyle name="SAPBEXHLevel2 33 6" xfId="16422" xr:uid="{00000000-0005-0000-0000-000086630000}"/>
    <cellStyle name="SAPBEXHLevel2 33 7" xfId="17298" xr:uid="{00000000-0005-0000-0000-000087630000}"/>
    <cellStyle name="SAPBEXHLevel2 33 8" xfId="21118" xr:uid="{00000000-0005-0000-0000-000088630000}"/>
    <cellStyle name="SAPBEXHLevel2 33 9" xfId="21959" xr:uid="{00000000-0005-0000-0000-000089630000}"/>
    <cellStyle name="SAPBEXHLevel2 34" xfId="4570" xr:uid="{00000000-0005-0000-0000-00008A630000}"/>
    <cellStyle name="SAPBEXHLevel2 34 2" xfId="7108" xr:uid="{00000000-0005-0000-0000-00008B630000}"/>
    <cellStyle name="SAPBEXHLevel2 34 3" xfId="8183" xr:uid="{00000000-0005-0000-0000-00008C630000}"/>
    <cellStyle name="SAPBEXHLevel2 34 4" xfId="11560" xr:uid="{00000000-0005-0000-0000-00008D630000}"/>
    <cellStyle name="SAPBEXHLevel2 34 5" xfId="13995" xr:uid="{00000000-0005-0000-0000-00008E630000}"/>
    <cellStyle name="SAPBEXHLevel2 34 6" xfId="15738" xr:uid="{00000000-0005-0000-0000-00008F630000}"/>
    <cellStyle name="SAPBEXHLevel2 34 7" xfId="18691" xr:uid="{00000000-0005-0000-0000-000090630000}"/>
    <cellStyle name="SAPBEXHLevel2 34 8" xfId="20434" xr:uid="{00000000-0005-0000-0000-000091630000}"/>
    <cellStyle name="SAPBEXHLevel2 34 9" xfId="23234" xr:uid="{00000000-0005-0000-0000-000092630000}"/>
    <cellStyle name="SAPBEXHLevel2 35" xfId="4341" xr:uid="{00000000-0005-0000-0000-000093630000}"/>
    <cellStyle name="SAPBEXHLevel2 35 2" xfId="6879" xr:uid="{00000000-0005-0000-0000-000094630000}"/>
    <cellStyle name="SAPBEXHLevel2 35 3" xfId="8005" xr:uid="{00000000-0005-0000-0000-000095630000}"/>
    <cellStyle name="SAPBEXHLevel2 35 4" xfId="12189" xr:uid="{00000000-0005-0000-0000-000096630000}"/>
    <cellStyle name="SAPBEXHLevel2 35 5" xfId="14674" xr:uid="{00000000-0005-0000-0000-000097630000}"/>
    <cellStyle name="SAPBEXHLevel2 35 6" xfId="16438" xr:uid="{00000000-0005-0000-0000-000098630000}"/>
    <cellStyle name="SAPBEXHLevel2 35 7" xfId="19370" xr:uid="{00000000-0005-0000-0000-000099630000}"/>
    <cellStyle name="SAPBEXHLevel2 35 8" xfId="21134" xr:uid="{00000000-0005-0000-0000-00009A630000}"/>
    <cellStyle name="SAPBEXHLevel2 35 9" xfId="23863" xr:uid="{00000000-0005-0000-0000-00009B630000}"/>
    <cellStyle name="SAPBEXHLevel2 36" xfId="4550" xr:uid="{00000000-0005-0000-0000-00009C630000}"/>
    <cellStyle name="SAPBEXHLevel2 36 2" xfId="7088" xr:uid="{00000000-0005-0000-0000-00009D630000}"/>
    <cellStyle name="SAPBEXHLevel2 36 3" xfId="8138" xr:uid="{00000000-0005-0000-0000-00009E630000}"/>
    <cellStyle name="SAPBEXHLevel2 36 4" xfId="11808" xr:uid="{00000000-0005-0000-0000-00009F630000}"/>
    <cellStyle name="SAPBEXHLevel2 36 5" xfId="14265" xr:uid="{00000000-0005-0000-0000-0000A0630000}"/>
    <cellStyle name="SAPBEXHLevel2 36 6" xfId="15797" xr:uid="{00000000-0005-0000-0000-0000A1630000}"/>
    <cellStyle name="SAPBEXHLevel2 36 7" xfId="18961" xr:uid="{00000000-0005-0000-0000-0000A2630000}"/>
    <cellStyle name="SAPBEXHLevel2 36 8" xfId="20493" xr:uid="{00000000-0005-0000-0000-0000A3630000}"/>
    <cellStyle name="SAPBEXHLevel2 36 9" xfId="23483" xr:uid="{00000000-0005-0000-0000-0000A4630000}"/>
    <cellStyle name="SAPBEXHLevel2 37" xfId="4594" xr:uid="{00000000-0005-0000-0000-0000A5630000}"/>
    <cellStyle name="SAPBEXHLevel2 37 2" xfId="7132" xr:uid="{00000000-0005-0000-0000-0000A6630000}"/>
    <cellStyle name="SAPBEXHLevel2 37 3" xfId="9762" xr:uid="{00000000-0005-0000-0000-0000A7630000}"/>
    <cellStyle name="SAPBEXHLevel2 37 4" xfId="11716" xr:uid="{00000000-0005-0000-0000-0000A8630000}"/>
    <cellStyle name="SAPBEXHLevel2 37 5" xfId="14167" xr:uid="{00000000-0005-0000-0000-0000A9630000}"/>
    <cellStyle name="SAPBEXHLevel2 37 6" xfId="15954" xr:uid="{00000000-0005-0000-0000-0000AA630000}"/>
    <cellStyle name="SAPBEXHLevel2 37 7" xfId="18863" xr:uid="{00000000-0005-0000-0000-0000AB630000}"/>
    <cellStyle name="SAPBEXHLevel2 37 8" xfId="20650" xr:uid="{00000000-0005-0000-0000-0000AC630000}"/>
    <cellStyle name="SAPBEXHLevel2 37 9" xfId="23390" xr:uid="{00000000-0005-0000-0000-0000AD630000}"/>
    <cellStyle name="SAPBEXHLevel2 38" xfId="4741" xr:uid="{00000000-0005-0000-0000-0000AE630000}"/>
    <cellStyle name="SAPBEXHLevel2 38 2" xfId="7279" xr:uid="{00000000-0005-0000-0000-0000AF630000}"/>
    <cellStyle name="SAPBEXHLevel2 38 3" xfId="8755" xr:uid="{00000000-0005-0000-0000-0000B0630000}"/>
    <cellStyle name="SAPBEXHLevel2 38 4" xfId="11394" xr:uid="{00000000-0005-0000-0000-0000B1630000}"/>
    <cellStyle name="SAPBEXHLevel2 38 5" xfId="13809" xr:uid="{00000000-0005-0000-0000-0000B2630000}"/>
    <cellStyle name="SAPBEXHLevel2 38 6" xfId="15468" xr:uid="{00000000-0005-0000-0000-0000B3630000}"/>
    <cellStyle name="SAPBEXHLevel2 38 7" xfId="18505" xr:uid="{00000000-0005-0000-0000-0000B4630000}"/>
    <cellStyle name="SAPBEXHLevel2 38 8" xfId="20164" xr:uid="{00000000-0005-0000-0000-0000B5630000}"/>
    <cellStyle name="SAPBEXHLevel2 38 9" xfId="23068" xr:uid="{00000000-0005-0000-0000-0000B6630000}"/>
    <cellStyle name="SAPBEXHLevel2 39" xfId="4734" xr:uid="{00000000-0005-0000-0000-0000B7630000}"/>
    <cellStyle name="SAPBEXHLevel2 39 2" xfId="7272" xr:uid="{00000000-0005-0000-0000-0000B8630000}"/>
    <cellStyle name="SAPBEXHLevel2 39 3" xfId="8961" xr:uid="{00000000-0005-0000-0000-0000B9630000}"/>
    <cellStyle name="SAPBEXHLevel2 39 4" xfId="10339" xr:uid="{00000000-0005-0000-0000-0000BA630000}"/>
    <cellStyle name="SAPBEXHLevel2 39 5" xfId="12660" xr:uid="{00000000-0005-0000-0000-0000BB630000}"/>
    <cellStyle name="SAPBEXHLevel2 39 6" xfId="16764" xr:uid="{00000000-0005-0000-0000-0000BC630000}"/>
    <cellStyle name="SAPBEXHLevel2 39 7" xfId="17356" xr:uid="{00000000-0005-0000-0000-0000BD630000}"/>
    <cellStyle name="SAPBEXHLevel2 39 8" xfId="21460" xr:uid="{00000000-0005-0000-0000-0000BE630000}"/>
    <cellStyle name="SAPBEXHLevel2 39 9" xfId="22010" xr:uid="{00000000-0005-0000-0000-0000BF630000}"/>
    <cellStyle name="SAPBEXHLevel2 4" xfId="3056" xr:uid="{00000000-0005-0000-0000-0000C0630000}"/>
    <cellStyle name="SAPBEXHLevel2 4 2" xfId="5595" xr:uid="{00000000-0005-0000-0000-0000C1630000}"/>
    <cellStyle name="SAPBEXHLevel2 4 3" xfId="8000" xr:uid="{00000000-0005-0000-0000-0000C2630000}"/>
    <cellStyle name="SAPBEXHLevel2 4 4" xfId="11455" xr:uid="{00000000-0005-0000-0000-0000C3630000}"/>
    <cellStyle name="SAPBEXHLevel2 4 5" xfId="13876" xr:uid="{00000000-0005-0000-0000-0000C4630000}"/>
    <cellStyle name="SAPBEXHLevel2 4 6" xfId="16413" xr:uid="{00000000-0005-0000-0000-0000C5630000}"/>
    <cellStyle name="SAPBEXHLevel2 4 7" xfId="18572" xr:uid="{00000000-0005-0000-0000-0000C6630000}"/>
    <cellStyle name="SAPBEXHLevel2 4 8" xfId="21109" xr:uid="{00000000-0005-0000-0000-0000C7630000}"/>
    <cellStyle name="SAPBEXHLevel2 4 9" xfId="23130" xr:uid="{00000000-0005-0000-0000-0000C8630000}"/>
    <cellStyle name="SAPBEXHLevel2 40" xfId="4782" xr:uid="{00000000-0005-0000-0000-0000C9630000}"/>
    <cellStyle name="SAPBEXHLevel2 40 2" xfId="7320" xr:uid="{00000000-0005-0000-0000-0000CA630000}"/>
    <cellStyle name="SAPBEXHLevel2 40 3" xfId="9281" xr:uid="{00000000-0005-0000-0000-0000CB630000}"/>
    <cellStyle name="SAPBEXHLevel2 40 4" xfId="10937" xr:uid="{00000000-0005-0000-0000-0000CC630000}"/>
    <cellStyle name="SAPBEXHLevel2 40 5" xfId="13308" xr:uid="{00000000-0005-0000-0000-0000CD630000}"/>
    <cellStyle name="SAPBEXHLevel2 40 6" xfId="15971" xr:uid="{00000000-0005-0000-0000-0000CE630000}"/>
    <cellStyle name="SAPBEXHLevel2 40 7" xfId="18004" xr:uid="{00000000-0005-0000-0000-0000CF630000}"/>
    <cellStyle name="SAPBEXHLevel2 40 8" xfId="20667" xr:uid="{00000000-0005-0000-0000-0000D0630000}"/>
    <cellStyle name="SAPBEXHLevel2 40 9" xfId="22608" xr:uid="{00000000-0005-0000-0000-0000D1630000}"/>
    <cellStyle name="SAPBEXHLevel2 41" xfId="4874" xr:uid="{00000000-0005-0000-0000-0000D2630000}"/>
    <cellStyle name="SAPBEXHLevel2 41 2" xfId="7412" xr:uid="{00000000-0005-0000-0000-0000D3630000}"/>
    <cellStyle name="SAPBEXHLevel2 41 3" xfId="10155" xr:uid="{00000000-0005-0000-0000-0000D4630000}"/>
    <cellStyle name="SAPBEXHLevel2 41 4" xfId="10970" xr:uid="{00000000-0005-0000-0000-0000D5630000}"/>
    <cellStyle name="SAPBEXHLevel2 41 5" xfId="13342" xr:uid="{00000000-0005-0000-0000-0000D6630000}"/>
    <cellStyle name="SAPBEXHLevel2 41 6" xfId="15723" xr:uid="{00000000-0005-0000-0000-0000D7630000}"/>
    <cellStyle name="SAPBEXHLevel2 41 7" xfId="18038" xr:uid="{00000000-0005-0000-0000-0000D8630000}"/>
    <cellStyle name="SAPBEXHLevel2 41 8" xfId="20419" xr:uid="{00000000-0005-0000-0000-0000D9630000}"/>
    <cellStyle name="SAPBEXHLevel2 41 9" xfId="22641" xr:uid="{00000000-0005-0000-0000-0000DA630000}"/>
    <cellStyle name="SAPBEXHLevel2 42" xfId="4891" xr:uid="{00000000-0005-0000-0000-0000DB630000}"/>
    <cellStyle name="SAPBEXHLevel2 42 2" xfId="7429" xr:uid="{00000000-0005-0000-0000-0000DC630000}"/>
    <cellStyle name="SAPBEXHLevel2 42 3" xfId="9798" xr:uid="{00000000-0005-0000-0000-0000DD630000}"/>
    <cellStyle name="SAPBEXHLevel2 42 4" xfId="10507" xr:uid="{00000000-0005-0000-0000-0000DE630000}"/>
    <cellStyle name="SAPBEXHLevel2 42 5" xfId="14598" xr:uid="{00000000-0005-0000-0000-0000DF630000}"/>
    <cellStyle name="SAPBEXHLevel2 42 6" xfId="15390" xr:uid="{00000000-0005-0000-0000-0000E0630000}"/>
    <cellStyle name="SAPBEXHLevel2 42 7" xfId="19294" xr:uid="{00000000-0005-0000-0000-0000E1630000}"/>
    <cellStyle name="SAPBEXHLevel2 42 8" xfId="20086" xr:uid="{00000000-0005-0000-0000-0000E2630000}"/>
    <cellStyle name="SAPBEXHLevel2 42 9" xfId="23790" xr:uid="{00000000-0005-0000-0000-0000E3630000}"/>
    <cellStyle name="SAPBEXHLevel2 43" xfId="4966" xr:uid="{00000000-0005-0000-0000-0000E4630000}"/>
    <cellStyle name="SAPBEXHLevel2 43 2" xfId="7504" xr:uid="{00000000-0005-0000-0000-0000E5630000}"/>
    <cellStyle name="SAPBEXHLevel2 43 3" xfId="8254" xr:uid="{00000000-0005-0000-0000-0000E6630000}"/>
    <cellStyle name="SAPBEXHLevel2 43 4" xfId="11546" xr:uid="{00000000-0005-0000-0000-0000E7630000}"/>
    <cellStyle name="SAPBEXHLevel2 43 5" xfId="13980" xr:uid="{00000000-0005-0000-0000-0000E8630000}"/>
    <cellStyle name="SAPBEXHLevel2 43 6" xfId="16524" xr:uid="{00000000-0005-0000-0000-0000E9630000}"/>
    <cellStyle name="SAPBEXHLevel2 43 7" xfId="18676" xr:uid="{00000000-0005-0000-0000-0000EA630000}"/>
    <cellStyle name="SAPBEXHLevel2 43 8" xfId="21220" xr:uid="{00000000-0005-0000-0000-0000EB630000}"/>
    <cellStyle name="SAPBEXHLevel2 43 9" xfId="23220" xr:uid="{00000000-0005-0000-0000-0000EC630000}"/>
    <cellStyle name="SAPBEXHLevel2 44" xfId="4882" xr:uid="{00000000-0005-0000-0000-0000ED630000}"/>
    <cellStyle name="SAPBEXHLevel2 44 2" xfId="7420" xr:uid="{00000000-0005-0000-0000-0000EE630000}"/>
    <cellStyle name="SAPBEXHLevel2 44 3" xfId="9511" xr:uid="{00000000-0005-0000-0000-0000EF630000}"/>
    <cellStyle name="SAPBEXHLevel2 44 4" xfId="10842" xr:uid="{00000000-0005-0000-0000-0000F0630000}"/>
    <cellStyle name="SAPBEXHLevel2 44 5" xfId="13207" xr:uid="{00000000-0005-0000-0000-0000F1630000}"/>
    <cellStyle name="SAPBEXHLevel2 44 6" xfId="16269" xr:uid="{00000000-0005-0000-0000-0000F2630000}"/>
    <cellStyle name="SAPBEXHLevel2 44 7" xfId="17903" xr:uid="{00000000-0005-0000-0000-0000F3630000}"/>
    <cellStyle name="SAPBEXHLevel2 44 8" xfId="20965" xr:uid="{00000000-0005-0000-0000-0000F4630000}"/>
    <cellStyle name="SAPBEXHLevel2 44 9" xfId="22513" xr:uid="{00000000-0005-0000-0000-0000F5630000}"/>
    <cellStyle name="SAPBEXHLevel2 45" xfId="4956" xr:uid="{00000000-0005-0000-0000-0000F6630000}"/>
    <cellStyle name="SAPBEXHLevel2 45 2" xfId="7494" xr:uid="{00000000-0005-0000-0000-0000F7630000}"/>
    <cellStyle name="SAPBEXHLevel2 45 3" xfId="5601" xr:uid="{00000000-0005-0000-0000-0000F8630000}"/>
    <cellStyle name="SAPBEXHLevel2 45 4" xfId="11739" xr:uid="{00000000-0005-0000-0000-0000F9630000}"/>
    <cellStyle name="SAPBEXHLevel2 45 5" xfId="14190" xr:uid="{00000000-0005-0000-0000-0000FA630000}"/>
    <cellStyle name="SAPBEXHLevel2 45 6" xfId="16521" xr:uid="{00000000-0005-0000-0000-0000FB630000}"/>
    <cellStyle name="SAPBEXHLevel2 45 7" xfId="18886" xr:uid="{00000000-0005-0000-0000-0000FC630000}"/>
    <cellStyle name="SAPBEXHLevel2 45 8" xfId="21217" xr:uid="{00000000-0005-0000-0000-0000FD630000}"/>
    <cellStyle name="SAPBEXHLevel2 45 9" xfId="23413" xr:uid="{00000000-0005-0000-0000-0000FE630000}"/>
    <cellStyle name="SAPBEXHLevel2 46" xfId="4987" xr:uid="{00000000-0005-0000-0000-0000FF630000}"/>
    <cellStyle name="SAPBEXHLevel2 46 2" xfId="7525" xr:uid="{00000000-0005-0000-0000-000000640000}"/>
    <cellStyle name="SAPBEXHLevel2 46 3" xfId="8603" xr:uid="{00000000-0005-0000-0000-000001640000}"/>
    <cellStyle name="SAPBEXHLevel2 46 4" xfId="12119" xr:uid="{00000000-0005-0000-0000-000002640000}"/>
    <cellStyle name="SAPBEXHLevel2 46 5" xfId="13274" xr:uid="{00000000-0005-0000-0000-000003640000}"/>
    <cellStyle name="SAPBEXHLevel2 46 6" xfId="14161" xr:uid="{00000000-0005-0000-0000-000004640000}"/>
    <cellStyle name="SAPBEXHLevel2 46 7" xfId="17970" xr:uid="{00000000-0005-0000-0000-000005640000}"/>
    <cellStyle name="SAPBEXHLevel2 46 8" xfId="18857" xr:uid="{00000000-0005-0000-0000-000006640000}"/>
    <cellStyle name="SAPBEXHLevel2 46 9" xfId="22575" xr:uid="{00000000-0005-0000-0000-000007640000}"/>
    <cellStyle name="SAPBEXHLevel2 47" xfId="5025" xr:uid="{00000000-0005-0000-0000-000008640000}"/>
    <cellStyle name="SAPBEXHLevel2 47 2" xfId="7563" xr:uid="{00000000-0005-0000-0000-000009640000}"/>
    <cellStyle name="SAPBEXHLevel2 47 3" xfId="9580" xr:uid="{00000000-0005-0000-0000-00000A640000}"/>
    <cellStyle name="SAPBEXHLevel2 47 4" xfId="10499" xr:uid="{00000000-0005-0000-0000-00000B640000}"/>
    <cellStyle name="SAPBEXHLevel2 47 5" xfId="12837" xr:uid="{00000000-0005-0000-0000-00000C640000}"/>
    <cellStyle name="SAPBEXHLevel2 47 6" xfId="15756" xr:uid="{00000000-0005-0000-0000-00000D640000}"/>
    <cellStyle name="SAPBEXHLevel2 47 7" xfId="17533" xr:uid="{00000000-0005-0000-0000-00000E640000}"/>
    <cellStyle name="SAPBEXHLevel2 47 8" xfId="20452" xr:uid="{00000000-0005-0000-0000-00000F640000}"/>
    <cellStyle name="SAPBEXHLevel2 47 9" xfId="22170" xr:uid="{00000000-0005-0000-0000-000010640000}"/>
    <cellStyle name="SAPBEXHLevel2 48" xfId="5145" xr:uid="{00000000-0005-0000-0000-000011640000}"/>
    <cellStyle name="SAPBEXHLevel2 48 2" xfId="7683" xr:uid="{00000000-0005-0000-0000-000012640000}"/>
    <cellStyle name="SAPBEXHLevel2 48 3" xfId="5450" xr:uid="{00000000-0005-0000-0000-000013640000}"/>
    <cellStyle name="SAPBEXHLevel2 48 4" xfId="12046" xr:uid="{00000000-0005-0000-0000-000014640000}"/>
    <cellStyle name="SAPBEXHLevel2 48 5" xfId="13758" xr:uid="{00000000-0005-0000-0000-000015640000}"/>
    <cellStyle name="SAPBEXHLevel2 48 6" xfId="13975" xr:uid="{00000000-0005-0000-0000-000016640000}"/>
    <cellStyle name="SAPBEXHLevel2 48 7" xfId="18454" xr:uid="{00000000-0005-0000-0000-000017640000}"/>
    <cellStyle name="SAPBEXHLevel2 48 8" xfId="18671" xr:uid="{00000000-0005-0000-0000-000018640000}"/>
    <cellStyle name="SAPBEXHLevel2 48 9" xfId="23020" xr:uid="{00000000-0005-0000-0000-000019640000}"/>
    <cellStyle name="SAPBEXHLevel2 49" xfId="5214" xr:uid="{00000000-0005-0000-0000-00001A640000}"/>
    <cellStyle name="SAPBEXHLevel2 49 2" xfId="7753" xr:uid="{00000000-0005-0000-0000-00001B640000}"/>
    <cellStyle name="SAPBEXHLevel2 49 3" xfId="9174" xr:uid="{00000000-0005-0000-0000-00001C640000}"/>
    <cellStyle name="SAPBEXHLevel2 49 4" xfId="11640" xr:uid="{00000000-0005-0000-0000-00001D640000}"/>
    <cellStyle name="SAPBEXHLevel2 49 5" xfId="14084" xr:uid="{00000000-0005-0000-0000-00001E640000}"/>
    <cellStyle name="SAPBEXHLevel2 49 6" xfId="16844" xr:uid="{00000000-0005-0000-0000-00001F640000}"/>
    <cellStyle name="SAPBEXHLevel2 49 7" xfId="18780" xr:uid="{00000000-0005-0000-0000-000020640000}"/>
    <cellStyle name="SAPBEXHLevel2 49 8" xfId="21540" xr:uid="{00000000-0005-0000-0000-000021640000}"/>
    <cellStyle name="SAPBEXHLevel2 49 9" xfId="23315" xr:uid="{00000000-0005-0000-0000-000022640000}"/>
    <cellStyle name="SAPBEXHLevel2 5" xfId="3031" xr:uid="{00000000-0005-0000-0000-000023640000}"/>
    <cellStyle name="SAPBEXHLevel2 5 2" xfId="5570" xr:uid="{00000000-0005-0000-0000-000024640000}"/>
    <cellStyle name="SAPBEXHLevel2 5 3" xfId="8259" xr:uid="{00000000-0005-0000-0000-000025640000}"/>
    <cellStyle name="SAPBEXHLevel2 5 4" xfId="12071" xr:uid="{00000000-0005-0000-0000-000026640000}"/>
    <cellStyle name="SAPBEXHLevel2 5 5" xfId="14551" xr:uid="{00000000-0005-0000-0000-000027640000}"/>
    <cellStyle name="SAPBEXHLevel2 5 6" xfId="14000" xr:uid="{00000000-0005-0000-0000-000028640000}"/>
    <cellStyle name="SAPBEXHLevel2 5 7" xfId="19247" xr:uid="{00000000-0005-0000-0000-000029640000}"/>
    <cellStyle name="SAPBEXHLevel2 5 8" xfId="18696" xr:uid="{00000000-0005-0000-0000-00002A640000}"/>
    <cellStyle name="SAPBEXHLevel2 5 9" xfId="23743" xr:uid="{00000000-0005-0000-0000-00002B640000}"/>
    <cellStyle name="SAPBEXHLevel2 50" xfId="5252" xr:uid="{00000000-0005-0000-0000-00002C640000}"/>
    <cellStyle name="SAPBEXHLevel2 50 2" xfId="9519" xr:uid="{00000000-0005-0000-0000-00002D640000}"/>
    <cellStyle name="SAPBEXHLevel2 50 3" xfId="10045" xr:uid="{00000000-0005-0000-0000-00002E640000}"/>
    <cellStyle name="SAPBEXHLevel2 50 4" xfId="14916" xr:uid="{00000000-0005-0000-0000-00002F640000}"/>
    <cellStyle name="SAPBEXHLevel2 50 5" xfId="16669" xr:uid="{00000000-0005-0000-0000-000030640000}"/>
    <cellStyle name="SAPBEXHLevel2 50 6" xfId="19612" xr:uid="{00000000-0005-0000-0000-000031640000}"/>
    <cellStyle name="SAPBEXHLevel2 50 7" xfId="21365" xr:uid="{00000000-0005-0000-0000-000032640000}"/>
    <cellStyle name="SAPBEXHLevel2 50 8" xfId="24080" xr:uid="{00000000-0005-0000-0000-000033640000}"/>
    <cellStyle name="SAPBEXHLevel2 51" xfId="8099" xr:uid="{00000000-0005-0000-0000-000034640000}"/>
    <cellStyle name="SAPBEXHLevel2 52" xfId="8838" xr:uid="{00000000-0005-0000-0000-000035640000}"/>
    <cellStyle name="SAPBEXHLevel2 53" xfId="14858" xr:uid="{00000000-0005-0000-0000-000036640000}"/>
    <cellStyle name="SAPBEXHLevel2 54" xfId="16940" xr:uid="{00000000-0005-0000-0000-000037640000}"/>
    <cellStyle name="SAPBEXHLevel2 55" xfId="19554" xr:uid="{00000000-0005-0000-0000-000038640000}"/>
    <cellStyle name="SAPBEXHLevel2 56" xfId="21636" xr:uid="{00000000-0005-0000-0000-000039640000}"/>
    <cellStyle name="SAPBEXHLevel2 57" xfId="24030" xr:uid="{00000000-0005-0000-0000-00003A640000}"/>
    <cellStyle name="SAPBEXHLevel2 6" xfId="3153" xr:uid="{00000000-0005-0000-0000-00003B640000}"/>
    <cellStyle name="SAPBEXHLevel2 6 2" xfId="5691" xr:uid="{00000000-0005-0000-0000-00003C640000}"/>
    <cellStyle name="SAPBEXHLevel2 6 3" xfId="9340" xr:uid="{00000000-0005-0000-0000-00003D640000}"/>
    <cellStyle name="SAPBEXHLevel2 6 4" xfId="10606" xr:uid="{00000000-0005-0000-0000-00003E640000}"/>
    <cellStyle name="SAPBEXHLevel2 6 5" xfId="12954" xr:uid="{00000000-0005-0000-0000-00003F640000}"/>
    <cellStyle name="SAPBEXHLevel2 6 6" xfId="16709" xr:uid="{00000000-0005-0000-0000-000040640000}"/>
    <cellStyle name="SAPBEXHLevel2 6 7" xfId="17650" xr:uid="{00000000-0005-0000-0000-000041640000}"/>
    <cellStyle name="SAPBEXHLevel2 6 8" xfId="21405" xr:uid="{00000000-0005-0000-0000-000042640000}"/>
    <cellStyle name="SAPBEXHLevel2 6 9" xfId="22279" xr:uid="{00000000-0005-0000-0000-000043640000}"/>
    <cellStyle name="SAPBEXHLevel2 7" xfId="3196" xr:uid="{00000000-0005-0000-0000-000044640000}"/>
    <cellStyle name="SAPBEXHLevel2 7 2" xfId="5734" xr:uid="{00000000-0005-0000-0000-000045640000}"/>
    <cellStyle name="SAPBEXHLevel2 7 3" xfId="10109" xr:uid="{00000000-0005-0000-0000-000046640000}"/>
    <cellStyle name="SAPBEXHLevel2 7 4" xfId="11291" xr:uid="{00000000-0005-0000-0000-000047640000}"/>
    <cellStyle name="SAPBEXHLevel2 7 5" xfId="13697" xr:uid="{00000000-0005-0000-0000-000048640000}"/>
    <cellStyle name="SAPBEXHLevel2 7 6" xfId="16094" xr:uid="{00000000-0005-0000-0000-000049640000}"/>
    <cellStyle name="SAPBEXHLevel2 7 7" xfId="18393" xr:uid="{00000000-0005-0000-0000-00004A640000}"/>
    <cellStyle name="SAPBEXHLevel2 7 8" xfId="20790" xr:uid="{00000000-0005-0000-0000-00004B640000}"/>
    <cellStyle name="SAPBEXHLevel2 7 9" xfId="22965" xr:uid="{00000000-0005-0000-0000-00004C640000}"/>
    <cellStyle name="SAPBEXHLevel2 8" xfId="3239" xr:uid="{00000000-0005-0000-0000-00004D640000}"/>
    <cellStyle name="SAPBEXHLevel2 8 2" xfId="5777" xr:uid="{00000000-0005-0000-0000-00004E640000}"/>
    <cellStyle name="SAPBEXHLevel2 8 3" xfId="8489" xr:uid="{00000000-0005-0000-0000-00004F640000}"/>
    <cellStyle name="SAPBEXHLevel2 8 4" xfId="10321" xr:uid="{00000000-0005-0000-0000-000050640000}"/>
    <cellStyle name="SAPBEXHLevel2 8 5" xfId="12638" xr:uid="{00000000-0005-0000-0000-000051640000}"/>
    <cellStyle name="SAPBEXHLevel2 8 6" xfId="16195" xr:uid="{00000000-0005-0000-0000-000052640000}"/>
    <cellStyle name="SAPBEXHLevel2 8 7" xfId="17334" xr:uid="{00000000-0005-0000-0000-000053640000}"/>
    <cellStyle name="SAPBEXHLevel2 8 8" xfId="20891" xr:uid="{00000000-0005-0000-0000-000054640000}"/>
    <cellStyle name="SAPBEXHLevel2 8 9" xfId="21992" xr:uid="{00000000-0005-0000-0000-000055640000}"/>
    <cellStyle name="SAPBEXHLevel2 9" xfId="3282" xr:uid="{00000000-0005-0000-0000-000056640000}"/>
    <cellStyle name="SAPBEXHLevel2 9 2" xfId="5820" xr:uid="{00000000-0005-0000-0000-000057640000}"/>
    <cellStyle name="SAPBEXHLevel2 9 3" xfId="8919" xr:uid="{00000000-0005-0000-0000-000058640000}"/>
    <cellStyle name="SAPBEXHLevel2 9 4" xfId="11932" xr:uid="{00000000-0005-0000-0000-000059640000}"/>
    <cellStyle name="SAPBEXHLevel2 9 5" xfId="14405" xr:uid="{00000000-0005-0000-0000-00005A640000}"/>
    <cellStyle name="SAPBEXHLevel2 9 6" xfId="15240" xr:uid="{00000000-0005-0000-0000-00005B640000}"/>
    <cellStyle name="SAPBEXHLevel2 9 7" xfId="19101" xr:uid="{00000000-0005-0000-0000-00005C640000}"/>
    <cellStyle name="SAPBEXHLevel2 9 8" xfId="19936" xr:uid="{00000000-0005-0000-0000-00005D640000}"/>
    <cellStyle name="SAPBEXHLevel2 9 9" xfId="23607" xr:uid="{00000000-0005-0000-0000-00005E640000}"/>
    <cellStyle name="SAPBEXHLevel2X" xfId="2965" xr:uid="{00000000-0005-0000-0000-00005F640000}"/>
    <cellStyle name="SAPBEXHLevel2X 10" xfId="3431" xr:uid="{00000000-0005-0000-0000-000060640000}"/>
    <cellStyle name="SAPBEXHLevel2X 10 2" xfId="5969" xr:uid="{00000000-0005-0000-0000-000061640000}"/>
    <cellStyle name="SAPBEXHLevel2X 10 3" xfId="8738" xr:uid="{00000000-0005-0000-0000-000062640000}"/>
    <cellStyle name="SAPBEXHLevel2X 10 4" xfId="12015" xr:uid="{00000000-0005-0000-0000-000063640000}"/>
    <cellStyle name="SAPBEXHLevel2X 10 5" xfId="14495" xr:uid="{00000000-0005-0000-0000-000064640000}"/>
    <cellStyle name="SAPBEXHLevel2X 10 6" xfId="14669" xr:uid="{00000000-0005-0000-0000-000065640000}"/>
    <cellStyle name="SAPBEXHLevel2X 10 7" xfId="19191" xr:uid="{00000000-0005-0000-0000-000066640000}"/>
    <cellStyle name="SAPBEXHLevel2X 10 8" xfId="19365" xr:uid="{00000000-0005-0000-0000-000067640000}"/>
    <cellStyle name="SAPBEXHLevel2X 10 9" xfId="23690" xr:uid="{00000000-0005-0000-0000-000068640000}"/>
    <cellStyle name="SAPBEXHLevel2X 11" xfId="3501" xr:uid="{00000000-0005-0000-0000-000069640000}"/>
    <cellStyle name="SAPBEXHLevel2X 11 2" xfId="6039" xr:uid="{00000000-0005-0000-0000-00006A640000}"/>
    <cellStyle name="SAPBEXHLevel2X 11 3" xfId="8701" xr:uid="{00000000-0005-0000-0000-00006B640000}"/>
    <cellStyle name="SAPBEXHLevel2X 11 4" xfId="10516" xr:uid="{00000000-0005-0000-0000-00006C640000}"/>
    <cellStyle name="SAPBEXHLevel2X 11 5" xfId="12856" xr:uid="{00000000-0005-0000-0000-00006D640000}"/>
    <cellStyle name="SAPBEXHLevel2X 11 6" xfId="16568" xr:uid="{00000000-0005-0000-0000-00006E640000}"/>
    <cellStyle name="SAPBEXHLevel2X 11 7" xfId="17552" xr:uid="{00000000-0005-0000-0000-00006F640000}"/>
    <cellStyle name="SAPBEXHLevel2X 11 8" xfId="21264" xr:uid="{00000000-0005-0000-0000-000070640000}"/>
    <cellStyle name="SAPBEXHLevel2X 11 9" xfId="22187" xr:uid="{00000000-0005-0000-0000-000071640000}"/>
    <cellStyle name="SAPBEXHLevel2X 12" xfId="3517" xr:uid="{00000000-0005-0000-0000-000072640000}"/>
    <cellStyle name="SAPBEXHLevel2X 12 2" xfId="6055" xr:uid="{00000000-0005-0000-0000-000073640000}"/>
    <cellStyle name="SAPBEXHLevel2X 12 3" xfId="8943" xr:uid="{00000000-0005-0000-0000-000074640000}"/>
    <cellStyle name="SAPBEXHLevel2X 12 4" xfId="11809" xr:uid="{00000000-0005-0000-0000-000075640000}"/>
    <cellStyle name="SAPBEXHLevel2X 12 5" xfId="14016" xr:uid="{00000000-0005-0000-0000-000076640000}"/>
    <cellStyle name="SAPBEXHLevel2X 12 6" xfId="16774" xr:uid="{00000000-0005-0000-0000-000077640000}"/>
    <cellStyle name="SAPBEXHLevel2X 12 7" xfId="18712" xr:uid="{00000000-0005-0000-0000-000078640000}"/>
    <cellStyle name="SAPBEXHLevel2X 12 8" xfId="21470" xr:uid="{00000000-0005-0000-0000-000079640000}"/>
    <cellStyle name="SAPBEXHLevel2X 12 9" xfId="23253" xr:uid="{00000000-0005-0000-0000-00007A640000}"/>
    <cellStyle name="SAPBEXHLevel2X 13" xfId="3560" xr:uid="{00000000-0005-0000-0000-00007B640000}"/>
    <cellStyle name="SAPBEXHLevel2X 13 2" xfId="6098" xr:uid="{00000000-0005-0000-0000-00007C640000}"/>
    <cellStyle name="SAPBEXHLevel2X 13 3" xfId="8938" xr:uid="{00000000-0005-0000-0000-00007D640000}"/>
    <cellStyle name="SAPBEXHLevel2X 13 4" xfId="11997" xr:uid="{00000000-0005-0000-0000-00007E640000}"/>
    <cellStyle name="SAPBEXHLevel2X 13 5" xfId="12583" xr:uid="{00000000-0005-0000-0000-00007F640000}"/>
    <cellStyle name="SAPBEXHLevel2X 13 6" xfId="16550" xr:uid="{00000000-0005-0000-0000-000080640000}"/>
    <cellStyle name="SAPBEXHLevel2X 13 7" xfId="17279" xr:uid="{00000000-0005-0000-0000-000081640000}"/>
    <cellStyle name="SAPBEXHLevel2X 13 8" xfId="21246" xr:uid="{00000000-0005-0000-0000-000082640000}"/>
    <cellStyle name="SAPBEXHLevel2X 13 9" xfId="21942" xr:uid="{00000000-0005-0000-0000-000083640000}"/>
    <cellStyle name="SAPBEXHLevel2X 14" xfId="3603" xr:uid="{00000000-0005-0000-0000-000084640000}"/>
    <cellStyle name="SAPBEXHLevel2X 14 2" xfId="6141" xr:uid="{00000000-0005-0000-0000-000085640000}"/>
    <cellStyle name="SAPBEXHLevel2X 14 3" xfId="9887" xr:uid="{00000000-0005-0000-0000-000086640000}"/>
    <cellStyle name="SAPBEXHLevel2X 14 4" xfId="11571" xr:uid="{00000000-0005-0000-0000-000087640000}"/>
    <cellStyle name="SAPBEXHLevel2X 14 5" xfId="14008" xr:uid="{00000000-0005-0000-0000-000088640000}"/>
    <cellStyle name="SAPBEXHLevel2X 14 6" xfId="16772" xr:uid="{00000000-0005-0000-0000-000089640000}"/>
    <cellStyle name="SAPBEXHLevel2X 14 7" xfId="18704" xr:uid="{00000000-0005-0000-0000-00008A640000}"/>
    <cellStyle name="SAPBEXHLevel2X 14 8" xfId="21468" xr:uid="{00000000-0005-0000-0000-00008B640000}"/>
    <cellStyle name="SAPBEXHLevel2X 14 9" xfId="23245" xr:uid="{00000000-0005-0000-0000-00008C640000}"/>
    <cellStyle name="SAPBEXHLevel2X 15" xfId="3629" xr:uid="{00000000-0005-0000-0000-00008D640000}"/>
    <cellStyle name="SAPBEXHLevel2X 15 2" xfId="6167" xr:uid="{00000000-0005-0000-0000-00008E640000}"/>
    <cellStyle name="SAPBEXHLevel2X 15 3" xfId="8289" xr:uid="{00000000-0005-0000-0000-00008F640000}"/>
    <cellStyle name="SAPBEXHLevel2X 15 4" xfId="10292" xr:uid="{00000000-0005-0000-0000-000090640000}"/>
    <cellStyle name="SAPBEXHLevel2X 15 5" xfId="12605" xr:uid="{00000000-0005-0000-0000-000091640000}"/>
    <cellStyle name="SAPBEXHLevel2X 15 6" xfId="15840" xr:uid="{00000000-0005-0000-0000-000092640000}"/>
    <cellStyle name="SAPBEXHLevel2X 15 7" xfId="17301" xr:uid="{00000000-0005-0000-0000-000093640000}"/>
    <cellStyle name="SAPBEXHLevel2X 15 8" xfId="20536" xr:uid="{00000000-0005-0000-0000-000094640000}"/>
    <cellStyle name="SAPBEXHLevel2X 15 9" xfId="21962" xr:uid="{00000000-0005-0000-0000-000095640000}"/>
    <cellStyle name="SAPBEXHLevel2X 16" xfId="3672" xr:uid="{00000000-0005-0000-0000-000096640000}"/>
    <cellStyle name="SAPBEXHLevel2X 16 2" xfId="6210" xr:uid="{00000000-0005-0000-0000-000097640000}"/>
    <cellStyle name="SAPBEXHLevel2X 16 3" xfId="8830" xr:uid="{00000000-0005-0000-0000-000098640000}"/>
    <cellStyle name="SAPBEXHLevel2X 16 4" xfId="10859" xr:uid="{00000000-0005-0000-0000-000099640000}"/>
    <cellStyle name="SAPBEXHLevel2X 16 5" xfId="13224" xr:uid="{00000000-0005-0000-0000-00009A640000}"/>
    <cellStyle name="SAPBEXHLevel2X 16 6" xfId="15228" xr:uid="{00000000-0005-0000-0000-00009B640000}"/>
    <cellStyle name="SAPBEXHLevel2X 16 7" xfId="17920" xr:uid="{00000000-0005-0000-0000-00009C640000}"/>
    <cellStyle name="SAPBEXHLevel2X 16 8" xfId="19924" xr:uid="{00000000-0005-0000-0000-00009D640000}"/>
    <cellStyle name="SAPBEXHLevel2X 16 9" xfId="22530" xr:uid="{00000000-0005-0000-0000-00009E640000}"/>
    <cellStyle name="SAPBEXHLevel2X 17" xfId="3667" xr:uid="{00000000-0005-0000-0000-00009F640000}"/>
    <cellStyle name="SAPBEXHLevel2X 17 2" xfId="6205" xr:uid="{00000000-0005-0000-0000-0000A0640000}"/>
    <cellStyle name="SAPBEXHLevel2X 17 3" xfId="10053" xr:uid="{00000000-0005-0000-0000-0000A1640000}"/>
    <cellStyle name="SAPBEXHLevel2X 17 4" xfId="10430" xr:uid="{00000000-0005-0000-0000-0000A2640000}"/>
    <cellStyle name="SAPBEXHLevel2X 17 5" xfId="12756" xr:uid="{00000000-0005-0000-0000-0000A3640000}"/>
    <cellStyle name="SAPBEXHLevel2X 17 6" xfId="16200" xr:uid="{00000000-0005-0000-0000-0000A4640000}"/>
    <cellStyle name="SAPBEXHLevel2X 17 7" xfId="17452" xr:uid="{00000000-0005-0000-0000-0000A5640000}"/>
    <cellStyle name="SAPBEXHLevel2X 17 8" xfId="20896" xr:uid="{00000000-0005-0000-0000-0000A6640000}"/>
    <cellStyle name="SAPBEXHLevel2X 17 9" xfId="22101" xr:uid="{00000000-0005-0000-0000-0000A7640000}"/>
    <cellStyle name="SAPBEXHLevel2X 18" xfId="3734" xr:uid="{00000000-0005-0000-0000-0000A8640000}"/>
    <cellStyle name="SAPBEXHLevel2X 18 2" xfId="6272" xr:uid="{00000000-0005-0000-0000-0000A9640000}"/>
    <cellStyle name="SAPBEXHLevel2X 18 3" xfId="7947" xr:uid="{00000000-0005-0000-0000-0000AA640000}"/>
    <cellStyle name="SAPBEXHLevel2X 18 4" xfId="10172" xr:uid="{00000000-0005-0000-0000-0000AB640000}"/>
    <cellStyle name="SAPBEXHLevel2X 18 5" xfId="12428" xr:uid="{00000000-0005-0000-0000-0000AC640000}"/>
    <cellStyle name="SAPBEXHLevel2X 18 6" xfId="15907" xr:uid="{00000000-0005-0000-0000-0000AD640000}"/>
    <cellStyle name="SAPBEXHLevel2X 18 7" xfId="17124" xr:uid="{00000000-0005-0000-0000-0000AE640000}"/>
    <cellStyle name="SAPBEXHLevel2X 18 8" xfId="20603" xr:uid="{00000000-0005-0000-0000-0000AF640000}"/>
    <cellStyle name="SAPBEXHLevel2X 18 9" xfId="21808" xr:uid="{00000000-0005-0000-0000-0000B0640000}"/>
    <cellStyle name="SAPBEXHLevel2X 19" xfId="3729" xr:uid="{00000000-0005-0000-0000-0000B1640000}"/>
    <cellStyle name="SAPBEXHLevel2X 19 2" xfId="6267" xr:uid="{00000000-0005-0000-0000-0000B2640000}"/>
    <cellStyle name="SAPBEXHLevel2X 19 3" xfId="8579" xr:uid="{00000000-0005-0000-0000-0000B3640000}"/>
    <cellStyle name="SAPBEXHLevel2X 19 4" xfId="10619" xr:uid="{00000000-0005-0000-0000-0000B4640000}"/>
    <cellStyle name="SAPBEXHLevel2X 19 5" xfId="12309" xr:uid="{00000000-0005-0000-0000-0000B5640000}"/>
    <cellStyle name="SAPBEXHLevel2X 19 6" xfId="12869" xr:uid="{00000000-0005-0000-0000-0000B6640000}"/>
    <cellStyle name="SAPBEXHLevel2X 19 7" xfId="17005" xr:uid="{00000000-0005-0000-0000-0000B7640000}"/>
    <cellStyle name="SAPBEXHLevel2X 19 8" xfId="17565" xr:uid="{00000000-0005-0000-0000-0000B8640000}"/>
    <cellStyle name="SAPBEXHLevel2X 19 9" xfId="21700" xr:uid="{00000000-0005-0000-0000-0000B9640000}"/>
    <cellStyle name="SAPBEXHLevel2X 2" xfId="3084" xr:uid="{00000000-0005-0000-0000-0000BA640000}"/>
    <cellStyle name="SAPBEXHLevel2X 2 2" xfId="5622" xr:uid="{00000000-0005-0000-0000-0000BB640000}"/>
    <cellStyle name="SAPBEXHLevel2X 2 3" xfId="9878" xr:uid="{00000000-0005-0000-0000-0000BC640000}"/>
    <cellStyle name="SAPBEXHLevel2X 2 4" xfId="10372" xr:uid="{00000000-0005-0000-0000-0000BD640000}"/>
    <cellStyle name="SAPBEXHLevel2X 2 5" xfId="12694" xr:uid="{00000000-0005-0000-0000-0000BE640000}"/>
    <cellStyle name="SAPBEXHLevel2X 2 6" xfId="15073" xr:uid="{00000000-0005-0000-0000-0000BF640000}"/>
    <cellStyle name="SAPBEXHLevel2X 2 7" xfId="17390" xr:uid="{00000000-0005-0000-0000-0000C0640000}"/>
    <cellStyle name="SAPBEXHLevel2X 2 8" xfId="19769" xr:uid="{00000000-0005-0000-0000-0000C1640000}"/>
    <cellStyle name="SAPBEXHLevel2X 2 9" xfId="22043" xr:uid="{00000000-0005-0000-0000-0000C2640000}"/>
    <cellStyle name="SAPBEXHLevel2X 20" xfId="3635" xr:uid="{00000000-0005-0000-0000-0000C3640000}"/>
    <cellStyle name="SAPBEXHLevel2X 20 2" xfId="6173" xr:uid="{00000000-0005-0000-0000-0000C4640000}"/>
    <cellStyle name="SAPBEXHLevel2X 20 3" xfId="8989" xr:uid="{00000000-0005-0000-0000-0000C5640000}"/>
    <cellStyle name="SAPBEXHLevel2X 20 4" xfId="11626" xr:uid="{00000000-0005-0000-0000-0000C6640000}"/>
    <cellStyle name="SAPBEXHLevel2X 20 5" xfId="14069" xr:uid="{00000000-0005-0000-0000-0000C7640000}"/>
    <cellStyle name="SAPBEXHLevel2X 20 6" xfId="15003" xr:uid="{00000000-0005-0000-0000-0000C8640000}"/>
    <cellStyle name="SAPBEXHLevel2X 20 7" xfId="18765" xr:uid="{00000000-0005-0000-0000-0000C9640000}"/>
    <cellStyle name="SAPBEXHLevel2X 20 8" xfId="19699" xr:uid="{00000000-0005-0000-0000-0000CA640000}"/>
    <cellStyle name="SAPBEXHLevel2X 20 9" xfId="23301" xr:uid="{00000000-0005-0000-0000-0000CB640000}"/>
    <cellStyle name="SAPBEXHLevel2X 21" xfId="3846" xr:uid="{00000000-0005-0000-0000-0000CC640000}"/>
    <cellStyle name="SAPBEXHLevel2X 21 2" xfId="6384" xr:uid="{00000000-0005-0000-0000-0000CD640000}"/>
    <cellStyle name="SAPBEXHLevel2X 21 3" xfId="8772" xr:uid="{00000000-0005-0000-0000-0000CE640000}"/>
    <cellStyle name="SAPBEXHLevel2X 21 4" xfId="11598" xr:uid="{00000000-0005-0000-0000-0000CF640000}"/>
    <cellStyle name="SAPBEXHLevel2X 21 5" xfId="14036" xr:uid="{00000000-0005-0000-0000-0000D0640000}"/>
    <cellStyle name="SAPBEXHLevel2X 21 6" xfId="16097" xr:uid="{00000000-0005-0000-0000-0000D1640000}"/>
    <cellStyle name="SAPBEXHLevel2X 21 7" xfId="18732" xr:uid="{00000000-0005-0000-0000-0000D2640000}"/>
    <cellStyle name="SAPBEXHLevel2X 21 8" xfId="20793" xr:uid="{00000000-0005-0000-0000-0000D3640000}"/>
    <cellStyle name="SAPBEXHLevel2X 21 9" xfId="23272" xr:uid="{00000000-0005-0000-0000-0000D4640000}"/>
    <cellStyle name="SAPBEXHLevel2X 22" xfId="3841" xr:uid="{00000000-0005-0000-0000-0000D5640000}"/>
    <cellStyle name="SAPBEXHLevel2X 22 2" xfId="6379" xr:uid="{00000000-0005-0000-0000-0000D6640000}"/>
    <cellStyle name="SAPBEXHLevel2X 22 3" xfId="8302" xr:uid="{00000000-0005-0000-0000-0000D7640000}"/>
    <cellStyle name="SAPBEXHLevel2X 22 4" xfId="10254" xr:uid="{00000000-0005-0000-0000-0000D8640000}"/>
    <cellStyle name="SAPBEXHLevel2X 22 5" xfId="12562" xr:uid="{00000000-0005-0000-0000-0000D9640000}"/>
    <cellStyle name="SAPBEXHLevel2X 22 6" xfId="15651" xr:uid="{00000000-0005-0000-0000-0000DA640000}"/>
    <cellStyle name="SAPBEXHLevel2X 22 7" xfId="17258" xr:uid="{00000000-0005-0000-0000-0000DB640000}"/>
    <cellStyle name="SAPBEXHLevel2X 22 8" xfId="20347" xr:uid="{00000000-0005-0000-0000-0000DC640000}"/>
    <cellStyle name="SAPBEXHLevel2X 22 9" xfId="21923" xr:uid="{00000000-0005-0000-0000-0000DD640000}"/>
    <cellStyle name="SAPBEXHLevel2X 23" xfId="3908" xr:uid="{00000000-0005-0000-0000-0000DE640000}"/>
    <cellStyle name="SAPBEXHLevel2X 23 2" xfId="6446" xr:uid="{00000000-0005-0000-0000-0000DF640000}"/>
    <cellStyle name="SAPBEXHLevel2X 23 3" xfId="8190" xr:uid="{00000000-0005-0000-0000-0000E0640000}"/>
    <cellStyle name="SAPBEXHLevel2X 23 4" xfId="12229" xr:uid="{00000000-0005-0000-0000-0000E1640000}"/>
    <cellStyle name="SAPBEXHLevel2X 23 5" xfId="14201" xr:uid="{00000000-0005-0000-0000-0000E2640000}"/>
    <cellStyle name="SAPBEXHLevel2X 23 6" xfId="15064" xr:uid="{00000000-0005-0000-0000-0000E3640000}"/>
    <cellStyle name="SAPBEXHLevel2X 23 7" xfId="18897" xr:uid="{00000000-0005-0000-0000-0000E4640000}"/>
    <cellStyle name="SAPBEXHLevel2X 23 8" xfId="19760" xr:uid="{00000000-0005-0000-0000-0000E5640000}"/>
    <cellStyle name="SAPBEXHLevel2X 23 9" xfId="23424" xr:uid="{00000000-0005-0000-0000-0000E6640000}"/>
    <cellStyle name="SAPBEXHLevel2X 24" xfId="3951" xr:uid="{00000000-0005-0000-0000-0000E7640000}"/>
    <cellStyle name="SAPBEXHLevel2X 24 2" xfId="6489" xr:uid="{00000000-0005-0000-0000-0000E8640000}"/>
    <cellStyle name="SAPBEXHLevel2X 24 3" xfId="9897" xr:uid="{00000000-0005-0000-0000-0000E9640000}"/>
    <cellStyle name="SAPBEXHLevel2X 24 4" xfId="12159" xr:uid="{00000000-0005-0000-0000-0000EA640000}"/>
    <cellStyle name="SAPBEXHLevel2X 24 5" xfId="14642" xr:uid="{00000000-0005-0000-0000-0000EB640000}"/>
    <cellStyle name="SAPBEXHLevel2X 24 6" xfId="12645" xr:uid="{00000000-0005-0000-0000-0000EC640000}"/>
    <cellStyle name="SAPBEXHLevel2X 24 7" xfId="19338" xr:uid="{00000000-0005-0000-0000-0000ED640000}"/>
    <cellStyle name="SAPBEXHLevel2X 24 8" xfId="17341" xr:uid="{00000000-0005-0000-0000-0000EE640000}"/>
    <cellStyle name="SAPBEXHLevel2X 24 9" xfId="23833" xr:uid="{00000000-0005-0000-0000-0000EF640000}"/>
    <cellStyle name="SAPBEXHLevel2X 25" xfId="3994" xr:uid="{00000000-0005-0000-0000-0000F0640000}"/>
    <cellStyle name="SAPBEXHLevel2X 25 2" xfId="6532" xr:uid="{00000000-0005-0000-0000-0000F1640000}"/>
    <cellStyle name="SAPBEXHLevel2X 25 3" xfId="10112" xr:uid="{00000000-0005-0000-0000-0000F2640000}"/>
    <cellStyle name="SAPBEXHLevel2X 25 4" xfId="11349" xr:uid="{00000000-0005-0000-0000-0000F3640000}"/>
    <cellStyle name="SAPBEXHLevel2X 25 5" xfId="13761" xr:uid="{00000000-0005-0000-0000-0000F4640000}"/>
    <cellStyle name="SAPBEXHLevel2X 25 6" xfId="16717" xr:uid="{00000000-0005-0000-0000-0000F5640000}"/>
    <cellStyle name="SAPBEXHLevel2X 25 7" xfId="18457" xr:uid="{00000000-0005-0000-0000-0000F6640000}"/>
    <cellStyle name="SAPBEXHLevel2X 25 8" xfId="21413" xr:uid="{00000000-0005-0000-0000-0000F7640000}"/>
    <cellStyle name="SAPBEXHLevel2X 25 9" xfId="23023" xr:uid="{00000000-0005-0000-0000-0000F8640000}"/>
    <cellStyle name="SAPBEXHLevel2X 26" xfId="3989" xr:uid="{00000000-0005-0000-0000-0000F9640000}"/>
    <cellStyle name="SAPBEXHLevel2X 26 2" xfId="6527" xr:uid="{00000000-0005-0000-0000-0000FA640000}"/>
    <cellStyle name="SAPBEXHLevel2X 26 3" xfId="8837" xr:uid="{00000000-0005-0000-0000-0000FB640000}"/>
    <cellStyle name="SAPBEXHLevel2X 26 4" xfId="11057" xr:uid="{00000000-0005-0000-0000-0000FC640000}"/>
    <cellStyle name="SAPBEXHLevel2X 26 5" xfId="13444" xr:uid="{00000000-0005-0000-0000-0000FD640000}"/>
    <cellStyle name="SAPBEXHLevel2X 26 6" xfId="15395" xr:uid="{00000000-0005-0000-0000-0000FE640000}"/>
    <cellStyle name="SAPBEXHLevel2X 26 7" xfId="18140" xr:uid="{00000000-0005-0000-0000-0000FF640000}"/>
    <cellStyle name="SAPBEXHLevel2X 26 8" xfId="20091" xr:uid="{00000000-0005-0000-0000-000000650000}"/>
    <cellStyle name="SAPBEXHLevel2X 26 9" xfId="22730" xr:uid="{00000000-0005-0000-0000-000001650000}"/>
    <cellStyle name="SAPBEXHLevel2X 27" xfId="4042" xr:uid="{00000000-0005-0000-0000-000002650000}"/>
    <cellStyle name="SAPBEXHLevel2X 27 2" xfId="6580" xr:uid="{00000000-0005-0000-0000-000003650000}"/>
    <cellStyle name="SAPBEXHLevel2X 27 3" xfId="9707" xr:uid="{00000000-0005-0000-0000-000004650000}"/>
    <cellStyle name="SAPBEXHLevel2X 27 4" xfId="10573" xr:uid="{00000000-0005-0000-0000-000005650000}"/>
    <cellStyle name="SAPBEXHLevel2X 27 5" xfId="12919" xr:uid="{00000000-0005-0000-0000-000006650000}"/>
    <cellStyle name="SAPBEXHLevel2X 27 6" xfId="15118" xr:uid="{00000000-0005-0000-0000-000007650000}"/>
    <cellStyle name="SAPBEXHLevel2X 27 7" xfId="17615" xr:uid="{00000000-0005-0000-0000-000008650000}"/>
    <cellStyle name="SAPBEXHLevel2X 27 8" xfId="19814" xr:uid="{00000000-0005-0000-0000-000009650000}"/>
    <cellStyle name="SAPBEXHLevel2X 27 9" xfId="22245" xr:uid="{00000000-0005-0000-0000-00000A650000}"/>
    <cellStyle name="SAPBEXHLevel2X 28" xfId="4099" xr:uid="{00000000-0005-0000-0000-00000B650000}"/>
    <cellStyle name="SAPBEXHLevel2X 28 2" xfId="6637" xr:uid="{00000000-0005-0000-0000-00000C650000}"/>
    <cellStyle name="SAPBEXHLevel2X 28 3" xfId="8528" xr:uid="{00000000-0005-0000-0000-00000D650000}"/>
    <cellStyle name="SAPBEXHLevel2X 28 4" xfId="5449" xr:uid="{00000000-0005-0000-0000-00000E650000}"/>
    <cellStyle name="SAPBEXHLevel2X 28 5" xfId="12365" xr:uid="{00000000-0005-0000-0000-00000F650000}"/>
    <cellStyle name="SAPBEXHLevel2X 28 6" xfId="16841" xr:uid="{00000000-0005-0000-0000-000010650000}"/>
    <cellStyle name="SAPBEXHLevel2X 28 7" xfId="17061" xr:uid="{00000000-0005-0000-0000-000011650000}"/>
    <cellStyle name="SAPBEXHLevel2X 28 8" xfId="21537" xr:uid="{00000000-0005-0000-0000-000012650000}"/>
    <cellStyle name="SAPBEXHLevel2X 28 9" xfId="21751" xr:uid="{00000000-0005-0000-0000-000013650000}"/>
    <cellStyle name="SAPBEXHLevel2X 29" xfId="4142" xr:uid="{00000000-0005-0000-0000-000014650000}"/>
    <cellStyle name="SAPBEXHLevel2X 29 2" xfId="6680" xr:uid="{00000000-0005-0000-0000-000015650000}"/>
    <cellStyle name="SAPBEXHLevel2X 29 3" xfId="9123" xr:uid="{00000000-0005-0000-0000-000016650000}"/>
    <cellStyle name="SAPBEXHLevel2X 29 4" xfId="11442" xr:uid="{00000000-0005-0000-0000-000017650000}"/>
    <cellStyle name="SAPBEXHLevel2X 29 5" xfId="13861" xr:uid="{00000000-0005-0000-0000-000018650000}"/>
    <cellStyle name="SAPBEXHLevel2X 29 6" xfId="16786" xr:uid="{00000000-0005-0000-0000-000019650000}"/>
    <cellStyle name="SAPBEXHLevel2X 29 7" xfId="18557" xr:uid="{00000000-0005-0000-0000-00001A650000}"/>
    <cellStyle name="SAPBEXHLevel2X 29 8" xfId="21482" xr:uid="{00000000-0005-0000-0000-00001B650000}"/>
    <cellStyle name="SAPBEXHLevel2X 29 9" xfId="23117" xr:uid="{00000000-0005-0000-0000-00001C650000}"/>
    <cellStyle name="SAPBEXHLevel2X 3" xfId="3130" xr:uid="{00000000-0005-0000-0000-00001D650000}"/>
    <cellStyle name="SAPBEXHLevel2X 3 2" xfId="5668" xr:uid="{00000000-0005-0000-0000-00001E650000}"/>
    <cellStyle name="SAPBEXHLevel2X 3 3" xfId="10208" xr:uid="{00000000-0005-0000-0000-00001F650000}"/>
    <cellStyle name="SAPBEXHLevel2X 3 4" xfId="9812" xr:uid="{00000000-0005-0000-0000-000020650000}"/>
    <cellStyle name="SAPBEXHLevel2X 3 5" xfId="12364" xr:uid="{00000000-0005-0000-0000-000021650000}"/>
    <cellStyle name="SAPBEXHLevel2X 3 6" xfId="15454" xr:uid="{00000000-0005-0000-0000-000022650000}"/>
    <cellStyle name="SAPBEXHLevel2X 3 7" xfId="17060" xr:uid="{00000000-0005-0000-0000-000023650000}"/>
    <cellStyle name="SAPBEXHLevel2X 3 8" xfId="20150" xr:uid="{00000000-0005-0000-0000-000024650000}"/>
    <cellStyle name="SAPBEXHLevel2X 3 9" xfId="21750" xr:uid="{00000000-0005-0000-0000-000025650000}"/>
    <cellStyle name="SAPBEXHLevel2X 30" xfId="4185" xr:uid="{00000000-0005-0000-0000-000026650000}"/>
    <cellStyle name="SAPBEXHLevel2X 30 2" xfId="6723" xr:uid="{00000000-0005-0000-0000-000027650000}"/>
    <cellStyle name="SAPBEXHLevel2X 30 3" xfId="9628" xr:uid="{00000000-0005-0000-0000-000028650000}"/>
    <cellStyle name="SAPBEXHLevel2X 30 4" xfId="11289" xr:uid="{00000000-0005-0000-0000-000029650000}"/>
    <cellStyle name="SAPBEXHLevel2X 30 5" xfId="13695" xr:uid="{00000000-0005-0000-0000-00002A650000}"/>
    <cellStyle name="SAPBEXHLevel2X 30 6" xfId="15437" xr:uid="{00000000-0005-0000-0000-00002B650000}"/>
    <cellStyle name="SAPBEXHLevel2X 30 7" xfId="18391" xr:uid="{00000000-0005-0000-0000-00002C650000}"/>
    <cellStyle name="SAPBEXHLevel2X 30 8" xfId="20133" xr:uid="{00000000-0005-0000-0000-00002D650000}"/>
    <cellStyle name="SAPBEXHLevel2X 30 9" xfId="22963" xr:uid="{00000000-0005-0000-0000-00002E650000}"/>
    <cellStyle name="SAPBEXHLevel2X 31" xfId="4122" xr:uid="{00000000-0005-0000-0000-00002F650000}"/>
    <cellStyle name="SAPBEXHLevel2X 31 2" xfId="6660" xr:uid="{00000000-0005-0000-0000-000030650000}"/>
    <cellStyle name="SAPBEXHLevel2X 31 3" xfId="8923" xr:uid="{00000000-0005-0000-0000-000031650000}"/>
    <cellStyle name="SAPBEXHLevel2X 31 4" xfId="10263" xr:uid="{00000000-0005-0000-0000-000032650000}"/>
    <cellStyle name="SAPBEXHLevel2X 31 5" xfId="12573" xr:uid="{00000000-0005-0000-0000-000033650000}"/>
    <cellStyle name="SAPBEXHLevel2X 31 6" xfId="16680" xr:uid="{00000000-0005-0000-0000-000034650000}"/>
    <cellStyle name="SAPBEXHLevel2X 31 7" xfId="17269" xr:uid="{00000000-0005-0000-0000-000035650000}"/>
    <cellStyle name="SAPBEXHLevel2X 31 8" xfId="21376" xr:uid="{00000000-0005-0000-0000-000036650000}"/>
    <cellStyle name="SAPBEXHLevel2X 31 9" xfId="21932" xr:uid="{00000000-0005-0000-0000-000037650000}"/>
    <cellStyle name="SAPBEXHLevel2X 32" xfId="4270" xr:uid="{00000000-0005-0000-0000-000038650000}"/>
    <cellStyle name="SAPBEXHLevel2X 32 2" xfId="6808" xr:uid="{00000000-0005-0000-0000-000039650000}"/>
    <cellStyle name="SAPBEXHLevel2X 32 3" xfId="9296" xr:uid="{00000000-0005-0000-0000-00003A650000}"/>
    <cellStyle name="SAPBEXHLevel2X 32 4" xfId="10431" xr:uid="{00000000-0005-0000-0000-00003B650000}"/>
    <cellStyle name="SAPBEXHLevel2X 32 5" xfId="12757" xr:uid="{00000000-0005-0000-0000-00003C650000}"/>
    <cellStyle name="SAPBEXHLevel2X 32 6" xfId="15693" xr:uid="{00000000-0005-0000-0000-00003D650000}"/>
    <cellStyle name="SAPBEXHLevel2X 32 7" xfId="17453" xr:uid="{00000000-0005-0000-0000-00003E650000}"/>
    <cellStyle name="SAPBEXHLevel2X 32 8" xfId="20389" xr:uid="{00000000-0005-0000-0000-00003F650000}"/>
    <cellStyle name="SAPBEXHLevel2X 32 9" xfId="22102" xr:uid="{00000000-0005-0000-0000-000040650000}"/>
    <cellStyle name="SAPBEXHLevel2X 33" xfId="4313" xr:uid="{00000000-0005-0000-0000-000041650000}"/>
    <cellStyle name="SAPBEXHLevel2X 33 2" xfId="6851" xr:uid="{00000000-0005-0000-0000-000042650000}"/>
    <cellStyle name="SAPBEXHLevel2X 33 3" xfId="10103" xr:uid="{00000000-0005-0000-0000-000043650000}"/>
    <cellStyle name="SAPBEXHLevel2X 33 4" xfId="11717" xr:uid="{00000000-0005-0000-0000-000044650000}"/>
    <cellStyle name="SAPBEXHLevel2X 33 5" xfId="14168" xr:uid="{00000000-0005-0000-0000-000045650000}"/>
    <cellStyle name="SAPBEXHLevel2X 33 6" xfId="12873" xr:uid="{00000000-0005-0000-0000-000046650000}"/>
    <cellStyle name="SAPBEXHLevel2X 33 7" xfId="18864" xr:uid="{00000000-0005-0000-0000-000047650000}"/>
    <cellStyle name="SAPBEXHLevel2X 33 8" xfId="17569" xr:uid="{00000000-0005-0000-0000-000048650000}"/>
    <cellStyle name="SAPBEXHLevel2X 33 9" xfId="23391" xr:uid="{00000000-0005-0000-0000-000049650000}"/>
    <cellStyle name="SAPBEXHLevel2X 34" xfId="4356" xr:uid="{00000000-0005-0000-0000-00004A650000}"/>
    <cellStyle name="SAPBEXHLevel2X 34 2" xfId="6894" xr:uid="{00000000-0005-0000-0000-00004B650000}"/>
    <cellStyle name="SAPBEXHLevel2X 34 3" xfId="8845" xr:uid="{00000000-0005-0000-0000-00004C650000}"/>
    <cellStyle name="SAPBEXHLevel2X 34 4" xfId="10410" xr:uid="{00000000-0005-0000-0000-00004D650000}"/>
    <cellStyle name="SAPBEXHLevel2X 34 5" xfId="12734" xr:uid="{00000000-0005-0000-0000-00004E650000}"/>
    <cellStyle name="SAPBEXHLevel2X 34 6" xfId="16144" xr:uid="{00000000-0005-0000-0000-00004F650000}"/>
    <cellStyle name="SAPBEXHLevel2X 34 7" xfId="17430" xr:uid="{00000000-0005-0000-0000-000050650000}"/>
    <cellStyle name="SAPBEXHLevel2X 34 8" xfId="20840" xr:uid="{00000000-0005-0000-0000-000051650000}"/>
    <cellStyle name="SAPBEXHLevel2X 34 9" xfId="22081" xr:uid="{00000000-0005-0000-0000-000052650000}"/>
    <cellStyle name="SAPBEXHLevel2X 35" xfId="4399" xr:uid="{00000000-0005-0000-0000-000053650000}"/>
    <cellStyle name="SAPBEXHLevel2X 35 2" xfId="6937" xr:uid="{00000000-0005-0000-0000-000054650000}"/>
    <cellStyle name="SAPBEXHLevel2X 35 3" xfId="9282" xr:uid="{00000000-0005-0000-0000-000055650000}"/>
    <cellStyle name="SAPBEXHLevel2X 35 4" xfId="10453" xr:uid="{00000000-0005-0000-0000-000056650000}"/>
    <cellStyle name="SAPBEXHLevel2X 35 5" xfId="12784" xr:uid="{00000000-0005-0000-0000-000057650000}"/>
    <cellStyle name="SAPBEXHLevel2X 35 6" xfId="16582" xr:uid="{00000000-0005-0000-0000-000058650000}"/>
    <cellStyle name="SAPBEXHLevel2X 35 7" xfId="17480" xr:uid="{00000000-0005-0000-0000-000059650000}"/>
    <cellStyle name="SAPBEXHLevel2X 35 8" xfId="21278" xr:uid="{00000000-0005-0000-0000-00005A650000}"/>
    <cellStyle name="SAPBEXHLevel2X 35 9" xfId="22124" xr:uid="{00000000-0005-0000-0000-00005B650000}"/>
    <cellStyle name="SAPBEXHLevel2X 36" xfId="4442" xr:uid="{00000000-0005-0000-0000-00005C650000}"/>
    <cellStyle name="SAPBEXHLevel2X 36 2" xfId="6980" xr:uid="{00000000-0005-0000-0000-00005D650000}"/>
    <cellStyle name="SAPBEXHLevel2X 36 3" xfId="10154" xr:uid="{00000000-0005-0000-0000-00005E650000}"/>
    <cellStyle name="SAPBEXHLevel2X 36 4" xfId="11088" xr:uid="{00000000-0005-0000-0000-00005F650000}"/>
    <cellStyle name="SAPBEXHLevel2X 36 5" xfId="13479" xr:uid="{00000000-0005-0000-0000-000060650000}"/>
    <cellStyle name="SAPBEXHLevel2X 36 6" xfId="15014" xr:uid="{00000000-0005-0000-0000-000061650000}"/>
    <cellStyle name="SAPBEXHLevel2X 36 7" xfId="18175" xr:uid="{00000000-0005-0000-0000-000062650000}"/>
    <cellStyle name="SAPBEXHLevel2X 36 8" xfId="19710" xr:uid="{00000000-0005-0000-0000-000063650000}"/>
    <cellStyle name="SAPBEXHLevel2X 36 9" xfId="22761" xr:uid="{00000000-0005-0000-0000-000064650000}"/>
    <cellStyle name="SAPBEXHLevel2X 37" xfId="4471" xr:uid="{00000000-0005-0000-0000-000065650000}"/>
    <cellStyle name="SAPBEXHLevel2X 37 2" xfId="7009" xr:uid="{00000000-0005-0000-0000-000066650000}"/>
    <cellStyle name="SAPBEXHLevel2X 37 3" xfId="8640" xr:uid="{00000000-0005-0000-0000-000067650000}"/>
    <cellStyle name="SAPBEXHLevel2X 37 4" xfId="11992" xr:uid="{00000000-0005-0000-0000-000068650000}"/>
    <cellStyle name="SAPBEXHLevel2X 37 5" xfId="14470" xr:uid="{00000000-0005-0000-0000-000069650000}"/>
    <cellStyle name="SAPBEXHLevel2X 37 6" xfId="16185" xr:uid="{00000000-0005-0000-0000-00006A650000}"/>
    <cellStyle name="SAPBEXHLevel2X 37 7" xfId="19166" xr:uid="{00000000-0005-0000-0000-00006B650000}"/>
    <cellStyle name="SAPBEXHLevel2X 37 8" xfId="20881" xr:uid="{00000000-0005-0000-0000-00006C650000}"/>
    <cellStyle name="SAPBEXHLevel2X 37 9" xfId="23667" xr:uid="{00000000-0005-0000-0000-00006D650000}"/>
    <cellStyle name="SAPBEXHLevel2X 38" xfId="4528" xr:uid="{00000000-0005-0000-0000-00006E650000}"/>
    <cellStyle name="SAPBEXHLevel2X 38 2" xfId="7066" xr:uid="{00000000-0005-0000-0000-00006F650000}"/>
    <cellStyle name="SAPBEXHLevel2X 38 3" xfId="10201" xr:uid="{00000000-0005-0000-0000-000070650000}"/>
    <cellStyle name="SAPBEXHLevel2X 38 4" xfId="11001" xr:uid="{00000000-0005-0000-0000-000071650000}"/>
    <cellStyle name="SAPBEXHLevel2X 38 5" xfId="13376" xr:uid="{00000000-0005-0000-0000-000072650000}"/>
    <cellStyle name="SAPBEXHLevel2X 38 6" xfId="16581" xr:uid="{00000000-0005-0000-0000-000073650000}"/>
    <cellStyle name="SAPBEXHLevel2X 38 7" xfId="18072" xr:uid="{00000000-0005-0000-0000-000074650000}"/>
    <cellStyle name="SAPBEXHLevel2X 38 8" xfId="21277" xr:uid="{00000000-0005-0000-0000-000075650000}"/>
    <cellStyle name="SAPBEXHLevel2X 38 9" xfId="22674" xr:uid="{00000000-0005-0000-0000-000076650000}"/>
    <cellStyle name="SAPBEXHLevel2X 39" xfId="4571" xr:uid="{00000000-0005-0000-0000-000077650000}"/>
    <cellStyle name="SAPBEXHLevel2X 39 2" xfId="7109" xr:uid="{00000000-0005-0000-0000-000078650000}"/>
    <cellStyle name="SAPBEXHLevel2X 39 3" xfId="9138" xr:uid="{00000000-0005-0000-0000-000079650000}"/>
    <cellStyle name="SAPBEXHLevel2X 39 4" xfId="10692" xr:uid="{00000000-0005-0000-0000-00007A650000}"/>
    <cellStyle name="SAPBEXHLevel2X 39 5" xfId="13044" xr:uid="{00000000-0005-0000-0000-00007B650000}"/>
    <cellStyle name="SAPBEXHLevel2X 39 6" xfId="15981" xr:uid="{00000000-0005-0000-0000-00007C650000}"/>
    <cellStyle name="SAPBEXHLevel2X 39 7" xfId="17740" xr:uid="{00000000-0005-0000-0000-00007D650000}"/>
    <cellStyle name="SAPBEXHLevel2X 39 8" xfId="20677" xr:uid="{00000000-0005-0000-0000-00007E650000}"/>
    <cellStyle name="SAPBEXHLevel2X 39 9" xfId="22365" xr:uid="{00000000-0005-0000-0000-00007F650000}"/>
    <cellStyle name="SAPBEXHLevel2X 4" xfId="3173" xr:uid="{00000000-0005-0000-0000-000080650000}"/>
    <cellStyle name="SAPBEXHLevel2X 4 2" xfId="5711" xr:uid="{00000000-0005-0000-0000-000081650000}"/>
    <cellStyle name="SAPBEXHLevel2X 4 3" xfId="5483" xr:uid="{00000000-0005-0000-0000-000082650000}"/>
    <cellStyle name="SAPBEXHLevel2X 4 4" xfId="11659" xr:uid="{00000000-0005-0000-0000-000083650000}"/>
    <cellStyle name="SAPBEXHLevel2X 4 5" xfId="14106" xr:uid="{00000000-0005-0000-0000-000084650000}"/>
    <cellStyle name="SAPBEXHLevel2X 4 6" xfId="15587" xr:uid="{00000000-0005-0000-0000-000085650000}"/>
    <cellStyle name="SAPBEXHLevel2X 4 7" xfId="18802" xr:uid="{00000000-0005-0000-0000-000086650000}"/>
    <cellStyle name="SAPBEXHLevel2X 4 8" xfId="20283" xr:uid="{00000000-0005-0000-0000-000087650000}"/>
    <cellStyle name="SAPBEXHLevel2X 4 9" xfId="23334" xr:uid="{00000000-0005-0000-0000-000088650000}"/>
    <cellStyle name="SAPBEXHLevel2X 40" xfId="4614" xr:uid="{00000000-0005-0000-0000-000089650000}"/>
    <cellStyle name="SAPBEXHLevel2X 40 2" xfId="7152" xr:uid="{00000000-0005-0000-0000-00008A650000}"/>
    <cellStyle name="SAPBEXHLevel2X 40 3" xfId="9040" xr:uid="{00000000-0005-0000-0000-00008B650000}"/>
    <cellStyle name="SAPBEXHLevel2X 40 4" xfId="12298" xr:uid="{00000000-0005-0000-0000-00008C650000}"/>
    <cellStyle name="SAPBEXHLevel2X 40 5" xfId="14646" xr:uid="{00000000-0005-0000-0000-00008D650000}"/>
    <cellStyle name="SAPBEXHLevel2X 40 6" xfId="16738" xr:uid="{00000000-0005-0000-0000-00008E650000}"/>
    <cellStyle name="SAPBEXHLevel2X 40 7" xfId="19342" xr:uid="{00000000-0005-0000-0000-00008F650000}"/>
    <cellStyle name="SAPBEXHLevel2X 40 8" xfId="21434" xr:uid="{00000000-0005-0000-0000-000090650000}"/>
    <cellStyle name="SAPBEXHLevel2X 40 9" xfId="23837" xr:uid="{00000000-0005-0000-0000-000091650000}"/>
    <cellStyle name="SAPBEXHLevel2X 41" xfId="4657" xr:uid="{00000000-0005-0000-0000-000092650000}"/>
    <cellStyle name="SAPBEXHLevel2X 41 2" xfId="7195" xr:uid="{00000000-0005-0000-0000-000093650000}"/>
    <cellStyle name="SAPBEXHLevel2X 41 3" xfId="8954" xr:uid="{00000000-0005-0000-0000-000094650000}"/>
    <cellStyle name="SAPBEXHLevel2X 41 4" xfId="12277" xr:uid="{00000000-0005-0000-0000-000095650000}"/>
    <cellStyle name="SAPBEXHLevel2X 41 5" xfId="13482" xr:uid="{00000000-0005-0000-0000-000096650000}"/>
    <cellStyle name="SAPBEXHLevel2X 41 6" xfId="16002" xr:uid="{00000000-0005-0000-0000-000097650000}"/>
    <cellStyle name="SAPBEXHLevel2X 41 7" xfId="18178" xr:uid="{00000000-0005-0000-0000-000098650000}"/>
    <cellStyle name="SAPBEXHLevel2X 41 8" xfId="20698" xr:uid="{00000000-0005-0000-0000-000099650000}"/>
    <cellStyle name="SAPBEXHLevel2X 41 9" xfId="22764" xr:uid="{00000000-0005-0000-0000-00009A650000}"/>
    <cellStyle name="SAPBEXHLevel2X 42" xfId="4699" xr:uid="{00000000-0005-0000-0000-00009B650000}"/>
    <cellStyle name="SAPBEXHLevel2X 42 2" xfId="7237" xr:uid="{00000000-0005-0000-0000-00009C650000}"/>
    <cellStyle name="SAPBEXHLevel2X 42 3" xfId="9397" xr:uid="{00000000-0005-0000-0000-00009D650000}"/>
    <cellStyle name="SAPBEXHLevel2X 42 4" xfId="10938" xr:uid="{00000000-0005-0000-0000-00009E650000}"/>
    <cellStyle name="SAPBEXHLevel2X 42 5" xfId="14900" xr:uid="{00000000-0005-0000-0000-00009F650000}"/>
    <cellStyle name="SAPBEXHLevel2X 42 6" xfId="15169" xr:uid="{00000000-0005-0000-0000-0000A0650000}"/>
    <cellStyle name="SAPBEXHLevel2X 42 7" xfId="19596" xr:uid="{00000000-0005-0000-0000-0000A1650000}"/>
    <cellStyle name="SAPBEXHLevel2X 42 8" xfId="19865" xr:uid="{00000000-0005-0000-0000-0000A2650000}"/>
    <cellStyle name="SAPBEXHLevel2X 42 9" xfId="24065" xr:uid="{00000000-0005-0000-0000-0000A3650000}"/>
    <cellStyle name="SAPBEXHLevel2X 43" xfId="4742" xr:uid="{00000000-0005-0000-0000-0000A4650000}"/>
    <cellStyle name="SAPBEXHLevel2X 43 2" xfId="7280" xr:uid="{00000000-0005-0000-0000-0000A5650000}"/>
    <cellStyle name="SAPBEXHLevel2X 43 3" xfId="8878" xr:uid="{00000000-0005-0000-0000-0000A6650000}"/>
    <cellStyle name="SAPBEXHLevel2X 43 4" xfId="11807" xr:uid="{00000000-0005-0000-0000-0000A7650000}"/>
    <cellStyle name="SAPBEXHLevel2X 43 5" xfId="14264" xr:uid="{00000000-0005-0000-0000-0000A8650000}"/>
    <cellStyle name="SAPBEXHLevel2X 43 6" xfId="15906" xr:uid="{00000000-0005-0000-0000-0000A9650000}"/>
    <cellStyle name="SAPBEXHLevel2X 43 7" xfId="18960" xr:uid="{00000000-0005-0000-0000-0000AA650000}"/>
    <cellStyle name="SAPBEXHLevel2X 43 8" xfId="20602" xr:uid="{00000000-0005-0000-0000-0000AB650000}"/>
    <cellStyle name="SAPBEXHLevel2X 43 9" xfId="23482" xr:uid="{00000000-0005-0000-0000-0000AC650000}"/>
    <cellStyle name="SAPBEXHLevel2X 44" xfId="4737" xr:uid="{00000000-0005-0000-0000-0000AD650000}"/>
    <cellStyle name="SAPBEXHLevel2X 44 2" xfId="7275" xr:uid="{00000000-0005-0000-0000-0000AE650000}"/>
    <cellStyle name="SAPBEXHLevel2X 44 3" xfId="7711" xr:uid="{00000000-0005-0000-0000-0000AF650000}"/>
    <cellStyle name="SAPBEXHLevel2X 44 4" xfId="11672" xr:uid="{00000000-0005-0000-0000-0000B0650000}"/>
    <cellStyle name="SAPBEXHLevel2X 44 5" xfId="14119" xr:uid="{00000000-0005-0000-0000-0000B1650000}"/>
    <cellStyle name="SAPBEXHLevel2X 44 6" xfId="16221" xr:uid="{00000000-0005-0000-0000-0000B2650000}"/>
    <cellStyle name="SAPBEXHLevel2X 44 7" xfId="18815" xr:uid="{00000000-0005-0000-0000-0000B3650000}"/>
    <cellStyle name="SAPBEXHLevel2X 44 8" xfId="20917" xr:uid="{00000000-0005-0000-0000-0000B4650000}"/>
    <cellStyle name="SAPBEXHLevel2X 44 9" xfId="23346" xr:uid="{00000000-0005-0000-0000-0000B5650000}"/>
    <cellStyle name="SAPBEXHLevel2X 45" xfId="4804" xr:uid="{00000000-0005-0000-0000-0000B6650000}"/>
    <cellStyle name="SAPBEXHLevel2X 45 2" xfId="7342" xr:uid="{00000000-0005-0000-0000-0000B7650000}"/>
    <cellStyle name="SAPBEXHLevel2X 45 3" xfId="9581" xr:uid="{00000000-0005-0000-0000-0000B8650000}"/>
    <cellStyle name="SAPBEXHLevel2X 45 4" xfId="9765" xr:uid="{00000000-0005-0000-0000-0000B9650000}"/>
    <cellStyle name="SAPBEXHLevel2X 45 5" xfId="12520" xr:uid="{00000000-0005-0000-0000-0000BA650000}"/>
    <cellStyle name="SAPBEXHLevel2X 45 6" xfId="15606" xr:uid="{00000000-0005-0000-0000-0000BB650000}"/>
    <cellStyle name="SAPBEXHLevel2X 45 7" xfId="17216" xr:uid="{00000000-0005-0000-0000-0000BC650000}"/>
    <cellStyle name="SAPBEXHLevel2X 45 8" xfId="20302" xr:uid="{00000000-0005-0000-0000-0000BD650000}"/>
    <cellStyle name="SAPBEXHLevel2X 45 9" xfId="21887" xr:uid="{00000000-0005-0000-0000-0000BE650000}"/>
    <cellStyle name="SAPBEXHLevel2X 46" xfId="4847" xr:uid="{00000000-0005-0000-0000-0000BF650000}"/>
    <cellStyle name="SAPBEXHLevel2X 46 2" xfId="7385" xr:uid="{00000000-0005-0000-0000-0000C0650000}"/>
    <cellStyle name="SAPBEXHLevel2X 46 3" xfId="9754" xr:uid="{00000000-0005-0000-0000-0000C1650000}"/>
    <cellStyle name="SAPBEXHLevel2X 46 4" xfId="10763" xr:uid="{00000000-0005-0000-0000-0000C2650000}"/>
    <cellStyle name="SAPBEXHLevel2X 46 5" xfId="13118" xr:uid="{00000000-0005-0000-0000-0000C3650000}"/>
    <cellStyle name="SAPBEXHLevel2X 46 6" xfId="16955" xr:uid="{00000000-0005-0000-0000-0000C4650000}"/>
    <cellStyle name="SAPBEXHLevel2X 46 7" xfId="17814" xr:uid="{00000000-0005-0000-0000-0000C5650000}"/>
    <cellStyle name="SAPBEXHLevel2X 46 8" xfId="21651" xr:uid="{00000000-0005-0000-0000-0000C6650000}"/>
    <cellStyle name="SAPBEXHLevel2X 46 9" xfId="22435" xr:uid="{00000000-0005-0000-0000-0000C7650000}"/>
    <cellStyle name="SAPBEXHLevel2X 47" xfId="4876" xr:uid="{00000000-0005-0000-0000-0000C8650000}"/>
    <cellStyle name="SAPBEXHLevel2X 47 2" xfId="7414" xr:uid="{00000000-0005-0000-0000-0000C9650000}"/>
    <cellStyle name="SAPBEXHLevel2X 47 3" xfId="9237" xr:uid="{00000000-0005-0000-0000-0000CA650000}"/>
    <cellStyle name="SAPBEXHLevel2X 47 4" xfId="11409" xr:uid="{00000000-0005-0000-0000-0000CB650000}"/>
    <cellStyle name="SAPBEXHLevel2X 47 5" xfId="13825" xr:uid="{00000000-0005-0000-0000-0000CC650000}"/>
    <cellStyle name="SAPBEXHLevel2X 47 6" xfId="16180" xr:uid="{00000000-0005-0000-0000-0000CD650000}"/>
    <cellStyle name="SAPBEXHLevel2X 47 7" xfId="18521" xr:uid="{00000000-0005-0000-0000-0000CE650000}"/>
    <cellStyle name="SAPBEXHLevel2X 47 8" xfId="20876" xr:uid="{00000000-0005-0000-0000-0000CF650000}"/>
    <cellStyle name="SAPBEXHLevel2X 47 9" xfId="23083" xr:uid="{00000000-0005-0000-0000-0000D0650000}"/>
    <cellStyle name="SAPBEXHLevel2X 48" xfId="4928" xr:uid="{00000000-0005-0000-0000-0000D1650000}"/>
    <cellStyle name="SAPBEXHLevel2X 48 2" xfId="7466" xr:uid="{00000000-0005-0000-0000-0000D2650000}"/>
    <cellStyle name="SAPBEXHLevel2X 48 3" xfId="7931" xr:uid="{00000000-0005-0000-0000-0000D3650000}"/>
    <cellStyle name="SAPBEXHLevel2X 48 4" xfId="8318" xr:uid="{00000000-0005-0000-0000-0000D4650000}"/>
    <cellStyle name="SAPBEXHLevel2X 48 5" xfId="12538" xr:uid="{00000000-0005-0000-0000-0000D5650000}"/>
    <cellStyle name="SAPBEXHLevel2X 48 6" xfId="16130" xr:uid="{00000000-0005-0000-0000-0000D6650000}"/>
    <cellStyle name="SAPBEXHLevel2X 48 7" xfId="17234" xr:uid="{00000000-0005-0000-0000-0000D7650000}"/>
    <cellStyle name="SAPBEXHLevel2X 48 8" xfId="20826" xr:uid="{00000000-0005-0000-0000-0000D8650000}"/>
    <cellStyle name="SAPBEXHLevel2X 48 9" xfId="21902" xr:uid="{00000000-0005-0000-0000-0000D9650000}"/>
    <cellStyle name="SAPBEXHLevel2X 49" xfId="4967" xr:uid="{00000000-0005-0000-0000-0000DA650000}"/>
    <cellStyle name="SAPBEXHLevel2X 49 2" xfId="7505" xr:uid="{00000000-0005-0000-0000-0000DB650000}"/>
    <cellStyle name="SAPBEXHLevel2X 49 3" xfId="8102" xr:uid="{00000000-0005-0000-0000-0000DC650000}"/>
    <cellStyle name="SAPBEXHLevel2X 49 4" xfId="11200" xr:uid="{00000000-0005-0000-0000-0000DD650000}"/>
    <cellStyle name="SAPBEXHLevel2X 49 5" xfId="13601" xr:uid="{00000000-0005-0000-0000-0000DE650000}"/>
    <cellStyle name="SAPBEXHLevel2X 49 6" xfId="16118" xr:uid="{00000000-0005-0000-0000-0000DF650000}"/>
    <cellStyle name="SAPBEXHLevel2X 49 7" xfId="18297" xr:uid="{00000000-0005-0000-0000-0000E0650000}"/>
    <cellStyle name="SAPBEXHLevel2X 49 8" xfId="20814" xr:uid="{00000000-0005-0000-0000-0000E1650000}"/>
    <cellStyle name="SAPBEXHLevel2X 49 9" xfId="22875" xr:uid="{00000000-0005-0000-0000-0000E2650000}"/>
    <cellStyle name="SAPBEXHLevel2X 5" xfId="3216" xr:uid="{00000000-0005-0000-0000-0000E3650000}"/>
    <cellStyle name="SAPBEXHLevel2X 5 2" xfId="5754" xr:uid="{00000000-0005-0000-0000-0000E4650000}"/>
    <cellStyle name="SAPBEXHLevel2X 5 3" xfId="8932" xr:uid="{00000000-0005-0000-0000-0000E5650000}"/>
    <cellStyle name="SAPBEXHLevel2X 5 4" xfId="11176" xr:uid="{00000000-0005-0000-0000-0000E6650000}"/>
    <cellStyle name="SAPBEXHLevel2X 5 5" xfId="13573" xr:uid="{00000000-0005-0000-0000-0000E7650000}"/>
    <cellStyle name="SAPBEXHLevel2X 5 6" xfId="15362" xr:uid="{00000000-0005-0000-0000-0000E8650000}"/>
    <cellStyle name="SAPBEXHLevel2X 5 7" xfId="18269" xr:uid="{00000000-0005-0000-0000-0000E9650000}"/>
    <cellStyle name="SAPBEXHLevel2X 5 8" xfId="20058" xr:uid="{00000000-0005-0000-0000-0000EA650000}"/>
    <cellStyle name="SAPBEXHLevel2X 5 9" xfId="22849" xr:uid="{00000000-0005-0000-0000-0000EB650000}"/>
    <cellStyle name="SAPBEXHLevel2X 50" xfId="5005" xr:uid="{00000000-0005-0000-0000-0000EC650000}"/>
    <cellStyle name="SAPBEXHLevel2X 50 2" xfId="7543" xr:uid="{00000000-0005-0000-0000-0000ED650000}"/>
    <cellStyle name="SAPBEXHLevel2X 50 3" xfId="8868" xr:uid="{00000000-0005-0000-0000-0000EE650000}"/>
    <cellStyle name="SAPBEXHLevel2X 50 4" xfId="11686" xr:uid="{00000000-0005-0000-0000-0000EF650000}"/>
    <cellStyle name="SAPBEXHLevel2X 50 5" xfId="14134" xr:uid="{00000000-0005-0000-0000-0000F0650000}"/>
    <cellStyle name="SAPBEXHLevel2X 50 6" xfId="16020" xr:uid="{00000000-0005-0000-0000-0000F1650000}"/>
    <cellStyle name="SAPBEXHLevel2X 50 7" xfId="18830" xr:uid="{00000000-0005-0000-0000-0000F2650000}"/>
    <cellStyle name="SAPBEXHLevel2X 50 8" xfId="20716" xr:uid="{00000000-0005-0000-0000-0000F3650000}"/>
    <cellStyle name="SAPBEXHLevel2X 50 9" xfId="23360" xr:uid="{00000000-0005-0000-0000-0000F4650000}"/>
    <cellStyle name="SAPBEXHLevel2X 51" xfId="5042" xr:uid="{00000000-0005-0000-0000-0000F5650000}"/>
    <cellStyle name="SAPBEXHLevel2X 51 2" xfId="7580" xr:uid="{00000000-0005-0000-0000-0000F6650000}"/>
    <cellStyle name="SAPBEXHLevel2X 51 3" xfId="8765" xr:uid="{00000000-0005-0000-0000-0000F7650000}"/>
    <cellStyle name="SAPBEXHLevel2X 51 4" xfId="10556" xr:uid="{00000000-0005-0000-0000-0000F8650000}"/>
    <cellStyle name="SAPBEXHLevel2X 51 5" xfId="12899" xr:uid="{00000000-0005-0000-0000-0000F9650000}"/>
    <cellStyle name="SAPBEXHLevel2X 51 6" xfId="16152" xr:uid="{00000000-0005-0000-0000-0000FA650000}"/>
    <cellStyle name="SAPBEXHLevel2X 51 7" xfId="17595" xr:uid="{00000000-0005-0000-0000-0000FB650000}"/>
    <cellStyle name="SAPBEXHLevel2X 51 8" xfId="20848" xr:uid="{00000000-0005-0000-0000-0000FC650000}"/>
    <cellStyle name="SAPBEXHLevel2X 51 9" xfId="22227" xr:uid="{00000000-0005-0000-0000-0000FD650000}"/>
    <cellStyle name="SAPBEXHLevel2X 52" xfId="5072" xr:uid="{00000000-0005-0000-0000-0000FE650000}"/>
    <cellStyle name="SAPBEXHLevel2X 52 2" xfId="7610" xr:uid="{00000000-0005-0000-0000-0000FF650000}"/>
    <cellStyle name="SAPBEXHLevel2X 52 3" xfId="10020" xr:uid="{00000000-0005-0000-0000-000000660000}"/>
    <cellStyle name="SAPBEXHLevel2X 52 4" xfId="12078" xr:uid="{00000000-0005-0000-0000-000001660000}"/>
    <cellStyle name="SAPBEXHLevel2X 52 5" xfId="14558" xr:uid="{00000000-0005-0000-0000-000002660000}"/>
    <cellStyle name="SAPBEXHLevel2X 52 6" xfId="15411" xr:uid="{00000000-0005-0000-0000-000003660000}"/>
    <cellStyle name="SAPBEXHLevel2X 52 7" xfId="19254" xr:uid="{00000000-0005-0000-0000-000004660000}"/>
    <cellStyle name="SAPBEXHLevel2X 52 8" xfId="20107" xr:uid="{00000000-0005-0000-0000-000005660000}"/>
    <cellStyle name="SAPBEXHLevel2X 52 9" xfId="23750" xr:uid="{00000000-0005-0000-0000-000006660000}"/>
    <cellStyle name="SAPBEXHLevel2X 53" xfId="5098" xr:uid="{00000000-0005-0000-0000-000007660000}"/>
    <cellStyle name="SAPBEXHLevel2X 53 2" xfId="7636" xr:uid="{00000000-0005-0000-0000-000008660000}"/>
    <cellStyle name="SAPBEXHLevel2X 53 3" xfId="9402" xr:uid="{00000000-0005-0000-0000-000009660000}"/>
    <cellStyle name="SAPBEXHLevel2X 53 4" xfId="11454" xr:uid="{00000000-0005-0000-0000-00000A660000}"/>
    <cellStyle name="SAPBEXHLevel2X 53 5" xfId="13875" xr:uid="{00000000-0005-0000-0000-00000B660000}"/>
    <cellStyle name="SAPBEXHLevel2X 53 6" xfId="16156" xr:uid="{00000000-0005-0000-0000-00000C660000}"/>
    <cellStyle name="SAPBEXHLevel2X 53 7" xfId="18571" xr:uid="{00000000-0005-0000-0000-00000D660000}"/>
    <cellStyle name="SAPBEXHLevel2X 53 8" xfId="20852" xr:uid="{00000000-0005-0000-0000-00000E660000}"/>
    <cellStyle name="SAPBEXHLevel2X 53 9" xfId="23129" xr:uid="{00000000-0005-0000-0000-00000F660000}"/>
    <cellStyle name="SAPBEXHLevel2X 54" xfId="5146" xr:uid="{00000000-0005-0000-0000-000010660000}"/>
    <cellStyle name="SAPBEXHLevel2X 54 2" xfId="7684" xr:uid="{00000000-0005-0000-0000-000011660000}"/>
    <cellStyle name="SAPBEXHLevel2X 54 3" xfId="8978" xr:uid="{00000000-0005-0000-0000-000012660000}"/>
    <cellStyle name="SAPBEXHLevel2X 54 4" xfId="12238" xr:uid="{00000000-0005-0000-0000-000013660000}"/>
    <cellStyle name="SAPBEXHLevel2X 54 5" xfId="14600" xr:uid="{00000000-0005-0000-0000-000014660000}"/>
    <cellStyle name="SAPBEXHLevel2X 54 6" xfId="15678" xr:uid="{00000000-0005-0000-0000-000015660000}"/>
    <cellStyle name="SAPBEXHLevel2X 54 7" xfId="19296" xr:uid="{00000000-0005-0000-0000-000016660000}"/>
    <cellStyle name="SAPBEXHLevel2X 54 8" xfId="20374" xr:uid="{00000000-0005-0000-0000-000017660000}"/>
    <cellStyle name="SAPBEXHLevel2X 54 9" xfId="23792" xr:uid="{00000000-0005-0000-0000-000018660000}"/>
    <cellStyle name="SAPBEXHLevel2X 55" xfId="5215" xr:uid="{00000000-0005-0000-0000-000019660000}"/>
    <cellStyle name="SAPBEXHLevel2X 55 2" xfId="7754" xr:uid="{00000000-0005-0000-0000-00001A660000}"/>
    <cellStyle name="SAPBEXHLevel2X 55 3" xfId="9488" xr:uid="{00000000-0005-0000-0000-00001B660000}"/>
    <cellStyle name="SAPBEXHLevel2X 55 4" xfId="11107" xr:uid="{00000000-0005-0000-0000-00001C660000}"/>
    <cellStyle name="SAPBEXHLevel2X 55 5" xfId="13501" xr:uid="{00000000-0005-0000-0000-00001D660000}"/>
    <cellStyle name="SAPBEXHLevel2X 55 6" xfId="15136" xr:uid="{00000000-0005-0000-0000-00001E660000}"/>
    <cellStyle name="SAPBEXHLevel2X 55 7" xfId="18197" xr:uid="{00000000-0005-0000-0000-00001F660000}"/>
    <cellStyle name="SAPBEXHLevel2X 55 8" xfId="19832" xr:uid="{00000000-0005-0000-0000-000020660000}"/>
    <cellStyle name="SAPBEXHLevel2X 55 9" xfId="22780" xr:uid="{00000000-0005-0000-0000-000021660000}"/>
    <cellStyle name="SAPBEXHLevel2X 56" xfId="5253" xr:uid="{00000000-0005-0000-0000-000022660000}"/>
    <cellStyle name="SAPBEXHLevel2X 56 2" xfId="8956" xr:uid="{00000000-0005-0000-0000-000023660000}"/>
    <cellStyle name="SAPBEXHLevel2X 56 3" xfId="11830" xr:uid="{00000000-0005-0000-0000-000024660000}"/>
    <cellStyle name="SAPBEXHLevel2X 56 4" xfId="14288" xr:uid="{00000000-0005-0000-0000-000025660000}"/>
    <cellStyle name="SAPBEXHLevel2X 56 5" xfId="15331" xr:uid="{00000000-0005-0000-0000-000026660000}"/>
    <cellStyle name="SAPBEXHLevel2X 56 6" xfId="18984" xr:uid="{00000000-0005-0000-0000-000027660000}"/>
    <cellStyle name="SAPBEXHLevel2X 56 7" xfId="20027" xr:uid="{00000000-0005-0000-0000-000028660000}"/>
    <cellStyle name="SAPBEXHLevel2X 56 8" xfId="23505" xr:uid="{00000000-0005-0000-0000-000029660000}"/>
    <cellStyle name="SAPBEXHLevel2X 57" xfId="5446" xr:uid="{00000000-0005-0000-0000-00002A660000}"/>
    <cellStyle name="SAPBEXHLevel2X 58" xfId="10247" xr:uid="{00000000-0005-0000-0000-00002B660000}"/>
    <cellStyle name="SAPBEXHLevel2X 59" xfId="12555" xr:uid="{00000000-0005-0000-0000-00002C660000}"/>
    <cellStyle name="SAPBEXHLevel2X 6" xfId="3259" xr:uid="{00000000-0005-0000-0000-00002D660000}"/>
    <cellStyle name="SAPBEXHLevel2X 6 2" xfId="5797" xr:uid="{00000000-0005-0000-0000-00002E660000}"/>
    <cellStyle name="SAPBEXHLevel2X 6 3" xfId="8770" xr:uid="{00000000-0005-0000-0000-00002F660000}"/>
    <cellStyle name="SAPBEXHLevel2X 6 4" xfId="12035" xr:uid="{00000000-0005-0000-0000-000030660000}"/>
    <cellStyle name="SAPBEXHLevel2X 6 5" xfId="14517" xr:uid="{00000000-0005-0000-0000-000031660000}"/>
    <cellStyle name="SAPBEXHLevel2X 6 6" xfId="13406" xr:uid="{00000000-0005-0000-0000-000032660000}"/>
    <cellStyle name="SAPBEXHLevel2X 6 7" xfId="19213" xr:uid="{00000000-0005-0000-0000-000033660000}"/>
    <cellStyle name="SAPBEXHLevel2X 6 8" xfId="18102" xr:uid="{00000000-0005-0000-0000-000034660000}"/>
    <cellStyle name="SAPBEXHLevel2X 6 9" xfId="23710" xr:uid="{00000000-0005-0000-0000-000035660000}"/>
    <cellStyle name="SAPBEXHLevel2X 60" xfId="15504" xr:uid="{00000000-0005-0000-0000-000036660000}"/>
    <cellStyle name="SAPBEXHLevel2X 61" xfId="17251" xr:uid="{00000000-0005-0000-0000-000037660000}"/>
    <cellStyle name="SAPBEXHLevel2X 62" xfId="20200" xr:uid="{00000000-0005-0000-0000-000038660000}"/>
    <cellStyle name="SAPBEXHLevel2X 63" xfId="21916" xr:uid="{00000000-0005-0000-0000-000039660000}"/>
    <cellStyle name="SAPBEXHLevel2X 7" xfId="3302" xr:uid="{00000000-0005-0000-0000-00003A660000}"/>
    <cellStyle name="SAPBEXHLevel2X 7 2" xfId="5840" xr:uid="{00000000-0005-0000-0000-00003B660000}"/>
    <cellStyle name="SAPBEXHLevel2X 7 3" xfId="10044" xr:uid="{00000000-0005-0000-0000-00003C660000}"/>
    <cellStyle name="SAPBEXHLevel2X 7 4" xfId="11744" xr:uid="{00000000-0005-0000-0000-00003D660000}"/>
    <cellStyle name="SAPBEXHLevel2X 7 5" xfId="14195" xr:uid="{00000000-0005-0000-0000-00003E660000}"/>
    <cellStyle name="SAPBEXHLevel2X 7 6" xfId="16495" xr:uid="{00000000-0005-0000-0000-00003F660000}"/>
    <cellStyle name="SAPBEXHLevel2X 7 7" xfId="18891" xr:uid="{00000000-0005-0000-0000-000040660000}"/>
    <cellStyle name="SAPBEXHLevel2X 7 8" xfId="21191" xr:uid="{00000000-0005-0000-0000-000041660000}"/>
    <cellStyle name="SAPBEXHLevel2X 7 9" xfId="23418" xr:uid="{00000000-0005-0000-0000-000042660000}"/>
    <cellStyle name="SAPBEXHLevel2X 8" xfId="3345" xr:uid="{00000000-0005-0000-0000-000043660000}"/>
    <cellStyle name="SAPBEXHLevel2X 8 2" xfId="5883" xr:uid="{00000000-0005-0000-0000-000044660000}"/>
    <cellStyle name="SAPBEXHLevel2X 8 3" xfId="8134" xr:uid="{00000000-0005-0000-0000-000045660000}"/>
    <cellStyle name="SAPBEXHLevel2X 8 4" xfId="12073" xr:uid="{00000000-0005-0000-0000-000046660000}"/>
    <cellStyle name="SAPBEXHLevel2X 8 5" xfId="14553" xr:uid="{00000000-0005-0000-0000-000047660000}"/>
    <cellStyle name="SAPBEXHLevel2X 8 6" xfId="15227" xr:uid="{00000000-0005-0000-0000-000048660000}"/>
    <cellStyle name="SAPBEXHLevel2X 8 7" xfId="19249" xr:uid="{00000000-0005-0000-0000-000049660000}"/>
    <cellStyle name="SAPBEXHLevel2X 8 8" xfId="19923" xr:uid="{00000000-0005-0000-0000-00004A660000}"/>
    <cellStyle name="SAPBEXHLevel2X 8 9" xfId="23745" xr:uid="{00000000-0005-0000-0000-00004B660000}"/>
    <cellStyle name="SAPBEXHLevel2X 9" xfId="3388" xr:uid="{00000000-0005-0000-0000-00004C660000}"/>
    <cellStyle name="SAPBEXHLevel2X 9 2" xfId="5926" xr:uid="{00000000-0005-0000-0000-00004D660000}"/>
    <cellStyle name="SAPBEXHLevel2X 9 3" xfId="9417" xr:uid="{00000000-0005-0000-0000-00004E660000}"/>
    <cellStyle name="SAPBEXHLevel2X 9 4" xfId="10863" xr:uid="{00000000-0005-0000-0000-00004F660000}"/>
    <cellStyle name="SAPBEXHLevel2X 9 5" xfId="13228" xr:uid="{00000000-0005-0000-0000-000050660000}"/>
    <cellStyle name="SAPBEXHLevel2X 9 6" xfId="15312" xr:uid="{00000000-0005-0000-0000-000051660000}"/>
    <cellStyle name="SAPBEXHLevel2X 9 7" xfId="17924" xr:uid="{00000000-0005-0000-0000-000052660000}"/>
    <cellStyle name="SAPBEXHLevel2X 9 8" xfId="20008" xr:uid="{00000000-0005-0000-0000-000053660000}"/>
    <cellStyle name="SAPBEXHLevel2X 9 9" xfId="22534" xr:uid="{00000000-0005-0000-0000-000054660000}"/>
    <cellStyle name="SAPBEXHLevel3" xfId="2966" xr:uid="{00000000-0005-0000-0000-000055660000}"/>
    <cellStyle name="SAPBEXHLevel3 10" xfId="3432" xr:uid="{00000000-0005-0000-0000-000056660000}"/>
    <cellStyle name="SAPBEXHLevel3 10 2" xfId="5970" xr:uid="{00000000-0005-0000-0000-000057660000}"/>
    <cellStyle name="SAPBEXHLevel3 10 3" xfId="8788" xr:uid="{00000000-0005-0000-0000-000058660000}"/>
    <cellStyle name="SAPBEXHLevel3 10 4" xfId="11721" xr:uid="{00000000-0005-0000-0000-000059660000}"/>
    <cellStyle name="SAPBEXHLevel3 10 5" xfId="14172" xr:uid="{00000000-0005-0000-0000-00005A660000}"/>
    <cellStyle name="SAPBEXHLevel3 10 6" xfId="14992" xr:uid="{00000000-0005-0000-0000-00005B660000}"/>
    <cellStyle name="SAPBEXHLevel3 10 7" xfId="18868" xr:uid="{00000000-0005-0000-0000-00005C660000}"/>
    <cellStyle name="SAPBEXHLevel3 10 8" xfId="19688" xr:uid="{00000000-0005-0000-0000-00005D660000}"/>
    <cellStyle name="SAPBEXHLevel3 10 9" xfId="23395" xr:uid="{00000000-0005-0000-0000-00005E660000}"/>
    <cellStyle name="SAPBEXHLevel3 11" xfId="3502" xr:uid="{00000000-0005-0000-0000-00005F660000}"/>
    <cellStyle name="SAPBEXHLevel3 11 2" xfId="6040" xr:uid="{00000000-0005-0000-0000-000060660000}"/>
    <cellStyle name="SAPBEXHLevel3 11 3" xfId="9530" xr:uid="{00000000-0005-0000-0000-000061660000}"/>
    <cellStyle name="SAPBEXHLevel3 11 4" xfId="10531" xr:uid="{00000000-0005-0000-0000-000062660000}"/>
    <cellStyle name="SAPBEXHLevel3 11 5" xfId="12874" xr:uid="{00000000-0005-0000-0000-000063660000}"/>
    <cellStyle name="SAPBEXHLevel3 11 6" xfId="16042" xr:uid="{00000000-0005-0000-0000-000064660000}"/>
    <cellStyle name="SAPBEXHLevel3 11 7" xfId="17570" xr:uid="{00000000-0005-0000-0000-000065660000}"/>
    <cellStyle name="SAPBEXHLevel3 11 8" xfId="20738" xr:uid="{00000000-0005-0000-0000-000066660000}"/>
    <cellStyle name="SAPBEXHLevel3 11 9" xfId="22202" xr:uid="{00000000-0005-0000-0000-000067660000}"/>
    <cellStyle name="SAPBEXHLevel3 12" xfId="3518" xr:uid="{00000000-0005-0000-0000-000068660000}"/>
    <cellStyle name="SAPBEXHLevel3 12 2" xfId="6056" xr:uid="{00000000-0005-0000-0000-000069660000}"/>
    <cellStyle name="SAPBEXHLevel3 12 3" xfId="8191" xr:uid="{00000000-0005-0000-0000-00006A660000}"/>
    <cellStyle name="SAPBEXHLevel3 12 4" xfId="11766" xr:uid="{00000000-0005-0000-0000-00006B660000}"/>
    <cellStyle name="SAPBEXHLevel3 12 5" xfId="14218" xr:uid="{00000000-0005-0000-0000-00006C660000}"/>
    <cellStyle name="SAPBEXHLevel3 12 6" xfId="15612" xr:uid="{00000000-0005-0000-0000-00006D660000}"/>
    <cellStyle name="SAPBEXHLevel3 12 7" xfId="18914" xr:uid="{00000000-0005-0000-0000-00006E660000}"/>
    <cellStyle name="SAPBEXHLevel3 12 8" xfId="20308" xr:uid="{00000000-0005-0000-0000-00006F660000}"/>
    <cellStyle name="SAPBEXHLevel3 12 9" xfId="23440" xr:uid="{00000000-0005-0000-0000-000070660000}"/>
    <cellStyle name="SAPBEXHLevel3 13" xfId="3608" xr:uid="{00000000-0005-0000-0000-000071660000}"/>
    <cellStyle name="SAPBEXHLevel3 13 2" xfId="6146" xr:uid="{00000000-0005-0000-0000-000072660000}"/>
    <cellStyle name="SAPBEXHLevel3 13 3" xfId="9077" xr:uid="{00000000-0005-0000-0000-000073660000}"/>
    <cellStyle name="SAPBEXHLevel3 13 4" xfId="12059" xr:uid="{00000000-0005-0000-0000-000074660000}"/>
    <cellStyle name="SAPBEXHLevel3 13 5" xfId="14539" xr:uid="{00000000-0005-0000-0000-000075660000}"/>
    <cellStyle name="SAPBEXHLevel3 13 6" xfId="14228" xr:uid="{00000000-0005-0000-0000-000076660000}"/>
    <cellStyle name="SAPBEXHLevel3 13 7" xfId="19235" xr:uid="{00000000-0005-0000-0000-000077660000}"/>
    <cellStyle name="SAPBEXHLevel3 13 8" xfId="18924" xr:uid="{00000000-0005-0000-0000-000078660000}"/>
    <cellStyle name="SAPBEXHLevel3 13 9" xfId="23731" xr:uid="{00000000-0005-0000-0000-000079660000}"/>
    <cellStyle name="SAPBEXHLevel3 14" xfId="3630" xr:uid="{00000000-0005-0000-0000-00007A660000}"/>
    <cellStyle name="SAPBEXHLevel3 14 2" xfId="6168" xr:uid="{00000000-0005-0000-0000-00007B660000}"/>
    <cellStyle name="SAPBEXHLevel3 14 3" xfId="9280" xr:uid="{00000000-0005-0000-0000-00007C660000}"/>
    <cellStyle name="SAPBEXHLevel3 14 4" xfId="10377" xr:uid="{00000000-0005-0000-0000-00007D660000}"/>
    <cellStyle name="SAPBEXHLevel3 14 5" xfId="12699" xr:uid="{00000000-0005-0000-0000-00007E660000}"/>
    <cellStyle name="SAPBEXHLevel3 14 6" xfId="16394" xr:uid="{00000000-0005-0000-0000-00007F660000}"/>
    <cellStyle name="SAPBEXHLevel3 14 7" xfId="17395" xr:uid="{00000000-0005-0000-0000-000080660000}"/>
    <cellStyle name="SAPBEXHLevel3 14 8" xfId="21090" xr:uid="{00000000-0005-0000-0000-000081660000}"/>
    <cellStyle name="SAPBEXHLevel3 14 9" xfId="22048" xr:uid="{00000000-0005-0000-0000-000082660000}"/>
    <cellStyle name="SAPBEXHLevel3 15" xfId="3669" xr:uid="{00000000-0005-0000-0000-000083660000}"/>
    <cellStyle name="SAPBEXHLevel3 15 2" xfId="6207" xr:uid="{00000000-0005-0000-0000-000084660000}"/>
    <cellStyle name="SAPBEXHLevel3 15 3" xfId="9834" xr:uid="{00000000-0005-0000-0000-000085660000}"/>
    <cellStyle name="SAPBEXHLevel3 15 4" xfId="11944" xr:uid="{00000000-0005-0000-0000-000086660000}"/>
    <cellStyle name="SAPBEXHLevel3 15 5" xfId="14417" xr:uid="{00000000-0005-0000-0000-000087660000}"/>
    <cellStyle name="SAPBEXHLevel3 15 6" xfId="15271" xr:uid="{00000000-0005-0000-0000-000088660000}"/>
    <cellStyle name="SAPBEXHLevel3 15 7" xfId="19113" xr:uid="{00000000-0005-0000-0000-000089660000}"/>
    <cellStyle name="SAPBEXHLevel3 15 8" xfId="19967" xr:uid="{00000000-0005-0000-0000-00008A660000}"/>
    <cellStyle name="SAPBEXHLevel3 15 9" xfId="23619" xr:uid="{00000000-0005-0000-0000-00008B660000}"/>
    <cellStyle name="SAPBEXHLevel3 16" xfId="3731" xr:uid="{00000000-0005-0000-0000-00008C660000}"/>
    <cellStyle name="SAPBEXHLevel3 16 2" xfId="6269" xr:uid="{00000000-0005-0000-0000-00008D660000}"/>
    <cellStyle name="SAPBEXHLevel3 16 3" xfId="9564" xr:uid="{00000000-0005-0000-0000-00008E660000}"/>
    <cellStyle name="SAPBEXHLevel3 16 4" xfId="12174" xr:uid="{00000000-0005-0000-0000-00008F660000}"/>
    <cellStyle name="SAPBEXHLevel3 16 5" xfId="12322" xr:uid="{00000000-0005-0000-0000-000090660000}"/>
    <cellStyle name="SAPBEXHLevel3 16 6" xfId="13173" xr:uid="{00000000-0005-0000-0000-000091660000}"/>
    <cellStyle name="SAPBEXHLevel3 16 7" xfId="17018" xr:uid="{00000000-0005-0000-0000-000092660000}"/>
    <cellStyle name="SAPBEXHLevel3 16 8" xfId="17869" xr:uid="{00000000-0005-0000-0000-000093660000}"/>
    <cellStyle name="SAPBEXHLevel3 16 9" xfId="21712" xr:uid="{00000000-0005-0000-0000-000094660000}"/>
    <cellStyle name="SAPBEXHLevel3 17" xfId="3821" xr:uid="{00000000-0005-0000-0000-000095660000}"/>
    <cellStyle name="SAPBEXHLevel3 17 2" xfId="6359" xr:uid="{00000000-0005-0000-0000-000096660000}"/>
    <cellStyle name="SAPBEXHLevel3 17 3" xfId="8566" xr:uid="{00000000-0005-0000-0000-000097660000}"/>
    <cellStyle name="SAPBEXHLevel3 17 4" xfId="11970" xr:uid="{00000000-0005-0000-0000-000098660000}"/>
    <cellStyle name="SAPBEXHLevel3 17 5" xfId="14447" xr:uid="{00000000-0005-0000-0000-000099660000}"/>
    <cellStyle name="SAPBEXHLevel3 17 6" xfId="16997" xr:uid="{00000000-0005-0000-0000-00009A660000}"/>
    <cellStyle name="SAPBEXHLevel3 17 7" xfId="19143" xr:uid="{00000000-0005-0000-0000-00009B660000}"/>
    <cellStyle name="SAPBEXHLevel3 17 8" xfId="21693" xr:uid="{00000000-0005-0000-0000-00009C660000}"/>
    <cellStyle name="SAPBEXHLevel3 17 9" xfId="23645" xr:uid="{00000000-0005-0000-0000-00009D660000}"/>
    <cellStyle name="SAPBEXHLevel3 18" xfId="3843" xr:uid="{00000000-0005-0000-0000-00009E660000}"/>
    <cellStyle name="SAPBEXHLevel3 18 2" xfId="6381" xr:uid="{00000000-0005-0000-0000-00009F660000}"/>
    <cellStyle name="SAPBEXHLevel3 18 3" xfId="8223" xr:uid="{00000000-0005-0000-0000-0000A0660000}"/>
    <cellStyle name="SAPBEXHLevel3 18 4" xfId="10764" xr:uid="{00000000-0005-0000-0000-0000A1660000}"/>
    <cellStyle name="SAPBEXHLevel3 18 5" xfId="13119" xr:uid="{00000000-0005-0000-0000-0000A2660000}"/>
    <cellStyle name="SAPBEXHLevel3 18 6" xfId="15601" xr:uid="{00000000-0005-0000-0000-0000A3660000}"/>
    <cellStyle name="SAPBEXHLevel3 18 7" xfId="17815" xr:uid="{00000000-0005-0000-0000-0000A4660000}"/>
    <cellStyle name="SAPBEXHLevel3 18 8" xfId="20297" xr:uid="{00000000-0005-0000-0000-0000A5660000}"/>
    <cellStyle name="SAPBEXHLevel3 18 9" xfId="22436" xr:uid="{00000000-0005-0000-0000-0000A6660000}"/>
    <cellStyle name="SAPBEXHLevel3 19" xfId="3909" xr:uid="{00000000-0005-0000-0000-0000A7660000}"/>
    <cellStyle name="SAPBEXHLevel3 19 2" xfId="6447" xr:uid="{00000000-0005-0000-0000-0000A8660000}"/>
    <cellStyle name="SAPBEXHLevel3 19 3" xfId="8763" xr:uid="{00000000-0005-0000-0000-0000A9660000}"/>
    <cellStyle name="SAPBEXHLevel3 19 4" xfId="10539" xr:uid="{00000000-0005-0000-0000-0000AA660000}"/>
    <cellStyle name="SAPBEXHLevel3 19 5" xfId="12882" xr:uid="{00000000-0005-0000-0000-0000AB660000}"/>
    <cellStyle name="SAPBEXHLevel3 19 6" xfId="15439" xr:uid="{00000000-0005-0000-0000-0000AC660000}"/>
    <cellStyle name="SAPBEXHLevel3 19 7" xfId="17578" xr:uid="{00000000-0005-0000-0000-0000AD660000}"/>
    <cellStyle name="SAPBEXHLevel3 19 8" xfId="20135" xr:uid="{00000000-0005-0000-0000-0000AE660000}"/>
    <cellStyle name="SAPBEXHLevel3 19 9" xfId="22210" xr:uid="{00000000-0005-0000-0000-0000AF660000}"/>
    <cellStyle name="SAPBEXHLevel3 2" xfId="3085" xr:uid="{00000000-0005-0000-0000-0000B0660000}"/>
    <cellStyle name="SAPBEXHLevel3 2 2" xfId="5623" xr:uid="{00000000-0005-0000-0000-0000B1660000}"/>
    <cellStyle name="SAPBEXHLevel3 2 3" xfId="9072" xr:uid="{00000000-0005-0000-0000-0000B2660000}"/>
    <cellStyle name="SAPBEXHLevel3 2 4" xfId="11661" xr:uid="{00000000-0005-0000-0000-0000B3660000}"/>
    <cellStyle name="SAPBEXHLevel3 2 5" xfId="14108" xr:uid="{00000000-0005-0000-0000-0000B4660000}"/>
    <cellStyle name="SAPBEXHLevel3 2 6" xfId="12481" xr:uid="{00000000-0005-0000-0000-0000B5660000}"/>
    <cellStyle name="SAPBEXHLevel3 2 7" xfId="18804" xr:uid="{00000000-0005-0000-0000-0000B6660000}"/>
    <cellStyle name="SAPBEXHLevel3 2 8" xfId="17177" xr:uid="{00000000-0005-0000-0000-0000B7660000}"/>
    <cellStyle name="SAPBEXHLevel3 2 9" xfId="23336" xr:uid="{00000000-0005-0000-0000-0000B8660000}"/>
    <cellStyle name="SAPBEXHLevel3 20" xfId="3952" xr:uid="{00000000-0005-0000-0000-0000B9660000}"/>
    <cellStyle name="SAPBEXHLevel3 20 2" xfId="6490" xr:uid="{00000000-0005-0000-0000-0000BA660000}"/>
    <cellStyle name="SAPBEXHLevel3 20 3" xfId="8353" xr:uid="{00000000-0005-0000-0000-0000BB660000}"/>
    <cellStyle name="SAPBEXHLevel3 20 4" xfId="10452" xr:uid="{00000000-0005-0000-0000-0000BC660000}"/>
    <cellStyle name="SAPBEXHLevel3 20 5" xfId="12783" xr:uid="{00000000-0005-0000-0000-0000BD660000}"/>
    <cellStyle name="SAPBEXHLevel3 20 6" xfId="15448" xr:uid="{00000000-0005-0000-0000-0000BE660000}"/>
    <cellStyle name="SAPBEXHLevel3 20 7" xfId="17479" xr:uid="{00000000-0005-0000-0000-0000BF660000}"/>
    <cellStyle name="SAPBEXHLevel3 20 8" xfId="20144" xr:uid="{00000000-0005-0000-0000-0000C0660000}"/>
    <cellStyle name="SAPBEXHLevel3 20 9" xfId="22123" xr:uid="{00000000-0005-0000-0000-0000C1660000}"/>
    <cellStyle name="SAPBEXHLevel3 21" xfId="3991" xr:uid="{00000000-0005-0000-0000-0000C2660000}"/>
    <cellStyle name="SAPBEXHLevel3 21 2" xfId="6529" xr:uid="{00000000-0005-0000-0000-0000C3660000}"/>
    <cellStyle name="SAPBEXHLevel3 21 3" xfId="9954" xr:uid="{00000000-0005-0000-0000-0000C4660000}"/>
    <cellStyle name="SAPBEXHLevel3 21 4" xfId="10273" xr:uid="{00000000-0005-0000-0000-0000C5660000}"/>
    <cellStyle name="SAPBEXHLevel3 21 5" xfId="13921" xr:uid="{00000000-0005-0000-0000-0000C6660000}"/>
    <cellStyle name="SAPBEXHLevel3 21 6" xfId="16340" xr:uid="{00000000-0005-0000-0000-0000C7660000}"/>
    <cellStyle name="SAPBEXHLevel3 21 7" xfId="18617" xr:uid="{00000000-0005-0000-0000-0000C8660000}"/>
    <cellStyle name="SAPBEXHLevel3 21 8" xfId="21036" xr:uid="{00000000-0005-0000-0000-0000C9660000}"/>
    <cellStyle name="SAPBEXHLevel3 21 9" xfId="23169" xr:uid="{00000000-0005-0000-0000-0000CA660000}"/>
    <cellStyle name="SAPBEXHLevel3 22" xfId="4084" xr:uid="{00000000-0005-0000-0000-0000CB660000}"/>
    <cellStyle name="SAPBEXHLevel3 22 2" xfId="6622" xr:uid="{00000000-0005-0000-0000-0000CC660000}"/>
    <cellStyle name="SAPBEXHLevel3 22 3" xfId="8080" xr:uid="{00000000-0005-0000-0000-0000CD660000}"/>
    <cellStyle name="SAPBEXHLevel3 22 4" xfId="11982" xr:uid="{00000000-0005-0000-0000-0000CE660000}"/>
    <cellStyle name="SAPBEXHLevel3 22 5" xfId="14460" xr:uid="{00000000-0005-0000-0000-0000CF660000}"/>
    <cellStyle name="SAPBEXHLevel3 22 6" xfId="14974" xr:uid="{00000000-0005-0000-0000-0000D0660000}"/>
    <cellStyle name="SAPBEXHLevel3 22 7" xfId="19156" xr:uid="{00000000-0005-0000-0000-0000D1660000}"/>
    <cellStyle name="SAPBEXHLevel3 22 8" xfId="19670" xr:uid="{00000000-0005-0000-0000-0000D2660000}"/>
    <cellStyle name="SAPBEXHLevel3 22 9" xfId="23657" xr:uid="{00000000-0005-0000-0000-0000D3660000}"/>
    <cellStyle name="SAPBEXHLevel3 23" xfId="4100" xr:uid="{00000000-0005-0000-0000-0000D4660000}"/>
    <cellStyle name="SAPBEXHLevel3 23 2" xfId="6638" xr:uid="{00000000-0005-0000-0000-0000D5660000}"/>
    <cellStyle name="SAPBEXHLevel3 23 3" xfId="9723" xr:uid="{00000000-0005-0000-0000-0000D6660000}"/>
    <cellStyle name="SAPBEXHLevel3 23 4" xfId="9433" xr:uid="{00000000-0005-0000-0000-0000D7660000}"/>
    <cellStyle name="SAPBEXHLevel3 23 5" xfId="12384" xr:uid="{00000000-0005-0000-0000-0000D8660000}"/>
    <cellStyle name="SAPBEXHLevel3 23 6" xfId="16122" xr:uid="{00000000-0005-0000-0000-0000D9660000}"/>
    <cellStyle name="SAPBEXHLevel3 23 7" xfId="17080" xr:uid="{00000000-0005-0000-0000-0000DA660000}"/>
    <cellStyle name="SAPBEXHLevel3 23 8" xfId="20818" xr:uid="{00000000-0005-0000-0000-0000DB660000}"/>
    <cellStyle name="SAPBEXHLevel3 23 9" xfId="21769" xr:uid="{00000000-0005-0000-0000-0000DC660000}"/>
    <cellStyle name="SAPBEXHLevel3 24" xfId="4143" xr:uid="{00000000-0005-0000-0000-0000DD660000}"/>
    <cellStyle name="SAPBEXHLevel3 24 2" xfId="6681" xr:uid="{00000000-0005-0000-0000-0000DE660000}"/>
    <cellStyle name="SAPBEXHLevel3 24 3" xfId="5522" xr:uid="{00000000-0005-0000-0000-0000DF660000}"/>
    <cellStyle name="SAPBEXHLevel3 24 4" xfId="11980" xr:uid="{00000000-0005-0000-0000-0000E0660000}"/>
    <cellStyle name="SAPBEXHLevel3 24 5" xfId="14458" xr:uid="{00000000-0005-0000-0000-0000E1660000}"/>
    <cellStyle name="SAPBEXHLevel3 24 6" xfId="15861" xr:uid="{00000000-0005-0000-0000-0000E2660000}"/>
    <cellStyle name="SAPBEXHLevel3 24 7" xfId="19154" xr:uid="{00000000-0005-0000-0000-0000E3660000}"/>
    <cellStyle name="SAPBEXHLevel3 24 8" xfId="20557" xr:uid="{00000000-0005-0000-0000-0000E4660000}"/>
    <cellStyle name="SAPBEXHLevel3 24 9" xfId="23655" xr:uid="{00000000-0005-0000-0000-0000E5660000}"/>
    <cellStyle name="SAPBEXHLevel3 25" xfId="4186" xr:uid="{00000000-0005-0000-0000-0000E6660000}"/>
    <cellStyle name="SAPBEXHLevel3 25 2" xfId="6724" xr:uid="{00000000-0005-0000-0000-0000E7660000}"/>
    <cellStyle name="SAPBEXHLevel3 25 3" xfId="10234" xr:uid="{00000000-0005-0000-0000-0000E8660000}"/>
    <cellStyle name="SAPBEXHLevel3 25 4" xfId="12090" xr:uid="{00000000-0005-0000-0000-0000E9660000}"/>
    <cellStyle name="SAPBEXHLevel3 25 5" xfId="14570" xr:uid="{00000000-0005-0000-0000-0000EA660000}"/>
    <cellStyle name="SAPBEXHLevel3 25 6" xfId="15972" xr:uid="{00000000-0005-0000-0000-0000EB660000}"/>
    <cellStyle name="SAPBEXHLevel3 25 7" xfId="19266" xr:uid="{00000000-0005-0000-0000-0000EC660000}"/>
    <cellStyle name="SAPBEXHLevel3 25 8" xfId="20668" xr:uid="{00000000-0005-0000-0000-0000ED660000}"/>
    <cellStyle name="SAPBEXHLevel3 25 9" xfId="23762" xr:uid="{00000000-0005-0000-0000-0000EE660000}"/>
    <cellStyle name="SAPBEXHLevel3 26" xfId="4228" xr:uid="{00000000-0005-0000-0000-0000EF660000}"/>
    <cellStyle name="SAPBEXHLevel3 26 2" xfId="6766" xr:uid="{00000000-0005-0000-0000-0000F0660000}"/>
    <cellStyle name="SAPBEXHLevel3 26 3" xfId="7952" xr:uid="{00000000-0005-0000-0000-0000F1660000}"/>
    <cellStyle name="SAPBEXHLevel3 26 4" xfId="11231" xr:uid="{00000000-0005-0000-0000-0000F2660000}"/>
    <cellStyle name="SAPBEXHLevel3 26 5" xfId="13636" xr:uid="{00000000-0005-0000-0000-0000F3660000}"/>
    <cellStyle name="SAPBEXHLevel3 26 6" xfId="16431" xr:uid="{00000000-0005-0000-0000-0000F4660000}"/>
    <cellStyle name="SAPBEXHLevel3 26 7" xfId="18332" xr:uid="{00000000-0005-0000-0000-0000F5660000}"/>
    <cellStyle name="SAPBEXHLevel3 26 8" xfId="21127" xr:uid="{00000000-0005-0000-0000-0000F6660000}"/>
    <cellStyle name="SAPBEXHLevel3 26 9" xfId="22905" xr:uid="{00000000-0005-0000-0000-0000F7660000}"/>
    <cellStyle name="SAPBEXHLevel3 27" xfId="4271" xr:uid="{00000000-0005-0000-0000-0000F8660000}"/>
    <cellStyle name="SAPBEXHLevel3 27 2" xfId="6809" xr:uid="{00000000-0005-0000-0000-0000F9660000}"/>
    <cellStyle name="SAPBEXHLevel3 27 3" xfId="8327" xr:uid="{00000000-0005-0000-0000-0000FA660000}"/>
    <cellStyle name="SAPBEXHLevel3 27 4" xfId="11569" xr:uid="{00000000-0005-0000-0000-0000FB660000}"/>
    <cellStyle name="SAPBEXHLevel3 27 5" xfId="14006" xr:uid="{00000000-0005-0000-0000-0000FC660000}"/>
    <cellStyle name="SAPBEXHLevel3 27 6" xfId="16475" xr:uid="{00000000-0005-0000-0000-0000FD660000}"/>
    <cellStyle name="SAPBEXHLevel3 27 7" xfId="18702" xr:uid="{00000000-0005-0000-0000-0000FE660000}"/>
    <cellStyle name="SAPBEXHLevel3 27 8" xfId="21171" xr:uid="{00000000-0005-0000-0000-0000FF660000}"/>
    <cellStyle name="SAPBEXHLevel3 27 9" xfId="23243" xr:uid="{00000000-0005-0000-0000-000000670000}"/>
    <cellStyle name="SAPBEXHLevel3 28" xfId="4314" xr:uid="{00000000-0005-0000-0000-000001670000}"/>
    <cellStyle name="SAPBEXHLevel3 28 2" xfId="6852" xr:uid="{00000000-0005-0000-0000-000002670000}"/>
    <cellStyle name="SAPBEXHLevel3 28 3" xfId="9556" xr:uid="{00000000-0005-0000-0000-000003670000}"/>
    <cellStyle name="SAPBEXHLevel3 28 4" xfId="10332" xr:uid="{00000000-0005-0000-0000-000004670000}"/>
    <cellStyle name="SAPBEXHLevel3 28 5" xfId="12651" xr:uid="{00000000-0005-0000-0000-000005670000}"/>
    <cellStyle name="SAPBEXHLevel3 28 6" xfId="15598" xr:uid="{00000000-0005-0000-0000-000006670000}"/>
    <cellStyle name="SAPBEXHLevel3 28 7" xfId="17347" xr:uid="{00000000-0005-0000-0000-000007670000}"/>
    <cellStyle name="SAPBEXHLevel3 28 8" xfId="20294" xr:uid="{00000000-0005-0000-0000-000008670000}"/>
    <cellStyle name="SAPBEXHLevel3 28 9" xfId="22003" xr:uid="{00000000-0005-0000-0000-000009670000}"/>
    <cellStyle name="SAPBEXHLevel3 29" xfId="4357" xr:uid="{00000000-0005-0000-0000-00000A670000}"/>
    <cellStyle name="SAPBEXHLevel3 29 2" xfId="6895" xr:uid="{00000000-0005-0000-0000-00000B670000}"/>
    <cellStyle name="SAPBEXHLevel3 29 3" xfId="9176" xr:uid="{00000000-0005-0000-0000-00000C670000}"/>
    <cellStyle name="SAPBEXHLevel3 29 4" xfId="11178" xr:uid="{00000000-0005-0000-0000-00000D670000}"/>
    <cellStyle name="SAPBEXHLevel3 29 5" xfId="13576" xr:uid="{00000000-0005-0000-0000-00000E670000}"/>
    <cellStyle name="SAPBEXHLevel3 29 6" xfId="15063" xr:uid="{00000000-0005-0000-0000-00000F670000}"/>
    <cellStyle name="SAPBEXHLevel3 29 7" xfId="18272" xr:uid="{00000000-0005-0000-0000-000010670000}"/>
    <cellStyle name="SAPBEXHLevel3 29 8" xfId="19759" xr:uid="{00000000-0005-0000-0000-000011670000}"/>
    <cellStyle name="SAPBEXHLevel3 29 9" xfId="22851" xr:uid="{00000000-0005-0000-0000-000012670000}"/>
    <cellStyle name="SAPBEXHLevel3 3" xfId="3131" xr:uid="{00000000-0005-0000-0000-000013670000}"/>
    <cellStyle name="SAPBEXHLevel3 3 2" xfId="5669" xr:uid="{00000000-0005-0000-0000-000014670000}"/>
    <cellStyle name="SAPBEXHLevel3 3 3" xfId="8971" xr:uid="{00000000-0005-0000-0000-000015670000}"/>
    <cellStyle name="SAPBEXHLevel3 3 4" xfId="10013" xr:uid="{00000000-0005-0000-0000-000016670000}"/>
    <cellStyle name="SAPBEXHLevel3 3 5" xfId="14912" xr:uid="{00000000-0005-0000-0000-000017670000}"/>
    <cellStyle name="SAPBEXHLevel3 3 6" xfId="15685" xr:uid="{00000000-0005-0000-0000-000018670000}"/>
    <cellStyle name="SAPBEXHLevel3 3 7" xfId="19608" xr:uid="{00000000-0005-0000-0000-000019670000}"/>
    <cellStyle name="SAPBEXHLevel3 3 8" xfId="20381" xr:uid="{00000000-0005-0000-0000-00001A670000}"/>
    <cellStyle name="SAPBEXHLevel3 3 9" xfId="24076" xr:uid="{00000000-0005-0000-0000-00001B670000}"/>
    <cellStyle name="SAPBEXHLevel3 30" xfId="4400" xr:uid="{00000000-0005-0000-0000-00001C670000}"/>
    <cellStyle name="SAPBEXHLevel3 30 2" xfId="6938" xr:uid="{00000000-0005-0000-0000-00001D670000}"/>
    <cellStyle name="SAPBEXHLevel3 30 3" xfId="9203" xr:uid="{00000000-0005-0000-0000-00001E670000}"/>
    <cellStyle name="SAPBEXHLevel3 30 4" xfId="10746" xr:uid="{00000000-0005-0000-0000-00001F670000}"/>
    <cellStyle name="SAPBEXHLevel3 30 5" xfId="12654" xr:uid="{00000000-0005-0000-0000-000020670000}"/>
    <cellStyle name="SAPBEXHLevel3 30 6" xfId="16153" xr:uid="{00000000-0005-0000-0000-000021670000}"/>
    <cellStyle name="SAPBEXHLevel3 30 7" xfId="17350" xr:uid="{00000000-0005-0000-0000-000022670000}"/>
    <cellStyle name="SAPBEXHLevel3 30 8" xfId="20849" xr:uid="{00000000-0005-0000-0000-000023670000}"/>
    <cellStyle name="SAPBEXHLevel3 30 9" xfId="22006" xr:uid="{00000000-0005-0000-0000-000024670000}"/>
    <cellStyle name="SAPBEXHLevel3 31" xfId="4443" xr:uid="{00000000-0005-0000-0000-000025670000}"/>
    <cellStyle name="SAPBEXHLevel3 31 2" xfId="6981" xr:uid="{00000000-0005-0000-0000-000026670000}"/>
    <cellStyle name="SAPBEXHLevel3 31 3" xfId="9376" xr:uid="{00000000-0005-0000-0000-000027670000}"/>
    <cellStyle name="SAPBEXHLevel3 31 4" xfId="11230" xr:uid="{00000000-0005-0000-0000-000028670000}"/>
    <cellStyle name="SAPBEXHLevel3 31 5" xfId="13635" xr:uid="{00000000-0005-0000-0000-000029670000}"/>
    <cellStyle name="SAPBEXHLevel3 31 6" xfId="15364" xr:uid="{00000000-0005-0000-0000-00002A670000}"/>
    <cellStyle name="SAPBEXHLevel3 31 7" xfId="18331" xr:uid="{00000000-0005-0000-0000-00002B670000}"/>
    <cellStyle name="SAPBEXHLevel3 31 8" xfId="20060" xr:uid="{00000000-0005-0000-0000-00002C670000}"/>
    <cellStyle name="SAPBEXHLevel3 31 9" xfId="22904" xr:uid="{00000000-0005-0000-0000-00002D670000}"/>
    <cellStyle name="SAPBEXHLevel3 32" xfId="4513" xr:uid="{00000000-0005-0000-0000-00002E670000}"/>
    <cellStyle name="SAPBEXHLevel3 32 2" xfId="7051" xr:uid="{00000000-0005-0000-0000-00002F670000}"/>
    <cellStyle name="SAPBEXHLevel3 32 3" xfId="10114" xr:uid="{00000000-0005-0000-0000-000030670000}"/>
    <cellStyle name="SAPBEXHLevel3 32 4" xfId="11518" xr:uid="{00000000-0005-0000-0000-000031670000}"/>
    <cellStyle name="SAPBEXHLevel3 32 5" xfId="13946" xr:uid="{00000000-0005-0000-0000-000032670000}"/>
    <cellStyle name="SAPBEXHLevel3 32 6" xfId="16674" xr:uid="{00000000-0005-0000-0000-000033670000}"/>
    <cellStyle name="SAPBEXHLevel3 32 7" xfId="18642" xr:uid="{00000000-0005-0000-0000-000034670000}"/>
    <cellStyle name="SAPBEXHLevel3 32 8" xfId="21370" xr:uid="{00000000-0005-0000-0000-000035670000}"/>
    <cellStyle name="SAPBEXHLevel3 32 9" xfId="23192" xr:uid="{00000000-0005-0000-0000-000036670000}"/>
    <cellStyle name="SAPBEXHLevel3 33" xfId="4529" xr:uid="{00000000-0005-0000-0000-000037670000}"/>
    <cellStyle name="SAPBEXHLevel3 33 2" xfId="7067" xr:uid="{00000000-0005-0000-0000-000038670000}"/>
    <cellStyle name="SAPBEXHLevel3 33 3" xfId="9741" xr:uid="{00000000-0005-0000-0000-000039670000}"/>
    <cellStyle name="SAPBEXHLevel3 33 4" xfId="11737" xr:uid="{00000000-0005-0000-0000-00003A670000}"/>
    <cellStyle name="SAPBEXHLevel3 33 5" xfId="14188" xr:uid="{00000000-0005-0000-0000-00003B670000}"/>
    <cellStyle name="SAPBEXHLevel3 33 6" xfId="16157" xr:uid="{00000000-0005-0000-0000-00003C670000}"/>
    <cellStyle name="SAPBEXHLevel3 33 7" xfId="18884" xr:uid="{00000000-0005-0000-0000-00003D670000}"/>
    <cellStyle name="SAPBEXHLevel3 33 8" xfId="20853" xr:uid="{00000000-0005-0000-0000-00003E670000}"/>
    <cellStyle name="SAPBEXHLevel3 33 9" xfId="23411" xr:uid="{00000000-0005-0000-0000-00003F670000}"/>
    <cellStyle name="SAPBEXHLevel3 34" xfId="4572" xr:uid="{00000000-0005-0000-0000-000040670000}"/>
    <cellStyle name="SAPBEXHLevel3 34 2" xfId="7110" xr:uid="{00000000-0005-0000-0000-000041670000}"/>
    <cellStyle name="SAPBEXHLevel3 34 3" xfId="9342" xr:uid="{00000000-0005-0000-0000-000042670000}"/>
    <cellStyle name="SAPBEXHLevel3 34 4" xfId="11061" xr:uid="{00000000-0005-0000-0000-000043670000}"/>
    <cellStyle name="SAPBEXHLevel3 34 5" xfId="13128" xr:uid="{00000000-0005-0000-0000-000044670000}"/>
    <cellStyle name="SAPBEXHLevel3 34 6" xfId="15731" xr:uid="{00000000-0005-0000-0000-000045670000}"/>
    <cellStyle name="SAPBEXHLevel3 34 7" xfId="17824" xr:uid="{00000000-0005-0000-0000-000046670000}"/>
    <cellStyle name="SAPBEXHLevel3 34 8" xfId="20427" xr:uid="{00000000-0005-0000-0000-000047670000}"/>
    <cellStyle name="SAPBEXHLevel3 34 9" xfId="22445" xr:uid="{00000000-0005-0000-0000-000048670000}"/>
    <cellStyle name="SAPBEXHLevel3 35" xfId="4615" xr:uid="{00000000-0005-0000-0000-000049670000}"/>
    <cellStyle name="SAPBEXHLevel3 35 2" xfId="7153" xr:uid="{00000000-0005-0000-0000-00004A670000}"/>
    <cellStyle name="SAPBEXHLevel3 35 3" xfId="9768" xr:uid="{00000000-0005-0000-0000-00004B670000}"/>
    <cellStyle name="SAPBEXHLevel3 35 4" xfId="11595" xr:uid="{00000000-0005-0000-0000-00004C670000}"/>
    <cellStyle name="SAPBEXHLevel3 35 5" xfId="14033" xr:uid="{00000000-0005-0000-0000-00004D670000}"/>
    <cellStyle name="SAPBEXHLevel3 35 6" xfId="14831" xr:uid="{00000000-0005-0000-0000-00004E670000}"/>
    <cellStyle name="SAPBEXHLevel3 35 7" xfId="18729" xr:uid="{00000000-0005-0000-0000-00004F670000}"/>
    <cellStyle name="SAPBEXHLevel3 35 8" xfId="19527" xr:uid="{00000000-0005-0000-0000-000050670000}"/>
    <cellStyle name="SAPBEXHLevel3 35 9" xfId="23269" xr:uid="{00000000-0005-0000-0000-000051670000}"/>
    <cellStyle name="SAPBEXHLevel3 36" xfId="4658" xr:uid="{00000000-0005-0000-0000-000052670000}"/>
    <cellStyle name="SAPBEXHLevel3 36 2" xfId="7196" xr:uid="{00000000-0005-0000-0000-000053670000}"/>
    <cellStyle name="SAPBEXHLevel3 36 3" xfId="5511" xr:uid="{00000000-0005-0000-0000-000054670000}"/>
    <cellStyle name="SAPBEXHLevel3 36 4" xfId="11746" xr:uid="{00000000-0005-0000-0000-000055670000}"/>
    <cellStyle name="SAPBEXHLevel3 36 5" xfId="12753" xr:uid="{00000000-0005-0000-0000-000056670000}"/>
    <cellStyle name="SAPBEXHLevel3 36 6" xfId="15516" xr:uid="{00000000-0005-0000-0000-000057670000}"/>
    <cellStyle name="SAPBEXHLevel3 36 7" xfId="17449" xr:uid="{00000000-0005-0000-0000-000058670000}"/>
    <cellStyle name="SAPBEXHLevel3 36 8" xfId="20212" xr:uid="{00000000-0005-0000-0000-000059670000}"/>
    <cellStyle name="SAPBEXHLevel3 36 9" xfId="22098" xr:uid="{00000000-0005-0000-0000-00005A670000}"/>
    <cellStyle name="SAPBEXHLevel3 37" xfId="4700" xr:uid="{00000000-0005-0000-0000-00005B670000}"/>
    <cellStyle name="SAPBEXHLevel3 37 2" xfId="7238" xr:uid="{00000000-0005-0000-0000-00005C670000}"/>
    <cellStyle name="SAPBEXHLevel3 37 3" xfId="8055" xr:uid="{00000000-0005-0000-0000-00005D670000}"/>
    <cellStyle name="SAPBEXHLevel3 37 4" xfId="11071" xr:uid="{00000000-0005-0000-0000-00005E670000}"/>
    <cellStyle name="SAPBEXHLevel3 37 5" xfId="13459" xr:uid="{00000000-0005-0000-0000-00005F670000}"/>
    <cellStyle name="SAPBEXHLevel3 37 6" xfId="15088" xr:uid="{00000000-0005-0000-0000-000060670000}"/>
    <cellStyle name="SAPBEXHLevel3 37 7" xfId="18155" xr:uid="{00000000-0005-0000-0000-000061670000}"/>
    <cellStyle name="SAPBEXHLevel3 37 8" xfId="19784" xr:uid="{00000000-0005-0000-0000-000062670000}"/>
    <cellStyle name="SAPBEXHLevel3 37 9" xfId="22744" xr:uid="{00000000-0005-0000-0000-000063670000}"/>
    <cellStyle name="SAPBEXHLevel3 38" xfId="4739" xr:uid="{00000000-0005-0000-0000-000064670000}"/>
    <cellStyle name="SAPBEXHLevel3 38 2" xfId="7277" xr:uid="{00000000-0005-0000-0000-000065670000}"/>
    <cellStyle name="SAPBEXHLevel3 38 3" xfId="10025" xr:uid="{00000000-0005-0000-0000-000066670000}"/>
    <cellStyle name="SAPBEXHLevel3 38 4" xfId="10060" xr:uid="{00000000-0005-0000-0000-000067670000}"/>
    <cellStyle name="SAPBEXHLevel3 38 5" xfId="12470" xr:uid="{00000000-0005-0000-0000-000068670000}"/>
    <cellStyle name="SAPBEXHLevel3 38 6" xfId="16372" xr:uid="{00000000-0005-0000-0000-000069670000}"/>
    <cellStyle name="SAPBEXHLevel3 38 7" xfId="17166" xr:uid="{00000000-0005-0000-0000-00006A670000}"/>
    <cellStyle name="SAPBEXHLevel3 38 8" xfId="21068" xr:uid="{00000000-0005-0000-0000-00006B670000}"/>
    <cellStyle name="SAPBEXHLevel3 38 9" xfId="21845" xr:uid="{00000000-0005-0000-0000-00006C670000}"/>
    <cellStyle name="SAPBEXHLevel3 39" xfId="4805" xr:uid="{00000000-0005-0000-0000-00006D670000}"/>
    <cellStyle name="SAPBEXHLevel3 39 2" xfId="7343" xr:uid="{00000000-0005-0000-0000-00006E670000}"/>
    <cellStyle name="SAPBEXHLevel3 39 3" xfId="9629" xr:uid="{00000000-0005-0000-0000-00006F670000}"/>
    <cellStyle name="SAPBEXHLevel3 39 4" xfId="11399" xr:uid="{00000000-0005-0000-0000-000070670000}"/>
    <cellStyle name="SAPBEXHLevel3 39 5" xfId="13814" xr:uid="{00000000-0005-0000-0000-000071670000}"/>
    <cellStyle name="SAPBEXHLevel3 39 6" xfId="15421" xr:uid="{00000000-0005-0000-0000-000072670000}"/>
    <cellStyle name="SAPBEXHLevel3 39 7" xfId="18510" xr:uid="{00000000-0005-0000-0000-000073670000}"/>
    <cellStyle name="SAPBEXHLevel3 39 8" xfId="20117" xr:uid="{00000000-0005-0000-0000-000074670000}"/>
    <cellStyle name="SAPBEXHLevel3 39 9" xfId="23073" xr:uid="{00000000-0005-0000-0000-000075670000}"/>
    <cellStyle name="SAPBEXHLevel3 4" xfId="3174" xr:uid="{00000000-0005-0000-0000-000076670000}"/>
    <cellStyle name="SAPBEXHLevel3 4 2" xfId="5712" xr:uid="{00000000-0005-0000-0000-000077670000}"/>
    <cellStyle name="SAPBEXHLevel3 4 3" xfId="8120" xr:uid="{00000000-0005-0000-0000-000078670000}"/>
    <cellStyle name="SAPBEXHLevel3 4 4" xfId="12167" xr:uid="{00000000-0005-0000-0000-000079670000}"/>
    <cellStyle name="SAPBEXHLevel3 4 5" xfId="14650" xr:uid="{00000000-0005-0000-0000-00007A670000}"/>
    <cellStyle name="SAPBEXHLevel3 4 6" xfId="15532" xr:uid="{00000000-0005-0000-0000-00007B670000}"/>
    <cellStyle name="SAPBEXHLevel3 4 7" xfId="19346" xr:uid="{00000000-0005-0000-0000-00007C670000}"/>
    <cellStyle name="SAPBEXHLevel3 4 8" xfId="20228" xr:uid="{00000000-0005-0000-0000-00007D670000}"/>
    <cellStyle name="SAPBEXHLevel3 4 9" xfId="23841" xr:uid="{00000000-0005-0000-0000-00007E670000}"/>
    <cellStyle name="SAPBEXHLevel3 40" xfId="4848" xr:uid="{00000000-0005-0000-0000-00007F670000}"/>
    <cellStyle name="SAPBEXHLevel3 40 2" xfId="7386" xr:uid="{00000000-0005-0000-0000-000080670000}"/>
    <cellStyle name="SAPBEXHLevel3 40 3" xfId="8527" xr:uid="{00000000-0005-0000-0000-000081670000}"/>
    <cellStyle name="SAPBEXHLevel3 40 4" xfId="10388" xr:uid="{00000000-0005-0000-0000-000082670000}"/>
    <cellStyle name="SAPBEXHLevel3 40 5" xfId="12711" xr:uid="{00000000-0005-0000-0000-000083670000}"/>
    <cellStyle name="SAPBEXHLevel3 40 6" xfId="15922" xr:uid="{00000000-0005-0000-0000-000084670000}"/>
    <cellStyle name="SAPBEXHLevel3 40 7" xfId="17407" xr:uid="{00000000-0005-0000-0000-000085670000}"/>
    <cellStyle name="SAPBEXHLevel3 40 8" xfId="20618" xr:uid="{00000000-0005-0000-0000-000086670000}"/>
    <cellStyle name="SAPBEXHLevel3 40 9" xfId="22059" xr:uid="{00000000-0005-0000-0000-000087670000}"/>
    <cellStyle name="SAPBEXHLevel3 41" xfId="4913" xr:uid="{00000000-0005-0000-0000-000088670000}"/>
    <cellStyle name="SAPBEXHLevel3 41 2" xfId="7451" xr:uid="{00000000-0005-0000-0000-000089670000}"/>
    <cellStyle name="SAPBEXHLevel3 41 3" xfId="9515" xr:uid="{00000000-0005-0000-0000-00008A670000}"/>
    <cellStyle name="SAPBEXHLevel3 41 4" xfId="12237" xr:uid="{00000000-0005-0000-0000-00008B670000}"/>
    <cellStyle name="SAPBEXHLevel3 41 5" xfId="14504" xr:uid="{00000000-0005-0000-0000-00008C670000}"/>
    <cellStyle name="SAPBEXHLevel3 41 6" xfId="15252" xr:uid="{00000000-0005-0000-0000-00008D670000}"/>
    <cellStyle name="SAPBEXHLevel3 41 7" xfId="19200" xr:uid="{00000000-0005-0000-0000-00008E670000}"/>
    <cellStyle name="SAPBEXHLevel3 41 8" xfId="19948" xr:uid="{00000000-0005-0000-0000-00008F670000}"/>
    <cellStyle name="SAPBEXHLevel3 41 9" xfId="23699" xr:uid="{00000000-0005-0000-0000-000090670000}"/>
    <cellStyle name="SAPBEXHLevel3 42" xfId="4929" xr:uid="{00000000-0005-0000-0000-000091670000}"/>
    <cellStyle name="SAPBEXHLevel3 42 2" xfId="7467" xr:uid="{00000000-0005-0000-0000-000092670000}"/>
    <cellStyle name="SAPBEXHLevel3 42 3" xfId="9824" xr:uid="{00000000-0005-0000-0000-000093670000}"/>
    <cellStyle name="SAPBEXHLevel3 42 4" xfId="11113" xr:uid="{00000000-0005-0000-0000-000094670000}"/>
    <cellStyle name="SAPBEXHLevel3 42 5" xfId="12411" xr:uid="{00000000-0005-0000-0000-000095670000}"/>
    <cellStyle name="SAPBEXHLevel3 42 6" xfId="15593" xr:uid="{00000000-0005-0000-0000-000096670000}"/>
    <cellStyle name="SAPBEXHLevel3 42 7" xfId="17107" xr:uid="{00000000-0005-0000-0000-000097670000}"/>
    <cellStyle name="SAPBEXHLevel3 42 8" xfId="20289" xr:uid="{00000000-0005-0000-0000-000098670000}"/>
    <cellStyle name="SAPBEXHLevel3 42 9" xfId="21792" xr:uid="{00000000-0005-0000-0000-000099670000}"/>
    <cellStyle name="SAPBEXHLevel3 43" xfId="4968" xr:uid="{00000000-0005-0000-0000-00009A670000}"/>
    <cellStyle name="SAPBEXHLevel3 43 2" xfId="7506" xr:uid="{00000000-0005-0000-0000-00009B670000}"/>
    <cellStyle name="SAPBEXHLevel3 43 3" xfId="9225" xr:uid="{00000000-0005-0000-0000-00009C670000}"/>
    <cellStyle name="SAPBEXHLevel3 43 4" xfId="11510" xr:uid="{00000000-0005-0000-0000-00009D670000}"/>
    <cellStyle name="SAPBEXHLevel3 43 5" xfId="13937" xr:uid="{00000000-0005-0000-0000-00009E670000}"/>
    <cellStyle name="SAPBEXHLevel3 43 6" xfId="15942" xr:uid="{00000000-0005-0000-0000-00009F670000}"/>
    <cellStyle name="SAPBEXHLevel3 43 7" xfId="18633" xr:uid="{00000000-0005-0000-0000-0000A0670000}"/>
    <cellStyle name="SAPBEXHLevel3 43 8" xfId="20638" xr:uid="{00000000-0005-0000-0000-0000A1670000}"/>
    <cellStyle name="SAPBEXHLevel3 43 9" xfId="23184" xr:uid="{00000000-0005-0000-0000-0000A2670000}"/>
    <cellStyle name="SAPBEXHLevel3 44" xfId="5006" xr:uid="{00000000-0005-0000-0000-0000A3670000}"/>
    <cellStyle name="SAPBEXHLevel3 44 2" xfId="7544" xr:uid="{00000000-0005-0000-0000-0000A4670000}"/>
    <cellStyle name="SAPBEXHLevel3 44 3" xfId="9109" xr:uid="{00000000-0005-0000-0000-0000A5670000}"/>
    <cellStyle name="SAPBEXHLevel3 44 4" xfId="12202" xr:uid="{00000000-0005-0000-0000-0000A6670000}"/>
    <cellStyle name="SAPBEXHLevel3 44 5" xfId="12423" xr:uid="{00000000-0005-0000-0000-0000A7670000}"/>
    <cellStyle name="SAPBEXHLevel3 44 6" xfId="13260" xr:uid="{00000000-0005-0000-0000-0000A8670000}"/>
    <cellStyle name="SAPBEXHLevel3 44 7" xfId="17119" xr:uid="{00000000-0005-0000-0000-0000A9670000}"/>
    <cellStyle name="SAPBEXHLevel3 44 8" xfId="17956" xr:uid="{00000000-0005-0000-0000-0000AA670000}"/>
    <cellStyle name="SAPBEXHLevel3 44 9" xfId="21803" xr:uid="{00000000-0005-0000-0000-0000AB670000}"/>
    <cellStyle name="SAPBEXHLevel3 45" xfId="5043" xr:uid="{00000000-0005-0000-0000-0000AC670000}"/>
    <cellStyle name="SAPBEXHLevel3 45 2" xfId="7581" xr:uid="{00000000-0005-0000-0000-0000AD670000}"/>
    <cellStyle name="SAPBEXHLevel3 45 3" xfId="8622" xr:uid="{00000000-0005-0000-0000-0000AE670000}"/>
    <cellStyle name="SAPBEXHLevel3 45 4" xfId="11790" xr:uid="{00000000-0005-0000-0000-0000AF670000}"/>
    <cellStyle name="SAPBEXHLevel3 45 5" xfId="14247" xr:uid="{00000000-0005-0000-0000-0000B0670000}"/>
    <cellStyle name="SAPBEXHLevel3 45 6" xfId="16236" xr:uid="{00000000-0005-0000-0000-0000B1670000}"/>
    <cellStyle name="SAPBEXHLevel3 45 7" xfId="18943" xr:uid="{00000000-0005-0000-0000-0000B2670000}"/>
    <cellStyle name="SAPBEXHLevel3 45 8" xfId="20932" xr:uid="{00000000-0005-0000-0000-0000B3670000}"/>
    <cellStyle name="SAPBEXHLevel3 45 9" xfId="23465" xr:uid="{00000000-0005-0000-0000-0000B4670000}"/>
    <cellStyle name="SAPBEXHLevel3 46" xfId="5073" xr:uid="{00000000-0005-0000-0000-0000B5670000}"/>
    <cellStyle name="SAPBEXHLevel3 46 2" xfId="7611" xr:uid="{00000000-0005-0000-0000-0000B6670000}"/>
    <cellStyle name="SAPBEXHLevel3 46 3" xfId="8692" xr:uid="{00000000-0005-0000-0000-0000B7670000}"/>
    <cellStyle name="SAPBEXHLevel3 46 4" xfId="10721" xr:uid="{00000000-0005-0000-0000-0000B8670000}"/>
    <cellStyle name="SAPBEXHLevel3 46 5" xfId="13076" xr:uid="{00000000-0005-0000-0000-0000B9670000}"/>
    <cellStyle name="SAPBEXHLevel3 46 6" xfId="16520" xr:uid="{00000000-0005-0000-0000-0000BA670000}"/>
    <cellStyle name="SAPBEXHLevel3 46 7" xfId="17772" xr:uid="{00000000-0005-0000-0000-0000BB670000}"/>
    <cellStyle name="SAPBEXHLevel3 46 8" xfId="21216" xr:uid="{00000000-0005-0000-0000-0000BC670000}"/>
    <cellStyle name="SAPBEXHLevel3 46 9" xfId="22394" xr:uid="{00000000-0005-0000-0000-0000BD670000}"/>
    <cellStyle name="SAPBEXHLevel3 47" xfId="5099" xr:uid="{00000000-0005-0000-0000-0000BE670000}"/>
    <cellStyle name="SAPBEXHLevel3 47 2" xfId="7637" xr:uid="{00000000-0005-0000-0000-0000BF670000}"/>
    <cellStyle name="SAPBEXHLevel3 47 3" xfId="7652" xr:uid="{00000000-0005-0000-0000-0000C0670000}"/>
    <cellStyle name="SAPBEXHLevel3 47 4" xfId="12101" xr:uid="{00000000-0005-0000-0000-0000C1670000}"/>
    <cellStyle name="SAPBEXHLevel3 47 5" xfId="14734" xr:uid="{00000000-0005-0000-0000-0000C2670000}"/>
    <cellStyle name="SAPBEXHLevel3 47 6" xfId="16355" xr:uid="{00000000-0005-0000-0000-0000C3670000}"/>
    <cellStyle name="SAPBEXHLevel3 47 7" xfId="19430" xr:uid="{00000000-0005-0000-0000-0000C4670000}"/>
    <cellStyle name="SAPBEXHLevel3 47 8" xfId="21051" xr:uid="{00000000-0005-0000-0000-0000C5670000}"/>
    <cellStyle name="SAPBEXHLevel3 47 9" xfId="23920" xr:uid="{00000000-0005-0000-0000-0000C6670000}"/>
    <cellStyle name="SAPBEXHLevel3 48" xfId="5147" xr:uid="{00000000-0005-0000-0000-0000C7670000}"/>
    <cellStyle name="SAPBEXHLevel3 48 2" xfId="7685" xr:uid="{00000000-0005-0000-0000-0000C8670000}"/>
    <cellStyle name="SAPBEXHLevel3 48 3" xfId="8231" xr:uid="{00000000-0005-0000-0000-0000C9670000}"/>
    <cellStyle name="SAPBEXHLevel3 48 4" xfId="11358" xr:uid="{00000000-0005-0000-0000-0000CA670000}"/>
    <cellStyle name="SAPBEXHLevel3 48 5" xfId="13771" xr:uid="{00000000-0005-0000-0000-0000CB670000}"/>
    <cellStyle name="SAPBEXHLevel3 48 6" xfId="15642" xr:uid="{00000000-0005-0000-0000-0000CC670000}"/>
    <cellStyle name="SAPBEXHLevel3 48 7" xfId="18467" xr:uid="{00000000-0005-0000-0000-0000CD670000}"/>
    <cellStyle name="SAPBEXHLevel3 48 8" xfId="20338" xr:uid="{00000000-0005-0000-0000-0000CE670000}"/>
    <cellStyle name="SAPBEXHLevel3 48 9" xfId="23032" xr:uid="{00000000-0005-0000-0000-0000CF670000}"/>
    <cellStyle name="SAPBEXHLevel3 49" xfId="5216" xr:uid="{00000000-0005-0000-0000-0000D0670000}"/>
    <cellStyle name="SAPBEXHLevel3 49 2" xfId="7755" xr:uid="{00000000-0005-0000-0000-0000D1670000}"/>
    <cellStyle name="SAPBEXHLevel3 49 3" xfId="9957" xr:uid="{00000000-0005-0000-0000-0000D2670000}"/>
    <cellStyle name="SAPBEXHLevel3 49 4" xfId="10631" xr:uid="{00000000-0005-0000-0000-0000D3670000}"/>
    <cellStyle name="SAPBEXHLevel3 49 5" xfId="12980" xr:uid="{00000000-0005-0000-0000-0000D4670000}"/>
    <cellStyle name="SAPBEXHLevel3 49 6" xfId="16444" xr:uid="{00000000-0005-0000-0000-0000D5670000}"/>
    <cellStyle name="SAPBEXHLevel3 49 7" xfId="17676" xr:uid="{00000000-0005-0000-0000-0000D6670000}"/>
    <cellStyle name="SAPBEXHLevel3 49 8" xfId="21140" xr:uid="{00000000-0005-0000-0000-0000D7670000}"/>
    <cellStyle name="SAPBEXHLevel3 49 9" xfId="22304" xr:uid="{00000000-0005-0000-0000-0000D8670000}"/>
    <cellStyle name="SAPBEXHLevel3 5" xfId="3217" xr:uid="{00000000-0005-0000-0000-0000D9670000}"/>
    <cellStyle name="SAPBEXHLevel3 5 2" xfId="5755" xr:uid="{00000000-0005-0000-0000-0000DA670000}"/>
    <cellStyle name="SAPBEXHLevel3 5 3" xfId="7938" xr:uid="{00000000-0005-0000-0000-0000DB670000}"/>
    <cellStyle name="SAPBEXHLevel3 5 4" xfId="10893" xr:uid="{00000000-0005-0000-0000-0000DC670000}"/>
    <cellStyle name="SAPBEXHLevel3 5 5" xfId="13262" xr:uid="{00000000-0005-0000-0000-0000DD670000}"/>
    <cellStyle name="SAPBEXHLevel3 5 6" xfId="16771" xr:uid="{00000000-0005-0000-0000-0000DE670000}"/>
    <cellStyle name="SAPBEXHLevel3 5 7" xfId="17958" xr:uid="{00000000-0005-0000-0000-0000DF670000}"/>
    <cellStyle name="SAPBEXHLevel3 5 8" xfId="21467" xr:uid="{00000000-0005-0000-0000-0000E0670000}"/>
    <cellStyle name="SAPBEXHLevel3 5 9" xfId="22564" xr:uid="{00000000-0005-0000-0000-0000E1670000}"/>
    <cellStyle name="SAPBEXHLevel3 50" xfId="5254" xr:uid="{00000000-0005-0000-0000-0000E2670000}"/>
    <cellStyle name="SAPBEXHLevel3 50 2" xfId="5429" xr:uid="{00000000-0005-0000-0000-0000E3670000}"/>
    <cellStyle name="SAPBEXHLevel3 50 3" xfId="10311" xr:uid="{00000000-0005-0000-0000-0000E4670000}"/>
    <cellStyle name="SAPBEXHLevel3 50 4" xfId="12627" xr:uid="{00000000-0005-0000-0000-0000E5670000}"/>
    <cellStyle name="SAPBEXHLevel3 50 5" xfId="15925" xr:uid="{00000000-0005-0000-0000-0000E6670000}"/>
    <cellStyle name="SAPBEXHLevel3 50 6" xfId="17323" xr:uid="{00000000-0005-0000-0000-0000E7670000}"/>
    <cellStyle name="SAPBEXHLevel3 50 7" xfId="20621" xr:uid="{00000000-0005-0000-0000-0000E8670000}"/>
    <cellStyle name="SAPBEXHLevel3 50 8" xfId="21982" xr:uid="{00000000-0005-0000-0000-0000E9670000}"/>
    <cellStyle name="SAPBEXHLevel3 51" xfId="8642" xr:uid="{00000000-0005-0000-0000-0000EA670000}"/>
    <cellStyle name="SAPBEXHLevel3 52" xfId="10365" xr:uid="{00000000-0005-0000-0000-0000EB670000}"/>
    <cellStyle name="SAPBEXHLevel3 53" xfId="12687" xr:uid="{00000000-0005-0000-0000-0000EC670000}"/>
    <cellStyle name="SAPBEXHLevel3 54" xfId="16123" xr:uid="{00000000-0005-0000-0000-0000ED670000}"/>
    <cellStyle name="SAPBEXHLevel3 55" xfId="17383" xr:uid="{00000000-0005-0000-0000-0000EE670000}"/>
    <cellStyle name="SAPBEXHLevel3 56" xfId="20819" xr:uid="{00000000-0005-0000-0000-0000EF670000}"/>
    <cellStyle name="SAPBEXHLevel3 57" xfId="22036" xr:uid="{00000000-0005-0000-0000-0000F0670000}"/>
    <cellStyle name="SAPBEXHLevel3 6" xfId="3260" xr:uid="{00000000-0005-0000-0000-0000F1670000}"/>
    <cellStyle name="SAPBEXHLevel3 6 2" xfId="5798" xr:uid="{00000000-0005-0000-0000-0000F2670000}"/>
    <cellStyle name="SAPBEXHLevel3 6 3" xfId="8546" xr:uid="{00000000-0005-0000-0000-0000F3670000}"/>
    <cellStyle name="SAPBEXHLevel3 6 4" xfId="11234" xr:uid="{00000000-0005-0000-0000-0000F4670000}"/>
    <cellStyle name="SAPBEXHLevel3 6 5" xfId="13639" xr:uid="{00000000-0005-0000-0000-0000F5670000}"/>
    <cellStyle name="SAPBEXHLevel3 6 6" xfId="16229" xr:uid="{00000000-0005-0000-0000-0000F6670000}"/>
    <cellStyle name="SAPBEXHLevel3 6 7" xfId="18335" xr:uid="{00000000-0005-0000-0000-0000F7670000}"/>
    <cellStyle name="SAPBEXHLevel3 6 8" xfId="20925" xr:uid="{00000000-0005-0000-0000-0000F8670000}"/>
    <cellStyle name="SAPBEXHLevel3 6 9" xfId="22908" xr:uid="{00000000-0005-0000-0000-0000F9670000}"/>
    <cellStyle name="SAPBEXHLevel3 7" xfId="3303" xr:uid="{00000000-0005-0000-0000-0000FA670000}"/>
    <cellStyle name="SAPBEXHLevel3 7 2" xfId="5841" xr:uid="{00000000-0005-0000-0000-0000FB670000}"/>
    <cellStyle name="SAPBEXHLevel3 7 3" xfId="9020" xr:uid="{00000000-0005-0000-0000-0000FC670000}"/>
    <cellStyle name="SAPBEXHLevel3 7 4" xfId="10438" xr:uid="{00000000-0005-0000-0000-0000FD670000}"/>
    <cellStyle name="SAPBEXHLevel3 7 5" xfId="12764" xr:uid="{00000000-0005-0000-0000-0000FE670000}"/>
    <cellStyle name="SAPBEXHLevel3 7 6" xfId="15940" xr:uid="{00000000-0005-0000-0000-0000FF670000}"/>
    <cellStyle name="SAPBEXHLevel3 7 7" xfId="17460" xr:uid="{00000000-0005-0000-0000-000000680000}"/>
    <cellStyle name="SAPBEXHLevel3 7 8" xfId="20636" xr:uid="{00000000-0005-0000-0000-000001680000}"/>
    <cellStyle name="SAPBEXHLevel3 7 9" xfId="22109" xr:uid="{00000000-0005-0000-0000-000002680000}"/>
    <cellStyle name="SAPBEXHLevel3 8" xfId="3346" xr:uid="{00000000-0005-0000-0000-000003680000}"/>
    <cellStyle name="SAPBEXHLevel3 8 2" xfId="5884" xr:uid="{00000000-0005-0000-0000-000004680000}"/>
    <cellStyle name="SAPBEXHLevel3 8 3" xfId="9213" xr:uid="{00000000-0005-0000-0000-000005680000}"/>
    <cellStyle name="SAPBEXHLevel3 8 4" xfId="12034" xr:uid="{00000000-0005-0000-0000-000006680000}"/>
    <cellStyle name="SAPBEXHLevel3 8 5" xfId="14516" xr:uid="{00000000-0005-0000-0000-000007680000}"/>
    <cellStyle name="SAPBEXHLevel3 8 6" xfId="13903" xr:uid="{00000000-0005-0000-0000-000008680000}"/>
    <cellStyle name="SAPBEXHLevel3 8 7" xfId="19212" xr:uid="{00000000-0005-0000-0000-000009680000}"/>
    <cellStyle name="SAPBEXHLevel3 8 8" xfId="18599" xr:uid="{00000000-0005-0000-0000-00000A680000}"/>
    <cellStyle name="SAPBEXHLevel3 8 9" xfId="23709" xr:uid="{00000000-0005-0000-0000-00000B680000}"/>
    <cellStyle name="SAPBEXHLevel3 9" xfId="3389" xr:uid="{00000000-0005-0000-0000-00000C680000}"/>
    <cellStyle name="SAPBEXHLevel3 9 2" xfId="5927" xr:uid="{00000000-0005-0000-0000-00000D680000}"/>
    <cellStyle name="SAPBEXHLevel3 9 3" xfId="8678" xr:uid="{00000000-0005-0000-0000-00000E680000}"/>
    <cellStyle name="SAPBEXHLevel3 9 4" xfId="8362" xr:uid="{00000000-0005-0000-0000-00000F680000}"/>
    <cellStyle name="SAPBEXHLevel3 9 5" xfId="12394" xr:uid="{00000000-0005-0000-0000-000010680000}"/>
    <cellStyle name="SAPBEXHLevel3 9 6" xfId="14994" xr:uid="{00000000-0005-0000-0000-000011680000}"/>
    <cellStyle name="SAPBEXHLevel3 9 7" xfId="17090" xr:uid="{00000000-0005-0000-0000-000012680000}"/>
    <cellStyle name="SAPBEXHLevel3 9 8" xfId="19690" xr:uid="{00000000-0005-0000-0000-000013680000}"/>
    <cellStyle name="SAPBEXHLevel3 9 9" xfId="21779" xr:uid="{00000000-0005-0000-0000-000014680000}"/>
    <cellStyle name="SAPBEXHLevel3X" xfId="2967" xr:uid="{00000000-0005-0000-0000-000015680000}"/>
    <cellStyle name="SAPBEXHLevel3X 10" xfId="3433" xr:uid="{00000000-0005-0000-0000-000016680000}"/>
    <cellStyle name="SAPBEXHLevel3X 10 2" xfId="5971" xr:uid="{00000000-0005-0000-0000-000017680000}"/>
    <cellStyle name="SAPBEXHLevel3X 10 3" xfId="8849" xr:uid="{00000000-0005-0000-0000-000018680000}"/>
    <cellStyle name="SAPBEXHLevel3X 10 4" xfId="9685" xr:uid="{00000000-0005-0000-0000-000019680000}"/>
    <cellStyle name="SAPBEXHLevel3X 10 5" xfId="12435" xr:uid="{00000000-0005-0000-0000-00001A680000}"/>
    <cellStyle name="SAPBEXHLevel3X 10 6" xfId="16196" xr:uid="{00000000-0005-0000-0000-00001B680000}"/>
    <cellStyle name="SAPBEXHLevel3X 10 7" xfId="17131" xr:uid="{00000000-0005-0000-0000-00001C680000}"/>
    <cellStyle name="SAPBEXHLevel3X 10 8" xfId="20892" xr:uid="{00000000-0005-0000-0000-00001D680000}"/>
    <cellStyle name="SAPBEXHLevel3X 10 9" xfId="21815" xr:uid="{00000000-0005-0000-0000-00001E680000}"/>
    <cellStyle name="SAPBEXHLevel3X 11" xfId="3500" xr:uid="{00000000-0005-0000-0000-00001F680000}"/>
    <cellStyle name="SAPBEXHLevel3X 11 2" xfId="6038" xr:uid="{00000000-0005-0000-0000-000020680000}"/>
    <cellStyle name="SAPBEXHLevel3X 11 3" xfId="8749" xr:uid="{00000000-0005-0000-0000-000021680000}"/>
    <cellStyle name="SAPBEXHLevel3X 11 4" xfId="10403" xr:uid="{00000000-0005-0000-0000-000022680000}"/>
    <cellStyle name="SAPBEXHLevel3X 11 5" xfId="12726" xr:uid="{00000000-0005-0000-0000-000023680000}"/>
    <cellStyle name="SAPBEXHLevel3X 11 6" xfId="15736" xr:uid="{00000000-0005-0000-0000-000024680000}"/>
    <cellStyle name="SAPBEXHLevel3X 11 7" xfId="17422" xr:uid="{00000000-0005-0000-0000-000025680000}"/>
    <cellStyle name="SAPBEXHLevel3X 11 8" xfId="20432" xr:uid="{00000000-0005-0000-0000-000026680000}"/>
    <cellStyle name="SAPBEXHLevel3X 11 9" xfId="22074" xr:uid="{00000000-0005-0000-0000-000027680000}"/>
    <cellStyle name="SAPBEXHLevel3X 12" xfId="3519" xr:uid="{00000000-0005-0000-0000-000028680000}"/>
    <cellStyle name="SAPBEXHLevel3X 12 2" xfId="6057" xr:uid="{00000000-0005-0000-0000-000029680000}"/>
    <cellStyle name="SAPBEXHLevel3X 12 3" xfId="9724" xr:uid="{00000000-0005-0000-0000-00002A680000}"/>
    <cellStyle name="SAPBEXHLevel3X 12 4" xfId="11387" xr:uid="{00000000-0005-0000-0000-00002B680000}"/>
    <cellStyle name="SAPBEXHLevel3X 12 5" xfId="13802" xr:uid="{00000000-0005-0000-0000-00002C680000}"/>
    <cellStyle name="SAPBEXHLevel3X 12 6" xfId="14979" xr:uid="{00000000-0005-0000-0000-00002D680000}"/>
    <cellStyle name="SAPBEXHLevel3X 12 7" xfId="18498" xr:uid="{00000000-0005-0000-0000-00002E680000}"/>
    <cellStyle name="SAPBEXHLevel3X 12 8" xfId="19675" xr:uid="{00000000-0005-0000-0000-00002F680000}"/>
    <cellStyle name="SAPBEXHLevel3X 12 9" xfId="23061" xr:uid="{00000000-0005-0000-0000-000030680000}"/>
    <cellStyle name="SAPBEXHLevel3X 13" xfId="3562" xr:uid="{00000000-0005-0000-0000-000031680000}"/>
    <cellStyle name="SAPBEXHLevel3X 13 2" xfId="6100" xr:uid="{00000000-0005-0000-0000-000032680000}"/>
    <cellStyle name="SAPBEXHLevel3X 13 3" xfId="10012" xr:uid="{00000000-0005-0000-0000-000033680000}"/>
    <cellStyle name="SAPBEXHLevel3X 13 4" xfId="10578" xr:uid="{00000000-0005-0000-0000-000034680000}"/>
    <cellStyle name="SAPBEXHLevel3X 13 5" xfId="12924" xr:uid="{00000000-0005-0000-0000-000035680000}"/>
    <cellStyle name="SAPBEXHLevel3X 13 6" xfId="15718" xr:uid="{00000000-0005-0000-0000-000036680000}"/>
    <cellStyle name="SAPBEXHLevel3X 13 7" xfId="17620" xr:uid="{00000000-0005-0000-0000-000037680000}"/>
    <cellStyle name="SAPBEXHLevel3X 13 8" xfId="20414" xr:uid="{00000000-0005-0000-0000-000038680000}"/>
    <cellStyle name="SAPBEXHLevel3X 13 9" xfId="22250" xr:uid="{00000000-0005-0000-0000-000039680000}"/>
    <cellStyle name="SAPBEXHLevel3X 14" xfId="3604" xr:uid="{00000000-0005-0000-0000-00003A680000}"/>
    <cellStyle name="SAPBEXHLevel3X 14 2" xfId="6142" xr:uid="{00000000-0005-0000-0000-00003B680000}"/>
    <cellStyle name="SAPBEXHLevel3X 14 3" xfId="8677" xr:uid="{00000000-0005-0000-0000-00003C680000}"/>
    <cellStyle name="SAPBEXHLevel3X 14 4" xfId="11490" xr:uid="{00000000-0005-0000-0000-00003D680000}"/>
    <cellStyle name="SAPBEXHLevel3X 14 5" xfId="13917" xr:uid="{00000000-0005-0000-0000-00003E680000}"/>
    <cellStyle name="SAPBEXHLevel3X 14 6" xfId="15459" xr:uid="{00000000-0005-0000-0000-00003F680000}"/>
    <cellStyle name="SAPBEXHLevel3X 14 7" xfId="18613" xr:uid="{00000000-0005-0000-0000-000040680000}"/>
    <cellStyle name="SAPBEXHLevel3X 14 8" xfId="20155" xr:uid="{00000000-0005-0000-0000-000041680000}"/>
    <cellStyle name="SAPBEXHLevel3X 14 9" xfId="23165" xr:uid="{00000000-0005-0000-0000-000042680000}"/>
    <cellStyle name="SAPBEXHLevel3X 15" xfId="3631" xr:uid="{00000000-0005-0000-0000-000043680000}"/>
    <cellStyle name="SAPBEXHLevel3X 15 2" xfId="6169" xr:uid="{00000000-0005-0000-0000-000044680000}"/>
    <cellStyle name="SAPBEXHLevel3X 15 3" xfId="8854" xr:uid="{00000000-0005-0000-0000-000045680000}"/>
    <cellStyle name="SAPBEXHLevel3X 15 4" xfId="11735" xr:uid="{00000000-0005-0000-0000-000046680000}"/>
    <cellStyle name="SAPBEXHLevel3X 15 5" xfId="14186" xr:uid="{00000000-0005-0000-0000-000047680000}"/>
    <cellStyle name="SAPBEXHLevel3X 15 6" xfId="15145" xr:uid="{00000000-0005-0000-0000-000048680000}"/>
    <cellStyle name="SAPBEXHLevel3X 15 7" xfId="18882" xr:uid="{00000000-0005-0000-0000-000049680000}"/>
    <cellStyle name="SAPBEXHLevel3X 15 8" xfId="19841" xr:uid="{00000000-0005-0000-0000-00004A680000}"/>
    <cellStyle name="SAPBEXHLevel3X 15 9" xfId="23409" xr:uid="{00000000-0005-0000-0000-00004B680000}"/>
    <cellStyle name="SAPBEXHLevel3X 16" xfId="3674" xr:uid="{00000000-0005-0000-0000-00004C680000}"/>
    <cellStyle name="SAPBEXHLevel3X 16 2" xfId="6212" xr:uid="{00000000-0005-0000-0000-00004D680000}"/>
    <cellStyle name="SAPBEXHLevel3X 16 3" xfId="8344" xr:uid="{00000000-0005-0000-0000-00004E680000}"/>
    <cellStyle name="SAPBEXHLevel3X 16 4" xfId="8262" xr:uid="{00000000-0005-0000-0000-00004F680000}"/>
    <cellStyle name="SAPBEXHLevel3X 16 5" xfId="12360" xr:uid="{00000000-0005-0000-0000-000050680000}"/>
    <cellStyle name="SAPBEXHLevel3X 16 6" xfId="16255" xr:uid="{00000000-0005-0000-0000-000051680000}"/>
    <cellStyle name="SAPBEXHLevel3X 16 7" xfId="17056" xr:uid="{00000000-0005-0000-0000-000052680000}"/>
    <cellStyle name="SAPBEXHLevel3X 16 8" xfId="20951" xr:uid="{00000000-0005-0000-0000-000053680000}"/>
    <cellStyle name="SAPBEXHLevel3X 16 9" xfId="21747" xr:uid="{00000000-0005-0000-0000-000054680000}"/>
    <cellStyle name="SAPBEXHLevel3X 17" xfId="3670" xr:uid="{00000000-0005-0000-0000-000055680000}"/>
    <cellStyle name="SAPBEXHLevel3X 17 2" xfId="6208" xr:uid="{00000000-0005-0000-0000-000056680000}"/>
    <cellStyle name="SAPBEXHLevel3X 17 3" xfId="9503" xr:uid="{00000000-0005-0000-0000-000057680000}"/>
    <cellStyle name="SAPBEXHLevel3X 17 4" xfId="11910" xr:uid="{00000000-0005-0000-0000-000058680000}"/>
    <cellStyle name="SAPBEXHLevel3X 17 5" xfId="14382" xr:uid="{00000000-0005-0000-0000-000059680000}"/>
    <cellStyle name="SAPBEXHLevel3X 17 6" xfId="16740" xr:uid="{00000000-0005-0000-0000-00005A680000}"/>
    <cellStyle name="SAPBEXHLevel3X 17 7" xfId="19078" xr:uid="{00000000-0005-0000-0000-00005B680000}"/>
    <cellStyle name="SAPBEXHLevel3X 17 8" xfId="21436" xr:uid="{00000000-0005-0000-0000-00005C680000}"/>
    <cellStyle name="SAPBEXHLevel3X 17 9" xfId="23585" xr:uid="{00000000-0005-0000-0000-00005D680000}"/>
    <cellStyle name="SAPBEXHLevel3X 18" xfId="3736" xr:uid="{00000000-0005-0000-0000-00005E680000}"/>
    <cellStyle name="SAPBEXHLevel3X 18 2" xfId="6274" xr:uid="{00000000-0005-0000-0000-00005F680000}"/>
    <cellStyle name="SAPBEXHLevel3X 18 3" xfId="9285" xr:uid="{00000000-0005-0000-0000-000060680000}"/>
    <cellStyle name="SAPBEXHLevel3X 18 4" xfId="11889" xr:uid="{00000000-0005-0000-0000-000061680000}"/>
    <cellStyle name="SAPBEXHLevel3X 18 5" xfId="14356" xr:uid="{00000000-0005-0000-0000-000062680000}"/>
    <cellStyle name="SAPBEXHLevel3X 18 6" xfId="16611" xr:uid="{00000000-0005-0000-0000-000063680000}"/>
    <cellStyle name="SAPBEXHLevel3X 18 7" xfId="19052" xr:uid="{00000000-0005-0000-0000-000064680000}"/>
    <cellStyle name="SAPBEXHLevel3X 18 8" xfId="21307" xr:uid="{00000000-0005-0000-0000-000065680000}"/>
    <cellStyle name="SAPBEXHLevel3X 18 9" xfId="23565" xr:uid="{00000000-0005-0000-0000-000066680000}"/>
    <cellStyle name="SAPBEXHLevel3X 19" xfId="3732" xr:uid="{00000000-0005-0000-0000-000067680000}"/>
    <cellStyle name="SAPBEXHLevel3X 19 2" xfId="6270" xr:uid="{00000000-0005-0000-0000-000068680000}"/>
    <cellStyle name="SAPBEXHLevel3X 19 3" xfId="8206" xr:uid="{00000000-0005-0000-0000-000069680000}"/>
    <cellStyle name="SAPBEXHLevel3X 19 4" xfId="10996" xr:uid="{00000000-0005-0000-0000-00006A680000}"/>
    <cellStyle name="SAPBEXHLevel3X 19 5" xfId="13371" xr:uid="{00000000-0005-0000-0000-00006B680000}"/>
    <cellStyle name="SAPBEXHLevel3X 19 6" xfId="15831" xr:uid="{00000000-0005-0000-0000-00006C680000}"/>
    <cellStyle name="SAPBEXHLevel3X 19 7" xfId="18067" xr:uid="{00000000-0005-0000-0000-00006D680000}"/>
    <cellStyle name="SAPBEXHLevel3X 19 8" xfId="20527" xr:uid="{00000000-0005-0000-0000-00006E680000}"/>
    <cellStyle name="SAPBEXHLevel3X 19 9" xfId="22669" xr:uid="{00000000-0005-0000-0000-00006F680000}"/>
    <cellStyle name="SAPBEXHLevel3X 2" xfId="3086" xr:uid="{00000000-0005-0000-0000-000070680000}"/>
    <cellStyle name="SAPBEXHLevel3X 2 2" xfId="5624" xr:uid="{00000000-0005-0000-0000-000071680000}"/>
    <cellStyle name="SAPBEXHLevel3X 2 3" xfId="10193" xr:uid="{00000000-0005-0000-0000-000072680000}"/>
    <cellStyle name="SAPBEXHLevel3X 2 4" xfId="11684" xr:uid="{00000000-0005-0000-0000-000073680000}"/>
    <cellStyle name="SAPBEXHLevel3X 2 5" xfId="14132" xr:uid="{00000000-0005-0000-0000-000074680000}"/>
    <cellStyle name="SAPBEXHLevel3X 2 6" xfId="16464" xr:uid="{00000000-0005-0000-0000-000075680000}"/>
    <cellStyle name="SAPBEXHLevel3X 2 7" xfId="18828" xr:uid="{00000000-0005-0000-0000-000076680000}"/>
    <cellStyle name="SAPBEXHLevel3X 2 8" xfId="21160" xr:uid="{00000000-0005-0000-0000-000077680000}"/>
    <cellStyle name="SAPBEXHLevel3X 2 9" xfId="23358" xr:uid="{00000000-0005-0000-0000-000078680000}"/>
    <cellStyle name="SAPBEXHLevel3X 20" xfId="3826" xr:uid="{00000000-0005-0000-0000-000079680000}"/>
    <cellStyle name="SAPBEXHLevel3X 20 2" xfId="6364" xr:uid="{00000000-0005-0000-0000-00007A680000}"/>
    <cellStyle name="SAPBEXHLevel3X 20 3" xfId="8461" xr:uid="{00000000-0005-0000-0000-00007B680000}"/>
    <cellStyle name="SAPBEXHLevel3X 20 4" xfId="10004" xr:uid="{00000000-0005-0000-0000-00007C680000}"/>
    <cellStyle name="SAPBEXHLevel3X 20 5" xfId="14911" xr:uid="{00000000-0005-0000-0000-00007D680000}"/>
    <cellStyle name="SAPBEXHLevel3X 20 6" xfId="15496" xr:uid="{00000000-0005-0000-0000-00007E680000}"/>
    <cellStyle name="SAPBEXHLevel3X 20 7" xfId="19607" xr:uid="{00000000-0005-0000-0000-00007F680000}"/>
    <cellStyle name="SAPBEXHLevel3X 20 8" xfId="20192" xr:uid="{00000000-0005-0000-0000-000080680000}"/>
    <cellStyle name="SAPBEXHLevel3X 20 9" xfId="24075" xr:uid="{00000000-0005-0000-0000-000081680000}"/>
    <cellStyle name="SAPBEXHLevel3X 21" xfId="3848" xr:uid="{00000000-0005-0000-0000-000082680000}"/>
    <cellStyle name="SAPBEXHLevel3X 21 2" xfId="6386" xr:uid="{00000000-0005-0000-0000-000083680000}"/>
    <cellStyle name="SAPBEXHLevel3X 21 3" xfId="5505" xr:uid="{00000000-0005-0000-0000-000084680000}"/>
    <cellStyle name="SAPBEXHLevel3X 21 4" xfId="12283" xr:uid="{00000000-0005-0000-0000-000085680000}"/>
    <cellStyle name="SAPBEXHLevel3X 21 5" xfId="13766" xr:uid="{00000000-0005-0000-0000-000086680000}"/>
    <cellStyle name="SAPBEXHLevel3X 21 6" xfId="16154" xr:uid="{00000000-0005-0000-0000-000087680000}"/>
    <cellStyle name="SAPBEXHLevel3X 21 7" xfId="18462" xr:uid="{00000000-0005-0000-0000-000088680000}"/>
    <cellStyle name="SAPBEXHLevel3X 21 8" xfId="20850" xr:uid="{00000000-0005-0000-0000-000089680000}"/>
    <cellStyle name="SAPBEXHLevel3X 21 9" xfId="23028" xr:uid="{00000000-0005-0000-0000-00008A680000}"/>
    <cellStyle name="SAPBEXHLevel3X 22" xfId="3844" xr:uid="{00000000-0005-0000-0000-00008B680000}"/>
    <cellStyle name="SAPBEXHLevel3X 22 2" xfId="6382" xr:uid="{00000000-0005-0000-0000-00008C680000}"/>
    <cellStyle name="SAPBEXHLevel3X 22 3" xfId="9363" xr:uid="{00000000-0005-0000-0000-00008D680000}"/>
    <cellStyle name="SAPBEXHLevel3X 22 4" xfId="12147" xr:uid="{00000000-0005-0000-0000-00008E680000}"/>
    <cellStyle name="SAPBEXHLevel3X 22 5" xfId="14630" xr:uid="{00000000-0005-0000-0000-00008F680000}"/>
    <cellStyle name="SAPBEXHLevel3X 22 6" xfId="16714" xr:uid="{00000000-0005-0000-0000-000090680000}"/>
    <cellStyle name="SAPBEXHLevel3X 22 7" xfId="19326" xr:uid="{00000000-0005-0000-0000-000091680000}"/>
    <cellStyle name="SAPBEXHLevel3X 22 8" xfId="21410" xr:uid="{00000000-0005-0000-0000-000092680000}"/>
    <cellStyle name="SAPBEXHLevel3X 22 9" xfId="23821" xr:uid="{00000000-0005-0000-0000-000093680000}"/>
    <cellStyle name="SAPBEXHLevel3X 23" xfId="3910" xr:uid="{00000000-0005-0000-0000-000094680000}"/>
    <cellStyle name="SAPBEXHLevel3X 23 2" xfId="6448" xr:uid="{00000000-0005-0000-0000-000095680000}"/>
    <cellStyle name="SAPBEXHLevel3X 23 3" xfId="8271" xr:uid="{00000000-0005-0000-0000-000096680000}"/>
    <cellStyle name="SAPBEXHLevel3X 23 4" xfId="10552" xr:uid="{00000000-0005-0000-0000-000097680000}"/>
    <cellStyle name="SAPBEXHLevel3X 23 5" xfId="12895" xr:uid="{00000000-0005-0000-0000-000098680000}"/>
    <cellStyle name="SAPBEXHLevel3X 23 6" xfId="15698" xr:uid="{00000000-0005-0000-0000-000099680000}"/>
    <cellStyle name="SAPBEXHLevel3X 23 7" xfId="17591" xr:uid="{00000000-0005-0000-0000-00009A680000}"/>
    <cellStyle name="SAPBEXHLevel3X 23 8" xfId="20394" xr:uid="{00000000-0005-0000-0000-00009B680000}"/>
    <cellStyle name="SAPBEXHLevel3X 23 9" xfId="22223" xr:uid="{00000000-0005-0000-0000-00009C680000}"/>
    <cellStyle name="SAPBEXHLevel3X 24" xfId="3953" xr:uid="{00000000-0005-0000-0000-00009D680000}"/>
    <cellStyle name="SAPBEXHLevel3X 24 2" xfId="6491" xr:uid="{00000000-0005-0000-0000-00009E680000}"/>
    <cellStyle name="SAPBEXHLevel3X 24 3" xfId="9000" xr:uid="{00000000-0005-0000-0000-00009F680000}"/>
    <cellStyle name="SAPBEXHLevel3X 24 4" xfId="11754" xr:uid="{00000000-0005-0000-0000-0000A0680000}"/>
    <cellStyle name="SAPBEXHLevel3X 24 5" xfId="13864" xr:uid="{00000000-0005-0000-0000-0000A1680000}"/>
    <cellStyle name="SAPBEXHLevel3X 24 6" xfId="15586" xr:uid="{00000000-0005-0000-0000-0000A2680000}"/>
    <cellStyle name="SAPBEXHLevel3X 24 7" xfId="18560" xr:uid="{00000000-0005-0000-0000-0000A3680000}"/>
    <cellStyle name="SAPBEXHLevel3X 24 8" xfId="20282" xr:uid="{00000000-0005-0000-0000-0000A4680000}"/>
    <cellStyle name="SAPBEXHLevel3X 24 9" xfId="23120" xr:uid="{00000000-0005-0000-0000-0000A5680000}"/>
    <cellStyle name="SAPBEXHLevel3X 25" xfId="3996" xr:uid="{00000000-0005-0000-0000-0000A6680000}"/>
    <cellStyle name="SAPBEXHLevel3X 25 2" xfId="6534" xr:uid="{00000000-0005-0000-0000-0000A7680000}"/>
    <cellStyle name="SAPBEXHLevel3X 25 3" xfId="9683" xr:uid="{00000000-0005-0000-0000-0000A8680000}"/>
    <cellStyle name="SAPBEXHLevel3X 25 4" xfId="10891" xr:uid="{00000000-0005-0000-0000-0000A9680000}"/>
    <cellStyle name="SAPBEXHLevel3X 25 5" xfId="13259" xr:uid="{00000000-0005-0000-0000-0000AA680000}"/>
    <cellStyle name="SAPBEXHLevel3X 25 6" xfId="13165" xr:uid="{00000000-0005-0000-0000-0000AB680000}"/>
    <cellStyle name="SAPBEXHLevel3X 25 7" xfId="17955" xr:uid="{00000000-0005-0000-0000-0000AC680000}"/>
    <cellStyle name="SAPBEXHLevel3X 25 8" xfId="17861" xr:uid="{00000000-0005-0000-0000-0000AD680000}"/>
    <cellStyle name="SAPBEXHLevel3X 25 9" xfId="22562" xr:uid="{00000000-0005-0000-0000-0000AE680000}"/>
    <cellStyle name="SAPBEXHLevel3X 26" xfId="3992" xr:uid="{00000000-0005-0000-0000-0000AF680000}"/>
    <cellStyle name="SAPBEXHLevel3X 26 2" xfId="6530" xr:uid="{00000000-0005-0000-0000-0000B0680000}"/>
    <cellStyle name="SAPBEXHLevel3X 26 3" xfId="5464" xr:uid="{00000000-0005-0000-0000-0000B1680000}"/>
    <cellStyle name="SAPBEXHLevel3X 26 4" xfId="10711" xr:uid="{00000000-0005-0000-0000-0000B2680000}"/>
    <cellStyle name="SAPBEXHLevel3X 26 5" xfId="13065" xr:uid="{00000000-0005-0000-0000-0000B3680000}"/>
    <cellStyle name="SAPBEXHLevel3X 26 6" xfId="15042" xr:uid="{00000000-0005-0000-0000-0000B4680000}"/>
    <cellStyle name="SAPBEXHLevel3X 26 7" xfId="17761" xr:uid="{00000000-0005-0000-0000-0000B5680000}"/>
    <cellStyle name="SAPBEXHLevel3X 26 8" xfId="19738" xr:uid="{00000000-0005-0000-0000-0000B6680000}"/>
    <cellStyle name="SAPBEXHLevel3X 26 9" xfId="22384" xr:uid="{00000000-0005-0000-0000-0000B7680000}"/>
    <cellStyle name="SAPBEXHLevel3X 27" xfId="4085" xr:uid="{00000000-0005-0000-0000-0000B8680000}"/>
    <cellStyle name="SAPBEXHLevel3X 27 2" xfId="6623" xr:uid="{00000000-0005-0000-0000-0000B9680000}"/>
    <cellStyle name="SAPBEXHLevel3X 27 3" xfId="9782" xr:uid="{00000000-0005-0000-0000-0000BA680000}"/>
    <cellStyle name="SAPBEXHLevel3X 27 4" xfId="10495" xr:uid="{00000000-0005-0000-0000-0000BB680000}"/>
    <cellStyle name="SAPBEXHLevel3X 27 5" xfId="12831" xr:uid="{00000000-0005-0000-0000-0000BC680000}"/>
    <cellStyle name="SAPBEXHLevel3X 27 6" xfId="15279" xr:uid="{00000000-0005-0000-0000-0000BD680000}"/>
    <cellStyle name="SAPBEXHLevel3X 27 7" xfId="17527" xr:uid="{00000000-0005-0000-0000-0000BE680000}"/>
    <cellStyle name="SAPBEXHLevel3X 27 8" xfId="19975" xr:uid="{00000000-0005-0000-0000-0000BF680000}"/>
    <cellStyle name="SAPBEXHLevel3X 27 9" xfId="22165" xr:uid="{00000000-0005-0000-0000-0000C0680000}"/>
    <cellStyle name="SAPBEXHLevel3X 28" xfId="4101" xr:uid="{00000000-0005-0000-0000-0000C1680000}"/>
    <cellStyle name="SAPBEXHLevel3X 28 2" xfId="6639" xr:uid="{00000000-0005-0000-0000-0000C2680000}"/>
    <cellStyle name="SAPBEXHLevel3X 28 3" xfId="9385" xr:uid="{00000000-0005-0000-0000-0000C3680000}"/>
    <cellStyle name="SAPBEXHLevel3X 28 4" xfId="10663" xr:uid="{00000000-0005-0000-0000-0000C4680000}"/>
    <cellStyle name="SAPBEXHLevel3X 28 5" xfId="13012" xr:uid="{00000000-0005-0000-0000-0000C5680000}"/>
    <cellStyle name="SAPBEXHLevel3X 28 6" xfId="16953" xr:uid="{00000000-0005-0000-0000-0000C6680000}"/>
    <cellStyle name="SAPBEXHLevel3X 28 7" xfId="17708" xr:uid="{00000000-0005-0000-0000-0000C7680000}"/>
    <cellStyle name="SAPBEXHLevel3X 28 8" xfId="21649" xr:uid="{00000000-0005-0000-0000-0000C8680000}"/>
    <cellStyle name="SAPBEXHLevel3X 28 9" xfId="22336" xr:uid="{00000000-0005-0000-0000-0000C9680000}"/>
    <cellStyle name="SAPBEXHLevel3X 29" xfId="4144" xr:uid="{00000000-0005-0000-0000-0000CA680000}"/>
    <cellStyle name="SAPBEXHLevel3X 29 2" xfId="6682" xr:uid="{00000000-0005-0000-0000-0000CB680000}"/>
    <cellStyle name="SAPBEXHLevel3X 29 3" xfId="9499" xr:uid="{00000000-0005-0000-0000-0000CC680000}"/>
    <cellStyle name="SAPBEXHLevel3X 29 4" xfId="10918" xr:uid="{00000000-0005-0000-0000-0000CD680000}"/>
    <cellStyle name="SAPBEXHLevel3X 29 5" xfId="13288" xr:uid="{00000000-0005-0000-0000-0000CE680000}"/>
    <cellStyle name="SAPBEXHLevel3X 29 6" xfId="16442" xr:uid="{00000000-0005-0000-0000-0000CF680000}"/>
    <cellStyle name="SAPBEXHLevel3X 29 7" xfId="17984" xr:uid="{00000000-0005-0000-0000-0000D0680000}"/>
    <cellStyle name="SAPBEXHLevel3X 29 8" xfId="21138" xr:uid="{00000000-0005-0000-0000-0000D1680000}"/>
    <cellStyle name="SAPBEXHLevel3X 29 9" xfId="22589" xr:uid="{00000000-0005-0000-0000-0000D2680000}"/>
    <cellStyle name="SAPBEXHLevel3X 3" xfId="3132" xr:uid="{00000000-0005-0000-0000-0000D3680000}"/>
    <cellStyle name="SAPBEXHLevel3X 3 2" xfId="5670" xr:uid="{00000000-0005-0000-0000-0000D4680000}"/>
    <cellStyle name="SAPBEXHLevel3X 3 3" xfId="9599" xr:uid="{00000000-0005-0000-0000-0000D5680000}"/>
    <cellStyle name="SAPBEXHLevel3X 3 4" xfId="12290" xr:uid="{00000000-0005-0000-0000-0000D6680000}"/>
    <cellStyle name="SAPBEXHLevel3X 3 5" xfId="12467" xr:uid="{00000000-0005-0000-0000-0000D7680000}"/>
    <cellStyle name="SAPBEXHLevel3X 3 6" xfId="16228" xr:uid="{00000000-0005-0000-0000-0000D8680000}"/>
    <cellStyle name="SAPBEXHLevel3X 3 7" xfId="17163" xr:uid="{00000000-0005-0000-0000-0000D9680000}"/>
    <cellStyle name="SAPBEXHLevel3X 3 8" xfId="20924" xr:uid="{00000000-0005-0000-0000-0000DA680000}"/>
    <cellStyle name="SAPBEXHLevel3X 3 9" xfId="21843" xr:uid="{00000000-0005-0000-0000-0000DB680000}"/>
    <cellStyle name="SAPBEXHLevel3X 30" xfId="4187" xr:uid="{00000000-0005-0000-0000-0000DC680000}"/>
    <cellStyle name="SAPBEXHLevel3X 30 2" xfId="6725" xr:uid="{00000000-0005-0000-0000-0000DD680000}"/>
    <cellStyle name="SAPBEXHLevel3X 30 3" xfId="9949" xr:uid="{00000000-0005-0000-0000-0000DE680000}"/>
    <cellStyle name="SAPBEXHLevel3X 30 4" xfId="10781" xr:uid="{00000000-0005-0000-0000-0000DF680000}"/>
    <cellStyle name="SAPBEXHLevel3X 30 5" xfId="13137" xr:uid="{00000000-0005-0000-0000-0000E0680000}"/>
    <cellStyle name="SAPBEXHLevel3X 30 6" xfId="15247" xr:uid="{00000000-0005-0000-0000-0000E1680000}"/>
    <cellStyle name="SAPBEXHLevel3X 30 7" xfId="17833" xr:uid="{00000000-0005-0000-0000-0000E2680000}"/>
    <cellStyle name="SAPBEXHLevel3X 30 8" xfId="19943" xr:uid="{00000000-0005-0000-0000-0000E3680000}"/>
    <cellStyle name="SAPBEXHLevel3X 30 9" xfId="22452" xr:uid="{00000000-0005-0000-0000-0000E4680000}"/>
    <cellStyle name="SAPBEXHLevel3X 31" xfId="4229" xr:uid="{00000000-0005-0000-0000-0000E5680000}"/>
    <cellStyle name="SAPBEXHLevel3X 31 2" xfId="6767" xr:uid="{00000000-0005-0000-0000-0000E6680000}"/>
    <cellStyle name="SAPBEXHLevel3X 31 3" xfId="9484" xr:uid="{00000000-0005-0000-0000-0000E7680000}"/>
    <cellStyle name="SAPBEXHLevel3X 31 4" xfId="10724" xr:uid="{00000000-0005-0000-0000-0000E8680000}"/>
    <cellStyle name="SAPBEXHLevel3X 31 5" xfId="13079" xr:uid="{00000000-0005-0000-0000-0000E9680000}"/>
    <cellStyle name="SAPBEXHLevel3X 31 6" xfId="15966" xr:uid="{00000000-0005-0000-0000-0000EA680000}"/>
    <cellStyle name="SAPBEXHLevel3X 31 7" xfId="17775" xr:uid="{00000000-0005-0000-0000-0000EB680000}"/>
    <cellStyle name="SAPBEXHLevel3X 31 8" xfId="20662" xr:uid="{00000000-0005-0000-0000-0000EC680000}"/>
    <cellStyle name="SAPBEXHLevel3X 31 9" xfId="22397" xr:uid="{00000000-0005-0000-0000-0000ED680000}"/>
    <cellStyle name="SAPBEXHLevel3X 32" xfId="4272" xr:uid="{00000000-0005-0000-0000-0000EE680000}"/>
    <cellStyle name="SAPBEXHLevel3X 32 2" xfId="6810" xr:uid="{00000000-0005-0000-0000-0000EF680000}"/>
    <cellStyle name="SAPBEXHLevel3X 32 3" xfId="8380" xr:uid="{00000000-0005-0000-0000-0000F0680000}"/>
    <cellStyle name="SAPBEXHLevel3X 32 4" xfId="11110" xr:uid="{00000000-0005-0000-0000-0000F1680000}"/>
    <cellStyle name="SAPBEXHLevel3X 32 5" xfId="13504" xr:uid="{00000000-0005-0000-0000-0000F2680000}"/>
    <cellStyle name="SAPBEXHLevel3X 32 6" xfId="14847" xr:uid="{00000000-0005-0000-0000-0000F3680000}"/>
    <cellStyle name="SAPBEXHLevel3X 32 7" xfId="18200" xr:uid="{00000000-0005-0000-0000-0000F4680000}"/>
    <cellStyle name="SAPBEXHLevel3X 32 8" xfId="19543" xr:uid="{00000000-0005-0000-0000-0000F5680000}"/>
    <cellStyle name="SAPBEXHLevel3X 32 9" xfId="22783" xr:uid="{00000000-0005-0000-0000-0000F6680000}"/>
    <cellStyle name="SAPBEXHLevel3X 33" xfId="4315" xr:uid="{00000000-0005-0000-0000-0000F7680000}"/>
    <cellStyle name="SAPBEXHLevel3X 33 2" xfId="6853" xr:uid="{00000000-0005-0000-0000-0000F8680000}"/>
    <cellStyle name="SAPBEXHLevel3X 33 3" xfId="8438" xr:uid="{00000000-0005-0000-0000-0000F9680000}"/>
    <cellStyle name="SAPBEXHLevel3X 33 4" xfId="8393" xr:uid="{00000000-0005-0000-0000-0000FA680000}"/>
    <cellStyle name="SAPBEXHLevel3X 33 5" xfId="12522" xr:uid="{00000000-0005-0000-0000-0000FB680000}"/>
    <cellStyle name="SAPBEXHLevel3X 33 6" xfId="16776" xr:uid="{00000000-0005-0000-0000-0000FC680000}"/>
    <cellStyle name="SAPBEXHLevel3X 33 7" xfId="17218" xr:uid="{00000000-0005-0000-0000-0000FD680000}"/>
    <cellStyle name="SAPBEXHLevel3X 33 8" xfId="21472" xr:uid="{00000000-0005-0000-0000-0000FE680000}"/>
    <cellStyle name="SAPBEXHLevel3X 33 9" xfId="21889" xr:uid="{00000000-0005-0000-0000-0000FF680000}"/>
    <cellStyle name="SAPBEXHLevel3X 34" xfId="4358" xr:uid="{00000000-0005-0000-0000-000000690000}"/>
    <cellStyle name="SAPBEXHLevel3X 34 2" xfId="6896" xr:uid="{00000000-0005-0000-0000-000001690000}"/>
    <cellStyle name="SAPBEXHLevel3X 34 3" xfId="10104" xr:uid="{00000000-0005-0000-0000-000002690000}"/>
    <cellStyle name="SAPBEXHLevel3X 34 4" xfId="10382" xr:uid="{00000000-0005-0000-0000-000003690000}"/>
    <cellStyle name="SAPBEXHLevel3X 34 5" xfId="12704" xr:uid="{00000000-0005-0000-0000-000004690000}"/>
    <cellStyle name="SAPBEXHLevel3X 34 6" xfId="16850" xr:uid="{00000000-0005-0000-0000-000005690000}"/>
    <cellStyle name="SAPBEXHLevel3X 34 7" xfId="17400" xr:uid="{00000000-0005-0000-0000-000006690000}"/>
    <cellStyle name="SAPBEXHLevel3X 34 8" xfId="21546" xr:uid="{00000000-0005-0000-0000-000007690000}"/>
    <cellStyle name="SAPBEXHLevel3X 34 9" xfId="22053" xr:uid="{00000000-0005-0000-0000-000008690000}"/>
    <cellStyle name="SAPBEXHLevel3X 35" xfId="4401" xr:uid="{00000000-0005-0000-0000-000009690000}"/>
    <cellStyle name="SAPBEXHLevel3X 35 2" xfId="6939" xr:uid="{00000000-0005-0000-0000-00000A690000}"/>
    <cellStyle name="SAPBEXHLevel3X 35 3" xfId="8460" xr:uid="{00000000-0005-0000-0000-00000B690000}"/>
    <cellStyle name="SAPBEXHLevel3X 35 4" xfId="11892" xr:uid="{00000000-0005-0000-0000-00000C690000}"/>
    <cellStyle name="SAPBEXHLevel3X 35 5" xfId="14360" xr:uid="{00000000-0005-0000-0000-00000D690000}"/>
    <cellStyle name="SAPBEXHLevel3X 35 6" xfId="15147" xr:uid="{00000000-0005-0000-0000-00000E690000}"/>
    <cellStyle name="SAPBEXHLevel3X 35 7" xfId="19056" xr:uid="{00000000-0005-0000-0000-00000F690000}"/>
    <cellStyle name="SAPBEXHLevel3X 35 8" xfId="19843" xr:uid="{00000000-0005-0000-0000-000010690000}"/>
    <cellStyle name="SAPBEXHLevel3X 35 9" xfId="23568" xr:uid="{00000000-0005-0000-0000-000011690000}"/>
    <cellStyle name="SAPBEXHLevel3X 36" xfId="4444" xr:uid="{00000000-0005-0000-0000-000012690000}"/>
    <cellStyle name="SAPBEXHLevel3X 36 2" xfId="6982" xr:uid="{00000000-0005-0000-0000-000013690000}"/>
    <cellStyle name="SAPBEXHLevel3X 36 3" xfId="9542" xr:uid="{00000000-0005-0000-0000-000014690000}"/>
    <cellStyle name="SAPBEXHLevel3X 36 4" xfId="10817" xr:uid="{00000000-0005-0000-0000-000015690000}"/>
    <cellStyle name="SAPBEXHLevel3X 36 5" xfId="13180" xr:uid="{00000000-0005-0000-0000-000016690000}"/>
    <cellStyle name="SAPBEXHLevel3X 36 6" xfId="15983" xr:uid="{00000000-0005-0000-0000-000017690000}"/>
    <cellStyle name="SAPBEXHLevel3X 36 7" xfId="17876" xr:uid="{00000000-0005-0000-0000-000018690000}"/>
    <cellStyle name="SAPBEXHLevel3X 36 8" xfId="20679" xr:uid="{00000000-0005-0000-0000-000019690000}"/>
    <cellStyle name="SAPBEXHLevel3X 36 9" xfId="22488" xr:uid="{00000000-0005-0000-0000-00001A690000}"/>
    <cellStyle name="SAPBEXHLevel3X 37" xfId="4514" xr:uid="{00000000-0005-0000-0000-00001B690000}"/>
    <cellStyle name="SAPBEXHLevel3X 37 2" xfId="7052" xr:uid="{00000000-0005-0000-0000-00001C690000}"/>
    <cellStyle name="SAPBEXHLevel3X 37 3" xfId="8455" xr:uid="{00000000-0005-0000-0000-00001D690000}"/>
    <cellStyle name="SAPBEXHLevel3X 37 4" xfId="10641" xr:uid="{00000000-0005-0000-0000-00001E690000}"/>
    <cellStyle name="SAPBEXHLevel3X 37 5" xfId="12990" xr:uid="{00000000-0005-0000-0000-00001F690000}"/>
    <cellStyle name="SAPBEXHLevel3X 37 6" xfId="15975" xr:uid="{00000000-0005-0000-0000-000020690000}"/>
    <cellStyle name="SAPBEXHLevel3X 37 7" xfId="17686" xr:uid="{00000000-0005-0000-0000-000021690000}"/>
    <cellStyle name="SAPBEXHLevel3X 37 8" xfId="20671" xr:uid="{00000000-0005-0000-0000-000022690000}"/>
    <cellStyle name="SAPBEXHLevel3X 37 9" xfId="22314" xr:uid="{00000000-0005-0000-0000-000023690000}"/>
    <cellStyle name="SAPBEXHLevel3X 38" xfId="4530" xr:uid="{00000000-0005-0000-0000-000024690000}"/>
    <cellStyle name="SAPBEXHLevel3X 38 2" xfId="7068" xr:uid="{00000000-0005-0000-0000-000025690000}"/>
    <cellStyle name="SAPBEXHLevel3X 38 3" xfId="8307" xr:uid="{00000000-0005-0000-0000-000026690000}"/>
    <cellStyle name="SAPBEXHLevel3X 38 4" xfId="12194" xr:uid="{00000000-0005-0000-0000-000027690000}"/>
    <cellStyle name="SAPBEXHLevel3X 38 5" xfId="12311" xr:uid="{00000000-0005-0000-0000-000028690000}"/>
    <cellStyle name="SAPBEXHLevel3X 38 6" xfId="16342" xr:uid="{00000000-0005-0000-0000-000029690000}"/>
    <cellStyle name="SAPBEXHLevel3X 38 7" xfId="17007" xr:uid="{00000000-0005-0000-0000-00002A690000}"/>
    <cellStyle name="SAPBEXHLevel3X 38 8" xfId="21038" xr:uid="{00000000-0005-0000-0000-00002B690000}"/>
    <cellStyle name="SAPBEXHLevel3X 38 9" xfId="21702" xr:uid="{00000000-0005-0000-0000-00002C690000}"/>
    <cellStyle name="SAPBEXHLevel3X 39" xfId="4573" xr:uid="{00000000-0005-0000-0000-00002D690000}"/>
    <cellStyle name="SAPBEXHLevel3X 39 2" xfId="7111" xr:uid="{00000000-0005-0000-0000-00002E690000}"/>
    <cellStyle name="SAPBEXHLevel3X 39 3" xfId="8367" xr:uid="{00000000-0005-0000-0000-00002F690000}"/>
    <cellStyle name="SAPBEXHLevel3X 39 4" xfId="10434" xr:uid="{00000000-0005-0000-0000-000030690000}"/>
    <cellStyle name="SAPBEXHLevel3X 39 5" xfId="12760" xr:uid="{00000000-0005-0000-0000-000031690000}"/>
    <cellStyle name="SAPBEXHLevel3X 39 6" xfId="13235" xr:uid="{00000000-0005-0000-0000-000032690000}"/>
    <cellStyle name="SAPBEXHLevel3X 39 7" xfId="17456" xr:uid="{00000000-0005-0000-0000-000033690000}"/>
    <cellStyle name="SAPBEXHLevel3X 39 8" xfId="17931" xr:uid="{00000000-0005-0000-0000-000034690000}"/>
    <cellStyle name="SAPBEXHLevel3X 39 9" xfId="22105" xr:uid="{00000000-0005-0000-0000-000035690000}"/>
    <cellStyle name="SAPBEXHLevel3X 4" xfId="3175" xr:uid="{00000000-0005-0000-0000-000036690000}"/>
    <cellStyle name="SAPBEXHLevel3X 4 2" xfId="5713" xr:uid="{00000000-0005-0000-0000-000037690000}"/>
    <cellStyle name="SAPBEXHLevel3X 4 3" xfId="8607" xr:uid="{00000000-0005-0000-0000-000038690000}"/>
    <cellStyle name="SAPBEXHLevel3X 4 4" xfId="11117" xr:uid="{00000000-0005-0000-0000-000039690000}"/>
    <cellStyle name="SAPBEXHLevel3X 4 5" xfId="13511" xr:uid="{00000000-0005-0000-0000-00003A690000}"/>
    <cellStyle name="SAPBEXHLevel3X 4 6" xfId="16365" xr:uid="{00000000-0005-0000-0000-00003B690000}"/>
    <cellStyle name="SAPBEXHLevel3X 4 7" xfId="18207" xr:uid="{00000000-0005-0000-0000-00003C690000}"/>
    <cellStyle name="SAPBEXHLevel3X 4 8" xfId="21061" xr:uid="{00000000-0005-0000-0000-00003D690000}"/>
    <cellStyle name="SAPBEXHLevel3X 4 9" xfId="22790" xr:uid="{00000000-0005-0000-0000-00003E690000}"/>
    <cellStyle name="SAPBEXHLevel3X 40" xfId="4616" xr:uid="{00000000-0005-0000-0000-00003F690000}"/>
    <cellStyle name="SAPBEXHLevel3X 40 2" xfId="7154" xr:uid="{00000000-0005-0000-0000-000040690000}"/>
    <cellStyle name="SAPBEXHLevel3X 40 3" xfId="9300" xr:uid="{00000000-0005-0000-0000-000041690000}"/>
    <cellStyle name="SAPBEXHLevel3X 40 4" xfId="11369" xr:uid="{00000000-0005-0000-0000-000042690000}"/>
    <cellStyle name="SAPBEXHLevel3X 40 5" xfId="13783" xr:uid="{00000000-0005-0000-0000-000043690000}"/>
    <cellStyle name="SAPBEXHLevel3X 40 6" xfId="15096" xr:uid="{00000000-0005-0000-0000-000044690000}"/>
    <cellStyle name="SAPBEXHLevel3X 40 7" xfId="18479" xr:uid="{00000000-0005-0000-0000-000045690000}"/>
    <cellStyle name="SAPBEXHLevel3X 40 8" xfId="19792" xr:uid="{00000000-0005-0000-0000-000046690000}"/>
    <cellStyle name="SAPBEXHLevel3X 40 9" xfId="23043" xr:uid="{00000000-0005-0000-0000-000047690000}"/>
    <cellStyle name="SAPBEXHLevel3X 41" xfId="4659" xr:uid="{00000000-0005-0000-0000-000048690000}"/>
    <cellStyle name="SAPBEXHLevel3X 41 2" xfId="7197" xr:uid="{00000000-0005-0000-0000-000049690000}"/>
    <cellStyle name="SAPBEXHLevel3X 41 3" xfId="9239" xr:uid="{00000000-0005-0000-0000-00004A690000}"/>
    <cellStyle name="SAPBEXHLevel3X 41 4" xfId="11285" xr:uid="{00000000-0005-0000-0000-00004B690000}"/>
    <cellStyle name="SAPBEXHLevel3X 41 5" xfId="13691" xr:uid="{00000000-0005-0000-0000-00004C690000}"/>
    <cellStyle name="SAPBEXHLevel3X 41 6" xfId="15686" xr:uid="{00000000-0005-0000-0000-00004D690000}"/>
    <cellStyle name="SAPBEXHLevel3X 41 7" xfId="18387" xr:uid="{00000000-0005-0000-0000-00004E690000}"/>
    <cellStyle name="SAPBEXHLevel3X 41 8" xfId="20382" xr:uid="{00000000-0005-0000-0000-00004F690000}"/>
    <cellStyle name="SAPBEXHLevel3X 41 9" xfId="22959" xr:uid="{00000000-0005-0000-0000-000050690000}"/>
    <cellStyle name="SAPBEXHLevel3X 42" xfId="4701" xr:uid="{00000000-0005-0000-0000-000051690000}"/>
    <cellStyle name="SAPBEXHLevel3X 42 2" xfId="7239" xr:uid="{00000000-0005-0000-0000-000052690000}"/>
    <cellStyle name="SAPBEXHLevel3X 42 3" xfId="8729" xr:uid="{00000000-0005-0000-0000-000053690000}"/>
    <cellStyle name="SAPBEXHLevel3X 42 4" xfId="10325" xr:uid="{00000000-0005-0000-0000-000054690000}"/>
    <cellStyle name="SAPBEXHLevel3X 42 5" xfId="12642" xr:uid="{00000000-0005-0000-0000-000055690000}"/>
    <cellStyle name="SAPBEXHLevel3X 42 6" xfId="14997" xr:uid="{00000000-0005-0000-0000-000056690000}"/>
    <cellStyle name="SAPBEXHLevel3X 42 7" xfId="17338" xr:uid="{00000000-0005-0000-0000-000057690000}"/>
    <cellStyle name="SAPBEXHLevel3X 42 8" xfId="19693" xr:uid="{00000000-0005-0000-0000-000058690000}"/>
    <cellStyle name="SAPBEXHLevel3X 42 9" xfId="21996" xr:uid="{00000000-0005-0000-0000-000059690000}"/>
    <cellStyle name="SAPBEXHLevel3X 43" xfId="4744" xr:uid="{00000000-0005-0000-0000-00005A690000}"/>
    <cellStyle name="SAPBEXHLevel3X 43 2" xfId="7282" xr:uid="{00000000-0005-0000-0000-00005B690000}"/>
    <cellStyle name="SAPBEXHLevel3X 43 3" xfId="8908" xr:uid="{00000000-0005-0000-0000-00005C690000}"/>
    <cellStyle name="SAPBEXHLevel3X 43 4" xfId="10743" xr:uid="{00000000-0005-0000-0000-00005D690000}"/>
    <cellStyle name="SAPBEXHLevel3X 43 5" xfId="13098" xr:uid="{00000000-0005-0000-0000-00005E690000}"/>
    <cellStyle name="SAPBEXHLevel3X 43 6" xfId="16017" xr:uid="{00000000-0005-0000-0000-00005F690000}"/>
    <cellStyle name="SAPBEXHLevel3X 43 7" xfId="17794" xr:uid="{00000000-0005-0000-0000-000060690000}"/>
    <cellStyle name="SAPBEXHLevel3X 43 8" xfId="20713" xr:uid="{00000000-0005-0000-0000-000061690000}"/>
    <cellStyle name="SAPBEXHLevel3X 43 9" xfId="22416" xr:uid="{00000000-0005-0000-0000-000062690000}"/>
    <cellStyle name="SAPBEXHLevel3X 44" xfId="4740" xr:uid="{00000000-0005-0000-0000-000063690000}"/>
    <cellStyle name="SAPBEXHLevel3X 44 2" xfId="7278" xr:uid="{00000000-0005-0000-0000-000064690000}"/>
    <cellStyle name="SAPBEXHLevel3X 44 3" xfId="8627" xr:uid="{00000000-0005-0000-0000-000065690000}"/>
    <cellStyle name="SAPBEXHLevel3X 44 4" xfId="12006" xr:uid="{00000000-0005-0000-0000-000066690000}"/>
    <cellStyle name="SAPBEXHLevel3X 44 5" xfId="14486" xr:uid="{00000000-0005-0000-0000-000067690000}"/>
    <cellStyle name="SAPBEXHLevel3X 44 6" xfId="16508" xr:uid="{00000000-0005-0000-0000-000068690000}"/>
    <cellStyle name="SAPBEXHLevel3X 44 7" xfId="19182" xr:uid="{00000000-0005-0000-0000-000069690000}"/>
    <cellStyle name="SAPBEXHLevel3X 44 8" xfId="21204" xr:uid="{00000000-0005-0000-0000-00006A690000}"/>
    <cellStyle name="SAPBEXHLevel3X 44 9" xfId="23681" xr:uid="{00000000-0005-0000-0000-00006B690000}"/>
    <cellStyle name="SAPBEXHLevel3X 45" xfId="4806" xr:uid="{00000000-0005-0000-0000-00006C690000}"/>
    <cellStyle name="SAPBEXHLevel3X 45 2" xfId="7344" xr:uid="{00000000-0005-0000-0000-00006D690000}"/>
    <cellStyle name="SAPBEXHLevel3X 45 3" xfId="8744" xr:uid="{00000000-0005-0000-0000-00006E690000}"/>
    <cellStyle name="SAPBEXHLevel3X 45 4" xfId="11616" xr:uid="{00000000-0005-0000-0000-00006F690000}"/>
    <cellStyle name="SAPBEXHLevel3X 45 5" xfId="14057" xr:uid="{00000000-0005-0000-0000-000070690000}"/>
    <cellStyle name="SAPBEXHLevel3X 45 6" xfId="15659" xr:uid="{00000000-0005-0000-0000-000071690000}"/>
    <cellStyle name="SAPBEXHLevel3X 45 7" xfId="18753" xr:uid="{00000000-0005-0000-0000-000072690000}"/>
    <cellStyle name="SAPBEXHLevel3X 45 8" xfId="20355" xr:uid="{00000000-0005-0000-0000-000073690000}"/>
    <cellStyle name="SAPBEXHLevel3X 45 9" xfId="23291" xr:uid="{00000000-0005-0000-0000-000074690000}"/>
    <cellStyle name="SAPBEXHLevel3X 46" xfId="4849" xr:uid="{00000000-0005-0000-0000-000075690000}"/>
    <cellStyle name="SAPBEXHLevel3X 46 2" xfId="7387" xr:uid="{00000000-0005-0000-0000-000076690000}"/>
    <cellStyle name="SAPBEXHLevel3X 46 3" xfId="8798" xr:uid="{00000000-0005-0000-0000-000077690000}"/>
    <cellStyle name="SAPBEXHLevel3X 46 4" xfId="10480" xr:uid="{00000000-0005-0000-0000-000078690000}"/>
    <cellStyle name="SAPBEXHLevel3X 46 5" xfId="12814" xr:uid="{00000000-0005-0000-0000-000079690000}"/>
    <cellStyle name="SAPBEXHLevel3X 46 6" xfId="16161" xr:uid="{00000000-0005-0000-0000-00007A690000}"/>
    <cellStyle name="SAPBEXHLevel3X 46 7" xfId="17510" xr:uid="{00000000-0005-0000-0000-00007B690000}"/>
    <cellStyle name="SAPBEXHLevel3X 46 8" xfId="20857" xr:uid="{00000000-0005-0000-0000-00007C690000}"/>
    <cellStyle name="SAPBEXHLevel3X 46 9" xfId="22150" xr:uid="{00000000-0005-0000-0000-00007D690000}"/>
    <cellStyle name="SAPBEXHLevel3X 47" xfId="4914" xr:uid="{00000000-0005-0000-0000-00007E690000}"/>
    <cellStyle name="SAPBEXHLevel3X 47 2" xfId="7452" xr:uid="{00000000-0005-0000-0000-00007F690000}"/>
    <cellStyle name="SAPBEXHLevel3X 47 3" xfId="9603" xr:uid="{00000000-0005-0000-0000-000080690000}"/>
    <cellStyle name="SAPBEXHLevel3X 47 4" xfId="11054" xr:uid="{00000000-0005-0000-0000-000081690000}"/>
    <cellStyle name="SAPBEXHLevel3X 47 5" xfId="13439" xr:uid="{00000000-0005-0000-0000-000082690000}"/>
    <cellStyle name="SAPBEXHLevel3X 47 6" xfId="16031" xr:uid="{00000000-0005-0000-0000-000083690000}"/>
    <cellStyle name="SAPBEXHLevel3X 47 7" xfId="18135" xr:uid="{00000000-0005-0000-0000-000084690000}"/>
    <cellStyle name="SAPBEXHLevel3X 47 8" xfId="20727" xr:uid="{00000000-0005-0000-0000-000085690000}"/>
    <cellStyle name="SAPBEXHLevel3X 47 9" xfId="22727" xr:uid="{00000000-0005-0000-0000-000086690000}"/>
    <cellStyle name="SAPBEXHLevel3X 48" xfId="4930" xr:uid="{00000000-0005-0000-0000-000087690000}"/>
    <cellStyle name="SAPBEXHLevel3X 48 2" xfId="7468" xr:uid="{00000000-0005-0000-0000-000088690000}"/>
    <cellStyle name="SAPBEXHLevel3X 48 3" xfId="9215" xr:uid="{00000000-0005-0000-0000-000089690000}"/>
    <cellStyle name="SAPBEXHLevel3X 48 4" xfId="11351" xr:uid="{00000000-0005-0000-0000-00008A690000}"/>
    <cellStyle name="SAPBEXHLevel3X 48 5" xfId="13763" xr:uid="{00000000-0005-0000-0000-00008B690000}"/>
    <cellStyle name="SAPBEXHLevel3X 48 6" xfId="16039" xr:uid="{00000000-0005-0000-0000-00008C690000}"/>
    <cellStyle name="SAPBEXHLevel3X 48 7" xfId="18459" xr:uid="{00000000-0005-0000-0000-00008D690000}"/>
    <cellStyle name="SAPBEXHLevel3X 48 8" xfId="20735" xr:uid="{00000000-0005-0000-0000-00008E690000}"/>
    <cellStyle name="SAPBEXHLevel3X 48 9" xfId="23025" xr:uid="{00000000-0005-0000-0000-00008F690000}"/>
    <cellStyle name="SAPBEXHLevel3X 49" xfId="4969" xr:uid="{00000000-0005-0000-0000-000090690000}"/>
    <cellStyle name="SAPBEXHLevel3X 49 2" xfId="7507" xr:uid="{00000000-0005-0000-0000-000091690000}"/>
    <cellStyle name="SAPBEXHLevel3X 49 3" xfId="9395" xr:uid="{00000000-0005-0000-0000-000092690000}"/>
    <cellStyle name="SAPBEXHLevel3X 49 4" xfId="10710" xr:uid="{00000000-0005-0000-0000-000093690000}"/>
    <cellStyle name="SAPBEXHLevel3X 49 5" xfId="13064" xr:uid="{00000000-0005-0000-0000-000094690000}"/>
    <cellStyle name="SAPBEXHLevel3X 49 6" xfId="15639" xr:uid="{00000000-0005-0000-0000-000095690000}"/>
    <cellStyle name="SAPBEXHLevel3X 49 7" xfId="17760" xr:uid="{00000000-0005-0000-0000-000096690000}"/>
    <cellStyle name="SAPBEXHLevel3X 49 8" xfId="20335" xr:uid="{00000000-0005-0000-0000-000097690000}"/>
    <cellStyle name="SAPBEXHLevel3X 49 9" xfId="22383" xr:uid="{00000000-0005-0000-0000-000098690000}"/>
    <cellStyle name="SAPBEXHLevel3X 5" xfId="3218" xr:uid="{00000000-0005-0000-0000-000099690000}"/>
    <cellStyle name="SAPBEXHLevel3X 5 2" xfId="5756" xr:uid="{00000000-0005-0000-0000-00009A690000}"/>
    <cellStyle name="SAPBEXHLevel3X 5 3" xfId="5523" xr:uid="{00000000-0005-0000-0000-00009B690000}"/>
    <cellStyle name="SAPBEXHLevel3X 5 4" xfId="11891" xr:uid="{00000000-0005-0000-0000-00009C690000}"/>
    <cellStyle name="SAPBEXHLevel3X 5 5" xfId="14359" xr:uid="{00000000-0005-0000-0000-00009D690000}"/>
    <cellStyle name="SAPBEXHLevel3X 5 6" xfId="15172" xr:uid="{00000000-0005-0000-0000-00009E690000}"/>
    <cellStyle name="SAPBEXHLevel3X 5 7" xfId="19055" xr:uid="{00000000-0005-0000-0000-00009F690000}"/>
    <cellStyle name="SAPBEXHLevel3X 5 8" xfId="19868" xr:uid="{00000000-0005-0000-0000-0000A0690000}"/>
    <cellStyle name="SAPBEXHLevel3X 5 9" xfId="23567" xr:uid="{00000000-0005-0000-0000-0000A1690000}"/>
    <cellStyle name="SAPBEXHLevel3X 50" xfId="5007" xr:uid="{00000000-0005-0000-0000-0000A2690000}"/>
    <cellStyle name="SAPBEXHLevel3X 50 2" xfId="7545" xr:uid="{00000000-0005-0000-0000-0000A3690000}"/>
    <cellStyle name="SAPBEXHLevel3X 50 3" xfId="10158" xr:uid="{00000000-0005-0000-0000-0000A4690000}"/>
    <cellStyle name="SAPBEXHLevel3X 50 4" xfId="12241" xr:uid="{00000000-0005-0000-0000-0000A5690000}"/>
    <cellStyle name="SAPBEXHLevel3X 50 5" xfId="12751" xr:uid="{00000000-0005-0000-0000-0000A6690000}"/>
    <cellStyle name="SAPBEXHLevel3X 50 6" xfId="13948" xr:uid="{00000000-0005-0000-0000-0000A7690000}"/>
    <cellStyle name="SAPBEXHLevel3X 50 7" xfId="17447" xr:uid="{00000000-0005-0000-0000-0000A8690000}"/>
    <cellStyle name="SAPBEXHLevel3X 50 8" xfId="18644" xr:uid="{00000000-0005-0000-0000-0000A9690000}"/>
    <cellStyle name="SAPBEXHLevel3X 50 9" xfId="22096" xr:uid="{00000000-0005-0000-0000-0000AA690000}"/>
    <cellStyle name="SAPBEXHLevel3X 51" xfId="5044" xr:uid="{00000000-0005-0000-0000-0000AB690000}"/>
    <cellStyle name="SAPBEXHLevel3X 51 2" xfId="7582" xr:uid="{00000000-0005-0000-0000-0000AC690000}"/>
    <cellStyle name="SAPBEXHLevel3X 51 3" xfId="9783" xr:uid="{00000000-0005-0000-0000-0000AD690000}"/>
    <cellStyle name="SAPBEXHLevel3X 51 4" xfId="12082" xr:uid="{00000000-0005-0000-0000-0000AE690000}"/>
    <cellStyle name="SAPBEXHLevel3X 51 5" xfId="14562" xr:uid="{00000000-0005-0000-0000-0000AF690000}"/>
    <cellStyle name="SAPBEXHLevel3X 51 6" xfId="14357" xr:uid="{00000000-0005-0000-0000-0000B0690000}"/>
    <cellStyle name="SAPBEXHLevel3X 51 7" xfId="19258" xr:uid="{00000000-0005-0000-0000-0000B1690000}"/>
    <cellStyle name="SAPBEXHLevel3X 51 8" xfId="19053" xr:uid="{00000000-0005-0000-0000-0000B2690000}"/>
    <cellStyle name="SAPBEXHLevel3X 51 9" xfId="23754" xr:uid="{00000000-0005-0000-0000-0000B3690000}"/>
    <cellStyle name="SAPBEXHLevel3X 52" xfId="5074" xr:uid="{00000000-0005-0000-0000-0000B4690000}"/>
    <cellStyle name="SAPBEXHLevel3X 52 2" xfId="7612" xr:uid="{00000000-0005-0000-0000-0000B5690000}"/>
    <cellStyle name="SAPBEXHLevel3X 52 3" xfId="8563" xr:uid="{00000000-0005-0000-0000-0000B6690000}"/>
    <cellStyle name="SAPBEXHLevel3X 52 4" xfId="10309" xr:uid="{00000000-0005-0000-0000-0000B7690000}"/>
    <cellStyle name="SAPBEXHLevel3X 52 5" xfId="12624" xr:uid="{00000000-0005-0000-0000-0000B8690000}"/>
    <cellStyle name="SAPBEXHLevel3X 52 6" xfId="15501" xr:uid="{00000000-0005-0000-0000-0000B9690000}"/>
    <cellStyle name="SAPBEXHLevel3X 52 7" xfId="17320" xr:uid="{00000000-0005-0000-0000-0000BA690000}"/>
    <cellStyle name="SAPBEXHLevel3X 52 8" xfId="20197" xr:uid="{00000000-0005-0000-0000-0000BB690000}"/>
    <cellStyle name="SAPBEXHLevel3X 52 9" xfId="21979" xr:uid="{00000000-0005-0000-0000-0000BC690000}"/>
    <cellStyle name="SAPBEXHLevel3X 53" xfId="5100" xr:uid="{00000000-0005-0000-0000-0000BD690000}"/>
    <cellStyle name="SAPBEXHLevel3X 53 2" xfId="7638" xr:uid="{00000000-0005-0000-0000-0000BE690000}"/>
    <cellStyle name="SAPBEXHLevel3X 53 3" xfId="8315" xr:uid="{00000000-0005-0000-0000-0000BF690000}"/>
    <cellStyle name="SAPBEXHLevel3X 53 4" xfId="9679" xr:uid="{00000000-0005-0000-0000-0000C0690000}"/>
    <cellStyle name="SAPBEXHLevel3X 53 5" xfId="12385" xr:uid="{00000000-0005-0000-0000-0000C1690000}"/>
    <cellStyle name="SAPBEXHLevel3X 53 6" xfId="15538" xr:uid="{00000000-0005-0000-0000-0000C2690000}"/>
    <cellStyle name="SAPBEXHLevel3X 53 7" xfId="17081" xr:uid="{00000000-0005-0000-0000-0000C3690000}"/>
    <cellStyle name="SAPBEXHLevel3X 53 8" xfId="20234" xr:uid="{00000000-0005-0000-0000-0000C4690000}"/>
    <cellStyle name="SAPBEXHLevel3X 53 9" xfId="21770" xr:uid="{00000000-0005-0000-0000-0000C5690000}"/>
    <cellStyle name="SAPBEXHLevel3X 54" xfId="5148" xr:uid="{00000000-0005-0000-0000-0000C6690000}"/>
    <cellStyle name="SAPBEXHLevel3X 54 2" xfId="7686" xr:uid="{00000000-0005-0000-0000-0000C7690000}"/>
    <cellStyle name="SAPBEXHLevel3X 54 3" xfId="8498" xr:uid="{00000000-0005-0000-0000-0000C8690000}"/>
    <cellStyle name="SAPBEXHLevel3X 54 4" xfId="11751" xr:uid="{00000000-0005-0000-0000-0000C9690000}"/>
    <cellStyle name="SAPBEXHLevel3X 54 5" xfId="14874" xr:uid="{00000000-0005-0000-0000-0000CA690000}"/>
    <cellStyle name="SAPBEXHLevel3X 54 6" xfId="16701" xr:uid="{00000000-0005-0000-0000-0000CB690000}"/>
    <cellStyle name="SAPBEXHLevel3X 54 7" xfId="19570" xr:uid="{00000000-0005-0000-0000-0000CC690000}"/>
    <cellStyle name="SAPBEXHLevel3X 54 8" xfId="21397" xr:uid="{00000000-0005-0000-0000-0000CD690000}"/>
    <cellStyle name="SAPBEXHLevel3X 54 9" xfId="24044" xr:uid="{00000000-0005-0000-0000-0000CE690000}"/>
    <cellStyle name="SAPBEXHLevel3X 55" xfId="5217" xr:uid="{00000000-0005-0000-0000-0000CF690000}"/>
    <cellStyle name="SAPBEXHLevel3X 55 2" xfId="7756" xr:uid="{00000000-0005-0000-0000-0000D0690000}"/>
    <cellStyle name="SAPBEXHLevel3X 55 3" xfId="10130" xr:uid="{00000000-0005-0000-0000-0000D1690000}"/>
    <cellStyle name="SAPBEXHLevel3X 55 4" xfId="12211" xr:uid="{00000000-0005-0000-0000-0000D2690000}"/>
    <cellStyle name="SAPBEXHLevel3X 55 5" xfId="14841" xr:uid="{00000000-0005-0000-0000-0000D3690000}"/>
    <cellStyle name="SAPBEXHLevel3X 55 6" xfId="16906" xr:uid="{00000000-0005-0000-0000-0000D4690000}"/>
    <cellStyle name="SAPBEXHLevel3X 55 7" xfId="19537" xr:uid="{00000000-0005-0000-0000-0000D5690000}"/>
    <cellStyle name="SAPBEXHLevel3X 55 8" xfId="21602" xr:uid="{00000000-0005-0000-0000-0000D6690000}"/>
    <cellStyle name="SAPBEXHLevel3X 55 9" xfId="24022" xr:uid="{00000000-0005-0000-0000-0000D7690000}"/>
    <cellStyle name="SAPBEXHLevel3X 56" xfId="5255" xr:uid="{00000000-0005-0000-0000-0000D8690000}"/>
    <cellStyle name="SAPBEXHLevel3X 56 2" xfId="9423" xr:uid="{00000000-0005-0000-0000-0000D9690000}"/>
    <cellStyle name="SAPBEXHLevel3X 56 3" xfId="11482" xr:uid="{00000000-0005-0000-0000-0000DA690000}"/>
    <cellStyle name="SAPBEXHLevel3X 56 4" xfId="13907" xr:uid="{00000000-0005-0000-0000-0000DB690000}"/>
    <cellStyle name="SAPBEXHLevel3X 56 5" xfId="16064" xr:uid="{00000000-0005-0000-0000-0000DC690000}"/>
    <cellStyle name="SAPBEXHLevel3X 56 6" xfId="18603" xr:uid="{00000000-0005-0000-0000-0000DD690000}"/>
    <cellStyle name="SAPBEXHLevel3X 56 7" xfId="20760" xr:uid="{00000000-0005-0000-0000-0000DE690000}"/>
    <cellStyle name="SAPBEXHLevel3X 56 8" xfId="23157" xr:uid="{00000000-0005-0000-0000-0000DF690000}"/>
    <cellStyle name="SAPBEXHLevel3X 57" xfId="8292" xr:uid="{00000000-0005-0000-0000-0000E0690000}"/>
    <cellStyle name="SAPBEXHLevel3X 58" xfId="11256" xr:uid="{00000000-0005-0000-0000-0000E1690000}"/>
    <cellStyle name="SAPBEXHLevel3X 59" xfId="13662" xr:uid="{00000000-0005-0000-0000-0000E2690000}"/>
    <cellStyle name="SAPBEXHLevel3X 6" xfId="3261" xr:uid="{00000000-0005-0000-0000-0000E3690000}"/>
    <cellStyle name="SAPBEXHLevel3X 6 2" xfId="5799" xr:uid="{00000000-0005-0000-0000-0000E4690000}"/>
    <cellStyle name="SAPBEXHLevel3X 6 3" xfId="9601" xr:uid="{00000000-0005-0000-0000-0000E5690000}"/>
    <cellStyle name="SAPBEXHLevel3X 6 4" xfId="8869" xr:uid="{00000000-0005-0000-0000-0000E6690000}"/>
    <cellStyle name="SAPBEXHLevel3X 6 5" xfId="12325" xr:uid="{00000000-0005-0000-0000-0000E7690000}"/>
    <cellStyle name="SAPBEXHLevel3X 6 6" xfId="16082" xr:uid="{00000000-0005-0000-0000-0000E8690000}"/>
    <cellStyle name="SAPBEXHLevel3X 6 7" xfId="17021" xr:uid="{00000000-0005-0000-0000-0000E9690000}"/>
    <cellStyle name="SAPBEXHLevel3X 6 8" xfId="20778" xr:uid="{00000000-0005-0000-0000-0000EA690000}"/>
    <cellStyle name="SAPBEXHLevel3X 6 9" xfId="21715" xr:uid="{00000000-0005-0000-0000-0000EB690000}"/>
    <cellStyle name="SAPBEXHLevel3X 60" xfId="16661" xr:uid="{00000000-0005-0000-0000-0000EC690000}"/>
    <cellStyle name="SAPBEXHLevel3X 61" xfId="18358" xr:uid="{00000000-0005-0000-0000-0000ED690000}"/>
    <cellStyle name="SAPBEXHLevel3X 62" xfId="21357" xr:uid="{00000000-0005-0000-0000-0000EE690000}"/>
    <cellStyle name="SAPBEXHLevel3X 63" xfId="22930" xr:uid="{00000000-0005-0000-0000-0000EF690000}"/>
    <cellStyle name="SAPBEXHLevel3X 7" xfId="3304" xr:uid="{00000000-0005-0000-0000-0000F0690000}"/>
    <cellStyle name="SAPBEXHLevel3X 7 2" xfId="5842" xr:uid="{00000000-0005-0000-0000-0000F1690000}"/>
    <cellStyle name="SAPBEXHLevel3X 7 3" xfId="9968" xr:uid="{00000000-0005-0000-0000-0000F2690000}"/>
    <cellStyle name="SAPBEXHLevel3X 7 4" xfId="11765" xr:uid="{00000000-0005-0000-0000-0000F3690000}"/>
    <cellStyle name="SAPBEXHLevel3X 7 5" xfId="14217" xr:uid="{00000000-0005-0000-0000-0000F4690000}"/>
    <cellStyle name="SAPBEXHLevel3X 7 6" xfId="15038" xr:uid="{00000000-0005-0000-0000-0000F5690000}"/>
    <cellStyle name="SAPBEXHLevel3X 7 7" xfId="18913" xr:uid="{00000000-0005-0000-0000-0000F6690000}"/>
    <cellStyle name="SAPBEXHLevel3X 7 8" xfId="19734" xr:uid="{00000000-0005-0000-0000-0000F7690000}"/>
    <cellStyle name="SAPBEXHLevel3X 7 9" xfId="23439" xr:uid="{00000000-0005-0000-0000-0000F8690000}"/>
    <cellStyle name="SAPBEXHLevel3X 8" xfId="3347" xr:uid="{00000000-0005-0000-0000-0000F9690000}"/>
    <cellStyle name="SAPBEXHLevel3X 8 2" xfId="5885" xr:uid="{00000000-0005-0000-0000-0000FA690000}"/>
    <cellStyle name="SAPBEXHLevel3X 8 3" xfId="9112" xr:uid="{00000000-0005-0000-0000-0000FB690000}"/>
    <cellStyle name="SAPBEXHLevel3X 8 4" xfId="10785" xr:uid="{00000000-0005-0000-0000-0000FC690000}"/>
    <cellStyle name="SAPBEXHLevel3X 8 5" xfId="13141" xr:uid="{00000000-0005-0000-0000-0000FD690000}"/>
    <cellStyle name="SAPBEXHLevel3X 8 6" xfId="12454" xr:uid="{00000000-0005-0000-0000-0000FE690000}"/>
    <cellStyle name="SAPBEXHLevel3X 8 7" xfId="17837" xr:uid="{00000000-0005-0000-0000-0000FF690000}"/>
    <cellStyle name="SAPBEXHLevel3X 8 8" xfId="17150" xr:uid="{00000000-0005-0000-0000-0000006A0000}"/>
    <cellStyle name="SAPBEXHLevel3X 8 9" xfId="22456" xr:uid="{00000000-0005-0000-0000-0000016A0000}"/>
    <cellStyle name="SAPBEXHLevel3X 9" xfId="3390" xr:uid="{00000000-0005-0000-0000-0000026A0000}"/>
    <cellStyle name="SAPBEXHLevel3X 9 2" xfId="5928" xr:uid="{00000000-0005-0000-0000-0000036A0000}"/>
    <cellStyle name="SAPBEXHLevel3X 9 3" xfId="8674" xr:uid="{00000000-0005-0000-0000-0000046A0000}"/>
    <cellStyle name="SAPBEXHLevel3X 9 4" xfId="11597" xr:uid="{00000000-0005-0000-0000-0000056A0000}"/>
    <cellStyle name="SAPBEXHLevel3X 9 5" xfId="14035" xr:uid="{00000000-0005-0000-0000-0000066A0000}"/>
    <cellStyle name="SAPBEXHLevel3X 9 6" xfId="16249" xr:uid="{00000000-0005-0000-0000-0000076A0000}"/>
    <cellStyle name="SAPBEXHLevel3X 9 7" xfId="18731" xr:uid="{00000000-0005-0000-0000-0000086A0000}"/>
    <cellStyle name="SAPBEXHLevel3X 9 8" xfId="20945" xr:uid="{00000000-0005-0000-0000-0000096A0000}"/>
    <cellStyle name="SAPBEXHLevel3X 9 9" xfId="23271" xr:uid="{00000000-0005-0000-0000-00000A6A0000}"/>
    <cellStyle name="SAPBEXinputData" xfId="2968" xr:uid="{00000000-0005-0000-0000-00000B6A0000}"/>
    <cellStyle name="SAPBEXItemHeader" xfId="2969" xr:uid="{00000000-0005-0000-0000-00000C6A0000}"/>
    <cellStyle name="SAPBEXItemHeader 10" xfId="3435" xr:uid="{00000000-0005-0000-0000-00000D6A0000}"/>
    <cellStyle name="SAPBEXItemHeader 10 2" xfId="5973" xr:uid="{00000000-0005-0000-0000-00000E6A0000}"/>
    <cellStyle name="SAPBEXItemHeader 10 3" xfId="8314" xr:uid="{00000000-0005-0000-0000-00000F6A0000}"/>
    <cellStyle name="SAPBEXItemHeader 10 4" xfId="11968" xr:uid="{00000000-0005-0000-0000-0000106A0000}"/>
    <cellStyle name="SAPBEXItemHeader 10 5" xfId="14445" xr:uid="{00000000-0005-0000-0000-0000116A0000}"/>
    <cellStyle name="SAPBEXItemHeader 10 6" xfId="12901" xr:uid="{00000000-0005-0000-0000-0000126A0000}"/>
    <cellStyle name="SAPBEXItemHeader 10 7" xfId="19141" xr:uid="{00000000-0005-0000-0000-0000136A0000}"/>
    <cellStyle name="SAPBEXItemHeader 10 8" xfId="17597" xr:uid="{00000000-0005-0000-0000-0000146A0000}"/>
    <cellStyle name="SAPBEXItemHeader 10 9" xfId="23643" xr:uid="{00000000-0005-0000-0000-0000156A0000}"/>
    <cellStyle name="SAPBEXItemHeader 11" xfId="3459" xr:uid="{00000000-0005-0000-0000-0000166A0000}"/>
    <cellStyle name="SAPBEXItemHeader 11 2" xfId="5997" xr:uid="{00000000-0005-0000-0000-0000176A0000}"/>
    <cellStyle name="SAPBEXItemHeader 11 3" xfId="9891" xr:uid="{00000000-0005-0000-0000-0000186A0000}"/>
    <cellStyle name="SAPBEXItemHeader 11 4" xfId="10815" xr:uid="{00000000-0005-0000-0000-0000196A0000}"/>
    <cellStyle name="SAPBEXItemHeader 11 5" xfId="13178" xr:uid="{00000000-0005-0000-0000-00001A6A0000}"/>
    <cellStyle name="SAPBEXItemHeader 11 6" xfId="16286" xr:uid="{00000000-0005-0000-0000-00001B6A0000}"/>
    <cellStyle name="SAPBEXItemHeader 11 7" xfId="17874" xr:uid="{00000000-0005-0000-0000-00001C6A0000}"/>
    <cellStyle name="SAPBEXItemHeader 11 8" xfId="20982" xr:uid="{00000000-0005-0000-0000-00001D6A0000}"/>
    <cellStyle name="SAPBEXItemHeader 11 9" xfId="22486" xr:uid="{00000000-0005-0000-0000-00001E6A0000}"/>
    <cellStyle name="SAPBEXItemHeader 12" xfId="3521" xr:uid="{00000000-0005-0000-0000-00001F6A0000}"/>
    <cellStyle name="SAPBEXItemHeader 12 2" xfId="6059" xr:uid="{00000000-0005-0000-0000-0000206A0000}"/>
    <cellStyle name="SAPBEXItemHeader 12 3" xfId="8325" xr:uid="{00000000-0005-0000-0000-0000216A0000}"/>
    <cellStyle name="SAPBEXItemHeader 12 4" xfId="11978" xr:uid="{00000000-0005-0000-0000-0000226A0000}"/>
    <cellStyle name="SAPBEXItemHeader 12 5" xfId="14456" xr:uid="{00000000-0005-0000-0000-0000236A0000}"/>
    <cellStyle name="SAPBEXItemHeader 12 6" xfId="15694" xr:uid="{00000000-0005-0000-0000-0000246A0000}"/>
    <cellStyle name="SAPBEXItemHeader 12 7" xfId="19152" xr:uid="{00000000-0005-0000-0000-0000256A0000}"/>
    <cellStyle name="SAPBEXItemHeader 12 8" xfId="20390" xr:uid="{00000000-0005-0000-0000-0000266A0000}"/>
    <cellStyle name="SAPBEXItemHeader 12 9" xfId="23653" xr:uid="{00000000-0005-0000-0000-0000276A0000}"/>
    <cellStyle name="SAPBEXItemHeader 13" xfId="3564" xr:uid="{00000000-0005-0000-0000-0000286A0000}"/>
    <cellStyle name="SAPBEXItemHeader 13 2" xfId="6102" xr:uid="{00000000-0005-0000-0000-0000296A0000}"/>
    <cellStyle name="SAPBEXItemHeader 13 3" xfId="8789" xr:uid="{00000000-0005-0000-0000-00002A6A0000}"/>
    <cellStyle name="SAPBEXItemHeader 13 4" xfId="11953" xr:uid="{00000000-0005-0000-0000-00002B6A0000}"/>
    <cellStyle name="SAPBEXItemHeader 13 5" xfId="14428" xr:uid="{00000000-0005-0000-0000-00002C6A0000}"/>
    <cellStyle name="SAPBEXItemHeader 13 6" xfId="15539" xr:uid="{00000000-0005-0000-0000-00002D6A0000}"/>
    <cellStyle name="SAPBEXItemHeader 13 7" xfId="19124" xr:uid="{00000000-0005-0000-0000-00002E6A0000}"/>
    <cellStyle name="SAPBEXItemHeader 13 8" xfId="20235" xr:uid="{00000000-0005-0000-0000-00002F6A0000}"/>
    <cellStyle name="SAPBEXItemHeader 13 9" xfId="23628" xr:uid="{00000000-0005-0000-0000-0000306A0000}"/>
    <cellStyle name="SAPBEXItemHeader 14" xfId="3523" xr:uid="{00000000-0005-0000-0000-0000316A0000}"/>
    <cellStyle name="SAPBEXItemHeader 14 2" xfId="6061" xr:uid="{00000000-0005-0000-0000-0000326A0000}"/>
    <cellStyle name="SAPBEXItemHeader 14 3" xfId="10058" xr:uid="{00000000-0005-0000-0000-0000336A0000}"/>
    <cellStyle name="SAPBEXItemHeader 14 4" xfId="10561" xr:uid="{00000000-0005-0000-0000-0000346A0000}"/>
    <cellStyle name="SAPBEXItemHeader 14 5" xfId="12905" xr:uid="{00000000-0005-0000-0000-0000356A0000}"/>
    <cellStyle name="SAPBEXItemHeader 14 6" xfId="14369" xr:uid="{00000000-0005-0000-0000-0000366A0000}"/>
    <cellStyle name="SAPBEXItemHeader 14 7" xfId="17601" xr:uid="{00000000-0005-0000-0000-0000376A0000}"/>
    <cellStyle name="SAPBEXItemHeader 14 8" xfId="19065" xr:uid="{00000000-0005-0000-0000-0000386A0000}"/>
    <cellStyle name="SAPBEXItemHeader 14 9" xfId="22232" xr:uid="{00000000-0005-0000-0000-0000396A0000}"/>
    <cellStyle name="SAPBEXItemHeader 15" xfId="3633" xr:uid="{00000000-0005-0000-0000-00003A6A0000}"/>
    <cellStyle name="SAPBEXItemHeader 15 2" xfId="6171" xr:uid="{00000000-0005-0000-0000-00003B6A0000}"/>
    <cellStyle name="SAPBEXItemHeader 15 3" xfId="9546" xr:uid="{00000000-0005-0000-0000-00003C6A0000}"/>
    <cellStyle name="SAPBEXItemHeader 15 4" xfId="12004" xr:uid="{00000000-0005-0000-0000-00003D6A0000}"/>
    <cellStyle name="SAPBEXItemHeader 15 5" xfId="14483" xr:uid="{00000000-0005-0000-0000-00003E6A0000}"/>
    <cellStyle name="SAPBEXItemHeader 15 6" xfId="16617" xr:uid="{00000000-0005-0000-0000-00003F6A0000}"/>
    <cellStyle name="SAPBEXItemHeader 15 7" xfId="19179" xr:uid="{00000000-0005-0000-0000-0000406A0000}"/>
    <cellStyle name="SAPBEXItemHeader 15 8" xfId="21313" xr:uid="{00000000-0005-0000-0000-0000416A0000}"/>
    <cellStyle name="SAPBEXItemHeader 15 9" xfId="23679" xr:uid="{00000000-0005-0000-0000-0000426A0000}"/>
    <cellStyle name="SAPBEXItemHeader 16" xfId="3676" xr:uid="{00000000-0005-0000-0000-0000436A0000}"/>
    <cellStyle name="SAPBEXItemHeader 16 2" xfId="6214" xr:uid="{00000000-0005-0000-0000-0000446A0000}"/>
    <cellStyle name="SAPBEXItemHeader 16 3" xfId="8820" xr:uid="{00000000-0005-0000-0000-0000456A0000}"/>
    <cellStyle name="SAPBEXItemHeader 16 4" xfId="10675" xr:uid="{00000000-0005-0000-0000-0000466A0000}"/>
    <cellStyle name="SAPBEXItemHeader 16 5" xfId="13024" xr:uid="{00000000-0005-0000-0000-0000476A0000}"/>
    <cellStyle name="SAPBEXItemHeader 16 6" xfId="14129" xr:uid="{00000000-0005-0000-0000-0000486A0000}"/>
    <cellStyle name="SAPBEXItemHeader 16 7" xfId="17720" xr:uid="{00000000-0005-0000-0000-0000496A0000}"/>
    <cellStyle name="SAPBEXItemHeader 16 8" xfId="18825" xr:uid="{00000000-0005-0000-0000-00004A6A0000}"/>
    <cellStyle name="SAPBEXItemHeader 16 9" xfId="22348" xr:uid="{00000000-0005-0000-0000-00004B6A0000}"/>
    <cellStyle name="SAPBEXItemHeader 17" xfId="3704" xr:uid="{00000000-0005-0000-0000-00004C6A0000}"/>
    <cellStyle name="SAPBEXItemHeader 17 2" xfId="6242" xr:uid="{00000000-0005-0000-0000-00004D6A0000}"/>
    <cellStyle name="SAPBEXItemHeader 17 3" xfId="8512" xr:uid="{00000000-0005-0000-0000-00004E6A0000}"/>
    <cellStyle name="SAPBEXItemHeader 17 4" xfId="10294" xr:uid="{00000000-0005-0000-0000-00004F6A0000}"/>
    <cellStyle name="SAPBEXItemHeader 17 5" xfId="12607" xr:uid="{00000000-0005-0000-0000-0000506A0000}"/>
    <cellStyle name="SAPBEXItemHeader 17 6" xfId="14898" xr:uid="{00000000-0005-0000-0000-0000516A0000}"/>
    <cellStyle name="SAPBEXItemHeader 17 7" xfId="17303" xr:uid="{00000000-0005-0000-0000-0000526A0000}"/>
    <cellStyle name="SAPBEXItemHeader 17 8" xfId="19594" xr:uid="{00000000-0005-0000-0000-0000536A0000}"/>
    <cellStyle name="SAPBEXItemHeader 17 9" xfId="21964" xr:uid="{00000000-0005-0000-0000-0000546A0000}"/>
    <cellStyle name="SAPBEXItemHeader 18" xfId="3738" xr:uid="{00000000-0005-0000-0000-0000556A0000}"/>
    <cellStyle name="SAPBEXItemHeader 18 2" xfId="6276" xr:uid="{00000000-0005-0000-0000-0000566A0000}"/>
    <cellStyle name="SAPBEXItemHeader 18 3" xfId="9609" xr:uid="{00000000-0005-0000-0000-0000576A0000}"/>
    <cellStyle name="SAPBEXItemHeader 18 4" xfId="10847" xr:uid="{00000000-0005-0000-0000-0000586A0000}"/>
    <cellStyle name="SAPBEXItemHeader 18 5" xfId="13212" xr:uid="{00000000-0005-0000-0000-0000596A0000}"/>
    <cellStyle name="SAPBEXItemHeader 18 6" xfId="15116" xr:uid="{00000000-0005-0000-0000-00005A6A0000}"/>
    <cellStyle name="SAPBEXItemHeader 18 7" xfId="17908" xr:uid="{00000000-0005-0000-0000-00005B6A0000}"/>
    <cellStyle name="SAPBEXItemHeader 18 8" xfId="19812" xr:uid="{00000000-0005-0000-0000-00005C6A0000}"/>
    <cellStyle name="SAPBEXItemHeader 18 9" xfId="22518" xr:uid="{00000000-0005-0000-0000-00005D6A0000}"/>
    <cellStyle name="SAPBEXItemHeader 19" xfId="3766" xr:uid="{00000000-0005-0000-0000-00005E6A0000}"/>
    <cellStyle name="SAPBEXItemHeader 19 2" xfId="6304" xr:uid="{00000000-0005-0000-0000-00005F6A0000}"/>
    <cellStyle name="SAPBEXItemHeader 19 3" xfId="9921" xr:uid="{00000000-0005-0000-0000-0000606A0000}"/>
    <cellStyle name="SAPBEXItemHeader 19 4" xfId="10881" xr:uid="{00000000-0005-0000-0000-0000616A0000}"/>
    <cellStyle name="SAPBEXItemHeader 19 5" xfId="13248" xr:uid="{00000000-0005-0000-0000-0000626A0000}"/>
    <cellStyle name="SAPBEXItemHeader 19 6" xfId="16304" xr:uid="{00000000-0005-0000-0000-0000636A0000}"/>
    <cellStyle name="SAPBEXItemHeader 19 7" xfId="17944" xr:uid="{00000000-0005-0000-0000-0000646A0000}"/>
    <cellStyle name="SAPBEXItemHeader 19 8" xfId="21000" xr:uid="{00000000-0005-0000-0000-0000656A0000}"/>
    <cellStyle name="SAPBEXItemHeader 19 9" xfId="22552" xr:uid="{00000000-0005-0000-0000-0000666A0000}"/>
    <cellStyle name="SAPBEXItemHeader 2" xfId="3088" xr:uid="{00000000-0005-0000-0000-0000676A0000}"/>
    <cellStyle name="SAPBEXItemHeader 2 2" xfId="5626" xr:uid="{00000000-0005-0000-0000-0000686A0000}"/>
    <cellStyle name="SAPBEXItemHeader 2 3" xfId="10117" xr:uid="{00000000-0005-0000-0000-0000696A0000}"/>
    <cellStyle name="SAPBEXItemHeader 2 4" xfId="9328" xr:uid="{00000000-0005-0000-0000-00006A6A0000}"/>
    <cellStyle name="SAPBEXItemHeader 2 5" xfId="14952" xr:uid="{00000000-0005-0000-0000-00006B6A0000}"/>
    <cellStyle name="SAPBEXItemHeader 2 6" xfId="16612" xr:uid="{00000000-0005-0000-0000-00006C6A0000}"/>
    <cellStyle name="SAPBEXItemHeader 2 7" xfId="19648" xr:uid="{00000000-0005-0000-0000-00006D6A0000}"/>
    <cellStyle name="SAPBEXItemHeader 2 8" xfId="21308" xr:uid="{00000000-0005-0000-0000-00006E6A0000}"/>
    <cellStyle name="SAPBEXItemHeader 2 9" xfId="24114" xr:uid="{00000000-0005-0000-0000-00006F6A0000}"/>
    <cellStyle name="SAPBEXItemHeader 20" xfId="3615" xr:uid="{00000000-0005-0000-0000-0000706A0000}"/>
    <cellStyle name="SAPBEXItemHeader 20 2" xfId="6153" xr:uid="{00000000-0005-0000-0000-0000716A0000}"/>
    <cellStyle name="SAPBEXItemHeader 20 3" xfId="9529" xr:uid="{00000000-0005-0000-0000-0000726A0000}"/>
    <cellStyle name="SAPBEXItemHeader 20 4" xfId="8361" xr:uid="{00000000-0005-0000-0000-0000736A0000}"/>
    <cellStyle name="SAPBEXItemHeader 20 5" xfId="12419" xr:uid="{00000000-0005-0000-0000-0000746A0000}"/>
    <cellStyle name="SAPBEXItemHeader 20 6" xfId="15283" xr:uid="{00000000-0005-0000-0000-0000756A0000}"/>
    <cellStyle name="SAPBEXItemHeader 20 7" xfId="17115" xr:uid="{00000000-0005-0000-0000-0000766A0000}"/>
    <cellStyle name="SAPBEXItemHeader 20 8" xfId="19979" xr:uid="{00000000-0005-0000-0000-0000776A0000}"/>
    <cellStyle name="SAPBEXItemHeader 20 9" xfId="21799" xr:uid="{00000000-0005-0000-0000-0000786A0000}"/>
    <cellStyle name="SAPBEXItemHeader 21" xfId="3850" xr:uid="{00000000-0005-0000-0000-0000796A0000}"/>
    <cellStyle name="SAPBEXItemHeader 21 2" xfId="6388" xr:uid="{00000000-0005-0000-0000-00007A6A0000}"/>
    <cellStyle name="SAPBEXItemHeader 21 3" xfId="8501" xr:uid="{00000000-0005-0000-0000-00007B6A0000}"/>
    <cellStyle name="SAPBEXItemHeader 21 4" xfId="10299" xr:uid="{00000000-0005-0000-0000-00007C6A0000}"/>
    <cellStyle name="SAPBEXItemHeader 21 5" xfId="12613" xr:uid="{00000000-0005-0000-0000-00007D6A0000}"/>
    <cellStyle name="SAPBEXItemHeader 21 6" xfId="16182" xr:uid="{00000000-0005-0000-0000-00007E6A0000}"/>
    <cellStyle name="SAPBEXItemHeader 21 7" xfId="17309" xr:uid="{00000000-0005-0000-0000-00007F6A0000}"/>
    <cellStyle name="SAPBEXItemHeader 21 8" xfId="20878" xr:uid="{00000000-0005-0000-0000-0000806A0000}"/>
    <cellStyle name="SAPBEXItemHeader 21 9" xfId="21969" xr:uid="{00000000-0005-0000-0000-0000816A0000}"/>
    <cellStyle name="SAPBEXItemHeader 22" xfId="3878" xr:uid="{00000000-0005-0000-0000-0000826A0000}"/>
    <cellStyle name="SAPBEXItemHeader 22 2" xfId="6416" xr:uid="{00000000-0005-0000-0000-0000836A0000}"/>
    <cellStyle name="SAPBEXItemHeader 22 3" xfId="9930" xr:uid="{00000000-0005-0000-0000-0000846A0000}"/>
    <cellStyle name="SAPBEXItemHeader 22 4" xfId="11468" xr:uid="{00000000-0005-0000-0000-0000856A0000}"/>
    <cellStyle name="SAPBEXItemHeader 22 5" xfId="13891" xr:uid="{00000000-0005-0000-0000-0000866A0000}"/>
    <cellStyle name="SAPBEXItemHeader 22 6" xfId="15313" xr:uid="{00000000-0005-0000-0000-0000876A0000}"/>
    <cellStyle name="SAPBEXItemHeader 22 7" xfId="18587" xr:uid="{00000000-0005-0000-0000-0000886A0000}"/>
    <cellStyle name="SAPBEXItemHeader 22 8" xfId="20009" xr:uid="{00000000-0005-0000-0000-0000896A0000}"/>
    <cellStyle name="SAPBEXItemHeader 22 9" xfId="23143" xr:uid="{00000000-0005-0000-0000-00008A6A0000}"/>
    <cellStyle name="SAPBEXItemHeader 23" xfId="3912" xr:uid="{00000000-0005-0000-0000-00008B6A0000}"/>
    <cellStyle name="SAPBEXItemHeader 23 2" xfId="6450" xr:uid="{00000000-0005-0000-0000-00008C6A0000}"/>
    <cellStyle name="SAPBEXItemHeader 23 3" xfId="9951" xr:uid="{00000000-0005-0000-0000-00008D6A0000}"/>
    <cellStyle name="SAPBEXItemHeader 23 4" xfId="10615" xr:uid="{00000000-0005-0000-0000-00008E6A0000}"/>
    <cellStyle name="SAPBEXItemHeader 23 5" xfId="12963" xr:uid="{00000000-0005-0000-0000-00008F6A0000}"/>
    <cellStyle name="SAPBEXItemHeader 23 6" xfId="16952" xr:uid="{00000000-0005-0000-0000-0000906A0000}"/>
    <cellStyle name="SAPBEXItemHeader 23 7" xfId="17659" xr:uid="{00000000-0005-0000-0000-0000916A0000}"/>
    <cellStyle name="SAPBEXItemHeader 23 8" xfId="21648" xr:uid="{00000000-0005-0000-0000-0000926A0000}"/>
    <cellStyle name="SAPBEXItemHeader 23 9" xfId="22288" xr:uid="{00000000-0005-0000-0000-0000936A0000}"/>
    <cellStyle name="SAPBEXItemHeader 24" xfId="3955" xr:uid="{00000000-0005-0000-0000-0000946A0000}"/>
    <cellStyle name="SAPBEXItemHeader 24 2" xfId="6493" xr:uid="{00000000-0005-0000-0000-0000956A0000}"/>
    <cellStyle name="SAPBEXItemHeader 24 3" xfId="10191" xr:uid="{00000000-0005-0000-0000-0000966A0000}"/>
    <cellStyle name="SAPBEXItemHeader 24 4" xfId="11476" xr:uid="{00000000-0005-0000-0000-0000976A0000}"/>
    <cellStyle name="SAPBEXItemHeader 24 5" xfId="13900" xr:uid="{00000000-0005-0000-0000-0000986A0000}"/>
    <cellStyle name="SAPBEXItemHeader 24 6" xfId="16419" xr:uid="{00000000-0005-0000-0000-0000996A0000}"/>
    <cellStyle name="SAPBEXItemHeader 24 7" xfId="18596" xr:uid="{00000000-0005-0000-0000-00009A6A0000}"/>
    <cellStyle name="SAPBEXItemHeader 24 8" xfId="21115" xr:uid="{00000000-0005-0000-0000-00009B6A0000}"/>
    <cellStyle name="SAPBEXItemHeader 24 9" xfId="23151" xr:uid="{00000000-0005-0000-0000-00009C6A0000}"/>
    <cellStyle name="SAPBEXItemHeader 25" xfId="3998" xr:uid="{00000000-0005-0000-0000-00009D6A0000}"/>
    <cellStyle name="SAPBEXItemHeader 25 2" xfId="6536" xr:uid="{00000000-0005-0000-0000-00009E6A0000}"/>
    <cellStyle name="SAPBEXItemHeader 25 3" xfId="8431" xr:uid="{00000000-0005-0000-0000-00009F6A0000}"/>
    <cellStyle name="SAPBEXItemHeader 25 4" xfId="11578" xr:uid="{00000000-0005-0000-0000-0000A06A0000}"/>
    <cellStyle name="SAPBEXItemHeader 25 5" xfId="14015" xr:uid="{00000000-0005-0000-0000-0000A16A0000}"/>
    <cellStyle name="SAPBEXItemHeader 25 6" xfId="15752" xr:uid="{00000000-0005-0000-0000-0000A26A0000}"/>
    <cellStyle name="SAPBEXItemHeader 25 7" xfId="18711" xr:uid="{00000000-0005-0000-0000-0000A36A0000}"/>
    <cellStyle name="SAPBEXItemHeader 25 8" xfId="20448" xr:uid="{00000000-0005-0000-0000-0000A46A0000}"/>
    <cellStyle name="SAPBEXItemHeader 25 9" xfId="23252" xr:uid="{00000000-0005-0000-0000-0000A56A0000}"/>
    <cellStyle name="SAPBEXItemHeader 26" xfId="4026" xr:uid="{00000000-0005-0000-0000-0000A66A0000}"/>
    <cellStyle name="SAPBEXItemHeader 26 2" xfId="6564" xr:uid="{00000000-0005-0000-0000-0000A76A0000}"/>
    <cellStyle name="SAPBEXItemHeader 26 3" xfId="9587" xr:uid="{00000000-0005-0000-0000-0000A86A0000}"/>
    <cellStyle name="SAPBEXItemHeader 26 4" xfId="10914" xr:uid="{00000000-0005-0000-0000-0000A96A0000}"/>
    <cellStyle name="SAPBEXItemHeader 26 5" xfId="13284" xr:uid="{00000000-0005-0000-0000-0000AA6A0000}"/>
    <cellStyle name="SAPBEXItemHeader 26 6" xfId="16485" xr:uid="{00000000-0005-0000-0000-0000AB6A0000}"/>
    <cellStyle name="SAPBEXItemHeader 26 7" xfId="17980" xr:uid="{00000000-0005-0000-0000-0000AC6A0000}"/>
    <cellStyle name="SAPBEXItemHeader 26 8" xfId="21181" xr:uid="{00000000-0005-0000-0000-0000AD6A0000}"/>
    <cellStyle name="SAPBEXItemHeader 26 9" xfId="22585" xr:uid="{00000000-0005-0000-0000-0000AE6A0000}"/>
    <cellStyle name="SAPBEXItemHeader 27" xfId="4010" xr:uid="{00000000-0005-0000-0000-0000AF6A0000}"/>
    <cellStyle name="SAPBEXItemHeader 27 2" xfId="6548" xr:uid="{00000000-0005-0000-0000-0000B06A0000}"/>
    <cellStyle name="SAPBEXItemHeader 27 3" xfId="5521" xr:uid="{00000000-0005-0000-0000-0000B16A0000}"/>
    <cellStyle name="SAPBEXItemHeader 27 4" xfId="12223" xr:uid="{00000000-0005-0000-0000-0000B26A0000}"/>
    <cellStyle name="SAPBEXItemHeader 27 5" xfId="14817" xr:uid="{00000000-0005-0000-0000-0000B36A0000}"/>
    <cellStyle name="SAPBEXItemHeader 27 6" xfId="12437" xr:uid="{00000000-0005-0000-0000-0000B46A0000}"/>
    <cellStyle name="SAPBEXItemHeader 27 7" xfId="19513" xr:uid="{00000000-0005-0000-0000-0000B56A0000}"/>
    <cellStyle name="SAPBEXItemHeader 27 8" xfId="17133" xr:uid="{00000000-0005-0000-0000-0000B66A0000}"/>
    <cellStyle name="SAPBEXItemHeader 27 9" xfId="24001" xr:uid="{00000000-0005-0000-0000-0000B76A0000}"/>
    <cellStyle name="SAPBEXItemHeader 28" xfId="4103" xr:uid="{00000000-0005-0000-0000-0000B86A0000}"/>
    <cellStyle name="SAPBEXItemHeader 28 2" xfId="6641" xr:uid="{00000000-0005-0000-0000-0000B96A0000}"/>
    <cellStyle name="SAPBEXItemHeader 28 3" xfId="10016" xr:uid="{00000000-0005-0000-0000-0000BA6A0000}"/>
    <cellStyle name="SAPBEXItemHeader 28 4" xfId="12037" xr:uid="{00000000-0005-0000-0000-0000BB6A0000}"/>
    <cellStyle name="SAPBEXItemHeader 28 5" xfId="14519" xr:uid="{00000000-0005-0000-0000-0000BC6A0000}"/>
    <cellStyle name="SAPBEXItemHeader 28 6" xfId="13606" xr:uid="{00000000-0005-0000-0000-0000BD6A0000}"/>
    <cellStyle name="SAPBEXItemHeader 28 7" xfId="19215" xr:uid="{00000000-0005-0000-0000-0000BE6A0000}"/>
    <cellStyle name="SAPBEXItemHeader 28 8" xfId="18302" xr:uid="{00000000-0005-0000-0000-0000BF6A0000}"/>
    <cellStyle name="SAPBEXItemHeader 28 9" xfId="23712" xr:uid="{00000000-0005-0000-0000-0000C06A0000}"/>
    <cellStyle name="SAPBEXItemHeader 29" xfId="4146" xr:uid="{00000000-0005-0000-0000-0000C16A0000}"/>
    <cellStyle name="SAPBEXItemHeader 29 2" xfId="6684" xr:uid="{00000000-0005-0000-0000-0000C26A0000}"/>
    <cellStyle name="SAPBEXItemHeader 29 3" xfId="9641" xr:uid="{00000000-0005-0000-0000-0000C36A0000}"/>
    <cellStyle name="SAPBEXItemHeader 29 4" xfId="11835" xr:uid="{00000000-0005-0000-0000-0000C46A0000}"/>
    <cellStyle name="SAPBEXItemHeader 29 5" xfId="14293" xr:uid="{00000000-0005-0000-0000-0000C56A0000}"/>
    <cellStyle name="SAPBEXItemHeader 29 6" xfId="15018" xr:uid="{00000000-0005-0000-0000-0000C66A0000}"/>
    <cellStyle name="SAPBEXItemHeader 29 7" xfId="18989" xr:uid="{00000000-0005-0000-0000-0000C76A0000}"/>
    <cellStyle name="SAPBEXItemHeader 29 8" xfId="19714" xr:uid="{00000000-0005-0000-0000-0000C86A0000}"/>
    <cellStyle name="SAPBEXItemHeader 29 9" xfId="23510" xr:uid="{00000000-0005-0000-0000-0000C96A0000}"/>
    <cellStyle name="SAPBEXItemHeader 3" xfId="3134" xr:uid="{00000000-0005-0000-0000-0000CA6A0000}"/>
    <cellStyle name="SAPBEXItemHeader 3 2" xfId="5672" xr:uid="{00000000-0005-0000-0000-0000CB6A0000}"/>
    <cellStyle name="SAPBEXItemHeader 3 3" xfId="9725" xr:uid="{00000000-0005-0000-0000-0000CC6A0000}"/>
    <cellStyle name="SAPBEXItemHeader 3 4" xfId="10633" xr:uid="{00000000-0005-0000-0000-0000CD6A0000}"/>
    <cellStyle name="SAPBEXItemHeader 3 5" xfId="12982" xr:uid="{00000000-0005-0000-0000-0000CE6A0000}"/>
    <cellStyle name="SAPBEXItemHeader 3 6" xfId="16802" xr:uid="{00000000-0005-0000-0000-0000CF6A0000}"/>
    <cellStyle name="SAPBEXItemHeader 3 7" xfId="17678" xr:uid="{00000000-0005-0000-0000-0000D06A0000}"/>
    <cellStyle name="SAPBEXItemHeader 3 8" xfId="21498" xr:uid="{00000000-0005-0000-0000-0000D16A0000}"/>
    <cellStyle name="SAPBEXItemHeader 3 9" xfId="22306" xr:uid="{00000000-0005-0000-0000-0000D26A0000}"/>
    <cellStyle name="SAPBEXItemHeader 30" xfId="4189" xr:uid="{00000000-0005-0000-0000-0000D36A0000}"/>
    <cellStyle name="SAPBEXItemHeader 30 2" xfId="6727" xr:uid="{00000000-0005-0000-0000-0000D46A0000}"/>
    <cellStyle name="SAPBEXItemHeader 30 3" xfId="9625" xr:uid="{00000000-0005-0000-0000-0000D56A0000}"/>
    <cellStyle name="SAPBEXItemHeader 30 4" xfId="11452" xr:uid="{00000000-0005-0000-0000-0000D66A0000}"/>
    <cellStyle name="SAPBEXItemHeader 30 5" xfId="13872" xr:uid="{00000000-0005-0000-0000-0000D76A0000}"/>
    <cellStyle name="SAPBEXItemHeader 30 6" xfId="16702" xr:uid="{00000000-0005-0000-0000-0000D86A0000}"/>
    <cellStyle name="SAPBEXItemHeader 30 7" xfId="18568" xr:uid="{00000000-0005-0000-0000-0000D96A0000}"/>
    <cellStyle name="SAPBEXItemHeader 30 8" xfId="21398" xr:uid="{00000000-0005-0000-0000-0000DA6A0000}"/>
    <cellStyle name="SAPBEXItemHeader 30 9" xfId="23127" xr:uid="{00000000-0005-0000-0000-0000DB6A0000}"/>
    <cellStyle name="SAPBEXItemHeader 31" xfId="4231" xr:uid="{00000000-0005-0000-0000-0000DC6A0000}"/>
    <cellStyle name="SAPBEXItemHeader 31 2" xfId="6769" xr:uid="{00000000-0005-0000-0000-0000DD6A0000}"/>
    <cellStyle name="SAPBEXItemHeader 31 3" xfId="9745" xr:uid="{00000000-0005-0000-0000-0000DE6A0000}"/>
    <cellStyle name="SAPBEXItemHeader 31 4" xfId="11226" xr:uid="{00000000-0005-0000-0000-0000DF6A0000}"/>
    <cellStyle name="SAPBEXItemHeader 31 5" xfId="13630" xr:uid="{00000000-0005-0000-0000-0000E06A0000}"/>
    <cellStyle name="SAPBEXItemHeader 31 6" xfId="15557" xr:uid="{00000000-0005-0000-0000-0000E16A0000}"/>
    <cellStyle name="SAPBEXItemHeader 31 7" xfId="18326" xr:uid="{00000000-0005-0000-0000-0000E26A0000}"/>
    <cellStyle name="SAPBEXItemHeader 31 8" xfId="20253" xr:uid="{00000000-0005-0000-0000-0000E36A0000}"/>
    <cellStyle name="SAPBEXItemHeader 31 9" xfId="22901" xr:uid="{00000000-0005-0000-0000-0000E46A0000}"/>
    <cellStyle name="SAPBEXItemHeader 32" xfId="4274" xr:uid="{00000000-0005-0000-0000-0000E56A0000}"/>
    <cellStyle name="SAPBEXItemHeader 32 2" xfId="6812" xr:uid="{00000000-0005-0000-0000-0000E66A0000}"/>
    <cellStyle name="SAPBEXItemHeader 32 3" xfId="8786" xr:uid="{00000000-0005-0000-0000-0000E76A0000}"/>
    <cellStyle name="SAPBEXItemHeader 32 4" xfId="10576" xr:uid="{00000000-0005-0000-0000-0000E86A0000}"/>
    <cellStyle name="SAPBEXItemHeader 32 5" xfId="12922" xr:uid="{00000000-0005-0000-0000-0000E96A0000}"/>
    <cellStyle name="SAPBEXItemHeader 32 6" xfId="16378" xr:uid="{00000000-0005-0000-0000-0000EA6A0000}"/>
    <cellStyle name="SAPBEXItemHeader 32 7" xfId="17618" xr:uid="{00000000-0005-0000-0000-0000EB6A0000}"/>
    <cellStyle name="SAPBEXItemHeader 32 8" xfId="21074" xr:uid="{00000000-0005-0000-0000-0000EC6A0000}"/>
    <cellStyle name="SAPBEXItemHeader 32 9" xfId="22248" xr:uid="{00000000-0005-0000-0000-0000ED6A0000}"/>
    <cellStyle name="SAPBEXItemHeader 33" xfId="4317" xr:uid="{00000000-0005-0000-0000-0000EE6A0000}"/>
    <cellStyle name="SAPBEXItemHeader 33 2" xfId="6855" xr:uid="{00000000-0005-0000-0000-0000EF6A0000}"/>
    <cellStyle name="SAPBEXItemHeader 33 3" xfId="9029" xr:uid="{00000000-0005-0000-0000-0000F06A0000}"/>
    <cellStyle name="SAPBEXItemHeader 33 4" xfId="11674" xr:uid="{00000000-0005-0000-0000-0000F16A0000}"/>
    <cellStyle name="SAPBEXItemHeader 33 5" xfId="14121" xr:uid="{00000000-0005-0000-0000-0000F26A0000}"/>
    <cellStyle name="SAPBEXItemHeader 33 6" xfId="16922" xr:uid="{00000000-0005-0000-0000-0000F36A0000}"/>
    <cellStyle name="SAPBEXItemHeader 33 7" xfId="18817" xr:uid="{00000000-0005-0000-0000-0000F46A0000}"/>
    <cellStyle name="SAPBEXItemHeader 33 8" xfId="21618" xr:uid="{00000000-0005-0000-0000-0000F56A0000}"/>
    <cellStyle name="SAPBEXItemHeader 33 9" xfId="23348" xr:uid="{00000000-0005-0000-0000-0000F66A0000}"/>
    <cellStyle name="SAPBEXItemHeader 34" xfId="4360" xr:uid="{00000000-0005-0000-0000-0000F76A0000}"/>
    <cellStyle name="SAPBEXItemHeader 34 2" xfId="6898" xr:uid="{00000000-0005-0000-0000-0000F86A0000}"/>
    <cellStyle name="SAPBEXItemHeader 34 3" xfId="9346" xr:uid="{00000000-0005-0000-0000-0000F96A0000}"/>
    <cellStyle name="SAPBEXItemHeader 34 4" xfId="8466" xr:uid="{00000000-0005-0000-0000-0000FA6A0000}"/>
    <cellStyle name="SAPBEXItemHeader 34 5" xfId="12436" xr:uid="{00000000-0005-0000-0000-0000FB6A0000}"/>
    <cellStyle name="SAPBEXItemHeader 34 6" xfId="15571" xr:uid="{00000000-0005-0000-0000-0000FC6A0000}"/>
    <cellStyle name="SAPBEXItemHeader 34 7" xfId="17132" xr:uid="{00000000-0005-0000-0000-0000FD6A0000}"/>
    <cellStyle name="SAPBEXItemHeader 34 8" xfId="20267" xr:uid="{00000000-0005-0000-0000-0000FE6A0000}"/>
    <cellStyle name="SAPBEXItemHeader 34 9" xfId="21816" xr:uid="{00000000-0005-0000-0000-0000FF6A0000}"/>
    <cellStyle name="SAPBEXItemHeader 35" xfId="4403" xr:uid="{00000000-0005-0000-0000-0000006B0000}"/>
    <cellStyle name="SAPBEXItemHeader 35 2" xfId="6941" xr:uid="{00000000-0005-0000-0000-0000016B0000}"/>
    <cellStyle name="SAPBEXItemHeader 35 3" xfId="9841" xr:uid="{00000000-0005-0000-0000-0000026B0000}"/>
    <cellStyle name="SAPBEXItemHeader 35 4" xfId="10845" xr:uid="{00000000-0005-0000-0000-0000036B0000}"/>
    <cellStyle name="SAPBEXItemHeader 35 5" xfId="13210" xr:uid="{00000000-0005-0000-0000-0000046B0000}"/>
    <cellStyle name="SAPBEXItemHeader 35 6" xfId="16600" xr:uid="{00000000-0005-0000-0000-0000056B0000}"/>
    <cellStyle name="SAPBEXItemHeader 35 7" xfId="17906" xr:uid="{00000000-0005-0000-0000-0000066B0000}"/>
    <cellStyle name="SAPBEXItemHeader 35 8" xfId="21296" xr:uid="{00000000-0005-0000-0000-0000076B0000}"/>
    <cellStyle name="SAPBEXItemHeader 35 9" xfId="22516" xr:uid="{00000000-0005-0000-0000-0000086B0000}"/>
    <cellStyle name="SAPBEXItemHeader 36" xfId="4446" xr:uid="{00000000-0005-0000-0000-0000096B0000}"/>
    <cellStyle name="SAPBEXItemHeader 36 2" xfId="6984" xr:uid="{00000000-0005-0000-0000-00000A6B0000}"/>
    <cellStyle name="SAPBEXItemHeader 36 3" xfId="5539" xr:uid="{00000000-0005-0000-0000-00000B6B0000}"/>
    <cellStyle name="SAPBEXItemHeader 36 4" xfId="8061" xr:uid="{00000000-0005-0000-0000-00000C6B0000}"/>
    <cellStyle name="SAPBEXItemHeader 36 5" xfId="12376" xr:uid="{00000000-0005-0000-0000-00000D6B0000}"/>
    <cellStyle name="SAPBEXItemHeader 36 6" xfId="15934" xr:uid="{00000000-0005-0000-0000-00000E6B0000}"/>
    <cellStyle name="SAPBEXItemHeader 36 7" xfId="17072" xr:uid="{00000000-0005-0000-0000-00000F6B0000}"/>
    <cellStyle name="SAPBEXItemHeader 36 8" xfId="20630" xr:uid="{00000000-0005-0000-0000-0000106B0000}"/>
    <cellStyle name="SAPBEXItemHeader 36 9" xfId="21761" xr:uid="{00000000-0005-0000-0000-0000116B0000}"/>
    <cellStyle name="SAPBEXItemHeader 37" xfId="4415" xr:uid="{00000000-0005-0000-0000-0000126B0000}"/>
    <cellStyle name="SAPBEXItemHeader 37 2" xfId="6953" xr:uid="{00000000-0005-0000-0000-0000136B0000}"/>
    <cellStyle name="SAPBEXItemHeader 37 3" xfId="9563" xr:uid="{00000000-0005-0000-0000-0000146B0000}"/>
    <cellStyle name="SAPBEXItemHeader 37 4" xfId="11590" xr:uid="{00000000-0005-0000-0000-0000156B0000}"/>
    <cellStyle name="SAPBEXItemHeader 37 5" xfId="14028" xr:uid="{00000000-0005-0000-0000-0000166B0000}"/>
    <cellStyle name="SAPBEXItemHeader 37 6" xfId="15214" xr:uid="{00000000-0005-0000-0000-0000176B0000}"/>
    <cellStyle name="SAPBEXItemHeader 37 7" xfId="18724" xr:uid="{00000000-0005-0000-0000-0000186B0000}"/>
    <cellStyle name="SAPBEXItemHeader 37 8" xfId="19910" xr:uid="{00000000-0005-0000-0000-0000196B0000}"/>
    <cellStyle name="SAPBEXItemHeader 37 9" xfId="23264" xr:uid="{00000000-0005-0000-0000-00001A6B0000}"/>
    <cellStyle name="SAPBEXItemHeader 38" xfId="4532" xr:uid="{00000000-0005-0000-0000-00001B6B0000}"/>
    <cellStyle name="SAPBEXItemHeader 38 2" xfId="7070" xr:uid="{00000000-0005-0000-0000-00001C6B0000}"/>
    <cellStyle name="SAPBEXItemHeader 38 3" xfId="9437" xr:uid="{00000000-0005-0000-0000-00001D6B0000}"/>
    <cellStyle name="SAPBEXItemHeader 38 4" xfId="12089" xr:uid="{00000000-0005-0000-0000-00001E6B0000}"/>
    <cellStyle name="SAPBEXItemHeader 38 5" xfId="14569" xr:uid="{00000000-0005-0000-0000-00001F6B0000}"/>
    <cellStyle name="SAPBEXItemHeader 38 6" xfId="15937" xr:uid="{00000000-0005-0000-0000-0000206B0000}"/>
    <cellStyle name="SAPBEXItemHeader 38 7" xfId="19265" xr:uid="{00000000-0005-0000-0000-0000216B0000}"/>
    <cellStyle name="SAPBEXItemHeader 38 8" xfId="20633" xr:uid="{00000000-0005-0000-0000-0000226B0000}"/>
    <cellStyle name="SAPBEXItemHeader 38 9" xfId="23761" xr:uid="{00000000-0005-0000-0000-0000236B0000}"/>
    <cellStyle name="SAPBEXItemHeader 39" xfId="4575" xr:uid="{00000000-0005-0000-0000-0000246B0000}"/>
    <cellStyle name="SAPBEXItemHeader 39 2" xfId="7113" xr:uid="{00000000-0005-0000-0000-0000256B0000}"/>
    <cellStyle name="SAPBEXItemHeader 39 3" xfId="10036" xr:uid="{00000000-0005-0000-0000-0000266B0000}"/>
    <cellStyle name="SAPBEXItemHeader 39 4" xfId="10703" xr:uid="{00000000-0005-0000-0000-0000276B0000}"/>
    <cellStyle name="SAPBEXItemHeader 39 5" xfId="13056" xr:uid="{00000000-0005-0000-0000-0000286B0000}"/>
    <cellStyle name="SAPBEXItemHeader 39 6" xfId="16503" xr:uid="{00000000-0005-0000-0000-0000296B0000}"/>
    <cellStyle name="SAPBEXItemHeader 39 7" xfId="17752" xr:uid="{00000000-0005-0000-0000-00002A6B0000}"/>
    <cellStyle name="SAPBEXItemHeader 39 8" xfId="21199" xr:uid="{00000000-0005-0000-0000-00002B6B0000}"/>
    <cellStyle name="SAPBEXItemHeader 39 9" xfId="22376" xr:uid="{00000000-0005-0000-0000-00002C6B0000}"/>
    <cellStyle name="SAPBEXItemHeader 4" xfId="3177" xr:uid="{00000000-0005-0000-0000-00002D6B0000}"/>
    <cellStyle name="SAPBEXItemHeader 4 2" xfId="5715" xr:uid="{00000000-0005-0000-0000-00002E6B0000}"/>
    <cellStyle name="SAPBEXItemHeader 4 3" xfId="9500" xr:uid="{00000000-0005-0000-0000-00002F6B0000}"/>
    <cellStyle name="SAPBEXItemHeader 4 4" xfId="10411" xr:uid="{00000000-0005-0000-0000-0000306B0000}"/>
    <cellStyle name="SAPBEXItemHeader 4 5" xfId="12736" xr:uid="{00000000-0005-0000-0000-0000316B0000}"/>
    <cellStyle name="SAPBEXItemHeader 4 6" xfId="15290" xr:uid="{00000000-0005-0000-0000-0000326B0000}"/>
    <cellStyle name="SAPBEXItemHeader 4 7" xfId="17432" xr:uid="{00000000-0005-0000-0000-0000336B0000}"/>
    <cellStyle name="SAPBEXItemHeader 4 8" xfId="19986" xr:uid="{00000000-0005-0000-0000-0000346B0000}"/>
    <cellStyle name="SAPBEXItemHeader 4 9" xfId="22082" xr:uid="{00000000-0005-0000-0000-0000356B0000}"/>
    <cellStyle name="SAPBEXItemHeader 40" xfId="4618" xr:uid="{00000000-0005-0000-0000-0000366B0000}"/>
    <cellStyle name="SAPBEXItemHeader 40 2" xfId="7156" xr:uid="{00000000-0005-0000-0000-0000376B0000}"/>
    <cellStyle name="SAPBEXItemHeader 40 3" xfId="8897" xr:uid="{00000000-0005-0000-0000-0000386B0000}"/>
    <cellStyle name="SAPBEXItemHeader 40 4" xfId="11581" xr:uid="{00000000-0005-0000-0000-0000396B0000}"/>
    <cellStyle name="SAPBEXItemHeader 40 5" xfId="14018" xr:uid="{00000000-0005-0000-0000-00003A6B0000}"/>
    <cellStyle name="SAPBEXItemHeader 40 6" xfId="13928" xr:uid="{00000000-0005-0000-0000-00003B6B0000}"/>
    <cellStyle name="SAPBEXItemHeader 40 7" xfId="18714" xr:uid="{00000000-0005-0000-0000-00003C6B0000}"/>
    <cellStyle name="SAPBEXItemHeader 40 8" xfId="18624" xr:uid="{00000000-0005-0000-0000-00003D6B0000}"/>
    <cellStyle name="SAPBEXItemHeader 40 9" xfId="23255" xr:uid="{00000000-0005-0000-0000-00003E6B0000}"/>
    <cellStyle name="SAPBEXItemHeader 41" xfId="4661" xr:uid="{00000000-0005-0000-0000-00003F6B0000}"/>
    <cellStyle name="SAPBEXItemHeader 41 2" xfId="7199" xr:uid="{00000000-0005-0000-0000-0000406B0000}"/>
    <cellStyle name="SAPBEXItemHeader 41 3" xfId="8651" xr:uid="{00000000-0005-0000-0000-0000416B0000}"/>
    <cellStyle name="SAPBEXItemHeader 41 4" xfId="11331" xr:uid="{00000000-0005-0000-0000-0000426B0000}"/>
    <cellStyle name="SAPBEXItemHeader 41 5" xfId="13740" xr:uid="{00000000-0005-0000-0000-0000436B0000}"/>
    <cellStyle name="SAPBEXItemHeader 41 6" xfId="15184" xr:uid="{00000000-0005-0000-0000-0000446B0000}"/>
    <cellStyle name="SAPBEXItemHeader 41 7" xfId="18436" xr:uid="{00000000-0005-0000-0000-0000456B0000}"/>
    <cellStyle name="SAPBEXItemHeader 41 8" xfId="19880" xr:uid="{00000000-0005-0000-0000-0000466B0000}"/>
    <cellStyle name="SAPBEXItemHeader 41 9" xfId="23005" xr:uid="{00000000-0005-0000-0000-0000476B0000}"/>
    <cellStyle name="SAPBEXItemHeader 42" xfId="4703" xr:uid="{00000000-0005-0000-0000-0000486B0000}"/>
    <cellStyle name="SAPBEXItemHeader 42 2" xfId="7241" xr:uid="{00000000-0005-0000-0000-0000496B0000}"/>
    <cellStyle name="SAPBEXItemHeader 42 3" xfId="8257" xr:uid="{00000000-0005-0000-0000-00004A6B0000}"/>
    <cellStyle name="SAPBEXItemHeader 42 4" xfId="11146" xr:uid="{00000000-0005-0000-0000-00004B6B0000}"/>
    <cellStyle name="SAPBEXItemHeader 42 5" xfId="13542" xr:uid="{00000000-0005-0000-0000-00004C6B0000}"/>
    <cellStyle name="SAPBEXItemHeader 42 6" xfId="15703" xr:uid="{00000000-0005-0000-0000-00004D6B0000}"/>
    <cellStyle name="SAPBEXItemHeader 42 7" xfId="18238" xr:uid="{00000000-0005-0000-0000-00004E6B0000}"/>
    <cellStyle name="SAPBEXItemHeader 42 8" xfId="20399" xr:uid="{00000000-0005-0000-0000-00004F6B0000}"/>
    <cellStyle name="SAPBEXItemHeader 42 9" xfId="22819" xr:uid="{00000000-0005-0000-0000-0000506B0000}"/>
    <cellStyle name="SAPBEXItemHeader 43" xfId="4746" xr:uid="{00000000-0005-0000-0000-0000516B0000}"/>
    <cellStyle name="SAPBEXItemHeader 43 2" xfId="7284" xr:uid="{00000000-0005-0000-0000-0000526B0000}"/>
    <cellStyle name="SAPBEXItemHeader 43 3" xfId="10160" xr:uid="{00000000-0005-0000-0000-0000536B0000}"/>
    <cellStyle name="SAPBEXItemHeader 43 4" xfId="8666" xr:uid="{00000000-0005-0000-0000-0000546B0000}"/>
    <cellStyle name="SAPBEXItemHeader 43 5" xfId="12957" xr:uid="{00000000-0005-0000-0000-0000556B0000}"/>
    <cellStyle name="SAPBEXItemHeader 43 6" xfId="15818" xr:uid="{00000000-0005-0000-0000-0000566B0000}"/>
    <cellStyle name="SAPBEXItemHeader 43 7" xfId="17653" xr:uid="{00000000-0005-0000-0000-0000576B0000}"/>
    <cellStyle name="SAPBEXItemHeader 43 8" xfId="20514" xr:uid="{00000000-0005-0000-0000-0000586B0000}"/>
    <cellStyle name="SAPBEXItemHeader 43 9" xfId="22282" xr:uid="{00000000-0005-0000-0000-0000596B0000}"/>
    <cellStyle name="SAPBEXItemHeader 44" xfId="4774" xr:uid="{00000000-0005-0000-0000-00005A6B0000}"/>
    <cellStyle name="SAPBEXItemHeader 44 2" xfId="7312" xr:uid="{00000000-0005-0000-0000-00005B6B0000}"/>
    <cellStyle name="SAPBEXItemHeader 44 3" xfId="9712" xr:uid="{00000000-0005-0000-0000-00005C6B0000}"/>
    <cellStyle name="SAPBEXItemHeader 44 4" xfId="11093" xr:uid="{00000000-0005-0000-0000-00005D6B0000}"/>
    <cellStyle name="SAPBEXItemHeader 44 5" xfId="12415" xr:uid="{00000000-0005-0000-0000-00005E6B0000}"/>
    <cellStyle name="SAPBEXItemHeader 44 6" xfId="15672" xr:uid="{00000000-0005-0000-0000-00005F6B0000}"/>
    <cellStyle name="SAPBEXItemHeader 44 7" xfId="17111" xr:uid="{00000000-0005-0000-0000-0000606B0000}"/>
    <cellStyle name="SAPBEXItemHeader 44 8" xfId="20368" xr:uid="{00000000-0005-0000-0000-0000616B0000}"/>
    <cellStyle name="SAPBEXItemHeader 44 9" xfId="21796" xr:uid="{00000000-0005-0000-0000-0000626B0000}"/>
    <cellStyle name="SAPBEXItemHeader 45" xfId="4808" xr:uid="{00000000-0005-0000-0000-0000636B0000}"/>
    <cellStyle name="SAPBEXItemHeader 45 2" xfId="7346" xr:uid="{00000000-0005-0000-0000-0000646B0000}"/>
    <cellStyle name="SAPBEXItemHeader 45 3" xfId="7993" xr:uid="{00000000-0005-0000-0000-0000656B0000}"/>
    <cellStyle name="SAPBEXItemHeader 45 4" xfId="10857" xr:uid="{00000000-0005-0000-0000-0000666B0000}"/>
    <cellStyle name="SAPBEXItemHeader 45 5" xfId="13222" xr:uid="{00000000-0005-0000-0000-0000676B0000}"/>
    <cellStyle name="SAPBEXItemHeader 45 6" xfId="16204" xr:uid="{00000000-0005-0000-0000-0000686B0000}"/>
    <cellStyle name="SAPBEXItemHeader 45 7" xfId="17918" xr:uid="{00000000-0005-0000-0000-0000696B0000}"/>
    <cellStyle name="SAPBEXItemHeader 45 8" xfId="20900" xr:uid="{00000000-0005-0000-0000-00006A6B0000}"/>
    <cellStyle name="SAPBEXItemHeader 45 9" xfId="22528" xr:uid="{00000000-0005-0000-0000-00006B6B0000}"/>
    <cellStyle name="SAPBEXItemHeader 46" xfId="4851" xr:uid="{00000000-0005-0000-0000-00006C6B0000}"/>
    <cellStyle name="SAPBEXItemHeader 46 2" xfId="7389" xr:uid="{00000000-0005-0000-0000-00006D6B0000}"/>
    <cellStyle name="SAPBEXItemHeader 46 3" xfId="9243" xr:uid="{00000000-0005-0000-0000-00006E6B0000}"/>
    <cellStyle name="SAPBEXItemHeader 46 4" xfId="12294" xr:uid="{00000000-0005-0000-0000-00006F6B0000}"/>
    <cellStyle name="SAPBEXItemHeader 46 5" xfId="14307" xr:uid="{00000000-0005-0000-0000-0000706B0000}"/>
    <cellStyle name="SAPBEXItemHeader 46 6" xfId="15378" xr:uid="{00000000-0005-0000-0000-0000716B0000}"/>
    <cellStyle name="SAPBEXItemHeader 46 7" xfId="19003" xr:uid="{00000000-0005-0000-0000-0000726B0000}"/>
    <cellStyle name="SAPBEXItemHeader 46 8" xfId="20074" xr:uid="{00000000-0005-0000-0000-0000736B0000}"/>
    <cellStyle name="SAPBEXItemHeader 46 9" xfId="23521" xr:uid="{00000000-0005-0000-0000-0000746B0000}"/>
    <cellStyle name="SAPBEXItemHeader 47" xfId="4820" xr:uid="{00000000-0005-0000-0000-0000756B0000}"/>
    <cellStyle name="SAPBEXItemHeader 47 2" xfId="7358" xr:uid="{00000000-0005-0000-0000-0000766B0000}"/>
    <cellStyle name="SAPBEXItemHeader 47 3" xfId="9051" xr:uid="{00000000-0005-0000-0000-0000776B0000}"/>
    <cellStyle name="SAPBEXItemHeader 47 4" xfId="12130" xr:uid="{00000000-0005-0000-0000-0000786B0000}"/>
    <cellStyle name="SAPBEXItemHeader 47 5" xfId="14612" xr:uid="{00000000-0005-0000-0000-0000796B0000}"/>
    <cellStyle name="SAPBEXItemHeader 47 6" xfId="16639" xr:uid="{00000000-0005-0000-0000-00007A6B0000}"/>
    <cellStyle name="SAPBEXItemHeader 47 7" xfId="19308" xr:uid="{00000000-0005-0000-0000-00007B6B0000}"/>
    <cellStyle name="SAPBEXItemHeader 47 8" xfId="21335" xr:uid="{00000000-0005-0000-0000-00007C6B0000}"/>
    <cellStyle name="SAPBEXItemHeader 47 9" xfId="23804" xr:uid="{00000000-0005-0000-0000-00007D6B0000}"/>
    <cellStyle name="SAPBEXItemHeader 48" xfId="4931" xr:uid="{00000000-0005-0000-0000-00007E6B0000}"/>
    <cellStyle name="SAPBEXItemHeader 48 2" xfId="7469" xr:uid="{00000000-0005-0000-0000-00007F6B0000}"/>
    <cellStyle name="SAPBEXItemHeader 48 3" xfId="9797" xr:uid="{00000000-0005-0000-0000-0000806B0000}"/>
    <cellStyle name="SAPBEXItemHeader 48 4" xfId="11302" xr:uid="{00000000-0005-0000-0000-0000816B0000}"/>
    <cellStyle name="SAPBEXItemHeader 48 5" xfId="13709" xr:uid="{00000000-0005-0000-0000-0000826B0000}"/>
    <cellStyle name="SAPBEXItemHeader 48 6" xfId="14961" xr:uid="{00000000-0005-0000-0000-0000836B0000}"/>
    <cellStyle name="SAPBEXItemHeader 48 7" xfId="18405" xr:uid="{00000000-0005-0000-0000-0000846B0000}"/>
    <cellStyle name="SAPBEXItemHeader 48 8" xfId="19657" xr:uid="{00000000-0005-0000-0000-0000856B0000}"/>
    <cellStyle name="SAPBEXItemHeader 48 9" xfId="22976" xr:uid="{00000000-0005-0000-0000-0000866B0000}"/>
    <cellStyle name="SAPBEXItemHeader 49" xfId="4970" xr:uid="{00000000-0005-0000-0000-0000876B0000}"/>
    <cellStyle name="SAPBEXItemHeader 49 2" xfId="7508" xr:uid="{00000000-0005-0000-0000-0000886B0000}"/>
    <cellStyle name="SAPBEXItemHeader 49 3" xfId="10008" xr:uid="{00000000-0005-0000-0000-0000896B0000}"/>
    <cellStyle name="SAPBEXItemHeader 49 4" xfId="10985" xr:uid="{00000000-0005-0000-0000-00008A6B0000}"/>
    <cellStyle name="SAPBEXItemHeader 49 5" xfId="13359" xr:uid="{00000000-0005-0000-0000-00008B6B0000}"/>
    <cellStyle name="SAPBEXItemHeader 49 6" xfId="16728" xr:uid="{00000000-0005-0000-0000-00008C6B0000}"/>
    <cellStyle name="SAPBEXItemHeader 49 7" xfId="18055" xr:uid="{00000000-0005-0000-0000-00008D6B0000}"/>
    <cellStyle name="SAPBEXItemHeader 49 8" xfId="21424" xr:uid="{00000000-0005-0000-0000-00008E6B0000}"/>
    <cellStyle name="SAPBEXItemHeader 49 9" xfId="22658" xr:uid="{00000000-0005-0000-0000-00008F6B0000}"/>
    <cellStyle name="SAPBEXItemHeader 5" xfId="3220" xr:uid="{00000000-0005-0000-0000-0000906B0000}"/>
    <cellStyle name="SAPBEXItemHeader 5 2" xfId="5758" xr:uid="{00000000-0005-0000-0000-0000916B0000}"/>
    <cellStyle name="SAPBEXItemHeader 5 3" xfId="8966" xr:uid="{00000000-0005-0000-0000-0000926B0000}"/>
    <cellStyle name="SAPBEXItemHeader 5 4" xfId="11826" xr:uid="{00000000-0005-0000-0000-0000936B0000}"/>
    <cellStyle name="SAPBEXItemHeader 5 5" xfId="14284" xr:uid="{00000000-0005-0000-0000-0000946B0000}"/>
    <cellStyle name="SAPBEXItemHeader 5 6" xfId="15548" xr:uid="{00000000-0005-0000-0000-0000956B0000}"/>
    <cellStyle name="SAPBEXItemHeader 5 7" xfId="18980" xr:uid="{00000000-0005-0000-0000-0000966B0000}"/>
    <cellStyle name="SAPBEXItemHeader 5 8" xfId="20244" xr:uid="{00000000-0005-0000-0000-0000976B0000}"/>
    <cellStyle name="SAPBEXItemHeader 5 9" xfId="23501" xr:uid="{00000000-0005-0000-0000-0000986B0000}"/>
    <cellStyle name="SAPBEXItemHeader 50" xfId="5008" xr:uid="{00000000-0005-0000-0000-0000996B0000}"/>
    <cellStyle name="SAPBEXItemHeader 50 2" xfId="7546" xr:uid="{00000000-0005-0000-0000-00009A6B0000}"/>
    <cellStyle name="SAPBEXItemHeader 50 3" xfId="9426" xr:uid="{00000000-0005-0000-0000-00009B6B0000}"/>
    <cellStyle name="SAPBEXItemHeader 50 4" xfId="12120" xr:uid="{00000000-0005-0000-0000-00009C6B0000}"/>
    <cellStyle name="SAPBEXItemHeader 50 5" xfId="14319" xr:uid="{00000000-0005-0000-0000-00009D6B0000}"/>
    <cellStyle name="SAPBEXItemHeader 50 6" xfId="15359" xr:uid="{00000000-0005-0000-0000-00009E6B0000}"/>
    <cellStyle name="SAPBEXItemHeader 50 7" xfId="19015" xr:uid="{00000000-0005-0000-0000-00009F6B0000}"/>
    <cellStyle name="SAPBEXItemHeader 50 8" xfId="20055" xr:uid="{00000000-0005-0000-0000-0000A06B0000}"/>
    <cellStyle name="SAPBEXItemHeader 50 9" xfId="23533" xr:uid="{00000000-0005-0000-0000-0000A16B0000}"/>
    <cellStyle name="SAPBEXItemHeader 51" xfId="5045" xr:uid="{00000000-0005-0000-0000-0000A26B0000}"/>
    <cellStyle name="SAPBEXItemHeader 51 2" xfId="7583" xr:uid="{00000000-0005-0000-0000-0000A36B0000}"/>
    <cellStyle name="SAPBEXItemHeader 51 3" xfId="9773" xr:uid="{00000000-0005-0000-0000-0000A46B0000}"/>
    <cellStyle name="SAPBEXItemHeader 51 4" xfId="11250" xr:uid="{00000000-0005-0000-0000-0000A56B0000}"/>
    <cellStyle name="SAPBEXItemHeader 51 5" xfId="13655" xr:uid="{00000000-0005-0000-0000-0000A66B0000}"/>
    <cellStyle name="SAPBEXItemHeader 51 6" xfId="15075" xr:uid="{00000000-0005-0000-0000-0000A76B0000}"/>
    <cellStyle name="SAPBEXItemHeader 51 7" xfId="18351" xr:uid="{00000000-0005-0000-0000-0000A86B0000}"/>
    <cellStyle name="SAPBEXItemHeader 51 8" xfId="19771" xr:uid="{00000000-0005-0000-0000-0000A96B0000}"/>
    <cellStyle name="SAPBEXItemHeader 51 9" xfId="22924" xr:uid="{00000000-0005-0000-0000-0000AA6B0000}"/>
    <cellStyle name="SAPBEXItemHeader 52" xfId="5075" xr:uid="{00000000-0005-0000-0000-0000AB6B0000}"/>
    <cellStyle name="SAPBEXItemHeader 52 2" xfId="7613" xr:uid="{00000000-0005-0000-0000-0000AC6B0000}"/>
    <cellStyle name="SAPBEXItemHeader 52 3" xfId="9200" xr:uid="{00000000-0005-0000-0000-0000AD6B0000}"/>
    <cellStyle name="SAPBEXItemHeader 52 4" xfId="11603" xr:uid="{00000000-0005-0000-0000-0000AE6B0000}"/>
    <cellStyle name="SAPBEXItemHeader 52 5" xfId="14041" xr:uid="{00000000-0005-0000-0000-0000AF6B0000}"/>
    <cellStyle name="SAPBEXItemHeader 52 6" xfId="16585" xr:uid="{00000000-0005-0000-0000-0000B06B0000}"/>
    <cellStyle name="SAPBEXItemHeader 52 7" xfId="18737" xr:uid="{00000000-0005-0000-0000-0000B16B0000}"/>
    <cellStyle name="SAPBEXItemHeader 52 8" xfId="21281" xr:uid="{00000000-0005-0000-0000-0000B26B0000}"/>
    <cellStyle name="SAPBEXItemHeader 52 9" xfId="23277" xr:uid="{00000000-0005-0000-0000-0000B36B0000}"/>
    <cellStyle name="SAPBEXItemHeader 53" xfId="5101" xr:uid="{00000000-0005-0000-0000-0000B46B0000}"/>
    <cellStyle name="SAPBEXItemHeader 53 2" xfId="7639" xr:uid="{00000000-0005-0000-0000-0000B56B0000}"/>
    <cellStyle name="SAPBEXItemHeader 53 3" xfId="8031" xr:uid="{00000000-0005-0000-0000-0000B66B0000}"/>
    <cellStyle name="SAPBEXItemHeader 53 4" xfId="12125" xr:uid="{00000000-0005-0000-0000-0000B76B0000}"/>
    <cellStyle name="SAPBEXItemHeader 53 5" xfId="14607" xr:uid="{00000000-0005-0000-0000-0000B86B0000}"/>
    <cellStyle name="SAPBEXItemHeader 53 6" xfId="16656" xr:uid="{00000000-0005-0000-0000-0000B96B0000}"/>
    <cellStyle name="SAPBEXItemHeader 53 7" xfId="19303" xr:uid="{00000000-0005-0000-0000-0000BA6B0000}"/>
    <cellStyle name="SAPBEXItemHeader 53 8" xfId="21352" xr:uid="{00000000-0005-0000-0000-0000BB6B0000}"/>
    <cellStyle name="SAPBEXItemHeader 53 9" xfId="23799" xr:uid="{00000000-0005-0000-0000-0000BC6B0000}"/>
    <cellStyle name="SAPBEXItemHeader 54" xfId="5149" xr:uid="{00000000-0005-0000-0000-0000BD6B0000}"/>
    <cellStyle name="SAPBEXItemHeader 54 2" xfId="7687" xr:uid="{00000000-0005-0000-0000-0000BE6B0000}"/>
    <cellStyle name="SAPBEXItemHeader 54 3" xfId="9324" xr:uid="{00000000-0005-0000-0000-0000BF6B0000}"/>
    <cellStyle name="SAPBEXItemHeader 54 4" xfId="12196" xr:uid="{00000000-0005-0000-0000-0000C06B0000}"/>
    <cellStyle name="SAPBEXItemHeader 54 5" xfId="14745" xr:uid="{00000000-0005-0000-0000-0000C16B0000}"/>
    <cellStyle name="SAPBEXItemHeader 54 6" xfId="16659" xr:uid="{00000000-0005-0000-0000-0000C26B0000}"/>
    <cellStyle name="SAPBEXItemHeader 54 7" xfId="19441" xr:uid="{00000000-0005-0000-0000-0000C36B0000}"/>
    <cellStyle name="SAPBEXItemHeader 54 8" xfId="21355" xr:uid="{00000000-0005-0000-0000-0000C46B0000}"/>
    <cellStyle name="SAPBEXItemHeader 54 9" xfId="23930" xr:uid="{00000000-0005-0000-0000-0000C56B0000}"/>
    <cellStyle name="SAPBEXItemHeader 55" xfId="5218" xr:uid="{00000000-0005-0000-0000-0000C66B0000}"/>
    <cellStyle name="SAPBEXItemHeader 55 2" xfId="7757" xr:uid="{00000000-0005-0000-0000-0000C76B0000}"/>
    <cellStyle name="SAPBEXItemHeader 55 3" xfId="8097" xr:uid="{00000000-0005-0000-0000-0000C86B0000}"/>
    <cellStyle name="SAPBEXItemHeader 55 4" xfId="11929" xr:uid="{00000000-0005-0000-0000-0000C96B0000}"/>
    <cellStyle name="SAPBEXItemHeader 55 5" xfId="14402" xr:uid="{00000000-0005-0000-0000-0000CA6B0000}"/>
    <cellStyle name="SAPBEXItemHeader 55 6" xfId="16351" xr:uid="{00000000-0005-0000-0000-0000CB6B0000}"/>
    <cellStyle name="SAPBEXItemHeader 55 7" xfId="19098" xr:uid="{00000000-0005-0000-0000-0000CC6B0000}"/>
    <cellStyle name="SAPBEXItemHeader 55 8" xfId="21047" xr:uid="{00000000-0005-0000-0000-0000CD6B0000}"/>
    <cellStyle name="SAPBEXItemHeader 55 9" xfId="23604" xr:uid="{00000000-0005-0000-0000-0000CE6B0000}"/>
    <cellStyle name="SAPBEXItemHeader 56" xfId="5256" xr:uid="{00000000-0005-0000-0000-0000CF6B0000}"/>
    <cellStyle name="SAPBEXItemHeader 56 2" xfId="9604" xr:uid="{00000000-0005-0000-0000-0000D06B0000}"/>
    <cellStyle name="SAPBEXItemHeader 56 3" xfId="10290" xr:uid="{00000000-0005-0000-0000-0000D16B0000}"/>
    <cellStyle name="SAPBEXItemHeader 56 4" xfId="12603" xr:uid="{00000000-0005-0000-0000-0000D26B0000}"/>
    <cellStyle name="SAPBEXItemHeader 56 5" xfId="16824" xr:uid="{00000000-0005-0000-0000-0000D36B0000}"/>
    <cellStyle name="SAPBEXItemHeader 56 6" xfId="17299" xr:uid="{00000000-0005-0000-0000-0000D46B0000}"/>
    <cellStyle name="SAPBEXItemHeader 56 7" xfId="21520" xr:uid="{00000000-0005-0000-0000-0000D56B0000}"/>
    <cellStyle name="SAPBEXItemHeader 56 8" xfId="21960" xr:uid="{00000000-0005-0000-0000-0000D66B0000}"/>
    <cellStyle name="SAPBEXItemHeader 57" xfId="9114" xr:uid="{00000000-0005-0000-0000-0000D76B0000}"/>
    <cellStyle name="SAPBEXItemHeader 58" xfId="10301" xr:uid="{00000000-0005-0000-0000-0000D86B0000}"/>
    <cellStyle name="SAPBEXItemHeader 59" xfId="12615" xr:uid="{00000000-0005-0000-0000-0000D96B0000}"/>
    <cellStyle name="SAPBEXItemHeader 6" xfId="3263" xr:uid="{00000000-0005-0000-0000-0000DA6B0000}"/>
    <cellStyle name="SAPBEXItemHeader 6 2" xfId="5801" xr:uid="{00000000-0005-0000-0000-0000DB6B0000}"/>
    <cellStyle name="SAPBEXItemHeader 6 3" xfId="9341" xr:uid="{00000000-0005-0000-0000-0000DC6B0000}"/>
    <cellStyle name="SAPBEXItemHeader 6 4" xfId="10932" xr:uid="{00000000-0005-0000-0000-0000DD6B0000}"/>
    <cellStyle name="SAPBEXItemHeader 6 5" xfId="13303" xr:uid="{00000000-0005-0000-0000-0000DE6B0000}"/>
    <cellStyle name="SAPBEXItemHeader 6 6" xfId="15173" xr:uid="{00000000-0005-0000-0000-0000DF6B0000}"/>
    <cellStyle name="SAPBEXItemHeader 6 7" xfId="17999" xr:uid="{00000000-0005-0000-0000-0000E06B0000}"/>
    <cellStyle name="SAPBEXItemHeader 6 8" xfId="19869" xr:uid="{00000000-0005-0000-0000-0000E16B0000}"/>
    <cellStyle name="SAPBEXItemHeader 6 9" xfId="22603" xr:uid="{00000000-0005-0000-0000-0000E26B0000}"/>
    <cellStyle name="SAPBEXItemHeader 60" xfId="15260" xr:uid="{00000000-0005-0000-0000-0000E36B0000}"/>
    <cellStyle name="SAPBEXItemHeader 61" xfId="17311" xr:uid="{00000000-0005-0000-0000-0000E46B0000}"/>
    <cellStyle name="SAPBEXItemHeader 62" xfId="19956" xr:uid="{00000000-0005-0000-0000-0000E56B0000}"/>
    <cellStyle name="SAPBEXItemHeader 63" xfId="21971" xr:uid="{00000000-0005-0000-0000-0000E66B0000}"/>
    <cellStyle name="SAPBEXItemHeader 7" xfId="3306" xr:uid="{00000000-0005-0000-0000-0000E76B0000}"/>
    <cellStyle name="SAPBEXItemHeader 7 2" xfId="5844" xr:uid="{00000000-0005-0000-0000-0000E86B0000}"/>
    <cellStyle name="SAPBEXItemHeader 7 3" xfId="8601" xr:uid="{00000000-0005-0000-0000-0000E96B0000}"/>
    <cellStyle name="SAPBEXItemHeader 7 4" xfId="10616" xr:uid="{00000000-0005-0000-0000-0000EA6B0000}"/>
    <cellStyle name="SAPBEXItemHeader 7 5" xfId="12964" xr:uid="{00000000-0005-0000-0000-0000EB6B0000}"/>
    <cellStyle name="SAPBEXItemHeader 7 6" xfId="16995" xr:uid="{00000000-0005-0000-0000-0000EC6B0000}"/>
    <cellStyle name="SAPBEXItemHeader 7 7" xfId="17660" xr:uid="{00000000-0005-0000-0000-0000ED6B0000}"/>
    <cellStyle name="SAPBEXItemHeader 7 8" xfId="21691" xr:uid="{00000000-0005-0000-0000-0000EE6B0000}"/>
    <cellStyle name="SAPBEXItemHeader 7 9" xfId="22289" xr:uid="{00000000-0005-0000-0000-0000EF6B0000}"/>
    <cellStyle name="SAPBEXItemHeader 8" xfId="3349" xr:uid="{00000000-0005-0000-0000-0000F06B0000}"/>
    <cellStyle name="SAPBEXItemHeader 8 2" xfId="5887" xr:uid="{00000000-0005-0000-0000-0000F16B0000}"/>
    <cellStyle name="SAPBEXItemHeader 8 3" xfId="7776" xr:uid="{00000000-0005-0000-0000-0000F26B0000}"/>
    <cellStyle name="SAPBEXItemHeader 8 4" xfId="11198" xr:uid="{00000000-0005-0000-0000-0000F36B0000}"/>
    <cellStyle name="SAPBEXItemHeader 8 5" xfId="13599" xr:uid="{00000000-0005-0000-0000-0000F46B0000}"/>
    <cellStyle name="SAPBEXItemHeader 8 6" xfId="15115" xr:uid="{00000000-0005-0000-0000-0000F56B0000}"/>
    <cellStyle name="SAPBEXItemHeader 8 7" xfId="18295" xr:uid="{00000000-0005-0000-0000-0000F66B0000}"/>
    <cellStyle name="SAPBEXItemHeader 8 8" xfId="19811" xr:uid="{00000000-0005-0000-0000-0000F76B0000}"/>
    <cellStyle name="SAPBEXItemHeader 8 9" xfId="22873" xr:uid="{00000000-0005-0000-0000-0000F86B0000}"/>
    <cellStyle name="SAPBEXItemHeader 9" xfId="3392" xr:uid="{00000000-0005-0000-0000-0000F96B0000}"/>
    <cellStyle name="SAPBEXItemHeader 9 2" xfId="5930" xr:uid="{00000000-0005-0000-0000-0000FA6B0000}"/>
    <cellStyle name="SAPBEXItemHeader 9 3" xfId="8568" xr:uid="{00000000-0005-0000-0000-0000FB6B0000}"/>
    <cellStyle name="SAPBEXItemHeader 9 4" xfId="11327" xr:uid="{00000000-0005-0000-0000-0000FC6B0000}"/>
    <cellStyle name="SAPBEXItemHeader 9 5" xfId="13736" xr:uid="{00000000-0005-0000-0000-0000FD6B0000}"/>
    <cellStyle name="SAPBEXItemHeader 9 6" xfId="15722" xr:uid="{00000000-0005-0000-0000-0000FE6B0000}"/>
    <cellStyle name="SAPBEXItemHeader 9 7" xfId="18432" xr:uid="{00000000-0005-0000-0000-0000FF6B0000}"/>
    <cellStyle name="SAPBEXItemHeader 9 8" xfId="20418" xr:uid="{00000000-0005-0000-0000-0000006C0000}"/>
    <cellStyle name="SAPBEXItemHeader 9 9" xfId="23001" xr:uid="{00000000-0005-0000-0000-0000016C0000}"/>
    <cellStyle name="SAPBEXresData" xfId="2970" xr:uid="{00000000-0005-0000-0000-0000026C0000}"/>
    <cellStyle name="SAPBEXresData 10" xfId="3436" xr:uid="{00000000-0005-0000-0000-0000036C0000}"/>
    <cellStyle name="SAPBEXresData 10 2" xfId="5974" xr:uid="{00000000-0005-0000-0000-0000046C0000}"/>
    <cellStyle name="SAPBEXresData 10 3" xfId="8007" xr:uid="{00000000-0005-0000-0000-0000056C0000}"/>
    <cellStyle name="SAPBEXresData 10 4" xfId="11269" xr:uid="{00000000-0005-0000-0000-0000066C0000}"/>
    <cellStyle name="SAPBEXresData 10 5" xfId="13356" xr:uid="{00000000-0005-0000-0000-0000076C0000}"/>
    <cellStyle name="SAPBEXresData 10 6" xfId="16555" xr:uid="{00000000-0005-0000-0000-0000086C0000}"/>
    <cellStyle name="SAPBEXresData 10 7" xfId="18052" xr:uid="{00000000-0005-0000-0000-0000096C0000}"/>
    <cellStyle name="SAPBEXresData 10 8" xfId="21251" xr:uid="{00000000-0005-0000-0000-00000A6C0000}"/>
    <cellStyle name="SAPBEXresData 10 9" xfId="22655" xr:uid="{00000000-0005-0000-0000-00000B6C0000}"/>
    <cellStyle name="SAPBEXresData 11" xfId="3417" xr:uid="{00000000-0005-0000-0000-00000C6C0000}"/>
    <cellStyle name="SAPBEXresData 11 2" xfId="5955" xr:uid="{00000000-0005-0000-0000-00000D6C0000}"/>
    <cellStyle name="SAPBEXresData 11 3" xfId="5442" xr:uid="{00000000-0005-0000-0000-00000E6C0000}"/>
    <cellStyle name="SAPBEXresData 11 4" xfId="8434" xr:uid="{00000000-0005-0000-0000-00000F6C0000}"/>
    <cellStyle name="SAPBEXresData 11 5" xfId="12378" xr:uid="{00000000-0005-0000-0000-0000106C0000}"/>
    <cellStyle name="SAPBEXresData 11 6" xfId="15071" xr:uid="{00000000-0005-0000-0000-0000116C0000}"/>
    <cellStyle name="SAPBEXresData 11 7" xfId="17074" xr:uid="{00000000-0005-0000-0000-0000126C0000}"/>
    <cellStyle name="SAPBEXresData 11 8" xfId="19767" xr:uid="{00000000-0005-0000-0000-0000136C0000}"/>
    <cellStyle name="SAPBEXresData 11 9" xfId="21763" xr:uid="{00000000-0005-0000-0000-0000146C0000}"/>
    <cellStyle name="SAPBEXresData 12" xfId="3522" xr:uid="{00000000-0005-0000-0000-0000156C0000}"/>
    <cellStyle name="SAPBEXresData 12 2" xfId="6060" xr:uid="{00000000-0005-0000-0000-0000166C0000}"/>
    <cellStyle name="SAPBEXresData 12 3" xfId="7805" xr:uid="{00000000-0005-0000-0000-0000176C0000}"/>
    <cellStyle name="SAPBEXresData 12 4" xfId="11143" xr:uid="{00000000-0005-0000-0000-0000186C0000}"/>
    <cellStyle name="SAPBEXresData 12 5" xfId="13539" xr:uid="{00000000-0005-0000-0000-0000196C0000}"/>
    <cellStyle name="SAPBEXresData 12 6" xfId="15305" xr:uid="{00000000-0005-0000-0000-00001A6C0000}"/>
    <cellStyle name="SAPBEXresData 12 7" xfId="18235" xr:uid="{00000000-0005-0000-0000-00001B6C0000}"/>
    <cellStyle name="SAPBEXresData 12 8" xfId="20001" xr:uid="{00000000-0005-0000-0000-00001C6C0000}"/>
    <cellStyle name="SAPBEXresData 12 9" xfId="22816" xr:uid="{00000000-0005-0000-0000-00001D6C0000}"/>
    <cellStyle name="SAPBEXresData 13" xfId="3565" xr:uid="{00000000-0005-0000-0000-00001E6C0000}"/>
    <cellStyle name="SAPBEXresData 13 2" xfId="6103" xr:uid="{00000000-0005-0000-0000-00001F6C0000}"/>
    <cellStyle name="SAPBEXresData 13 3" xfId="5501" xr:uid="{00000000-0005-0000-0000-0000206C0000}"/>
    <cellStyle name="SAPBEXresData 13 4" xfId="12267" xr:uid="{00000000-0005-0000-0000-0000216C0000}"/>
    <cellStyle name="SAPBEXresData 13 5" xfId="13132" xr:uid="{00000000-0005-0000-0000-0000226C0000}"/>
    <cellStyle name="SAPBEXresData 13 6" xfId="12506" xr:uid="{00000000-0005-0000-0000-0000236C0000}"/>
    <cellStyle name="SAPBEXresData 13 7" xfId="17828" xr:uid="{00000000-0005-0000-0000-0000246C0000}"/>
    <cellStyle name="SAPBEXresData 13 8" xfId="17202" xr:uid="{00000000-0005-0000-0000-0000256C0000}"/>
    <cellStyle name="SAPBEXresData 13 9" xfId="22449" xr:uid="{00000000-0005-0000-0000-0000266C0000}"/>
    <cellStyle name="SAPBEXresData 14" xfId="3520" xr:uid="{00000000-0005-0000-0000-0000276C0000}"/>
    <cellStyle name="SAPBEXresData 14 2" xfId="6058" xr:uid="{00000000-0005-0000-0000-0000286C0000}"/>
    <cellStyle name="SAPBEXresData 14 3" xfId="9889" xr:uid="{00000000-0005-0000-0000-0000296C0000}"/>
    <cellStyle name="SAPBEXresData 14 4" xfId="10790" xr:uid="{00000000-0005-0000-0000-00002A6C0000}"/>
    <cellStyle name="SAPBEXresData 14 5" xfId="13149" xr:uid="{00000000-0005-0000-0000-00002B6C0000}"/>
    <cellStyle name="SAPBEXresData 14 6" xfId="15563" xr:uid="{00000000-0005-0000-0000-00002C6C0000}"/>
    <cellStyle name="SAPBEXresData 14 7" xfId="17845" xr:uid="{00000000-0005-0000-0000-00002D6C0000}"/>
    <cellStyle name="SAPBEXresData 14 8" xfId="20259" xr:uid="{00000000-0005-0000-0000-00002E6C0000}"/>
    <cellStyle name="SAPBEXresData 14 9" xfId="22461" xr:uid="{00000000-0005-0000-0000-00002F6C0000}"/>
    <cellStyle name="SAPBEXresData 15" xfId="3634" xr:uid="{00000000-0005-0000-0000-0000306C0000}"/>
    <cellStyle name="SAPBEXresData 15 2" xfId="6172" xr:uid="{00000000-0005-0000-0000-0000316C0000}"/>
    <cellStyle name="SAPBEXresData 15 3" xfId="8704" xr:uid="{00000000-0005-0000-0000-0000326C0000}"/>
    <cellStyle name="SAPBEXresData 15 4" xfId="11501" xr:uid="{00000000-0005-0000-0000-0000336C0000}"/>
    <cellStyle name="SAPBEXresData 15 5" xfId="12835" xr:uid="{00000000-0005-0000-0000-0000346C0000}"/>
    <cellStyle name="SAPBEXresData 15 6" xfId="16497" xr:uid="{00000000-0005-0000-0000-0000356C0000}"/>
    <cellStyle name="SAPBEXresData 15 7" xfId="17531" xr:uid="{00000000-0005-0000-0000-0000366C0000}"/>
    <cellStyle name="SAPBEXresData 15 8" xfId="21193" xr:uid="{00000000-0005-0000-0000-0000376C0000}"/>
    <cellStyle name="SAPBEXresData 15 9" xfId="22168" xr:uid="{00000000-0005-0000-0000-0000386C0000}"/>
    <cellStyle name="SAPBEXresData 16" xfId="3677" xr:uid="{00000000-0005-0000-0000-0000396C0000}"/>
    <cellStyle name="SAPBEXresData 16 2" xfId="6215" xr:uid="{00000000-0005-0000-0000-00003A6C0000}"/>
    <cellStyle name="SAPBEXresData 16 3" xfId="9787" xr:uid="{00000000-0005-0000-0000-00003B6C0000}"/>
    <cellStyle name="SAPBEXresData 16 4" xfId="11818" xr:uid="{00000000-0005-0000-0000-00003C6C0000}"/>
    <cellStyle name="SAPBEXresData 16 5" xfId="14275" xr:uid="{00000000-0005-0000-0000-00003D6C0000}"/>
    <cellStyle name="SAPBEXresData 16 6" xfId="15238" xr:uid="{00000000-0005-0000-0000-00003E6C0000}"/>
    <cellStyle name="SAPBEXresData 16 7" xfId="18971" xr:uid="{00000000-0005-0000-0000-00003F6C0000}"/>
    <cellStyle name="SAPBEXresData 16 8" xfId="19934" xr:uid="{00000000-0005-0000-0000-0000406C0000}"/>
    <cellStyle name="SAPBEXresData 16 9" xfId="23493" xr:uid="{00000000-0005-0000-0000-0000416C0000}"/>
    <cellStyle name="SAPBEXresData 17" xfId="3694" xr:uid="{00000000-0005-0000-0000-0000426C0000}"/>
    <cellStyle name="SAPBEXresData 17 2" xfId="6232" xr:uid="{00000000-0005-0000-0000-0000436C0000}"/>
    <cellStyle name="SAPBEXresData 17 3" xfId="9815" xr:uid="{00000000-0005-0000-0000-0000446C0000}"/>
    <cellStyle name="SAPBEXresData 17 4" xfId="10337" xr:uid="{00000000-0005-0000-0000-0000456C0000}"/>
    <cellStyle name="SAPBEXresData 17 5" xfId="12657" xr:uid="{00000000-0005-0000-0000-0000466C0000}"/>
    <cellStyle name="SAPBEXresData 17 6" xfId="16093" xr:uid="{00000000-0005-0000-0000-0000476C0000}"/>
    <cellStyle name="SAPBEXresData 17 7" xfId="17353" xr:uid="{00000000-0005-0000-0000-0000486C0000}"/>
    <cellStyle name="SAPBEXresData 17 8" xfId="20789" xr:uid="{00000000-0005-0000-0000-0000496C0000}"/>
    <cellStyle name="SAPBEXresData 17 9" xfId="22008" xr:uid="{00000000-0005-0000-0000-00004A6C0000}"/>
    <cellStyle name="SAPBEXresData 18" xfId="3739" xr:uid="{00000000-0005-0000-0000-00004B6C0000}"/>
    <cellStyle name="SAPBEXresData 18 2" xfId="6277" xr:uid="{00000000-0005-0000-0000-00004C6C0000}"/>
    <cellStyle name="SAPBEXresData 18 3" xfId="9552" xr:uid="{00000000-0005-0000-0000-00004D6C0000}"/>
    <cellStyle name="SAPBEXresData 18 4" xfId="12063" xr:uid="{00000000-0005-0000-0000-00004E6C0000}"/>
    <cellStyle name="SAPBEXresData 18 5" xfId="14543" xr:uid="{00000000-0005-0000-0000-00004F6C0000}"/>
    <cellStyle name="SAPBEXresData 18 6" xfId="14362" xr:uid="{00000000-0005-0000-0000-0000506C0000}"/>
    <cellStyle name="SAPBEXresData 18 7" xfId="19239" xr:uid="{00000000-0005-0000-0000-0000516C0000}"/>
    <cellStyle name="SAPBEXresData 18 8" xfId="19058" xr:uid="{00000000-0005-0000-0000-0000526C0000}"/>
    <cellStyle name="SAPBEXresData 18 9" xfId="23735" xr:uid="{00000000-0005-0000-0000-0000536C0000}"/>
    <cellStyle name="SAPBEXresData 19" xfId="3756" xr:uid="{00000000-0005-0000-0000-0000546C0000}"/>
    <cellStyle name="SAPBEXresData 19 2" xfId="6294" xr:uid="{00000000-0005-0000-0000-0000556C0000}"/>
    <cellStyle name="SAPBEXresData 19 3" xfId="10180" xr:uid="{00000000-0005-0000-0000-0000566C0000}"/>
    <cellStyle name="SAPBEXresData 19 4" xfId="10548" xr:uid="{00000000-0005-0000-0000-0000576C0000}"/>
    <cellStyle name="SAPBEXresData 19 5" xfId="12891" xr:uid="{00000000-0005-0000-0000-0000586C0000}"/>
    <cellStyle name="SAPBEXresData 19 6" xfId="15822" xr:uid="{00000000-0005-0000-0000-0000596C0000}"/>
    <cellStyle name="SAPBEXresData 19 7" xfId="17587" xr:uid="{00000000-0005-0000-0000-00005A6C0000}"/>
    <cellStyle name="SAPBEXresData 19 8" xfId="20518" xr:uid="{00000000-0005-0000-0000-00005B6C0000}"/>
    <cellStyle name="SAPBEXresData 19 9" xfId="22219" xr:uid="{00000000-0005-0000-0000-00005C6C0000}"/>
    <cellStyle name="SAPBEXresData 2" xfId="3089" xr:uid="{00000000-0005-0000-0000-00005D6C0000}"/>
    <cellStyle name="SAPBEXresData 2 2" xfId="5627" xr:uid="{00000000-0005-0000-0000-00005E6C0000}"/>
    <cellStyle name="SAPBEXresData 2 3" xfId="9681" xr:uid="{00000000-0005-0000-0000-00005F6C0000}"/>
    <cellStyle name="SAPBEXresData 2 4" xfId="10373" xr:uid="{00000000-0005-0000-0000-0000606C0000}"/>
    <cellStyle name="SAPBEXresData 2 5" xfId="12695" xr:uid="{00000000-0005-0000-0000-0000616C0000}"/>
    <cellStyle name="SAPBEXresData 2 6" xfId="13440" xr:uid="{00000000-0005-0000-0000-0000626C0000}"/>
    <cellStyle name="SAPBEXresData 2 7" xfId="17391" xr:uid="{00000000-0005-0000-0000-0000636C0000}"/>
    <cellStyle name="SAPBEXresData 2 8" xfId="18136" xr:uid="{00000000-0005-0000-0000-0000646C0000}"/>
    <cellStyle name="SAPBEXresData 2 9" xfId="22044" xr:uid="{00000000-0005-0000-0000-0000656C0000}"/>
    <cellStyle name="SAPBEXresData 20" xfId="3740" xr:uid="{00000000-0005-0000-0000-0000666C0000}"/>
    <cellStyle name="SAPBEXresData 20 2" xfId="6278" xr:uid="{00000000-0005-0000-0000-0000676C0000}"/>
    <cellStyle name="SAPBEXresData 20 3" xfId="8409" xr:uid="{00000000-0005-0000-0000-0000686C0000}"/>
    <cellStyle name="SAPBEXresData 20 4" xfId="12292" xr:uid="{00000000-0005-0000-0000-0000696C0000}"/>
    <cellStyle name="SAPBEXresData 20 5" xfId="14335" xr:uid="{00000000-0005-0000-0000-00006A6C0000}"/>
    <cellStyle name="SAPBEXresData 20 6" xfId="16785" xr:uid="{00000000-0005-0000-0000-00006B6C0000}"/>
    <cellStyle name="SAPBEXresData 20 7" xfId="19031" xr:uid="{00000000-0005-0000-0000-00006C6C0000}"/>
    <cellStyle name="SAPBEXresData 20 8" xfId="21481" xr:uid="{00000000-0005-0000-0000-00006D6C0000}"/>
    <cellStyle name="SAPBEXresData 20 9" xfId="23547" xr:uid="{00000000-0005-0000-0000-00006E6C0000}"/>
    <cellStyle name="SAPBEXresData 21" xfId="3851" xr:uid="{00000000-0005-0000-0000-00006F6C0000}"/>
    <cellStyle name="SAPBEXresData 21 2" xfId="6389" xr:uid="{00000000-0005-0000-0000-0000706C0000}"/>
    <cellStyle name="SAPBEXresData 21 3" xfId="8026" xr:uid="{00000000-0005-0000-0000-0000716C0000}"/>
    <cellStyle name="SAPBEXresData 21 4" xfId="10706" xr:uid="{00000000-0005-0000-0000-0000726C0000}"/>
    <cellStyle name="SAPBEXresData 21 5" xfId="13060" xr:uid="{00000000-0005-0000-0000-0000736C0000}"/>
    <cellStyle name="SAPBEXresData 21 6" xfId="16777" xr:uid="{00000000-0005-0000-0000-0000746C0000}"/>
    <cellStyle name="SAPBEXresData 21 7" xfId="17756" xr:uid="{00000000-0005-0000-0000-0000756C0000}"/>
    <cellStyle name="SAPBEXresData 21 8" xfId="21473" xr:uid="{00000000-0005-0000-0000-0000766C0000}"/>
    <cellStyle name="SAPBEXresData 21 9" xfId="22379" xr:uid="{00000000-0005-0000-0000-0000776C0000}"/>
    <cellStyle name="SAPBEXresData 22" xfId="3868" xr:uid="{00000000-0005-0000-0000-0000786C0000}"/>
    <cellStyle name="SAPBEXresData 22 2" xfId="6406" xr:uid="{00000000-0005-0000-0000-0000796C0000}"/>
    <cellStyle name="SAPBEXresData 22 3" xfId="9844" xr:uid="{00000000-0005-0000-0000-00007A6C0000}"/>
    <cellStyle name="SAPBEXresData 22 4" xfId="8195" xr:uid="{00000000-0005-0000-0000-00007B6C0000}"/>
    <cellStyle name="SAPBEXresData 22 5" xfId="14939" xr:uid="{00000000-0005-0000-0000-00007C6C0000}"/>
    <cellStyle name="SAPBEXresData 22 6" xfId="15315" xr:uid="{00000000-0005-0000-0000-00007D6C0000}"/>
    <cellStyle name="SAPBEXresData 22 7" xfId="19635" xr:uid="{00000000-0005-0000-0000-00007E6C0000}"/>
    <cellStyle name="SAPBEXresData 22 8" xfId="20011" xr:uid="{00000000-0005-0000-0000-00007F6C0000}"/>
    <cellStyle name="SAPBEXresData 22 9" xfId="24102" xr:uid="{00000000-0005-0000-0000-0000806C0000}"/>
    <cellStyle name="SAPBEXresData 23" xfId="3913" xr:uid="{00000000-0005-0000-0000-0000816C0000}"/>
    <cellStyle name="SAPBEXresData 23 2" xfId="6451" xr:uid="{00000000-0005-0000-0000-0000826C0000}"/>
    <cellStyle name="SAPBEXresData 23 3" xfId="9226" xr:uid="{00000000-0005-0000-0000-0000836C0000}"/>
    <cellStyle name="SAPBEXresData 23 4" xfId="12293" xr:uid="{00000000-0005-0000-0000-0000846C0000}"/>
    <cellStyle name="SAPBEXresData 23 5" xfId="14130" xr:uid="{00000000-0005-0000-0000-0000856C0000}"/>
    <cellStyle name="SAPBEXresData 23 6" xfId="16881" xr:uid="{00000000-0005-0000-0000-0000866C0000}"/>
    <cellStyle name="SAPBEXresData 23 7" xfId="18826" xr:uid="{00000000-0005-0000-0000-0000876C0000}"/>
    <cellStyle name="SAPBEXresData 23 8" xfId="21577" xr:uid="{00000000-0005-0000-0000-0000886C0000}"/>
    <cellStyle name="SAPBEXresData 23 9" xfId="23356" xr:uid="{00000000-0005-0000-0000-0000896C0000}"/>
    <cellStyle name="SAPBEXresData 24" xfId="3956" xr:uid="{00000000-0005-0000-0000-00008A6C0000}"/>
    <cellStyle name="SAPBEXresData 24 2" xfId="6494" xr:uid="{00000000-0005-0000-0000-00008B6C0000}"/>
    <cellStyle name="SAPBEXresData 24 3" xfId="7804" xr:uid="{00000000-0005-0000-0000-00008C6C0000}"/>
    <cellStyle name="SAPBEXresData 24 4" xfId="11906" xr:uid="{00000000-0005-0000-0000-00008D6C0000}"/>
    <cellStyle name="SAPBEXresData 24 5" xfId="14378" xr:uid="{00000000-0005-0000-0000-00008E6C0000}"/>
    <cellStyle name="SAPBEXresData 24 6" xfId="16932" xr:uid="{00000000-0005-0000-0000-00008F6C0000}"/>
    <cellStyle name="SAPBEXresData 24 7" xfId="19074" xr:uid="{00000000-0005-0000-0000-0000906C0000}"/>
    <cellStyle name="SAPBEXresData 24 8" xfId="21628" xr:uid="{00000000-0005-0000-0000-0000916C0000}"/>
    <cellStyle name="SAPBEXresData 24 9" xfId="23581" xr:uid="{00000000-0005-0000-0000-0000926C0000}"/>
    <cellStyle name="SAPBEXresData 25" xfId="3999" xr:uid="{00000000-0005-0000-0000-0000936C0000}"/>
    <cellStyle name="SAPBEXresData 25 2" xfId="6537" xr:uid="{00000000-0005-0000-0000-0000946C0000}"/>
    <cellStyle name="SAPBEXresData 25 3" xfId="8714" xr:uid="{00000000-0005-0000-0000-0000956C0000}"/>
    <cellStyle name="SAPBEXresData 25 4" xfId="9115" xr:uid="{00000000-0005-0000-0000-0000966C0000}"/>
    <cellStyle name="SAPBEXresData 25 5" xfId="14933" xr:uid="{00000000-0005-0000-0000-0000976C0000}"/>
    <cellStyle name="SAPBEXresData 25 6" xfId="15583" xr:uid="{00000000-0005-0000-0000-0000986C0000}"/>
    <cellStyle name="SAPBEXresData 25 7" xfId="19629" xr:uid="{00000000-0005-0000-0000-0000996C0000}"/>
    <cellStyle name="SAPBEXresData 25 8" xfId="20279" xr:uid="{00000000-0005-0000-0000-00009A6C0000}"/>
    <cellStyle name="SAPBEXresData 25 9" xfId="24096" xr:uid="{00000000-0005-0000-0000-00009B6C0000}"/>
    <cellStyle name="SAPBEXresData 26" xfId="4016" xr:uid="{00000000-0005-0000-0000-00009C6C0000}"/>
    <cellStyle name="SAPBEXresData 26 2" xfId="6554" xr:uid="{00000000-0005-0000-0000-00009D6C0000}"/>
    <cellStyle name="SAPBEXresData 26 3" xfId="9056" xr:uid="{00000000-0005-0000-0000-00009E6C0000}"/>
    <cellStyle name="SAPBEXresData 26 4" xfId="7852" xr:uid="{00000000-0005-0000-0000-00009F6C0000}"/>
    <cellStyle name="SAPBEXresData 26 5" xfId="12397" xr:uid="{00000000-0005-0000-0000-0000A06C0000}"/>
    <cellStyle name="SAPBEXresData 26 6" xfId="15493" xr:uid="{00000000-0005-0000-0000-0000A16C0000}"/>
    <cellStyle name="SAPBEXresData 26 7" xfId="17093" xr:uid="{00000000-0005-0000-0000-0000A26C0000}"/>
    <cellStyle name="SAPBEXresData 26 8" xfId="20189" xr:uid="{00000000-0005-0000-0000-0000A36C0000}"/>
    <cellStyle name="SAPBEXresData 26 9" xfId="21781" xr:uid="{00000000-0005-0000-0000-0000A46C0000}"/>
    <cellStyle name="SAPBEXresData 27" xfId="4041" xr:uid="{00000000-0005-0000-0000-0000A56C0000}"/>
    <cellStyle name="SAPBEXresData 27 2" xfId="6579" xr:uid="{00000000-0005-0000-0000-0000A66C0000}"/>
    <cellStyle name="SAPBEXresData 27 3" xfId="8384" xr:uid="{00000000-0005-0000-0000-0000A76C0000}"/>
    <cellStyle name="SAPBEXresData 27 4" xfId="10534" xr:uid="{00000000-0005-0000-0000-0000A86C0000}"/>
    <cellStyle name="SAPBEXresData 27 5" xfId="12877" xr:uid="{00000000-0005-0000-0000-0000A96C0000}"/>
    <cellStyle name="SAPBEXresData 27 6" xfId="16387" xr:uid="{00000000-0005-0000-0000-0000AA6C0000}"/>
    <cellStyle name="SAPBEXresData 27 7" xfId="17573" xr:uid="{00000000-0005-0000-0000-0000AB6C0000}"/>
    <cellStyle name="SAPBEXresData 27 8" xfId="21083" xr:uid="{00000000-0005-0000-0000-0000AC6C0000}"/>
    <cellStyle name="SAPBEXresData 27 9" xfId="22205" xr:uid="{00000000-0005-0000-0000-0000AD6C0000}"/>
    <cellStyle name="SAPBEXresData 28" xfId="4104" xr:uid="{00000000-0005-0000-0000-0000AE6C0000}"/>
    <cellStyle name="SAPBEXresData 28 2" xfId="6642" xr:uid="{00000000-0005-0000-0000-0000AF6C0000}"/>
    <cellStyle name="SAPBEXresData 28 3" xfId="9650" xr:uid="{00000000-0005-0000-0000-0000B06C0000}"/>
    <cellStyle name="SAPBEXresData 28 4" xfId="11731" xr:uid="{00000000-0005-0000-0000-0000B16C0000}"/>
    <cellStyle name="SAPBEXresData 28 5" xfId="14182" xr:uid="{00000000-0005-0000-0000-0000B26C0000}"/>
    <cellStyle name="SAPBEXresData 28 6" xfId="15406" xr:uid="{00000000-0005-0000-0000-0000B36C0000}"/>
    <cellStyle name="SAPBEXresData 28 7" xfId="18878" xr:uid="{00000000-0005-0000-0000-0000B46C0000}"/>
    <cellStyle name="SAPBEXresData 28 8" xfId="20102" xr:uid="{00000000-0005-0000-0000-0000B56C0000}"/>
    <cellStyle name="SAPBEXresData 28 9" xfId="23405" xr:uid="{00000000-0005-0000-0000-0000B66C0000}"/>
    <cellStyle name="SAPBEXresData 29" xfId="4147" xr:uid="{00000000-0005-0000-0000-0000B76C0000}"/>
    <cellStyle name="SAPBEXresData 29 2" xfId="6685" xr:uid="{00000000-0005-0000-0000-0000B86C0000}"/>
    <cellStyle name="SAPBEXresData 29 3" xfId="10015" xr:uid="{00000000-0005-0000-0000-0000B96C0000}"/>
    <cellStyle name="SAPBEXresData 29 4" xfId="11670" xr:uid="{00000000-0005-0000-0000-0000BA6C0000}"/>
    <cellStyle name="SAPBEXresData 29 5" xfId="14117" xr:uid="{00000000-0005-0000-0000-0000BB6C0000}"/>
    <cellStyle name="SAPBEXresData 29 6" xfId="15236" xr:uid="{00000000-0005-0000-0000-0000BC6C0000}"/>
    <cellStyle name="SAPBEXresData 29 7" xfId="18813" xr:uid="{00000000-0005-0000-0000-0000BD6C0000}"/>
    <cellStyle name="SAPBEXresData 29 8" xfId="19932" xr:uid="{00000000-0005-0000-0000-0000BE6C0000}"/>
    <cellStyle name="SAPBEXresData 29 9" xfId="23344" xr:uid="{00000000-0005-0000-0000-0000BF6C0000}"/>
    <cellStyle name="SAPBEXresData 3" xfId="3135" xr:uid="{00000000-0005-0000-0000-0000C06C0000}"/>
    <cellStyle name="SAPBEXresData 3 2" xfId="5673" xr:uid="{00000000-0005-0000-0000-0000C16C0000}"/>
    <cellStyle name="SAPBEXresData 3 3" xfId="9704" xr:uid="{00000000-0005-0000-0000-0000C26C0000}"/>
    <cellStyle name="SAPBEXresData 3 4" xfId="10843" xr:uid="{00000000-0005-0000-0000-0000C36C0000}"/>
    <cellStyle name="SAPBEXresData 3 5" xfId="13208" xr:uid="{00000000-0005-0000-0000-0000C46C0000}"/>
    <cellStyle name="SAPBEXresData 3 6" xfId="14025" xr:uid="{00000000-0005-0000-0000-0000C56C0000}"/>
    <cellStyle name="SAPBEXresData 3 7" xfId="17904" xr:uid="{00000000-0005-0000-0000-0000C66C0000}"/>
    <cellStyle name="SAPBEXresData 3 8" xfId="18721" xr:uid="{00000000-0005-0000-0000-0000C76C0000}"/>
    <cellStyle name="SAPBEXresData 3 9" xfId="22514" xr:uid="{00000000-0005-0000-0000-0000C86C0000}"/>
    <cellStyle name="SAPBEXresData 30" xfId="4190" xr:uid="{00000000-0005-0000-0000-0000C96C0000}"/>
    <cellStyle name="SAPBEXresData 30 2" xfId="6728" xr:uid="{00000000-0005-0000-0000-0000CA6C0000}"/>
    <cellStyle name="SAPBEXresData 30 3" xfId="7792" xr:uid="{00000000-0005-0000-0000-0000CB6C0000}"/>
    <cellStyle name="SAPBEXresData 30 4" xfId="10982" xr:uid="{00000000-0005-0000-0000-0000CC6C0000}"/>
    <cellStyle name="SAPBEXresData 30 5" xfId="12968" xr:uid="{00000000-0005-0000-0000-0000CD6C0000}"/>
    <cellStyle name="SAPBEXresData 30 6" xfId="14981" xr:uid="{00000000-0005-0000-0000-0000CE6C0000}"/>
    <cellStyle name="SAPBEXresData 30 7" xfId="17664" xr:uid="{00000000-0005-0000-0000-0000CF6C0000}"/>
    <cellStyle name="SAPBEXresData 30 8" xfId="19677" xr:uid="{00000000-0005-0000-0000-0000D06C0000}"/>
    <cellStyle name="SAPBEXresData 30 9" xfId="22292" xr:uid="{00000000-0005-0000-0000-0000D16C0000}"/>
    <cellStyle name="SAPBEXresData 31" xfId="4232" xr:uid="{00000000-0005-0000-0000-0000D26C0000}"/>
    <cellStyle name="SAPBEXresData 31 2" xfId="6770" xr:uid="{00000000-0005-0000-0000-0000D36C0000}"/>
    <cellStyle name="SAPBEXresData 31 3" xfId="8230" xr:uid="{00000000-0005-0000-0000-0000D46C0000}"/>
    <cellStyle name="SAPBEXresData 31 4" xfId="12048" xr:uid="{00000000-0005-0000-0000-0000D56C0000}"/>
    <cellStyle name="SAPBEXresData 31 5" xfId="12589" xr:uid="{00000000-0005-0000-0000-0000D66C0000}"/>
    <cellStyle name="SAPBEXresData 31 6" xfId="12502" xr:uid="{00000000-0005-0000-0000-0000D76C0000}"/>
    <cellStyle name="SAPBEXresData 31 7" xfId="17285" xr:uid="{00000000-0005-0000-0000-0000D86C0000}"/>
    <cellStyle name="SAPBEXresData 31 8" xfId="17198" xr:uid="{00000000-0005-0000-0000-0000D96C0000}"/>
    <cellStyle name="SAPBEXresData 31 9" xfId="21948" xr:uid="{00000000-0005-0000-0000-0000DA6C0000}"/>
    <cellStyle name="SAPBEXresData 32" xfId="4275" xr:uid="{00000000-0005-0000-0000-0000DB6C0000}"/>
    <cellStyle name="SAPBEXresData 32 2" xfId="6813" xr:uid="{00000000-0005-0000-0000-0000DC6C0000}"/>
    <cellStyle name="SAPBEXresData 32 3" xfId="8213" xr:uid="{00000000-0005-0000-0000-0000DD6C0000}"/>
    <cellStyle name="SAPBEXresData 32 4" xfId="11270" xr:uid="{00000000-0005-0000-0000-0000DE6C0000}"/>
    <cellStyle name="SAPBEXresData 32 5" xfId="13676" xr:uid="{00000000-0005-0000-0000-0000DF6C0000}"/>
    <cellStyle name="SAPBEXresData 32 6" xfId="12801" xr:uid="{00000000-0005-0000-0000-0000E06C0000}"/>
    <cellStyle name="SAPBEXresData 32 7" xfId="18372" xr:uid="{00000000-0005-0000-0000-0000E16C0000}"/>
    <cellStyle name="SAPBEXresData 32 8" xfId="17497" xr:uid="{00000000-0005-0000-0000-0000E26C0000}"/>
    <cellStyle name="SAPBEXresData 32 9" xfId="22944" xr:uid="{00000000-0005-0000-0000-0000E36C0000}"/>
    <cellStyle name="SAPBEXresData 33" xfId="4318" xr:uid="{00000000-0005-0000-0000-0000E46C0000}"/>
    <cellStyle name="SAPBEXresData 33 2" xfId="6856" xr:uid="{00000000-0005-0000-0000-0000E56C0000}"/>
    <cellStyle name="SAPBEXresData 33 3" xfId="10052" xr:uid="{00000000-0005-0000-0000-0000E66C0000}"/>
    <cellStyle name="SAPBEXresData 33 4" xfId="12049" xr:uid="{00000000-0005-0000-0000-0000E76C0000}"/>
    <cellStyle name="SAPBEXresData 33 5" xfId="12321" xr:uid="{00000000-0005-0000-0000-0000E86C0000}"/>
    <cellStyle name="SAPBEXresData 33 6" xfId="14165" xr:uid="{00000000-0005-0000-0000-0000E96C0000}"/>
    <cellStyle name="SAPBEXresData 33 7" xfId="17017" xr:uid="{00000000-0005-0000-0000-0000EA6C0000}"/>
    <cellStyle name="SAPBEXresData 33 8" xfId="18861" xr:uid="{00000000-0005-0000-0000-0000EB6C0000}"/>
    <cellStyle name="SAPBEXresData 33 9" xfId="21711" xr:uid="{00000000-0005-0000-0000-0000EC6C0000}"/>
    <cellStyle name="SAPBEXresData 34" xfId="4361" xr:uid="{00000000-0005-0000-0000-0000ED6C0000}"/>
    <cellStyle name="SAPBEXresData 34 2" xfId="6899" xr:uid="{00000000-0005-0000-0000-0000EE6C0000}"/>
    <cellStyle name="SAPBEXresData 34 3" xfId="9734" xr:uid="{00000000-0005-0000-0000-0000EF6C0000}"/>
    <cellStyle name="SAPBEXresData 34 4" xfId="11294" xr:uid="{00000000-0005-0000-0000-0000F06C0000}"/>
    <cellStyle name="SAPBEXresData 34 5" xfId="13701" xr:uid="{00000000-0005-0000-0000-0000F16C0000}"/>
    <cellStyle name="SAPBEXresData 34 6" xfId="16385" xr:uid="{00000000-0005-0000-0000-0000F26C0000}"/>
    <cellStyle name="SAPBEXresData 34 7" xfId="18397" xr:uid="{00000000-0005-0000-0000-0000F36C0000}"/>
    <cellStyle name="SAPBEXresData 34 8" xfId="21081" xr:uid="{00000000-0005-0000-0000-0000F46C0000}"/>
    <cellStyle name="SAPBEXresData 34 9" xfId="22968" xr:uid="{00000000-0005-0000-0000-0000F56C0000}"/>
    <cellStyle name="SAPBEXresData 35" xfId="4404" xr:uid="{00000000-0005-0000-0000-0000F66C0000}"/>
    <cellStyle name="SAPBEXresData 35 2" xfId="6942" xr:uid="{00000000-0005-0000-0000-0000F76C0000}"/>
    <cellStyle name="SAPBEXresData 35 3" xfId="8247" xr:uid="{00000000-0005-0000-0000-0000F86C0000}"/>
    <cellStyle name="SAPBEXresData 35 4" xfId="10908" xr:uid="{00000000-0005-0000-0000-0000F96C0000}"/>
    <cellStyle name="SAPBEXresData 35 5" xfId="13278" xr:uid="{00000000-0005-0000-0000-0000FA6C0000}"/>
    <cellStyle name="SAPBEXresData 35 6" xfId="15768" xr:uid="{00000000-0005-0000-0000-0000FB6C0000}"/>
    <cellStyle name="SAPBEXresData 35 7" xfId="17974" xr:uid="{00000000-0005-0000-0000-0000FC6C0000}"/>
    <cellStyle name="SAPBEXresData 35 8" xfId="20464" xr:uid="{00000000-0005-0000-0000-0000FD6C0000}"/>
    <cellStyle name="SAPBEXresData 35 9" xfId="22579" xr:uid="{00000000-0005-0000-0000-0000FE6C0000}"/>
    <cellStyle name="SAPBEXresData 36" xfId="4447" xr:uid="{00000000-0005-0000-0000-0000FF6C0000}"/>
    <cellStyle name="SAPBEXresData 36 2" xfId="6985" xr:uid="{00000000-0005-0000-0000-0000006D0000}"/>
    <cellStyle name="SAPBEXresData 36 3" xfId="8760" xr:uid="{00000000-0005-0000-0000-0000016D0000}"/>
    <cellStyle name="SAPBEXresData 36 4" xfId="11850" xr:uid="{00000000-0005-0000-0000-0000026D0000}"/>
    <cellStyle name="SAPBEXresData 36 5" xfId="14312" xr:uid="{00000000-0005-0000-0000-0000036D0000}"/>
    <cellStyle name="SAPBEXresData 36 6" xfId="16425" xr:uid="{00000000-0005-0000-0000-0000046D0000}"/>
    <cellStyle name="SAPBEXresData 36 7" xfId="19008" xr:uid="{00000000-0005-0000-0000-0000056D0000}"/>
    <cellStyle name="SAPBEXresData 36 8" xfId="21121" xr:uid="{00000000-0005-0000-0000-0000066D0000}"/>
    <cellStyle name="SAPBEXresData 36 9" xfId="23526" xr:uid="{00000000-0005-0000-0000-0000076D0000}"/>
    <cellStyle name="SAPBEXresData 37" xfId="4470" xr:uid="{00000000-0005-0000-0000-0000086D0000}"/>
    <cellStyle name="SAPBEXresData 37 2" xfId="7008" xr:uid="{00000000-0005-0000-0000-0000096D0000}"/>
    <cellStyle name="SAPBEXresData 37 3" xfId="8930" xr:uid="{00000000-0005-0000-0000-00000A6D0000}"/>
    <cellStyle name="SAPBEXresData 37 4" xfId="11666" xr:uid="{00000000-0005-0000-0000-00000B6D0000}"/>
    <cellStyle name="SAPBEXresData 37 5" xfId="14113" xr:uid="{00000000-0005-0000-0000-00000C6D0000}"/>
    <cellStyle name="SAPBEXresData 37 6" xfId="12496" xr:uid="{00000000-0005-0000-0000-00000D6D0000}"/>
    <cellStyle name="SAPBEXresData 37 7" xfId="18809" xr:uid="{00000000-0005-0000-0000-00000E6D0000}"/>
    <cellStyle name="SAPBEXresData 37 8" xfId="17192" xr:uid="{00000000-0005-0000-0000-00000F6D0000}"/>
    <cellStyle name="SAPBEXresData 37 9" xfId="23341" xr:uid="{00000000-0005-0000-0000-0000106D0000}"/>
    <cellStyle name="SAPBEXresData 38" xfId="4533" xr:uid="{00000000-0005-0000-0000-0000116D0000}"/>
    <cellStyle name="SAPBEXresData 38 2" xfId="7071" xr:uid="{00000000-0005-0000-0000-0000126D0000}"/>
    <cellStyle name="SAPBEXresData 38 3" xfId="10197" xr:uid="{00000000-0005-0000-0000-0000136D0000}"/>
    <cellStyle name="SAPBEXresData 38 4" xfId="11787" xr:uid="{00000000-0005-0000-0000-0000146D0000}"/>
    <cellStyle name="SAPBEXresData 38 5" xfId="14876" xr:uid="{00000000-0005-0000-0000-0000156D0000}"/>
    <cellStyle name="SAPBEXresData 38 6" xfId="14972" xr:uid="{00000000-0005-0000-0000-0000166D0000}"/>
    <cellStyle name="SAPBEXresData 38 7" xfId="19572" xr:uid="{00000000-0005-0000-0000-0000176D0000}"/>
    <cellStyle name="SAPBEXresData 38 8" xfId="19668" xr:uid="{00000000-0005-0000-0000-0000186D0000}"/>
    <cellStyle name="SAPBEXresData 38 9" xfId="24046" xr:uid="{00000000-0005-0000-0000-0000196D0000}"/>
    <cellStyle name="SAPBEXresData 39" xfId="4576" xr:uid="{00000000-0005-0000-0000-00001A6D0000}"/>
    <cellStyle name="SAPBEXresData 39 2" xfId="7114" xr:uid="{00000000-0005-0000-0000-00001B6D0000}"/>
    <cellStyle name="SAPBEXresData 39 3" xfId="9738" xr:uid="{00000000-0005-0000-0000-00001C6D0000}"/>
    <cellStyle name="SAPBEXresData 39 4" xfId="11425" xr:uid="{00000000-0005-0000-0000-00001D6D0000}"/>
    <cellStyle name="SAPBEXresData 39 5" xfId="13843" xr:uid="{00000000-0005-0000-0000-00001E6D0000}"/>
    <cellStyle name="SAPBEXresData 39 6" xfId="15031" xr:uid="{00000000-0005-0000-0000-00001F6D0000}"/>
    <cellStyle name="SAPBEXresData 39 7" xfId="18539" xr:uid="{00000000-0005-0000-0000-0000206D0000}"/>
    <cellStyle name="SAPBEXresData 39 8" xfId="19727" xr:uid="{00000000-0005-0000-0000-0000216D0000}"/>
    <cellStyle name="SAPBEXresData 39 9" xfId="23100" xr:uid="{00000000-0005-0000-0000-0000226D0000}"/>
    <cellStyle name="SAPBEXresData 4" xfId="3178" xr:uid="{00000000-0005-0000-0000-0000236D0000}"/>
    <cellStyle name="SAPBEXresData 4 2" xfId="5716" xr:uid="{00000000-0005-0000-0000-0000246D0000}"/>
    <cellStyle name="SAPBEXresData 4 3" xfId="8217" xr:uid="{00000000-0005-0000-0000-0000256D0000}"/>
    <cellStyle name="SAPBEXresData 4 4" xfId="12139" xr:uid="{00000000-0005-0000-0000-0000266D0000}"/>
    <cellStyle name="SAPBEXresData 4 5" xfId="14622" xr:uid="{00000000-0005-0000-0000-0000276D0000}"/>
    <cellStyle name="SAPBEXresData 4 6" xfId="16807" xr:uid="{00000000-0005-0000-0000-0000286D0000}"/>
    <cellStyle name="SAPBEXresData 4 7" xfId="19318" xr:uid="{00000000-0005-0000-0000-0000296D0000}"/>
    <cellStyle name="SAPBEXresData 4 8" xfId="21503" xr:uid="{00000000-0005-0000-0000-00002A6D0000}"/>
    <cellStyle name="SAPBEXresData 4 9" xfId="23813" xr:uid="{00000000-0005-0000-0000-00002B6D0000}"/>
    <cellStyle name="SAPBEXresData 40" xfId="4619" xr:uid="{00000000-0005-0000-0000-00002C6D0000}"/>
    <cellStyle name="SAPBEXresData 40 2" xfId="7157" xr:uid="{00000000-0005-0000-0000-00002D6D0000}"/>
    <cellStyle name="SAPBEXresData 40 3" xfId="9740" xr:uid="{00000000-0005-0000-0000-00002E6D0000}"/>
    <cellStyle name="SAPBEXresData 40 4" xfId="11506" xr:uid="{00000000-0005-0000-0000-00002F6D0000}"/>
    <cellStyle name="SAPBEXresData 40 5" xfId="13933" xr:uid="{00000000-0005-0000-0000-0000306D0000}"/>
    <cellStyle name="SAPBEXresData 40 6" xfId="16167" xr:uid="{00000000-0005-0000-0000-0000316D0000}"/>
    <cellStyle name="SAPBEXresData 40 7" xfId="18629" xr:uid="{00000000-0005-0000-0000-0000326D0000}"/>
    <cellStyle name="SAPBEXresData 40 8" xfId="20863" xr:uid="{00000000-0005-0000-0000-0000336D0000}"/>
    <cellStyle name="SAPBEXresData 40 9" xfId="23180" xr:uid="{00000000-0005-0000-0000-0000346D0000}"/>
    <cellStyle name="SAPBEXresData 41" xfId="4662" xr:uid="{00000000-0005-0000-0000-0000356D0000}"/>
    <cellStyle name="SAPBEXresData 41 2" xfId="7200" xr:uid="{00000000-0005-0000-0000-0000366D0000}"/>
    <cellStyle name="SAPBEXresData 41 3" xfId="9614" xr:uid="{00000000-0005-0000-0000-0000376D0000}"/>
    <cellStyle name="SAPBEXresData 41 4" xfId="11254" xr:uid="{00000000-0005-0000-0000-0000386D0000}"/>
    <cellStyle name="SAPBEXresData 41 5" xfId="13659" xr:uid="{00000000-0005-0000-0000-0000396D0000}"/>
    <cellStyle name="SAPBEXresData 41 6" xfId="16589" xr:uid="{00000000-0005-0000-0000-00003A6D0000}"/>
    <cellStyle name="SAPBEXresData 41 7" xfId="18355" xr:uid="{00000000-0005-0000-0000-00003B6D0000}"/>
    <cellStyle name="SAPBEXresData 41 8" xfId="21285" xr:uid="{00000000-0005-0000-0000-00003C6D0000}"/>
    <cellStyle name="SAPBEXresData 41 9" xfId="22928" xr:uid="{00000000-0005-0000-0000-00003D6D0000}"/>
    <cellStyle name="SAPBEXresData 42" xfId="4704" xr:uid="{00000000-0005-0000-0000-00003E6D0000}"/>
    <cellStyle name="SAPBEXresData 42 2" xfId="7242" xr:uid="{00000000-0005-0000-0000-00003F6D0000}"/>
    <cellStyle name="SAPBEXresData 42 3" xfId="9407" xr:uid="{00000000-0005-0000-0000-0000406D0000}"/>
    <cellStyle name="SAPBEXresData 42 4" xfId="8366" xr:uid="{00000000-0005-0000-0000-0000416D0000}"/>
    <cellStyle name="SAPBEXresData 42 5" xfId="12524" xr:uid="{00000000-0005-0000-0000-0000426D0000}"/>
    <cellStyle name="SAPBEXresData 42 6" xfId="15446" xr:uid="{00000000-0005-0000-0000-0000436D0000}"/>
    <cellStyle name="SAPBEXresData 42 7" xfId="17220" xr:uid="{00000000-0005-0000-0000-0000446D0000}"/>
    <cellStyle name="SAPBEXresData 42 8" xfId="20142" xr:uid="{00000000-0005-0000-0000-0000456D0000}"/>
    <cellStyle name="SAPBEXresData 42 9" xfId="21891" xr:uid="{00000000-0005-0000-0000-0000466D0000}"/>
    <cellStyle name="SAPBEXresData 43" xfId="4747" xr:uid="{00000000-0005-0000-0000-0000476D0000}"/>
    <cellStyle name="SAPBEXresData 43 2" xfId="7285" xr:uid="{00000000-0005-0000-0000-0000486D0000}"/>
    <cellStyle name="SAPBEXresData 43 3" xfId="7928" xr:uid="{00000000-0005-0000-0000-0000496D0000}"/>
    <cellStyle name="SAPBEXresData 43 4" xfId="10934" xr:uid="{00000000-0005-0000-0000-00004A6D0000}"/>
    <cellStyle name="SAPBEXresData 43 5" xfId="12332" xr:uid="{00000000-0005-0000-0000-00004B6D0000}"/>
    <cellStyle name="SAPBEXresData 43 6" xfId="15799" xr:uid="{00000000-0005-0000-0000-00004C6D0000}"/>
    <cellStyle name="SAPBEXresData 43 7" xfId="17028" xr:uid="{00000000-0005-0000-0000-00004D6D0000}"/>
    <cellStyle name="SAPBEXresData 43 8" xfId="20495" xr:uid="{00000000-0005-0000-0000-00004E6D0000}"/>
    <cellStyle name="SAPBEXresData 43 9" xfId="21721" xr:uid="{00000000-0005-0000-0000-00004F6D0000}"/>
    <cellStyle name="SAPBEXresData 44" xfId="4764" xr:uid="{00000000-0005-0000-0000-0000506D0000}"/>
    <cellStyle name="SAPBEXresData 44 2" xfId="7302" xr:uid="{00000000-0005-0000-0000-0000516D0000}"/>
    <cellStyle name="SAPBEXresData 44 3" xfId="9594" xr:uid="{00000000-0005-0000-0000-0000526D0000}"/>
    <cellStyle name="SAPBEXresData 44 4" xfId="11505" xr:uid="{00000000-0005-0000-0000-0000536D0000}"/>
    <cellStyle name="SAPBEXresData 44 5" xfId="12345" xr:uid="{00000000-0005-0000-0000-0000546D0000}"/>
    <cellStyle name="SAPBEXresData 44 6" xfId="15781" xr:uid="{00000000-0005-0000-0000-0000556D0000}"/>
    <cellStyle name="SAPBEXresData 44 7" xfId="17041" xr:uid="{00000000-0005-0000-0000-0000566D0000}"/>
    <cellStyle name="SAPBEXresData 44 8" xfId="20477" xr:uid="{00000000-0005-0000-0000-0000576D0000}"/>
    <cellStyle name="SAPBEXresData 44 9" xfId="21733" xr:uid="{00000000-0005-0000-0000-0000586D0000}"/>
    <cellStyle name="SAPBEXresData 45" xfId="4809" xr:uid="{00000000-0005-0000-0000-0000596D0000}"/>
    <cellStyle name="SAPBEXresData 45 2" xfId="7347" xr:uid="{00000000-0005-0000-0000-00005A6D0000}"/>
    <cellStyle name="SAPBEXresData 45 3" xfId="9547" xr:uid="{00000000-0005-0000-0000-00005B6D0000}"/>
    <cellStyle name="SAPBEXresData 45 4" xfId="11575" xr:uid="{00000000-0005-0000-0000-00005C6D0000}"/>
    <cellStyle name="SAPBEXresData 45 5" xfId="14882" xr:uid="{00000000-0005-0000-0000-00005D6D0000}"/>
    <cellStyle name="SAPBEXresData 45 6" xfId="15190" xr:uid="{00000000-0005-0000-0000-00005E6D0000}"/>
    <cellStyle name="SAPBEXresData 45 7" xfId="19578" xr:uid="{00000000-0005-0000-0000-00005F6D0000}"/>
    <cellStyle name="SAPBEXresData 45 8" xfId="19886" xr:uid="{00000000-0005-0000-0000-0000606D0000}"/>
    <cellStyle name="SAPBEXresData 45 9" xfId="24050" xr:uid="{00000000-0005-0000-0000-0000616D0000}"/>
    <cellStyle name="SAPBEXresData 46" xfId="4852" xr:uid="{00000000-0005-0000-0000-0000626D0000}"/>
    <cellStyle name="SAPBEXresData 46 2" xfId="7390" xr:uid="{00000000-0005-0000-0000-0000636D0000}"/>
    <cellStyle name="SAPBEXresData 46 3" xfId="9479" xr:uid="{00000000-0005-0000-0000-0000646D0000}"/>
    <cellStyle name="SAPBEXresData 46 4" xfId="11821" xr:uid="{00000000-0005-0000-0000-0000656D0000}"/>
    <cellStyle name="SAPBEXresData 46 5" xfId="14278" xr:uid="{00000000-0005-0000-0000-0000666D0000}"/>
    <cellStyle name="SAPBEXresData 46 6" xfId="16623" xr:uid="{00000000-0005-0000-0000-0000676D0000}"/>
    <cellStyle name="SAPBEXresData 46 7" xfId="18974" xr:uid="{00000000-0005-0000-0000-0000686D0000}"/>
    <cellStyle name="SAPBEXresData 46 8" xfId="21319" xr:uid="{00000000-0005-0000-0000-0000696D0000}"/>
    <cellStyle name="SAPBEXresData 46 9" xfId="23496" xr:uid="{00000000-0005-0000-0000-00006A6D0000}"/>
    <cellStyle name="SAPBEXresData 47" xfId="4875" xr:uid="{00000000-0005-0000-0000-00006B6D0000}"/>
    <cellStyle name="SAPBEXresData 47 2" xfId="7413" xr:uid="{00000000-0005-0000-0000-00006C6D0000}"/>
    <cellStyle name="SAPBEXresData 47 3" xfId="5480" xr:uid="{00000000-0005-0000-0000-00006D6D0000}"/>
    <cellStyle name="SAPBEXresData 47 4" xfId="10335" xr:uid="{00000000-0005-0000-0000-00006E6D0000}"/>
    <cellStyle name="SAPBEXresData 47 5" xfId="12669" xr:uid="{00000000-0005-0000-0000-00006F6D0000}"/>
    <cellStyle name="SAPBEXresData 47 6" xfId="16610" xr:uid="{00000000-0005-0000-0000-0000706D0000}"/>
    <cellStyle name="SAPBEXresData 47 7" xfId="17365" xr:uid="{00000000-0005-0000-0000-0000716D0000}"/>
    <cellStyle name="SAPBEXresData 47 8" xfId="21306" xr:uid="{00000000-0005-0000-0000-0000726D0000}"/>
    <cellStyle name="SAPBEXresData 47 9" xfId="22018" xr:uid="{00000000-0005-0000-0000-0000736D0000}"/>
    <cellStyle name="SAPBEXresData 48" xfId="4932" xr:uid="{00000000-0005-0000-0000-0000746D0000}"/>
    <cellStyle name="SAPBEXresData 48 2" xfId="7470" xr:uid="{00000000-0005-0000-0000-0000756D0000}"/>
    <cellStyle name="SAPBEXresData 48 3" xfId="9064" xr:uid="{00000000-0005-0000-0000-0000766D0000}"/>
    <cellStyle name="SAPBEXresData 48 4" xfId="11712" xr:uid="{00000000-0005-0000-0000-0000776D0000}"/>
    <cellStyle name="SAPBEXresData 48 5" xfId="14162" xr:uid="{00000000-0005-0000-0000-0000786D0000}"/>
    <cellStyle name="SAPBEXresData 48 6" xfId="13568" xr:uid="{00000000-0005-0000-0000-0000796D0000}"/>
    <cellStyle name="SAPBEXresData 48 7" xfId="18858" xr:uid="{00000000-0005-0000-0000-00007A6D0000}"/>
    <cellStyle name="SAPBEXresData 48 8" xfId="18264" xr:uid="{00000000-0005-0000-0000-00007B6D0000}"/>
    <cellStyle name="SAPBEXresData 48 9" xfId="23386" xr:uid="{00000000-0005-0000-0000-00007C6D0000}"/>
    <cellStyle name="SAPBEXresData 49" xfId="4971" xr:uid="{00000000-0005-0000-0000-00007D6D0000}"/>
    <cellStyle name="SAPBEXresData 49 2" xfId="7509" xr:uid="{00000000-0005-0000-0000-00007E6D0000}"/>
    <cellStyle name="SAPBEXresData 49 3" xfId="8059" xr:uid="{00000000-0005-0000-0000-00007F6D0000}"/>
    <cellStyle name="SAPBEXresData 49 4" xfId="11008" xr:uid="{00000000-0005-0000-0000-0000806D0000}"/>
    <cellStyle name="SAPBEXresData 49 5" xfId="13385" xr:uid="{00000000-0005-0000-0000-0000816D0000}"/>
    <cellStyle name="SAPBEXresData 49 6" xfId="16930" xr:uid="{00000000-0005-0000-0000-0000826D0000}"/>
    <cellStyle name="SAPBEXresData 49 7" xfId="18081" xr:uid="{00000000-0005-0000-0000-0000836D0000}"/>
    <cellStyle name="SAPBEXresData 49 8" xfId="21626" xr:uid="{00000000-0005-0000-0000-0000846D0000}"/>
    <cellStyle name="SAPBEXresData 49 9" xfId="22681" xr:uid="{00000000-0005-0000-0000-0000856D0000}"/>
    <cellStyle name="SAPBEXresData 5" xfId="3221" xr:uid="{00000000-0005-0000-0000-0000866D0000}"/>
    <cellStyle name="SAPBEXresData 5 2" xfId="5759" xr:uid="{00000000-0005-0000-0000-0000876D0000}"/>
    <cellStyle name="SAPBEXresData 5 3" xfId="7960" xr:uid="{00000000-0005-0000-0000-0000886D0000}"/>
    <cellStyle name="SAPBEXresData 5 4" xfId="11290" xr:uid="{00000000-0005-0000-0000-0000896D0000}"/>
    <cellStyle name="SAPBEXresData 5 5" xfId="13696" xr:uid="{00000000-0005-0000-0000-00008A6D0000}"/>
    <cellStyle name="SAPBEXresData 5 6" xfId="15859" xr:uid="{00000000-0005-0000-0000-00008B6D0000}"/>
    <cellStyle name="SAPBEXresData 5 7" xfId="18392" xr:uid="{00000000-0005-0000-0000-00008C6D0000}"/>
    <cellStyle name="SAPBEXresData 5 8" xfId="20555" xr:uid="{00000000-0005-0000-0000-00008D6D0000}"/>
    <cellStyle name="SAPBEXresData 5 9" xfId="22964" xr:uid="{00000000-0005-0000-0000-00008E6D0000}"/>
    <cellStyle name="SAPBEXresData 50" xfId="5009" xr:uid="{00000000-0005-0000-0000-00008F6D0000}"/>
    <cellStyle name="SAPBEXresData 50 2" xfId="7547" xr:uid="{00000000-0005-0000-0000-0000906D0000}"/>
    <cellStyle name="SAPBEXresData 50 3" xfId="10073" xr:uid="{00000000-0005-0000-0000-0000916D0000}"/>
    <cellStyle name="SAPBEXresData 50 4" xfId="11888" xr:uid="{00000000-0005-0000-0000-0000926D0000}"/>
    <cellStyle name="SAPBEXresData 50 5" xfId="14355" xr:uid="{00000000-0005-0000-0000-0000936D0000}"/>
    <cellStyle name="SAPBEXresData 50 6" xfId="16421" xr:uid="{00000000-0005-0000-0000-0000946D0000}"/>
    <cellStyle name="SAPBEXresData 50 7" xfId="19051" xr:uid="{00000000-0005-0000-0000-0000956D0000}"/>
    <cellStyle name="SAPBEXresData 50 8" xfId="21117" xr:uid="{00000000-0005-0000-0000-0000966D0000}"/>
    <cellStyle name="SAPBEXresData 50 9" xfId="23564" xr:uid="{00000000-0005-0000-0000-0000976D0000}"/>
    <cellStyle name="SAPBEXresData 51" xfId="5046" xr:uid="{00000000-0005-0000-0000-0000986D0000}"/>
    <cellStyle name="SAPBEXresData 51 2" xfId="7584" xr:uid="{00000000-0005-0000-0000-0000996D0000}"/>
    <cellStyle name="SAPBEXresData 51 3" xfId="8216" xr:uid="{00000000-0005-0000-0000-00009A6D0000}"/>
    <cellStyle name="SAPBEXresData 51 4" xfId="11191" xr:uid="{00000000-0005-0000-0000-00009B6D0000}"/>
    <cellStyle name="SAPBEXresData 51 5" xfId="13591" xr:uid="{00000000-0005-0000-0000-00009C6D0000}"/>
    <cellStyle name="SAPBEXresData 51 6" xfId="14999" xr:uid="{00000000-0005-0000-0000-00009D6D0000}"/>
    <cellStyle name="SAPBEXresData 51 7" xfId="18287" xr:uid="{00000000-0005-0000-0000-00009E6D0000}"/>
    <cellStyle name="SAPBEXresData 51 8" xfId="19695" xr:uid="{00000000-0005-0000-0000-00009F6D0000}"/>
    <cellStyle name="SAPBEXresData 51 9" xfId="22866" xr:uid="{00000000-0005-0000-0000-0000A06D0000}"/>
    <cellStyle name="SAPBEXresData 52" xfId="5076" xr:uid="{00000000-0005-0000-0000-0000A16D0000}"/>
    <cellStyle name="SAPBEXresData 52 2" xfId="7614" xr:uid="{00000000-0005-0000-0000-0000A26D0000}"/>
    <cellStyle name="SAPBEXresData 52 3" xfId="10145" xr:uid="{00000000-0005-0000-0000-0000A36D0000}"/>
    <cellStyle name="SAPBEXresData 52 4" xfId="12243" xr:uid="{00000000-0005-0000-0000-0000A46D0000}"/>
    <cellStyle name="SAPBEXresData 52 5" xfId="12346" xr:uid="{00000000-0005-0000-0000-0000A56D0000}"/>
    <cellStyle name="SAPBEXresData 52 6" xfId="15772" xr:uid="{00000000-0005-0000-0000-0000A66D0000}"/>
    <cellStyle name="SAPBEXresData 52 7" xfId="17042" xr:uid="{00000000-0005-0000-0000-0000A76D0000}"/>
    <cellStyle name="SAPBEXresData 52 8" xfId="20468" xr:uid="{00000000-0005-0000-0000-0000A86D0000}"/>
    <cellStyle name="SAPBEXresData 52 9" xfId="21734" xr:uid="{00000000-0005-0000-0000-0000A96D0000}"/>
    <cellStyle name="SAPBEXresData 53" xfId="5102" xr:uid="{00000000-0005-0000-0000-0000AA6D0000}"/>
    <cellStyle name="SAPBEXresData 53 2" xfId="7640" xr:uid="{00000000-0005-0000-0000-0000AB6D0000}"/>
    <cellStyle name="SAPBEXresData 53 3" xfId="8581" xr:uid="{00000000-0005-0000-0000-0000AC6D0000}"/>
    <cellStyle name="SAPBEXresData 53 4" xfId="12272" xr:uid="{00000000-0005-0000-0000-0000AD6D0000}"/>
    <cellStyle name="SAPBEXresData 53 5" xfId="12476" xr:uid="{00000000-0005-0000-0000-0000AE6D0000}"/>
    <cellStyle name="SAPBEXresData 53 6" xfId="15814" xr:uid="{00000000-0005-0000-0000-0000AF6D0000}"/>
    <cellStyle name="SAPBEXresData 53 7" xfId="17172" xr:uid="{00000000-0005-0000-0000-0000B06D0000}"/>
    <cellStyle name="SAPBEXresData 53 8" xfId="20510" xr:uid="{00000000-0005-0000-0000-0000B16D0000}"/>
    <cellStyle name="SAPBEXresData 53 9" xfId="21851" xr:uid="{00000000-0005-0000-0000-0000B26D0000}"/>
    <cellStyle name="SAPBEXresData 54" xfId="5150" xr:uid="{00000000-0005-0000-0000-0000B36D0000}"/>
    <cellStyle name="SAPBEXresData 54 2" xfId="7688" xr:uid="{00000000-0005-0000-0000-0000B46D0000}"/>
    <cellStyle name="SAPBEXresData 54 3" xfId="10235" xr:uid="{00000000-0005-0000-0000-0000B56D0000}"/>
    <cellStyle name="SAPBEXresData 54 4" xfId="11753" xr:uid="{00000000-0005-0000-0000-0000B66D0000}"/>
    <cellStyle name="SAPBEXresData 54 5" xfId="14204" xr:uid="{00000000-0005-0000-0000-0000B76D0000}"/>
    <cellStyle name="SAPBEXresData 54 6" xfId="15069" xr:uid="{00000000-0005-0000-0000-0000B86D0000}"/>
    <cellStyle name="SAPBEXresData 54 7" xfId="18900" xr:uid="{00000000-0005-0000-0000-0000B96D0000}"/>
    <cellStyle name="SAPBEXresData 54 8" xfId="19765" xr:uid="{00000000-0005-0000-0000-0000BA6D0000}"/>
    <cellStyle name="SAPBEXresData 54 9" xfId="23427" xr:uid="{00000000-0005-0000-0000-0000BB6D0000}"/>
    <cellStyle name="SAPBEXresData 55" xfId="5219" xr:uid="{00000000-0005-0000-0000-0000BC6D0000}"/>
    <cellStyle name="SAPBEXresData 55 2" xfId="7758" xr:uid="{00000000-0005-0000-0000-0000BD6D0000}"/>
    <cellStyle name="SAPBEXresData 55 3" xfId="9659" xr:uid="{00000000-0005-0000-0000-0000BE6D0000}"/>
    <cellStyle name="SAPBEXresData 55 4" xfId="10652" xr:uid="{00000000-0005-0000-0000-0000BF6D0000}"/>
    <cellStyle name="SAPBEXresData 55 5" xfId="13001" xr:uid="{00000000-0005-0000-0000-0000C06D0000}"/>
    <cellStyle name="SAPBEXresData 55 6" xfId="16331" xr:uid="{00000000-0005-0000-0000-0000C16D0000}"/>
    <cellStyle name="SAPBEXresData 55 7" xfId="17697" xr:uid="{00000000-0005-0000-0000-0000C26D0000}"/>
    <cellStyle name="SAPBEXresData 55 8" xfId="21027" xr:uid="{00000000-0005-0000-0000-0000C36D0000}"/>
    <cellStyle name="SAPBEXresData 55 9" xfId="22325" xr:uid="{00000000-0005-0000-0000-0000C46D0000}"/>
    <cellStyle name="SAPBEXresData 56" xfId="5257" xr:uid="{00000000-0005-0000-0000-0000C56D0000}"/>
    <cellStyle name="SAPBEXresData 56 2" xfId="8149" xr:uid="{00000000-0005-0000-0000-0000C66D0000}"/>
    <cellStyle name="SAPBEXresData 56 3" xfId="11089" xr:uid="{00000000-0005-0000-0000-0000C76D0000}"/>
    <cellStyle name="SAPBEXresData 56 4" xfId="13480" xr:uid="{00000000-0005-0000-0000-0000C86D0000}"/>
    <cellStyle name="SAPBEXresData 56 5" xfId="15796" xr:uid="{00000000-0005-0000-0000-0000C96D0000}"/>
    <cellStyle name="SAPBEXresData 56 6" xfId="18176" xr:uid="{00000000-0005-0000-0000-0000CA6D0000}"/>
    <cellStyle name="SAPBEXresData 56 7" xfId="20492" xr:uid="{00000000-0005-0000-0000-0000CB6D0000}"/>
    <cellStyle name="SAPBEXresData 56 8" xfId="22762" xr:uid="{00000000-0005-0000-0000-0000CC6D0000}"/>
    <cellStyle name="SAPBEXresData 57" xfId="8713" xr:uid="{00000000-0005-0000-0000-0000CD6D0000}"/>
    <cellStyle name="SAPBEXresData 58" xfId="11183" xr:uid="{00000000-0005-0000-0000-0000CE6D0000}"/>
    <cellStyle name="SAPBEXresData 59" xfId="13581" xr:uid="{00000000-0005-0000-0000-0000CF6D0000}"/>
    <cellStyle name="SAPBEXresData 6" xfId="3264" xr:uid="{00000000-0005-0000-0000-0000D06D0000}"/>
    <cellStyle name="SAPBEXresData 6 2" xfId="5802" xr:uid="{00000000-0005-0000-0000-0000D16D0000}"/>
    <cellStyle name="SAPBEXresData 6 3" xfId="9360" xr:uid="{00000000-0005-0000-0000-0000D26D0000}"/>
    <cellStyle name="SAPBEXresData 6 4" xfId="11299" xr:uid="{00000000-0005-0000-0000-0000D36D0000}"/>
    <cellStyle name="SAPBEXresData 6 5" xfId="13706" xr:uid="{00000000-0005-0000-0000-0000D46D0000}"/>
    <cellStyle name="SAPBEXresData 6 6" xfId="15757" xr:uid="{00000000-0005-0000-0000-0000D56D0000}"/>
    <cellStyle name="SAPBEXresData 6 7" xfId="18402" xr:uid="{00000000-0005-0000-0000-0000D66D0000}"/>
    <cellStyle name="SAPBEXresData 6 8" xfId="20453" xr:uid="{00000000-0005-0000-0000-0000D76D0000}"/>
    <cellStyle name="SAPBEXresData 6 9" xfId="22973" xr:uid="{00000000-0005-0000-0000-0000D86D0000}"/>
    <cellStyle name="SAPBEXresData 60" xfId="16324" xr:uid="{00000000-0005-0000-0000-0000D96D0000}"/>
    <cellStyle name="SAPBEXresData 61" xfId="18277" xr:uid="{00000000-0005-0000-0000-0000DA6D0000}"/>
    <cellStyle name="SAPBEXresData 62" xfId="21020" xr:uid="{00000000-0005-0000-0000-0000DB6D0000}"/>
    <cellStyle name="SAPBEXresData 63" xfId="22856" xr:uid="{00000000-0005-0000-0000-0000DC6D0000}"/>
    <cellStyle name="SAPBEXresData 7" xfId="3307" xr:uid="{00000000-0005-0000-0000-0000DD6D0000}"/>
    <cellStyle name="SAPBEXresData 7 2" xfId="5845" xr:uid="{00000000-0005-0000-0000-0000DE6D0000}"/>
    <cellStyle name="SAPBEXresData 7 3" xfId="8947" xr:uid="{00000000-0005-0000-0000-0000DF6D0000}"/>
    <cellStyle name="SAPBEXresData 7 4" xfId="11411" xr:uid="{00000000-0005-0000-0000-0000E06D0000}"/>
    <cellStyle name="SAPBEXresData 7 5" xfId="13827" xr:uid="{00000000-0005-0000-0000-0000E16D0000}"/>
    <cellStyle name="SAPBEXresData 7 6" xfId="16271" xr:uid="{00000000-0005-0000-0000-0000E26D0000}"/>
    <cellStyle name="SAPBEXresData 7 7" xfId="18523" xr:uid="{00000000-0005-0000-0000-0000E36D0000}"/>
    <cellStyle name="SAPBEXresData 7 8" xfId="20967" xr:uid="{00000000-0005-0000-0000-0000E46D0000}"/>
    <cellStyle name="SAPBEXresData 7 9" xfId="23085" xr:uid="{00000000-0005-0000-0000-0000E56D0000}"/>
    <cellStyle name="SAPBEXresData 8" xfId="3350" xr:uid="{00000000-0005-0000-0000-0000E66D0000}"/>
    <cellStyle name="SAPBEXresData 8 2" xfId="5888" xr:uid="{00000000-0005-0000-0000-0000E76D0000}"/>
    <cellStyle name="SAPBEXresData 8 3" xfId="9028" xr:uid="{00000000-0005-0000-0000-0000E86D0000}"/>
    <cellStyle name="SAPBEXresData 8 4" xfId="11822" xr:uid="{00000000-0005-0000-0000-0000E96D0000}"/>
    <cellStyle name="SAPBEXresData 8 5" xfId="14279" xr:uid="{00000000-0005-0000-0000-0000EA6D0000}"/>
    <cellStyle name="SAPBEXresData 8 6" xfId="15070" xr:uid="{00000000-0005-0000-0000-0000EB6D0000}"/>
    <cellStyle name="SAPBEXresData 8 7" xfId="18975" xr:uid="{00000000-0005-0000-0000-0000EC6D0000}"/>
    <cellStyle name="SAPBEXresData 8 8" xfId="19766" xr:uid="{00000000-0005-0000-0000-0000ED6D0000}"/>
    <cellStyle name="SAPBEXresData 8 9" xfId="23497" xr:uid="{00000000-0005-0000-0000-0000EE6D0000}"/>
    <cellStyle name="SAPBEXresData 9" xfId="3393" xr:uid="{00000000-0005-0000-0000-0000EF6D0000}"/>
    <cellStyle name="SAPBEXresData 9 2" xfId="5931" xr:uid="{00000000-0005-0000-0000-0000F06D0000}"/>
    <cellStyle name="SAPBEXresData 9 3" xfId="9985" xr:uid="{00000000-0005-0000-0000-0000F16D0000}"/>
    <cellStyle name="SAPBEXresData 9 4" xfId="12234" xr:uid="{00000000-0005-0000-0000-0000F26D0000}"/>
    <cellStyle name="SAPBEXresData 9 5" xfId="14316" xr:uid="{00000000-0005-0000-0000-0000F36D0000}"/>
    <cellStyle name="SAPBEXresData 9 6" xfId="16190" xr:uid="{00000000-0005-0000-0000-0000F46D0000}"/>
    <cellStyle name="SAPBEXresData 9 7" xfId="19012" xr:uid="{00000000-0005-0000-0000-0000F56D0000}"/>
    <cellStyle name="SAPBEXresData 9 8" xfId="20886" xr:uid="{00000000-0005-0000-0000-0000F66D0000}"/>
    <cellStyle name="SAPBEXresData 9 9" xfId="23530" xr:uid="{00000000-0005-0000-0000-0000F76D0000}"/>
    <cellStyle name="SAPBEXresDataEmph" xfId="2971" xr:uid="{00000000-0005-0000-0000-0000F86D0000}"/>
    <cellStyle name="SAPBEXresItem" xfId="2972" xr:uid="{00000000-0005-0000-0000-0000F96D0000}"/>
    <cellStyle name="SAPBEXresItem 10" xfId="3438" xr:uid="{00000000-0005-0000-0000-0000FA6D0000}"/>
    <cellStyle name="SAPBEXresItem 10 2" xfId="5976" xr:uid="{00000000-0005-0000-0000-0000FB6D0000}"/>
    <cellStyle name="SAPBEXresItem 10 3" xfId="9886" xr:uid="{00000000-0005-0000-0000-0000FC6D0000}"/>
    <cellStyle name="SAPBEXresItem 10 4" xfId="10733" xr:uid="{00000000-0005-0000-0000-0000FD6D0000}"/>
    <cellStyle name="SAPBEXresItem 10 5" xfId="13088" xr:uid="{00000000-0005-0000-0000-0000FE6D0000}"/>
    <cellStyle name="SAPBEXresItem 10 6" xfId="15300" xr:uid="{00000000-0005-0000-0000-0000FF6D0000}"/>
    <cellStyle name="SAPBEXresItem 10 7" xfId="17784" xr:uid="{00000000-0005-0000-0000-0000006E0000}"/>
    <cellStyle name="SAPBEXresItem 10 8" xfId="19996" xr:uid="{00000000-0005-0000-0000-0000016E0000}"/>
    <cellStyle name="SAPBEXresItem 10 9" xfId="22406" xr:uid="{00000000-0005-0000-0000-0000026E0000}"/>
    <cellStyle name="SAPBEXresItem 11" xfId="3498" xr:uid="{00000000-0005-0000-0000-0000036E0000}"/>
    <cellStyle name="SAPBEXresItem 11 2" xfId="6036" xr:uid="{00000000-0005-0000-0000-0000046E0000}"/>
    <cellStyle name="SAPBEXresItem 11 3" xfId="9914" xr:uid="{00000000-0005-0000-0000-0000056E0000}"/>
    <cellStyle name="SAPBEXresItem 11 4" xfId="11066" xr:uid="{00000000-0005-0000-0000-0000066E0000}"/>
    <cellStyle name="SAPBEXresItem 11 5" xfId="13454" xr:uid="{00000000-0005-0000-0000-0000076E0000}"/>
    <cellStyle name="SAPBEXresItem 11 6" xfId="15499" xr:uid="{00000000-0005-0000-0000-0000086E0000}"/>
    <cellStyle name="SAPBEXresItem 11 7" xfId="18150" xr:uid="{00000000-0005-0000-0000-0000096E0000}"/>
    <cellStyle name="SAPBEXresItem 11 8" xfId="20195" xr:uid="{00000000-0005-0000-0000-00000A6E0000}"/>
    <cellStyle name="SAPBEXresItem 11 9" xfId="22739" xr:uid="{00000000-0005-0000-0000-00000B6E0000}"/>
    <cellStyle name="SAPBEXresItem 12" xfId="3524" xr:uid="{00000000-0005-0000-0000-00000C6E0000}"/>
    <cellStyle name="SAPBEXresItem 12 2" xfId="6062" xr:uid="{00000000-0005-0000-0000-00000D6E0000}"/>
    <cellStyle name="SAPBEXresItem 12 3" xfId="10219" xr:uid="{00000000-0005-0000-0000-00000E6E0000}"/>
    <cellStyle name="SAPBEXresItem 12 4" xfId="12051" xr:uid="{00000000-0005-0000-0000-00000F6E0000}"/>
    <cellStyle name="SAPBEXresItem 12 5" xfId="13277" xr:uid="{00000000-0005-0000-0000-0000106E0000}"/>
    <cellStyle name="SAPBEXresItem 12 6" xfId="13884" xr:uid="{00000000-0005-0000-0000-0000116E0000}"/>
    <cellStyle name="SAPBEXresItem 12 7" xfId="17973" xr:uid="{00000000-0005-0000-0000-0000126E0000}"/>
    <cellStyle name="SAPBEXresItem 12 8" xfId="18580" xr:uid="{00000000-0005-0000-0000-0000136E0000}"/>
    <cellStyle name="SAPBEXresItem 12 9" xfId="22578" xr:uid="{00000000-0005-0000-0000-0000146E0000}"/>
    <cellStyle name="SAPBEXresItem 13" xfId="3567" xr:uid="{00000000-0005-0000-0000-0000156E0000}"/>
    <cellStyle name="SAPBEXresItem 13 2" xfId="6105" xr:uid="{00000000-0005-0000-0000-0000166E0000}"/>
    <cellStyle name="SAPBEXresItem 13 3" xfId="8142" xr:uid="{00000000-0005-0000-0000-0000176E0000}"/>
    <cellStyle name="SAPBEXresItem 13 4" xfId="8329" xr:uid="{00000000-0005-0000-0000-0000186E0000}"/>
    <cellStyle name="SAPBEXresItem 13 5" xfId="12427" xr:uid="{00000000-0005-0000-0000-0000196E0000}"/>
    <cellStyle name="SAPBEXresItem 13 6" xfId="16222" xr:uid="{00000000-0005-0000-0000-00001A6E0000}"/>
    <cellStyle name="SAPBEXresItem 13 7" xfId="17123" xr:uid="{00000000-0005-0000-0000-00001B6E0000}"/>
    <cellStyle name="SAPBEXresItem 13 8" xfId="20918" xr:uid="{00000000-0005-0000-0000-00001C6E0000}"/>
    <cellStyle name="SAPBEXresItem 13 9" xfId="21807" xr:uid="{00000000-0005-0000-0000-00001D6E0000}"/>
    <cellStyle name="SAPBEXresItem 14" xfId="3495" xr:uid="{00000000-0005-0000-0000-00001E6E0000}"/>
    <cellStyle name="SAPBEXresItem 14 2" xfId="6033" xr:uid="{00000000-0005-0000-0000-00001F6E0000}"/>
    <cellStyle name="SAPBEXresItem 14 3" xfId="8151" xr:uid="{00000000-0005-0000-0000-0000206E0000}"/>
    <cellStyle name="SAPBEXresItem 14 4" xfId="10978" xr:uid="{00000000-0005-0000-0000-0000216E0000}"/>
    <cellStyle name="SAPBEXresItem 14 5" xfId="13351" xr:uid="{00000000-0005-0000-0000-0000226E0000}"/>
    <cellStyle name="SAPBEXresItem 14 6" xfId="15148" xr:uid="{00000000-0005-0000-0000-0000236E0000}"/>
    <cellStyle name="SAPBEXresItem 14 7" xfId="18047" xr:uid="{00000000-0005-0000-0000-0000246E0000}"/>
    <cellStyle name="SAPBEXresItem 14 8" xfId="19844" xr:uid="{00000000-0005-0000-0000-0000256E0000}"/>
    <cellStyle name="SAPBEXresItem 14 9" xfId="22650" xr:uid="{00000000-0005-0000-0000-0000266E0000}"/>
    <cellStyle name="SAPBEXresItem 15" xfId="3636" xr:uid="{00000000-0005-0000-0000-0000276E0000}"/>
    <cellStyle name="SAPBEXresItem 15 2" xfId="6174" xr:uid="{00000000-0005-0000-0000-0000286E0000}"/>
    <cellStyle name="SAPBEXresItem 15 3" xfId="9638" xr:uid="{00000000-0005-0000-0000-0000296E0000}"/>
    <cellStyle name="SAPBEXresItem 15 4" xfId="11756" xr:uid="{00000000-0005-0000-0000-00002A6E0000}"/>
    <cellStyle name="SAPBEXresItem 15 5" xfId="14207" xr:uid="{00000000-0005-0000-0000-00002B6E0000}"/>
    <cellStyle name="SAPBEXresItem 15 6" xfId="16662" xr:uid="{00000000-0005-0000-0000-00002C6E0000}"/>
    <cellStyle name="SAPBEXresItem 15 7" xfId="18903" xr:uid="{00000000-0005-0000-0000-00002D6E0000}"/>
    <cellStyle name="SAPBEXresItem 15 8" xfId="21358" xr:uid="{00000000-0005-0000-0000-00002E6E0000}"/>
    <cellStyle name="SAPBEXresItem 15 9" xfId="23430" xr:uid="{00000000-0005-0000-0000-00002F6E0000}"/>
    <cellStyle name="SAPBEXresItem 16" xfId="3679" xr:uid="{00000000-0005-0000-0000-0000306E0000}"/>
    <cellStyle name="SAPBEXresItem 16 2" xfId="6217" xr:uid="{00000000-0005-0000-0000-0000316E0000}"/>
    <cellStyle name="SAPBEXresItem 16 3" xfId="9168" xr:uid="{00000000-0005-0000-0000-0000326E0000}"/>
    <cellStyle name="SAPBEXresItem 16 4" xfId="11192" xr:uid="{00000000-0005-0000-0000-0000336E0000}"/>
    <cellStyle name="SAPBEXresItem 16 5" xfId="13592" xr:uid="{00000000-0005-0000-0000-0000346E0000}"/>
    <cellStyle name="SAPBEXresItem 16 6" xfId="16518" xr:uid="{00000000-0005-0000-0000-0000356E0000}"/>
    <cellStyle name="SAPBEXresItem 16 7" xfId="18288" xr:uid="{00000000-0005-0000-0000-0000366E0000}"/>
    <cellStyle name="SAPBEXresItem 16 8" xfId="21214" xr:uid="{00000000-0005-0000-0000-0000376E0000}"/>
    <cellStyle name="SAPBEXresItem 16 9" xfId="22867" xr:uid="{00000000-0005-0000-0000-0000386E0000}"/>
    <cellStyle name="SAPBEXresItem 17" xfId="3359" xr:uid="{00000000-0005-0000-0000-0000396E0000}"/>
    <cellStyle name="SAPBEXresItem 17 2" xfId="5897" xr:uid="{00000000-0005-0000-0000-00003A6E0000}"/>
    <cellStyle name="SAPBEXresItem 17 3" xfId="8225" xr:uid="{00000000-0005-0000-0000-00003B6E0000}"/>
    <cellStyle name="SAPBEXresItem 17 4" xfId="10450" xr:uid="{00000000-0005-0000-0000-00003C6E0000}"/>
    <cellStyle name="SAPBEXresItem 17 5" xfId="12781" xr:uid="{00000000-0005-0000-0000-00003D6E0000}"/>
    <cellStyle name="SAPBEXresItem 17 6" xfId="15167" xr:uid="{00000000-0005-0000-0000-00003E6E0000}"/>
    <cellStyle name="SAPBEXresItem 17 7" xfId="17477" xr:uid="{00000000-0005-0000-0000-00003F6E0000}"/>
    <cellStyle name="SAPBEXresItem 17 8" xfId="19863" xr:uid="{00000000-0005-0000-0000-0000406E0000}"/>
    <cellStyle name="SAPBEXresItem 17 9" xfId="22121" xr:uid="{00000000-0005-0000-0000-0000416E0000}"/>
    <cellStyle name="SAPBEXresItem 18" xfId="3741" xr:uid="{00000000-0005-0000-0000-0000426E0000}"/>
    <cellStyle name="SAPBEXresItem 18 2" xfId="6279" xr:uid="{00000000-0005-0000-0000-0000436E0000}"/>
    <cellStyle name="SAPBEXresItem 18 3" xfId="8450" xr:uid="{00000000-0005-0000-0000-0000446E0000}"/>
    <cellStyle name="SAPBEXresItem 18 4" xfId="10795" xr:uid="{00000000-0005-0000-0000-0000456E0000}"/>
    <cellStyle name="SAPBEXresItem 18 5" xfId="13154" xr:uid="{00000000-0005-0000-0000-0000466E0000}"/>
    <cellStyle name="SAPBEXresItem 18 6" xfId="15847" xr:uid="{00000000-0005-0000-0000-0000476E0000}"/>
    <cellStyle name="SAPBEXresItem 18 7" xfId="17850" xr:uid="{00000000-0005-0000-0000-0000486E0000}"/>
    <cellStyle name="SAPBEXresItem 18 8" xfId="20543" xr:uid="{00000000-0005-0000-0000-0000496E0000}"/>
    <cellStyle name="SAPBEXresItem 18 9" xfId="22466" xr:uid="{00000000-0005-0000-0000-00004A6E0000}"/>
    <cellStyle name="SAPBEXresItem 19" xfId="3687" xr:uid="{00000000-0005-0000-0000-00004B6E0000}"/>
    <cellStyle name="SAPBEXresItem 19 2" xfId="6225" xr:uid="{00000000-0005-0000-0000-00004C6E0000}"/>
    <cellStyle name="SAPBEXresItem 19 3" xfId="9748" xr:uid="{00000000-0005-0000-0000-00004D6E0000}"/>
    <cellStyle name="SAPBEXresItem 19 4" xfId="12026" xr:uid="{00000000-0005-0000-0000-00004E6E0000}"/>
    <cellStyle name="SAPBEXresItem 19 5" xfId="14506" xr:uid="{00000000-0005-0000-0000-00004F6E0000}"/>
    <cellStyle name="SAPBEXresItem 19 6" xfId="14062" xr:uid="{00000000-0005-0000-0000-0000506E0000}"/>
    <cellStyle name="SAPBEXresItem 19 7" xfId="19202" xr:uid="{00000000-0005-0000-0000-0000516E0000}"/>
    <cellStyle name="SAPBEXresItem 19 8" xfId="18758" xr:uid="{00000000-0005-0000-0000-0000526E0000}"/>
    <cellStyle name="SAPBEXresItem 19 9" xfId="23701" xr:uid="{00000000-0005-0000-0000-0000536E0000}"/>
    <cellStyle name="SAPBEXresItem 2" xfId="3091" xr:uid="{00000000-0005-0000-0000-0000546E0000}"/>
    <cellStyle name="SAPBEXresItem 2 2" xfId="5629" xr:uid="{00000000-0005-0000-0000-0000556E0000}"/>
    <cellStyle name="SAPBEXresItem 2 3" xfId="10106" xr:uid="{00000000-0005-0000-0000-0000566E0000}"/>
    <cellStyle name="SAPBEXresItem 2 4" xfId="10731" xr:uid="{00000000-0005-0000-0000-0000576E0000}"/>
    <cellStyle name="SAPBEXresItem 2 5" xfId="13086" xr:uid="{00000000-0005-0000-0000-0000586E0000}"/>
    <cellStyle name="SAPBEXresItem 2 6" xfId="16171" xr:uid="{00000000-0005-0000-0000-0000596E0000}"/>
    <cellStyle name="SAPBEXresItem 2 7" xfId="17782" xr:uid="{00000000-0005-0000-0000-00005A6E0000}"/>
    <cellStyle name="SAPBEXresItem 2 8" xfId="20867" xr:uid="{00000000-0005-0000-0000-00005B6E0000}"/>
    <cellStyle name="SAPBEXresItem 2 9" xfId="22404" xr:uid="{00000000-0005-0000-0000-00005C6E0000}"/>
    <cellStyle name="SAPBEXresItem 20" xfId="3651" xr:uid="{00000000-0005-0000-0000-00005D6E0000}"/>
    <cellStyle name="SAPBEXresItem 20 2" xfId="6189" xr:uid="{00000000-0005-0000-0000-00005E6E0000}"/>
    <cellStyle name="SAPBEXresItem 20 3" xfId="9008" xr:uid="{00000000-0005-0000-0000-00005F6E0000}"/>
    <cellStyle name="SAPBEXresItem 20 4" xfId="12116" xr:uid="{00000000-0005-0000-0000-0000606E0000}"/>
    <cellStyle name="SAPBEXresItem 20 5" xfId="14407" xr:uid="{00000000-0005-0000-0000-0000616E0000}"/>
    <cellStyle name="SAPBEXresItem 20 6" xfId="16983" xr:uid="{00000000-0005-0000-0000-0000626E0000}"/>
    <cellStyle name="SAPBEXresItem 20 7" xfId="19103" xr:uid="{00000000-0005-0000-0000-0000636E0000}"/>
    <cellStyle name="SAPBEXresItem 20 8" xfId="21679" xr:uid="{00000000-0005-0000-0000-0000646E0000}"/>
    <cellStyle name="SAPBEXresItem 20 9" xfId="23609" xr:uid="{00000000-0005-0000-0000-0000656E0000}"/>
    <cellStyle name="SAPBEXresItem 21" xfId="3853" xr:uid="{00000000-0005-0000-0000-0000666E0000}"/>
    <cellStyle name="SAPBEXresItem 21 2" xfId="6391" xr:uid="{00000000-0005-0000-0000-0000676E0000}"/>
    <cellStyle name="SAPBEXresItem 21 3" xfId="9018" xr:uid="{00000000-0005-0000-0000-0000686E0000}"/>
    <cellStyle name="SAPBEXresItem 21 4" xfId="11225" xr:uid="{00000000-0005-0000-0000-0000696E0000}"/>
    <cellStyle name="SAPBEXresItem 21 5" xfId="13629" xr:uid="{00000000-0005-0000-0000-00006A6E0000}"/>
    <cellStyle name="SAPBEXresItem 21 6" xfId="15127" xr:uid="{00000000-0005-0000-0000-00006B6E0000}"/>
    <cellStyle name="SAPBEXresItem 21 7" xfId="18325" xr:uid="{00000000-0005-0000-0000-00006C6E0000}"/>
    <cellStyle name="SAPBEXresItem 21 8" xfId="19823" xr:uid="{00000000-0005-0000-0000-00006D6E0000}"/>
    <cellStyle name="SAPBEXresItem 21 9" xfId="22900" xr:uid="{00000000-0005-0000-0000-00006E6E0000}"/>
    <cellStyle name="SAPBEXresItem 22" xfId="3812" xr:uid="{00000000-0005-0000-0000-00006F6E0000}"/>
    <cellStyle name="SAPBEXresItem 22 2" xfId="6350" xr:uid="{00000000-0005-0000-0000-0000706E0000}"/>
    <cellStyle name="SAPBEXresItem 22 3" xfId="8650" xr:uid="{00000000-0005-0000-0000-0000716E0000}"/>
    <cellStyle name="SAPBEXresItem 22 4" xfId="11325" xr:uid="{00000000-0005-0000-0000-0000726E0000}"/>
    <cellStyle name="SAPBEXresItem 22 5" xfId="13734" xr:uid="{00000000-0005-0000-0000-0000736E0000}"/>
    <cellStyle name="SAPBEXresItem 22 6" xfId="16138" xr:uid="{00000000-0005-0000-0000-0000746E0000}"/>
    <cellStyle name="SAPBEXresItem 22 7" xfId="18430" xr:uid="{00000000-0005-0000-0000-0000756E0000}"/>
    <cellStyle name="SAPBEXresItem 22 8" xfId="20834" xr:uid="{00000000-0005-0000-0000-0000766E0000}"/>
    <cellStyle name="SAPBEXresItem 22 9" xfId="22999" xr:uid="{00000000-0005-0000-0000-0000776E0000}"/>
    <cellStyle name="SAPBEXresItem 23" xfId="3915" xr:uid="{00000000-0005-0000-0000-0000786E0000}"/>
    <cellStyle name="SAPBEXresItem 23 2" xfId="6453" xr:uid="{00000000-0005-0000-0000-0000796E0000}"/>
    <cellStyle name="SAPBEXresItem 23 3" xfId="9758" xr:uid="{00000000-0005-0000-0000-00007A6E0000}"/>
    <cellStyle name="SAPBEXresItem 23 4" xfId="11406" xr:uid="{00000000-0005-0000-0000-00007B6E0000}"/>
    <cellStyle name="SAPBEXresItem 23 5" xfId="13822" xr:uid="{00000000-0005-0000-0000-00007C6E0000}"/>
    <cellStyle name="SAPBEXresItem 23 6" xfId="15522" xr:uid="{00000000-0005-0000-0000-00007D6E0000}"/>
    <cellStyle name="SAPBEXresItem 23 7" xfId="18518" xr:uid="{00000000-0005-0000-0000-00007E6E0000}"/>
    <cellStyle name="SAPBEXresItem 23 8" xfId="20218" xr:uid="{00000000-0005-0000-0000-00007F6E0000}"/>
    <cellStyle name="SAPBEXresItem 23 9" xfId="23080" xr:uid="{00000000-0005-0000-0000-0000806E0000}"/>
    <cellStyle name="SAPBEXresItem 24" xfId="3958" xr:uid="{00000000-0005-0000-0000-0000816E0000}"/>
    <cellStyle name="SAPBEXresItem 24 2" xfId="6496" xr:uid="{00000000-0005-0000-0000-0000826E0000}"/>
    <cellStyle name="SAPBEXresItem 24 3" xfId="9459" xr:uid="{00000000-0005-0000-0000-0000836E0000}"/>
    <cellStyle name="SAPBEXresItem 24 4" xfId="12181" xr:uid="{00000000-0005-0000-0000-0000846E0000}"/>
    <cellStyle name="SAPBEXresItem 24 5" xfId="14665" xr:uid="{00000000-0005-0000-0000-0000856E0000}"/>
    <cellStyle name="SAPBEXresItem 24 6" xfId="16937" xr:uid="{00000000-0005-0000-0000-0000866E0000}"/>
    <cellStyle name="SAPBEXresItem 24 7" xfId="19361" xr:uid="{00000000-0005-0000-0000-0000876E0000}"/>
    <cellStyle name="SAPBEXresItem 24 8" xfId="21633" xr:uid="{00000000-0005-0000-0000-0000886E0000}"/>
    <cellStyle name="SAPBEXresItem 24 9" xfId="23855" xr:uid="{00000000-0005-0000-0000-0000896E0000}"/>
    <cellStyle name="SAPBEXresItem 25" xfId="4001" xr:uid="{00000000-0005-0000-0000-00008A6E0000}"/>
    <cellStyle name="SAPBEXresItem 25 2" xfId="6539" xr:uid="{00000000-0005-0000-0000-00008B6E0000}"/>
    <cellStyle name="SAPBEXresItem 25 3" xfId="8417" xr:uid="{00000000-0005-0000-0000-00008C6E0000}"/>
    <cellStyle name="SAPBEXresItem 25 4" xfId="12123" xr:uid="{00000000-0005-0000-0000-00008D6E0000}"/>
    <cellStyle name="SAPBEXresItem 25 5" xfId="14605" xr:uid="{00000000-0005-0000-0000-00008E6E0000}"/>
    <cellStyle name="SAPBEXresItem 25 6" xfId="15286" xr:uid="{00000000-0005-0000-0000-00008F6E0000}"/>
    <cellStyle name="SAPBEXresItem 25 7" xfId="19301" xr:uid="{00000000-0005-0000-0000-0000906E0000}"/>
    <cellStyle name="SAPBEXresItem 25 8" xfId="19982" xr:uid="{00000000-0005-0000-0000-0000916E0000}"/>
    <cellStyle name="SAPBEXresItem 25 9" xfId="23797" xr:uid="{00000000-0005-0000-0000-0000926E0000}"/>
    <cellStyle name="SAPBEXresItem 26" xfId="3922" xr:uid="{00000000-0005-0000-0000-0000936E0000}"/>
    <cellStyle name="SAPBEXresItem 26 2" xfId="6460" xr:uid="{00000000-0005-0000-0000-0000946E0000}"/>
    <cellStyle name="SAPBEXresItem 26 3" xfId="9866" xr:uid="{00000000-0005-0000-0000-0000956E0000}"/>
    <cellStyle name="SAPBEXresItem 26 4" xfId="10659" xr:uid="{00000000-0005-0000-0000-0000966E0000}"/>
    <cellStyle name="SAPBEXresItem 26 5" xfId="13008" xr:uid="{00000000-0005-0000-0000-0000976E0000}"/>
    <cellStyle name="SAPBEXresItem 26 6" xfId="15510" xr:uid="{00000000-0005-0000-0000-0000986E0000}"/>
    <cellStyle name="SAPBEXresItem 26 7" xfId="17704" xr:uid="{00000000-0005-0000-0000-0000996E0000}"/>
    <cellStyle name="SAPBEXresItem 26 8" xfId="20206" xr:uid="{00000000-0005-0000-0000-00009A6E0000}"/>
    <cellStyle name="SAPBEXresItem 26 9" xfId="22332" xr:uid="{00000000-0005-0000-0000-00009B6E0000}"/>
    <cellStyle name="SAPBEXresItem 27" xfId="3849" xr:uid="{00000000-0005-0000-0000-00009C6E0000}"/>
    <cellStyle name="SAPBEXresItem 27 2" xfId="6387" xr:uid="{00000000-0005-0000-0000-00009D6E0000}"/>
    <cellStyle name="SAPBEXresItem 27 3" xfId="8821" xr:uid="{00000000-0005-0000-0000-00009E6E0000}"/>
    <cellStyle name="SAPBEXresItem 27 4" xfId="11242" xr:uid="{00000000-0005-0000-0000-00009F6E0000}"/>
    <cellStyle name="SAPBEXresItem 27 5" xfId="13647" xr:uid="{00000000-0005-0000-0000-0000A06E0000}"/>
    <cellStyle name="SAPBEXresItem 27 6" xfId="15780" xr:uid="{00000000-0005-0000-0000-0000A16E0000}"/>
    <cellStyle name="SAPBEXresItem 27 7" xfId="18343" xr:uid="{00000000-0005-0000-0000-0000A26E0000}"/>
    <cellStyle name="SAPBEXresItem 27 8" xfId="20476" xr:uid="{00000000-0005-0000-0000-0000A36E0000}"/>
    <cellStyle name="SAPBEXresItem 27 9" xfId="22916" xr:uid="{00000000-0005-0000-0000-0000A46E0000}"/>
    <cellStyle name="SAPBEXresItem 28" xfId="4106" xr:uid="{00000000-0005-0000-0000-0000A56E0000}"/>
    <cellStyle name="SAPBEXresItem 28 2" xfId="6644" xr:uid="{00000000-0005-0000-0000-0000A66E0000}"/>
    <cellStyle name="SAPBEXresItem 28 3" xfId="9735" xr:uid="{00000000-0005-0000-0000-0000A76E0000}"/>
    <cellStyle name="SAPBEXresItem 28 4" xfId="11184" xr:uid="{00000000-0005-0000-0000-0000A86E0000}"/>
    <cellStyle name="SAPBEXresItem 28 5" xfId="13582" xr:uid="{00000000-0005-0000-0000-0000A96E0000}"/>
    <cellStyle name="SAPBEXresItem 28 6" xfId="16428" xr:uid="{00000000-0005-0000-0000-0000AA6E0000}"/>
    <cellStyle name="SAPBEXresItem 28 7" xfId="18278" xr:uid="{00000000-0005-0000-0000-0000AB6E0000}"/>
    <cellStyle name="SAPBEXresItem 28 8" xfId="21124" xr:uid="{00000000-0005-0000-0000-0000AC6E0000}"/>
    <cellStyle name="SAPBEXresItem 28 9" xfId="22857" xr:uid="{00000000-0005-0000-0000-0000AD6E0000}"/>
    <cellStyle name="SAPBEXresItem 29" xfId="4149" xr:uid="{00000000-0005-0000-0000-0000AE6E0000}"/>
    <cellStyle name="SAPBEXresItem 29 2" xfId="6687" xr:uid="{00000000-0005-0000-0000-0000AF6E0000}"/>
    <cellStyle name="SAPBEXresItem 29 3" xfId="8032" xr:uid="{00000000-0005-0000-0000-0000B06E0000}"/>
    <cellStyle name="SAPBEXresItem 29 4" xfId="12296" xr:uid="{00000000-0005-0000-0000-0000B16E0000}"/>
    <cellStyle name="SAPBEXresItem 29 5" xfId="14450" xr:uid="{00000000-0005-0000-0000-0000B26E0000}"/>
    <cellStyle name="SAPBEXresItem 29 6" xfId="16307" xr:uid="{00000000-0005-0000-0000-0000B36E0000}"/>
    <cellStyle name="SAPBEXresItem 29 7" xfId="19146" xr:uid="{00000000-0005-0000-0000-0000B46E0000}"/>
    <cellStyle name="SAPBEXresItem 29 8" xfId="21003" xr:uid="{00000000-0005-0000-0000-0000B56E0000}"/>
    <cellStyle name="SAPBEXresItem 29 9" xfId="23648" xr:uid="{00000000-0005-0000-0000-0000B66E0000}"/>
    <cellStyle name="SAPBEXresItem 3" xfId="3137" xr:uid="{00000000-0005-0000-0000-0000B76E0000}"/>
    <cellStyle name="SAPBEXresItem 3 2" xfId="5675" xr:uid="{00000000-0005-0000-0000-0000B86E0000}"/>
    <cellStyle name="SAPBEXresItem 3 3" xfId="8091" xr:uid="{00000000-0005-0000-0000-0000B96E0000}"/>
    <cellStyle name="SAPBEXresItem 3 4" xfId="12263" xr:uid="{00000000-0005-0000-0000-0000BA6E0000}"/>
    <cellStyle name="SAPBEXresItem 3 5" xfId="12888" xr:uid="{00000000-0005-0000-0000-0000BB6E0000}"/>
    <cellStyle name="SAPBEXresItem 3 6" xfId="15079" xr:uid="{00000000-0005-0000-0000-0000BC6E0000}"/>
    <cellStyle name="SAPBEXresItem 3 7" xfId="17584" xr:uid="{00000000-0005-0000-0000-0000BD6E0000}"/>
    <cellStyle name="SAPBEXresItem 3 8" xfId="19775" xr:uid="{00000000-0005-0000-0000-0000BE6E0000}"/>
    <cellStyle name="SAPBEXresItem 3 9" xfId="22216" xr:uid="{00000000-0005-0000-0000-0000BF6E0000}"/>
    <cellStyle name="SAPBEXresItem 30" xfId="4192" xr:uid="{00000000-0005-0000-0000-0000C06E0000}"/>
    <cellStyle name="SAPBEXresItem 30 2" xfId="6730" xr:uid="{00000000-0005-0000-0000-0000C16E0000}"/>
    <cellStyle name="SAPBEXresItem 30 3" xfId="8616" xr:uid="{00000000-0005-0000-0000-0000C26E0000}"/>
    <cellStyle name="SAPBEXresItem 30 4" xfId="11958" xr:uid="{00000000-0005-0000-0000-0000C36E0000}"/>
    <cellStyle name="SAPBEXresItem 30 5" xfId="14434" xr:uid="{00000000-0005-0000-0000-0000C46E0000}"/>
    <cellStyle name="SAPBEXresItem 30 6" xfId="15076" xr:uid="{00000000-0005-0000-0000-0000C56E0000}"/>
    <cellStyle name="SAPBEXresItem 30 7" xfId="19130" xr:uid="{00000000-0005-0000-0000-0000C66E0000}"/>
    <cellStyle name="SAPBEXresItem 30 8" xfId="19772" xr:uid="{00000000-0005-0000-0000-0000C76E0000}"/>
    <cellStyle name="SAPBEXresItem 30 9" xfId="23633" xr:uid="{00000000-0005-0000-0000-0000C86E0000}"/>
    <cellStyle name="SAPBEXresItem 31" xfId="4234" xr:uid="{00000000-0005-0000-0000-0000C96E0000}"/>
    <cellStyle name="SAPBEXresItem 31 2" xfId="6772" xr:uid="{00000000-0005-0000-0000-0000CA6E0000}"/>
    <cellStyle name="SAPBEXresItem 31 3" xfId="9172" xr:uid="{00000000-0005-0000-0000-0000CB6E0000}"/>
    <cellStyle name="SAPBEXresItem 31 4" xfId="10635" xr:uid="{00000000-0005-0000-0000-0000CC6E0000}"/>
    <cellStyle name="SAPBEXresItem 31 5" xfId="12984" xr:uid="{00000000-0005-0000-0000-0000CD6E0000}"/>
    <cellStyle name="SAPBEXresItem 31 6" xfId="16643" xr:uid="{00000000-0005-0000-0000-0000CE6E0000}"/>
    <cellStyle name="SAPBEXresItem 31 7" xfId="17680" xr:uid="{00000000-0005-0000-0000-0000CF6E0000}"/>
    <cellStyle name="SAPBEXresItem 31 8" xfId="21339" xr:uid="{00000000-0005-0000-0000-0000D06E0000}"/>
    <cellStyle name="SAPBEXresItem 31 9" xfId="22308" xr:uid="{00000000-0005-0000-0000-0000D16E0000}"/>
    <cellStyle name="SAPBEXresItem 32" xfId="4277" xr:uid="{00000000-0005-0000-0000-0000D26E0000}"/>
    <cellStyle name="SAPBEXresItem 32 2" xfId="6815" xr:uid="{00000000-0005-0000-0000-0000D36E0000}"/>
    <cellStyle name="SAPBEXresItem 32 3" xfId="9507" xr:uid="{00000000-0005-0000-0000-0000D46E0000}"/>
    <cellStyle name="SAPBEXresItem 32 4" xfId="11120" xr:uid="{00000000-0005-0000-0000-0000D56E0000}"/>
    <cellStyle name="SAPBEXresItem 32 5" xfId="13515" xr:uid="{00000000-0005-0000-0000-0000D66E0000}"/>
    <cellStyle name="SAPBEXresItem 32 6" xfId="15243" xr:uid="{00000000-0005-0000-0000-0000D76E0000}"/>
    <cellStyle name="SAPBEXresItem 32 7" xfId="18211" xr:uid="{00000000-0005-0000-0000-0000D86E0000}"/>
    <cellStyle name="SAPBEXresItem 32 8" xfId="19939" xr:uid="{00000000-0005-0000-0000-0000D96E0000}"/>
    <cellStyle name="SAPBEXresItem 32 9" xfId="22793" xr:uid="{00000000-0005-0000-0000-0000DA6E0000}"/>
    <cellStyle name="SAPBEXresItem 33" xfId="4320" xr:uid="{00000000-0005-0000-0000-0000DB6E0000}"/>
    <cellStyle name="SAPBEXresItem 33 2" xfId="6858" xr:uid="{00000000-0005-0000-0000-0000DC6E0000}"/>
    <cellStyle name="SAPBEXresItem 33 3" xfId="9821" xr:uid="{00000000-0005-0000-0000-0000DD6E0000}"/>
    <cellStyle name="SAPBEXresItem 33 4" xfId="10494" xr:uid="{00000000-0005-0000-0000-0000DE6E0000}"/>
    <cellStyle name="SAPBEXresItem 33 5" xfId="12830" xr:uid="{00000000-0005-0000-0000-0000DF6E0000}"/>
    <cellStyle name="SAPBEXresItem 33 6" xfId="16558" xr:uid="{00000000-0005-0000-0000-0000E06E0000}"/>
    <cellStyle name="SAPBEXresItem 33 7" xfId="17526" xr:uid="{00000000-0005-0000-0000-0000E16E0000}"/>
    <cellStyle name="SAPBEXresItem 33 8" xfId="21254" xr:uid="{00000000-0005-0000-0000-0000E26E0000}"/>
    <cellStyle name="SAPBEXresItem 33 9" xfId="22164" xr:uid="{00000000-0005-0000-0000-0000E36E0000}"/>
    <cellStyle name="SAPBEXresItem 34" xfId="4363" xr:uid="{00000000-0005-0000-0000-0000E46E0000}"/>
    <cellStyle name="SAPBEXresItem 34 2" xfId="6901" xr:uid="{00000000-0005-0000-0000-0000E56E0000}"/>
    <cellStyle name="SAPBEXresItem 34 3" xfId="8485" xr:uid="{00000000-0005-0000-0000-0000E66E0000}"/>
    <cellStyle name="SAPBEXresItem 34 4" xfId="11854" xr:uid="{00000000-0005-0000-0000-0000E76E0000}"/>
    <cellStyle name="SAPBEXresItem 34 5" xfId="14873" xr:uid="{00000000-0005-0000-0000-0000E86E0000}"/>
    <cellStyle name="SAPBEXresItem 34 6" xfId="16252" xr:uid="{00000000-0005-0000-0000-0000E96E0000}"/>
    <cellStyle name="SAPBEXresItem 34 7" xfId="19569" xr:uid="{00000000-0005-0000-0000-0000EA6E0000}"/>
    <cellStyle name="SAPBEXresItem 34 8" xfId="20948" xr:uid="{00000000-0005-0000-0000-0000EB6E0000}"/>
    <cellStyle name="SAPBEXresItem 34 9" xfId="24043" xr:uid="{00000000-0005-0000-0000-0000EC6E0000}"/>
    <cellStyle name="SAPBEXresItem 35" xfId="4406" xr:uid="{00000000-0005-0000-0000-0000ED6E0000}"/>
    <cellStyle name="SAPBEXresItem 35 2" xfId="6944" xr:uid="{00000000-0005-0000-0000-0000EE6E0000}"/>
    <cellStyle name="SAPBEXresItem 35 3" xfId="7958" xr:uid="{00000000-0005-0000-0000-0000EF6E0000}"/>
    <cellStyle name="SAPBEXresItem 35 4" xfId="12187" xr:uid="{00000000-0005-0000-0000-0000F06E0000}"/>
    <cellStyle name="SAPBEXresItem 35 5" xfId="14672" xr:uid="{00000000-0005-0000-0000-0000F16E0000}"/>
    <cellStyle name="SAPBEXresItem 35 6" xfId="16939" xr:uid="{00000000-0005-0000-0000-0000F26E0000}"/>
    <cellStyle name="SAPBEXresItem 35 7" xfId="19368" xr:uid="{00000000-0005-0000-0000-0000F36E0000}"/>
    <cellStyle name="SAPBEXresItem 35 8" xfId="21635" xr:uid="{00000000-0005-0000-0000-0000F46E0000}"/>
    <cellStyle name="SAPBEXresItem 35 9" xfId="23861" xr:uid="{00000000-0005-0000-0000-0000F56E0000}"/>
    <cellStyle name="SAPBEXresItem 36" xfId="4449" xr:uid="{00000000-0005-0000-0000-0000F66E0000}"/>
    <cellStyle name="SAPBEXresItem 36 2" xfId="6987" xr:uid="{00000000-0005-0000-0000-0000F76E0000}"/>
    <cellStyle name="SAPBEXresItem 36 3" xfId="9218" xr:uid="{00000000-0005-0000-0000-0000F86E0000}"/>
    <cellStyle name="SAPBEXresItem 36 4" xfId="11694" xr:uid="{00000000-0005-0000-0000-0000F96E0000}"/>
    <cellStyle name="SAPBEXresItem 36 5" xfId="14143" xr:uid="{00000000-0005-0000-0000-0000FA6E0000}"/>
    <cellStyle name="SAPBEXresItem 36 6" xfId="15613" xr:uid="{00000000-0005-0000-0000-0000FB6E0000}"/>
    <cellStyle name="SAPBEXresItem 36 7" xfId="18839" xr:uid="{00000000-0005-0000-0000-0000FC6E0000}"/>
    <cellStyle name="SAPBEXresItem 36 8" xfId="20309" xr:uid="{00000000-0005-0000-0000-0000FD6E0000}"/>
    <cellStyle name="SAPBEXresItem 36 9" xfId="23368" xr:uid="{00000000-0005-0000-0000-0000FE6E0000}"/>
    <cellStyle name="SAPBEXresItem 37" xfId="4329" xr:uid="{00000000-0005-0000-0000-0000FF6E0000}"/>
    <cellStyle name="SAPBEXresItem 37 2" xfId="6867" xr:uid="{00000000-0005-0000-0000-0000006F0000}"/>
    <cellStyle name="SAPBEXresItem 37 3" xfId="9236" xr:uid="{00000000-0005-0000-0000-0000016F0000}"/>
    <cellStyle name="SAPBEXresItem 37 4" xfId="9633" xr:uid="{00000000-0005-0000-0000-0000026F0000}"/>
    <cellStyle name="SAPBEXresItem 37 5" xfId="12544" xr:uid="{00000000-0005-0000-0000-0000036F0000}"/>
    <cellStyle name="SAPBEXresItem 37 6" xfId="16073" xr:uid="{00000000-0005-0000-0000-0000046F0000}"/>
    <cellStyle name="SAPBEXresItem 37 7" xfId="17240" xr:uid="{00000000-0005-0000-0000-0000056F0000}"/>
    <cellStyle name="SAPBEXresItem 37 8" xfId="20769" xr:uid="{00000000-0005-0000-0000-0000066F0000}"/>
    <cellStyle name="SAPBEXresItem 37 9" xfId="21906" xr:uid="{00000000-0005-0000-0000-0000076F0000}"/>
    <cellStyle name="SAPBEXresItem 38" xfId="4535" xr:uid="{00000000-0005-0000-0000-0000086F0000}"/>
    <cellStyle name="SAPBEXresItem 38 2" xfId="7073" xr:uid="{00000000-0005-0000-0000-0000096F0000}"/>
    <cellStyle name="SAPBEXresItem 38 3" xfId="9308" xr:uid="{00000000-0005-0000-0000-00000A6F0000}"/>
    <cellStyle name="SAPBEXresItem 38 4" xfId="11497" xr:uid="{00000000-0005-0000-0000-00000B6F0000}"/>
    <cellStyle name="SAPBEXresItem 38 5" xfId="13924" xr:uid="{00000000-0005-0000-0000-00000C6F0000}"/>
    <cellStyle name="SAPBEXresItem 38 6" xfId="15868" xr:uid="{00000000-0005-0000-0000-00000D6F0000}"/>
    <cellStyle name="SAPBEXresItem 38 7" xfId="18620" xr:uid="{00000000-0005-0000-0000-00000E6F0000}"/>
    <cellStyle name="SAPBEXresItem 38 8" xfId="20564" xr:uid="{00000000-0005-0000-0000-00000F6F0000}"/>
    <cellStyle name="SAPBEXresItem 38 9" xfId="23172" xr:uid="{00000000-0005-0000-0000-0000106F0000}"/>
    <cellStyle name="SAPBEXresItem 39" xfId="4578" xr:uid="{00000000-0005-0000-0000-0000116F0000}"/>
    <cellStyle name="SAPBEXresItem 39 2" xfId="7116" xr:uid="{00000000-0005-0000-0000-0000126F0000}"/>
    <cellStyle name="SAPBEXresItem 39 3" xfId="9121" xr:uid="{00000000-0005-0000-0000-0000136F0000}"/>
    <cellStyle name="SAPBEXresItem 39 4" xfId="11752" xr:uid="{00000000-0005-0000-0000-0000146F0000}"/>
    <cellStyle name="SAPBEXresItem 39 5" xfId="14203" xr:uid="{00000000-0005-0000-0000-0000156F0000}"/>
    <cellStyle name="SAPBEXresItem 39 6" xfId="16134" xr:uid="{00000000-0005-0000-0000-0000166F0000}"/>
    <cellStyle name="SAPBEXresItem 39 7" xfId="18899" xr:uid="{00000000-0005-0000-0000-0000176F0000}"/>
    <cellStyle name="SAPBEXresItem 39 8" xfId="20830" xr:uid="{00000000-0005-0000-0000-0000186F0000}"/>
    <cellStyle name="SAPBEXresItem 39 9" xfId="23426" xr:uid="{00000000-0005-0000-0000-0000196F0000}"/>
    <cellStyle name="SAPBEXresItem 4" xfId="3180" xr:uid="{00000000-0005-0000-0000-00001A6F0000}"/>
    <cellStyle name="SAPBEXresItem 4 2" xfId="5718" xr:uid="{00000000-0005-0000-0000-00001B6F0000}"/>
    <cellStyle name="SAPBEXresItem 4 3" xfId="9960" xr:uid="{00000000-0005-0000-0000-00001C6F0000}"/>
    <cellStyle name="SAPBEXresItem 4 4" xfId="11052" xr:uid="{00000000-0005-0000-0000-00001D6F0000}"/>
    <cellStyle name="SAPBEXresItem 4 5" xfId="13437" xr:uid="{00000000-0005-0000-0000-00001E6F0000}"/>
    <cellStyle name="SAPBEXresItem 4 6" xfId="14755" xr:uid="{00000000-0005-0000-0000-00001F6F0000}"/>
    <cellStyle name="SAPBEXresItem 4 7" xfId="18133" xr:uid="{00000000-0005-0000-0000-0000206F0000}"/>
    <cellStyle name="SAPBEXresItem 4 8" xfId="19451" xr:uid="{00000000-0005-0000-0000-0000216F0000}"/>
    <cellStyle name="SAPBEXresItem 4 9" xfId="22725" xr:uid="{00000000-0005-0000-0000-0000226F0000}"/>
    <cellStyle name="SAPBEXresItem 40" xfId="4621" xr:uid="{00000000-0005-0000-0000-0000236F0000}"/>
    <cellStyle name="SAPBEXresItem 40 2" xfId="7159" xr:uid="{00000000-0005-0000-0000-0000246F0000}"/>
    <cellStyle name="SAPBEXresItem 40 3" xfId="8736" xr:uid="{00000000-0005-0000-0000-0000256F0000}"/>
    <cellStyle name="SAPBEXresItem 40 4" xfId="11687" xr:uid="{00000000-0005-0000-0000-0000266F0000}"/>
    <cellStyle name="SAPBEXresItem 40 5" xfId="14135" xr:uid="{00000000-0005-0000-0000-0000276F0000}"/>
    <cellStyle name="SAPBEXresItem 40 6" xfId="16085" xr:uid="{00000000-0005-0000-0000-0000286F0000}"/>
    <cellStyle name="SAPBEXresItem 40 7" xfId="18831" xr:uid="{00000000-0005-0000-0000-0000296F0000}"/>
    <cellStyle name="SAPBEXresItem 40 8" xfId="20781" xr:uid="{00000000-0005-0000-0000-00002A6F0000}"/>
    <cellStyle name="SAPBEXresItem 40 9" xfId="23361" xr:uid="{00000000-0005-0000-0000-00002B6F0000}"/>
    <cellStyle name="SAPBEXresItem 41" xfId="4664" xr:uid="{00000000-0005-0000-0000-00002C6F0000}"/>
    <cellStyle name="SAPBEXresItem 41 2" xfId="7202" xr:uid="{00000000-0005-0000-0000-00002D6F0000}"/>
    <cellStyle name="SAPBEXresItem 41 3" xfId="8767" xr:uid="{00000000-0005-0000-0000-00002E6F0000}"/>
    <cellStyle name="SAPBEXresItem 41 4" xfId="10951" xr:uid="{00000000-0005-0000-0000-00002F6F0000}"/>
    <cellStyle name="SAPBEXresItem 41 5" xfId="13322" xr:uid="{00000000-0005-0000-0000-0000306F0000}"/>
    <cellStyle name="SAPBEXresItem 41 6" xfId="16478" xr:uid="{00000000-0005-0000-0000-0000316F0000}"/>
    <cellStyle name="SAPBEXresItem 41 7" xfId="18018" xr:uid="{00000000-0005-0000-0000-0000326F0000}"/>
    <cellStyle name="SAPBEXresItem 41 8" xfId="21174" xr:uid="{00000000-0005-0000-0000-0000336F0000}"/>
    <cellStyle name="SAPBEXresItem 41 9" xfId="22622" xr:uid="{00000000-0005-0000-0000-0000346F0000}"/>
    <cellStyle name="SAPBEXresItem 42" xfId="4706" xr:uid="{00000000-0005-0000-0000-0000356F0000}"/>
    <cellStyle name="SAPBEXresItem 42 2" xfId="7244" xr:uid="{00000000-0005-0000-0000-0000366F0000}"/>
    <cellStyle name="SAPBEXresItem 42 3" xfId="9375" xr:uid="{00000000-0005-0000-0000-0000376F0000}"/>
    <cellStyle name="SAPBEXresItem 42 4" xfId="12236" xr:uid="{00000000-0005-0000-0000-0000386F0000}"/>
    <cellStyle name="SAPBEXresItem 42 5" xfId="14474" xr:uid="{00000000-0005-0000-0000-0000396F0000}"/>
    <cellStyle name="SAPBEXresItem 42 6" xfId="15774" xr:uid="{00000000-0005-0000-0000-00003A6F0000}"/>
    <cellStyle name="SAPBEXresItem 42 7" xfId="19170" xr:uid="{00000000-0005-0000-0000-00003B6F0000}"/>
    <cellStyle name="SAPBEXresItem 42 8" xfId="20470" xr:uid="{00000000-0005-0000-0000-00003C6F0000}"/>
    <cellStyle name="SAPBEXresItem 42 9" xfId="23671" xr:uid="{00000000-0005-0000-0000-00003D6F0000}"/>
    <cellStyle name="SAPBEXresItem 43" xfId="4749" xr:uid="{00000000-0005-0000-0000-00003E6F0000}"/>
    <cellStyle name="SAPBEXresItem 43 2" xfId="7287" xr:uid="{00000000-0005-0000-0000-00003F6F0000}"/>
    <cellStyle name="SAPBEXresItem 43 3" xfId="9538" xr:uid="{00000000-0005-0000-0000-0000406F0000}"/>
    <cellStyle name="SAPBEXresItem 43 4" xfId="11941" xr:uid="{00000000-0005-0000-0000-0000416F0000}"/>
    <cellStyle name="SAPBEXresItem 43 5" xfId="14414" xr:uid="{00000000-0005-0000-0000-0000426F0000}"/>
    <cellStyle name="SAPBEXresItem 43 6" xfId="15016" xr:uid="{00000000-0005-0000-0000-0000436F0000}"/>
    <cellStyle name="SAPBEXresItem 43 7" xfId="19110" xr:uid="{00000000-0005-0000-0000-0000446F0000}"/>
    <cellStyle name="SAPBEXresItem 43 8" xfId="19712" xr:uid="{00000000-0005-0000-0000-0000456F0000}"/>
    <cellStyle name="SAPBEXresItem 43 9" xfId="23616" xr:uid="{00000000-0005-0000-0000-0000466F0000}"/>
    <cellStyle name="SAPBEXresItem 44" xfId="4671" xr:uid="{00000000-0005-0000-0000-0000476F0000}"/>
    <cellStyle name="SAPBEXresItem 44 2" xfId="7209" xr:uid="{00000000-0005-0000-0000-0000486F0000}"/>
    <cellStyle name="SAPBEXresItem 44 3" xfId="8790" xr:uid="{00000000-0005-0000-0000-0000496F0000}"/>
    <cellStyle name="SAPBEXresItem 44 4" xfId="11116" xr:uid="{00000000-0005-0000-0000-00004A6F0000}"/>
    <cellStyle name="SAPBEXresItem 44 5" xfId="12338" xr:uid="{00000000-0005-0000-0000-00004B6F0000}"/>
    <cellStyle name="SAPBEXresItem 44 6" xfId="14005" xr:uid="{00000000-0005-0000-0000-00004C6F0000}"/>
    <cellStyle name="SAPBEXresItem 44 7" xfId="17034" xr:uid="{00000000-0005-0000-0000-00004D6F0000}"/>
    <cellStyle name="SAPBEXresItem 44 8" xfId="18701" xr:uid="{00000000-0005-0000-0000-00004E6F0000}"/>
    <cellStyle name="SAPBEXresItem 44 9" xfId="21727" xr:uid="{00000000-0005-0000-0000-00004F6F0000}"/>
    <cellStyle name="SAPBEXresItem 45" xfId="4811" xr:uid="{00000000-0005-0000-0000-0000506F0000}"/>
    <cellStyle name="SAPBEXresItem 45 2" xfId="7349" xr:uid="{00000000-0005-0000-0000-0000516F0000}"/>
    <cellStyle name="SAPBEXresItem 45 3" xfId="8740" xr:uid="{00000000-0005-0000-0000-0000526F0000}"/>
    <cellStyle name="SAPBEXresItem 45 4" xfId="10406" xr:uid="{00000000-0005-0000-0000-0000536F0000}"/>
    <cellStyle name="SAPBEXresItem 45 5" xfId="12730" xr:uid="{00000000-0005-0000-0000-0000546F0000}"/>
    <cellStyle name="SAPBEXresItem 45 6" xfId="15588" xr:uid="{00000000-0005-0000-0000-0000556F0000}"/>
    <cellStyle name="SAPBEXresItem 45 7" xfId="17426" xr:uid="{00000000-0005-0000-0000-0000566F0000}"/>
    <cellStyle name="SAPBEXresItem 45 8" xfId="20284" xr:uid="{00000000-0005-0000-0000-0000576F0000}"/>
    <cellStyle name="SAPBEXresItem 45 9" xfId="22077" xr:uid="{00000000-0005-0000-0000-0000586F0000}"/>
    <cellStyle name="SAPBEXresItem 46" xfId="4854" xr:uid="{00000000-0005-0000-0000-0000596F0000}"/>
    <cellStyle name="SAPBEXresItem 46 2" xfId="7392" xr:uid="{00000000-0005-0000-0000-00005A6F0000}"/>
    <cellStyle name="SAPBEXresItem 46 3" xfId="9956" xr:uid="{00000000-0005-0000-0000-00005B6F0000}"/>
    <cellStyle name="SAPBEXresItem 46 4" xfId="11265" xr:uid="{00000000-0005-0000-0000-00005C6F0000}"/>
    <cellStyle name="SAPBEXresItem 46 5" xfId="14891" xr:uid="{00000000-0005-0000-0000-00005D6F0000}"/>
    <cellStyle name="SAPBEXresItem 46 6" xfId="16796" xr:uid="{00000000-0005-0000-0000-00005E6F0000}"/>
    <cellStyle name="SAPBEXresItem 46 7" xfId="19587" xr:uid="{00000000-0005-0000-0000-00005F6F0000}"/>
    <cellStyle name="SAPBEXresItem 46 8" xfId="21492" xr:uid="{00000000-0005-0000-0000-0000606F0000}"/>
    <cellStyle name="SAPBEXresItem 46 9" xfId="24058" xr:uid="{00000000-0005-0000-0000-0000616F0000}"/>
    <cellStyle name="SAPBEXresItem 47" xfId="4758" xr:uid="{00000000-0005-0000-0000-0000626F0000}"/>
    <cellStyle name="SAPBEXresItem 47 2" xfId="7296" xr:uid="{00000000-0005-0000-0000-0000636F0000}"/>
    <cellStyle name="SAPBEXresItem 47 3" xfId="8688" xr:uid="{00000000-0005-0000-0000-0000646F0000}"/>
    <cellStyle name="SAPBEXresItem 47 4" xfId="11483" xr:uid="{00000000-0005-0000-0000-0000656F0000}"/>
    <cellStyle name="SAPBEXresItem 47 5" xfId="13908" xr:uid="{00000000-0005-0000-0000-0000666F0000}"/>
    <cellStyle name="SAPBEXresItem 47 6" xfId="15120" xr:uid="{00000000-0005-0000-0000-0000676F0000}"/>
    <cellStyle name="SAPBEXresItem 47 7" xfId="18604" xr:uid="{00000000-0005-0000-0000-0000686F0000}"/>
    <cellStyle name="SAPBEXresItem 47 8" xfId="19816" xr:uid="{00000000-0005-0000-0000-0000696F0000}"/>
    <cellStyle name="SAPBEXresItem 47 9" xfId="23158" xr:uid="{00000000-0005-0000-0000-00006A6F0000}"/>
    <cellStyle name="SAPBEXresItem 48" xfId="4934" xr:uid="{00000000-0005-0000-0000-00006B6F0000}"/>
    <cellStyle name="SAPBEXresItem 48 2" xfId="7472" xr:uid="{00000000-0005-0000-0000-00006C6F0000}"/>
    <cellStyle name="SAPBEXresItem 48 3" xfId="8277" xr:uid="{00000000-0005-0000-0000-00006D6F0000}"/>
    <cellStyle name="SAPBEXresItem 48 4" xfId="11398" xr:uid="{00000000-0005-0000-0000-00006E6F0000}"/>
    <cellStyle name="SAPBEXresItem 48 5" xfId="13813" xr:uid="{00000000-0005-0000-0000-00006F6F0000}"/>
    <cellStyle name="SAPBEXresItem 48 6" xfId="15085" xr:uid="{00000000-0005-0000-0000-0000706F0000}"/>
    <cellStyle name="SAPBEXresItem 48 7" xfId="18509" xr:uid="{00000000-0005-0000-0000-0000716F0000}"/>
    <cellStyle name="SAPBEXresItem 48 8" xfId="19781" xr:uid="{00000000-0005-0000-0000-0000726F0000}"/>
    <cellStyle name="SAPBEXresItem 48 9" xfId="23072" xr:uid="{00000000-0005-0000-0000-0000736F0000}"/>
    <cellStyle name="SAPBEXresItem 49" xfId="4972" xr:uid="{00000000-0005-0000-0000-0000746F0000}"/>
    <cellStyle name="SAPBEXresItem 49 2" xfId="7510" xr:uid="{00000000-0005-0000-0000-0000756F0000}"/>
    <cellStyle name="SAPBEXresItem 49 3" xfId="9877" xr:uid="{00000000-0005-0000-0000-0000766F0000}"/>
    <cellStyle name="SAPBEXresItem 49 4" xfId="11033" xr:uid="{00000000-0005-0000-0000-0000776F0000}"/>
    <cellStyle name="SAPBEXresItem 49 5" xfId="13415" xr:uid="{00000000-0005-0000-0000-0000786F0000}"/>
    <cellStyle name="SAPBEXresItem 49 6" xfId="16183" xr:uid="{00000000-0005-0000-0000-0000796F0000}"/>
    <cellStyle name="SAPBEXresItem 49 7" xfId="18111" xr:uid="{00000000-0005-0000-0000-00007A6F0000}"/>
    <cellStyle name="SAPBEXresItem 49 8" xfId="20879" xr:uid="{00000000-0005-0000-0000-00007B6F0000}"/>
    <cellStyle name="SAPBEXresItem 49 9" xfId="22706" xr:uid="{00000000-0005-0000-0000-00007C6F0000}"/>
    <cellStyle name="SAPBEXresItem 5" xfId="3223" xr:uid="{00000000-0005-0000-0000-00007D6F0000}"/>
    <cellStyle name="SAPBEXresItem 5 2" xfId="5761" xr:uid="{00000000-0005-0000-0000-00007E6F0000}"/>
    <cellStyle name="SAPBEXresItem 5 3" xfId="8717" xr:uid="{00000000-0005-0000-0000-00007F6F0000}"/>
    <cellStyle name="SAPBEXresItem 5 4" xfId="10926" xr:uid="{00000000-0005-0000-0000-0000806F0000}"/>
    <cellStyle name="SAPBEXresItem 5 5" xfId="13296" xr:uid="{00000000-0005-0000-0000-0000816F0000}"/>
    <cellStyle name="SAPBEXresItem 5 6" xfId="15786" xr:uid="{00000000-0005-0000-0000-0000826F0000}"/>
    <cellStyle name="SAPBEXresItem 5 7" xfId="17992" xr:uid="{00000000-0005-0000-0000-0000836F0000}"/>
    <cellStyle name="SAPBEXresItem 5 8" xfId="20482" xr:uid="{00000000-0005-0000-0000-0000846F0000}"/>
    <cellStyle name="SAPBEXresItem 5 9" xfId="22597" xr:uid="{00000000-0005-0000-0000-0000856F0000}"/>
    <cellStyle name="SAPBEXresItem 50" xfId="5010" xr:uid="{00000000-0005-0000-0000-0000866F0000}"/>
    <cellStyle name="SAPBEXresItem 50 2" xfId="7548" xr:uid="{00000000-0005-0000-0000-0000876F0000}"/>
    <cellStyle name="SAPBEXresItem 50 3" xfId="8620" xr:uid="{00000000-0005-0000-0000-0000886F0000}"/>
    <cellStyle name="SAPBEXresItem 50 4" xfId="11937" xr:uid="{00000000-0005-0000-0000-0000896F0000}"/>
    <cellStyle name="SAPBEXresItem 50 5" xfId="14410" xr:uid="{00000000-0005-0000-0000-00008A6F0000}"/>
    <cellStyle name="SAPBEXresItem 50 6" xfId="12774" xr:uid="{00000000-0005-0000-0000-00008B6F0000}"/>
    <cellStyle name="SAPBEXresItem 50 7" xfId="19106" xr:uid="{00000000-0005-0000-0000-00008C6F0000}"/>
    <cellStyle name="SAPBEXresItem 50 8" xfId="17470" xr:uid="{00000000-0005-0000-0000-00008D6F0000}"/>
    <cellStyle name="SAPBEXresItem 50 9" xfId="23612" xr:uid="{00000000-0005-0000-0000-00008E6F0000}"/>
    <cellStyle name="SAPBEXresItem 51" xfId="5047" xr:uid="{00000000-0005-0000-0000-00008F6F0000}"/>
    <cellStyle name="SAPBEXresItem 51 2" xfId="7585" xr:uid="{00000000-0005-0000-0000-0000906F0000}"/>
    <cellStyle name="SAPBEXresItem 51 3" xfId="8906" xr:uid="{00000000-0005-0000-0000-0000916F0000}"/>
    <cellStyle name="SAPBEXresItem 51 4" xfId="11185" xr:uid="{00000000-0005-0000-0000-0000926F0000}"/>
    <cellStyle name="SAPBEXresItem 51 5" xfId="13584" xr:uid="{00000000-0005-0000-0000-0000936F0000}"/>
    <cellStyle name="SAPBEXresItem 51 6" xfId="15022" xr:uid="{00000000-0005-0000-0000-0000946F0000}"/>
    <cellStyle name="SAPBEXresItem 51 7" xfId="18280" xr:uid="{00000000-0005-0000-0000-0000956F0000}"/>
    <cellStyle name="SAPBEXresItem 51 8" xfId="19718" xr:uid="{00000000-0005-0000-0000-0000966F0000}"/>
    <cellStyle name="SAPBEXresItem 51 9" xfId="22859" xr:uid="{00000000-0005-0000-0000-0000976F0000}"/>
    <cellStyle name="SAPBEXresItem 52" xfId="5077" xr:uid="{00000000-0005-0000-0000-0000986F0000}"/>
    <cellStyle name="SAPBEXresItem 52 2" xfId="7615" xr:uid="{00000000-0005-0000-0000-0000996F0000}"/>
    <cellStyle name="SAPBEXresItem 52 3" xfId="8682" xr:uid="{00000000-0005-0000-0000-00009A6F0000}"/>
    <cellStyle name="SAPBEXresItem 52 4" xfId="10768" xr:uid="{00000000-0005-0000-0000-00009B6F0000}"/>
    <cellStyle name="SAPBEXresItem 52 5" xfId="13123" xr:uid="{00000000-0005-0000-0000-00009C6F0000}"/>
    <cellStyle name="SAPBEXresItem 52 6" xfId="15126" xr:uid="{00000000-0005-0000-0000-00009D6F0000}"/>
    <cellStyle name="SAPBEXresItem 52 7" xfId="17819" xr:uid="{00000000-0005-0000-0000-00009E6F0000}"/>
    <cellStyle name="SAPBEXresItem 52 8" xfId="19822" xr:uid="{00000000-0005-0000-0000-00009F6F0000}"/>
    <cellStyle name="SAPBEXresItem 52 9" xfId="22440" xr:uid="{00000000-0005-0000-0000-0000A06F0000}"/>
    <cellStyle name="SAPBEXresItem 53" xfId="5103" xr:uid="{00000000-0005-0000-0000-0000A16F0000}"/>
    <cellStyle name="SAPBEXresItem 53 2" xfId="7641" xr:uid="{00000000-0005-0000-0000-0000A26F0000}"/>
    <cellStyle name="SAPBEXresItem 53 3" xfId="8587" xr:uid="{00000000-0005-0000-0000-0000A36F0000}"/>
    <cellStyle name="SAPBEXresItem 53 4" xfId="11618" xr:uid="{00000000-0005-0000-0000-0000A46F0000}"/>
    <cellStyle name="SAPBEXresItem 53 5" xfId="12456" xr:uid="{00000000-0005-0000-0000-0000A56F0000}"/>
    <cellStyle name="SAPBEXresItem 53 6" xfId="16607" xr:uid="{00000000-0005-0000-0000-0000A66F0000}"/>
    <cellStyle name="SAPBEXresItem 53 7" xfId="17152" xr:uid="{00000000-0005-0000-0000-0000A76F0000}"/>
    <cellStyle name="SAPBEXresItem 53 8" xfId="21303" xr:uid="{00000000-0005-0000-0000-0000A86F0000}"/>
    <cellStyle name="SAPBEXresItem 53 9" xfId="21833" xr:uid="{00000000-0005-0000-0000-0000A96F0000}"/>
    <cellStyle name="SAPBEXresItem 54" xfId="5151" xr:uid="{00000000-0005-0000-0000-0000AA6F0000}"/>
    <cellStyle name="SAPBEXresItem 54 2" xfId="7689" xr:uid="{00000000-0005-0000-0000-0000AB6F0000}"/>
    <cellStyle name="SAPBEXresItem 54 3" xfId="7949" xr:uid="{00000000-0005-0000-0000-0000AC6F0000}"/>
    <cellStyle name="SAPBEXresItem 54 4" xfId="12057" xr:uid="{00000000-0005-0000-0000-0000AD6F0000}"/>
    <cellStyle name="SAPBEXresItem 54 5" xfId="14537" xr:uid="{00000000-0005-0000-0000-0000AE6F0000}"/>
    <cellStyle name="SAPBEXresItem 54 6" xfId="13417" xr:uid="{00000000-0005-0000-0000-0000AF6F0000}"/>
    <cellStyle name="SAPBEXresItem 54 7" xfId="19233" xr:uid="{00000000-0005-0000-0000-0000B06F0000}"/>
    <cellStyle name="SAPBEXresItem 54 8" xfId="18113" xr:uid="{00000000-0005-0000-0000-0000B16F0000}"/>
    <cellStyle name="SAPBEXresItem 54 9" xfId="23729" xr:uid="{00000000-0005-0000-0000-0000B26F0000}"/>
    <cellStyle name="SAPBEXresItem 55" xfId="5220" xr:uid="{00000000-0005-0000-0000-0000B36F0000}"/>
    <cellStyle name="SAPBEXresItem 55 2" xfId="7759" xr:uid="{00000000-0005-0000-0000-0000B46F0000}"/>
    <cellStyle name="SAPBEXresItem 55 3" xfId="5461" xr:uid="{00000000-0005-0000-0000-0000B56F0000}"/>
    <cellStyle name="SAPBEXresItem 55 4" xfId="10565" xr:uid="{00000000-0005-0000-0000-0000B66F0000}"/>
    <cellStyle name="SAPBEXresItem 55 5" xfId="12910" xr:uid="{00000000-0005-0000-0000-0000B76F0000}"/>
    <cellStyle name="SAPBEXresItem 55 6" xfId="15666" xr:uid="{00000000-0005-0000-0000-0000B86F0000}"/>
    <cellStyle name="SAPBEXresItem 55 7" xfId="17606" xr:uid="{00000000-0005-0000-0000-0000B96F0000}"/>
    <cellStyle name="SAPBEXresItem 55 8" xfId="20362" xr:uid="{00000000-0005-0000-0000-0000BA6F0000}"/>
    <cellStyle name="SAPBEXresItem 55 9" xfId="22237" xr:uid="{00000000-0005-0000-0000-0000BB6F0000}"/>
    <cellStyle name="SAPBEXresItem 56" xfId="5258" xr:uid="{00000000-0005-0000-0000-0000BC6F0000}"/>
    <cellStyle name="SAPBEXresItem 56 2" xfId="8741" xr:uid="{00000000-0005-0000-0000-0000BD6F0000}"/>
    <cellStyle name="SAPBEXresItem 56 3" xfId="12170" xr:uid="{00000000-0005-0000-0000-0000BE6F0000}"/>
    <cellStyle name="SAPBEXresItem 56 4" xfId="14819" xr:uid="{00000000-0005-0000-0000-0000BF6F0000}"/>
    <cellStyle name="SAPBEXresItem 56 5" xfId="15464" xr:uid="{00000000-0005-0000-0000-0000C06F0000}"/>
    <cellStyle name="SAPBEXresItem 56 6" xfId="19515" xr:uid="{00000000-0005-0000-0000-0000C16F0000}"/>
    <cellStyle name="SAPBEXresItem 56 7" xfId="20160" xr:uid="{00000000-0005-0000-0000-0000C26F0000}"/>
    <cellStyle name="SAPBEXresItem 56 8" xfId="24003" xr:uid="{00000000-0005-0000-0000-0000C36F0000}"/>
    <cellStyle name="SAPBEXresItem 57" xfId="8078" xr:uid="{00000000-0005-0000-0000-0000C46F0000}"/>
    <cellStyle name="SAPBEXresItem 58" xfId="12050" xr:uid="{00000000-0005-0000-0000-0000C56F0000}"/>
    <cellStyle name="SAPBEXresItem 59" xfId="14868" xr:uid="{00000000-0005-0000-0000-0000C66F0000}"/>
    <cellStyle name="SAPBEXresItem 6" xfId="3266" xr:uid="{00000000-0005-0000-0000-0000C76F0000}"/>
    <cellStyle name="SAPBEXresItem 6 2" xfId="5804" xr:uid="{00000000-0005-0000-0000-0000C86F0000}"/>
    <cellStyle name="SAPBEXresItem 6 3" xfId="10213" xr:uid="{00000000-0005-0000-0000-0000C96F0000}"/>
    <cellStyle name="SAPBEXresItem 6 4" xfId="12162" xr:uid="{00000000-0005-0000-0000-0000CA6F0000}"/>
    <cellStyle name="SAPBEXresItem 6 5" xfId="14645" xr:uid="{00000000-0005-0000-0000-0000CB6F0000}"/>
    <cellStyle name="SAPBEXresItem 6 6" xfId="15805" xr:uid="{00000000-0005-0000-0000-0000CC6F0000}"/>
    <cellStyle name="SAPBEXresItem 6 7" xfId="19341" xr:uid="{00000000-0005-0000-0000-0000CD6F0000}"/>
    <cellStyle name="SAPBEXresItem 6 8" xfId="20501" xr:uid="{00000000-0005-0000-0000-0000CE6F0000}"/>
    <cellStyle name="SAPBEXresItem 6 9" xfId="23836" xr:uid="{00000000-0005-0000-0000-0000CF6F0000}"/>
    <cellStyle name="SAPBEXresItem 60" xfId="13914" xr:uid="{00000000-0005-0000-0000-0000D06F0000}"/>
    <cellStyle name="SAPBEXresItem 61" xfId="19564" xr:uid="{00000000-0005-0000-0000-0000D16F0000}"/>
    <cellStyle name="SAPBEXresItem 62" xfId="18610" xr:uid="{00000000-0005-0000-0000-0000D26F0000}"/>
    <cellStyle name="SAPBEXresItem 63" xfId="24038" xr:uid="{00000000-0005-0000-0000-0000D36F0000}"/>
    <cellStyle name="SAPBEXresItem 7" xfId="3309" xr:uid="{00000000-0005-0000-0000-0000D46F0000}"/>
    <cellStyle name="SAPBEXresItem 7 2" xfId="5847" xr:uid="{00000000-0005-0000-0000-0000D56F0000}"/>
    <cellStyle name="SAPBEXresItem 7 3" xfId="8823" xr:uid="{00000000-0005-0000-0000-0000D66F0000}"/>
    <cellStyle name="SAPBEXresItem 7 4" xfId="10533" xr:uid="{00000000-0005-0000-0000-0000D76F0000}"/>
    <cellStyle name="SAPBEXresItem 7 5" xfId="12876" xr:uid="{00000000-0005-0000-0000-0000D86F0000}"/>
    <cellStyle name="SAPBEXresItem 7 6" xfId="16074" xr:uid="{00000000-0005-0000-0000-0000D96F0000}"/>
    <cellStyle name="SAPBEXresItem 7 7" xfId="17572" xr:uid="{00000000-0005-0000-0000-0000DA6F0000}"/>
    <cellStyle name="SAPBEXresItem 7 8" xfId="20770" xr:uid="{00000000-0005-0000-0000-0000DB6F0000}"/>
    <cellStyle name="SAPBEXresItem 7 9" xfId="22204" xr:uid="{00000000-0005-0000-0000-0000DC6F0000}"/>
    <cellStyle name="SAPBEXresItem 8" xfId="3352" xr:uid="{00000000-0005-0000-0000-0000DD6F0000}"/>
    <cellStyle name="SAPBEXresItem 8 2" xfId="5890" xr:uid="{00000000-0005-0000-0000-0000DE6F0000}"/>
    <cellStyle name="SAPBEXresItem 8 3" xfId="5512" xr:uid="{00000000-0005-0000-0000-0000DF6F0000}"/>
    <cellStyle name="SAPBEXresItem 8 4" xfId="10435" xr:uid="{00000000-0005-0000-0000-0000E06F0000}"/>
    <cellStyle name="SAPBEXresItem 8 5" xfId="12331" xr:uid="{00000000-0005-0000-0000-0000E16F0000}"/>
    <cellStyle name="SAPBEXresItem 8 6" xfId="16500" xr:uid="{00000000-0005-0000-0000-0000E26F0000}"/>
    <cellStyle name="SAPBEXresItem 8 7" xfId="17027" xr:uid="{00000000-0005-0000-0000-0000E36F0000}"/>
    <cellStyle name="SAPBEXresItem 8 8" xfId="21196" xr:uid="{00000000-0005-0000-0000-0000E46F0000}"/>
    <cellStyle name="SAPBEXresItem 8 9" xfId="21720" xr:uid="{00000000-0005-0000-0000-0000E56F0000}"/>
    <cellStyle name="SAPBEXresItem 9" xfId="3395" xr:uid="{00000000-0005-0000-0000-0000E66F0000}"/>
    <cellStyle name="SAPBEXresItem 9 2" xfId="5933" xr:uid="{00000000-0005-0000-0000-0000E76F0000}"/>
    <cellStyle name="SAPBEXresItem 9 3" xfId="10184" xr:uid="{00000000-0005-0000-0000-0000E86F0000}"/>
    <cellStyle name="SAPBEXresItem 9 4" xfId="11212" xr:uid="{00000000-0005-0000-0000-0000E96F0000}"/>
    <cellStyle name="SAPBEXresItem 9 5" xfId="13614" xr:uid="{00000000-0005-0000-0000-0000EA6F0000}"/>
    <cellStyle name="SAPBEXresItem 9 6" xfId="15578" xr:uid="{00000000-0005-0000-0000-0000EB6F0000}"/>
    <cellStyle name="SAPBEXresItem 9 7" xfId="18310" xr:uid="{00000000-0005-0000-0000-0000EC6F0000}"/>
    <cellStyle name="SAPBEXresItem 9 8" xfId="20274" xr:uid="{00000000-0005-0000-0000-0000ED6F0000}"/>
    <cellStyle name="SAPBEXresItem 9 9" xfId="22887" xr:uid="{00000000-0005-0000-0000-0000EE6F0000}"/>
    <cellStyle name="SAPBEXresItemX" xfId="2973" xr:uid="{00000000-0005-0000-0000-0000EF6F0000}"/>
    <cellStyle name="SAPBEXresItemX 10" xfId="3439" xr:uid="{00000000-0005-0000-0000-0000F06F0000}"/>
    <cellStyle name="SAPBEXresItemX 10 2" xfId="5977" xr:uid="{00000000-0005-0000-0000-0000F16F0000}"/>
    <cellStyle name="SAPBEXresItemX 10 3" xfId="5423" xr:uid="{00000000-0005-0000-0000-0000F26F0000}"/>
    <cellStyle name="SAPBEXresItemX 10 4" xfId="11491" xr:uid="{00000000-0005-0000-0000-0000F36F0000}"/>
    <cellStyle name="SAPBEXresItemX 10 5" xfId="13918" xr:uid="{00000000-0005-0000-0000-0000F46F0000}"/>
    <cellStyle name="SAPBEXresItemX 10 6" xfId="16675" xr:uid="{00000000-0005-0000-0000-0000F56F0000}"/>
    <cellStyle name="SAPBEXresItemX 10 7" xfId="18614" xr:uid="{00000000-0005-0000-0000-0000F66F0000}"/>
    <cellStyle name="SAPBEXresItemX 10 8" xfId="21371" xr:uid="{00000000-0005-0000-0000-0000F76F0000}"/>
    <cellStyle name="SAPBEXresItemX 10 9" xfId="23166" xr:uid="{00000000-0005-0000-0000-0000F86F0000}"/>
    <cellStyle name="SAPBEXresItemX 11" xfId="3503" xr:uid="{00000000-0005-0000-0000-0000F96F0000}"/>
    <cellStyle name="SAPBEXresItemX 11 2" xfId="6041" xr:uid="{00000000-0005-0000-0000-0000FA6F0000}"/>
    <cellStyle name="SAPBEXresItemX 11 3" xfId="8204" xr:uid="{00000000-0005-0000-0000-0000FB6F0000}"/>
    <cellStyle name="SAPBEXresItemX 11 4" xfId="10248" xr:uid="{00000000-0005-0000-0000-0000FC6F0000}"/>
    <cellStyle name="SAPBEXresItemX 11 5" xfId="12556" xr:uid="{00000000-0005-0000-0000-0000FD6F0000}"/>
    <cellStyle name="SAPBEXresItemX 11 6" xfId="16283" xr:uid="{00000000-0005-0000-0000-0000FE6F0000}"/>
    <cellStyle name="SAPBEXresItemX 11 7" xfId="17252" xr:uid="{00000000-0005-0000-0000-0000FF6F0000}"/>
    <cellStyle name="SAPBEXresItemX 11 8" xfId="20979" xr:uid="{00000000-0005-0000-0000-000000700000}"/>
    <cellStyle name="SAPBEXresItemX 11 9" xfId="21917" xr:uid="{00000000-0005-0000-0000-000001700000}"/>
    <cellStyle name="SAPBEXresItemX 12" xfId="3525" xr:uid="{00000000-0005-0000-0000-000002700000}"/>
    <cellStyle name="SAPBEXresItemX 12 2" xfId="6063" xr:uid="{00000000-0005-0000-0000-000003700000}"/>
    <cellStyle name="SAPBEXresItemX 12 3" xfId="9188" xr:uid="{00000000-0005-0000-0000-000004700000}"/>
    <cellStyle name="SAPBEXresItemX 12 4" xfId="12266" xr:uid="{00000000-0005-0000-0000-000005700000}"/>
    <cellStyle name="SAPBEXresItemX 12 5" xfId="12903" xr:uid="{00000000-0005-0000-0000-000006700000}"/>
    <cellStyle name="SAPBEXresItemX 12 6" xfId="15753" xr:uid="{00000000-0005-0000-0000-000007700000}"/>
    <cellStyle name="SAPBEXresItemX 12 7" xfId="17599" xr:uid="{00000000-0005-0000-0000-000008700000}"/>
    <cellStyle name="SAPBEXresItemX 12 8" xfId="20449" xr:uid="{00000000-0005-0000-0000-000009700000}"/>
    <cellStyle name="SAPBEXresItemX 12 9" xfId="22230" xr:uid="{00000000-0005-0000-0000-00000A700000}"/>
    <cellStyle name="SAPBEXresItemX 13" xfId="3568" xr:uid="{00000000-0005-0000-0000-00000B700000}"/>
    <cellStyle name="SAPBEXresItemX 13 2" xfId="6106" xr:uid="{00000000-0005-0000-0000-00000C700000}"/>
    <cellStyle name="SAPBEXresItemX 13 3" xfId="9452" xr:uid="{00000000-0005-0000-0000-00000D700000}"/>
    <cellStyle name="SAPBEXresItemX 13 4" xfId="11689" xr:uid="{00000000-0005-0000-0000-00000E700000}"/>
    <cellStyle name="SAPBEXresItemX 13 5" xfId="14138" xr:uid="{00000000-0005-0000-0000-00000F700000}"/>
    <cellStyle name="SAPBEXresItemX 13 6" xfId="14846" xr:uid="{00000000-0005-0000-0000-000010700000}"/>
    <cellStyle name="SAPBEXresItemX 13 7" xfId="18834" xr:uid="{00000000-0005-0000-0000-000011700000}"/>
    <cellStyle name="SAPBEXresItemX 13 8" xfId="19542" xr:uid="{00000000-0005-0000-0000-000012700000}"/>
    <cellStyle name="SAPBEXresItemX 13 9" xfId="23363" xr:uid="{00000000-0005-0000-0000-000013700000}"/>
    <cellStyle name="SAPBEXresItemX 14" xfId="3609" xr:uid="{00000000-0005-0000-0000-000014700000}"/>
    <cellStyle name="SAPBEXresItemX 14 2" xfId="6147" xr:uid="{00000000-0005-0000-0000-000015700000}"/>
    <cellStyle name="SAPBEXresItemX 14 3" xfId="8433" xr:uid="{00000000-0005-0000-0000-000016700000}"/>
    <cellStyle name="SAPBEXresItemX 14 4" xfId="12031" xr:uid="{00000000-0005-0000-0000-000017700000}"/>
    <cellStyle name="SAPBEXresItemX 14 5" xfId="14512" xr:uid="{00000000-0005-0000-0000-000018700000}"/>
    <cellStyle name="SAPBEXresItemX 14 6" xfId="13370" xr:uid="{00000000-0005-0000-0000-000019700000}"/>
    <cellStyle name="SAPBEXresItemX 14 7" xfId="19208" xr:uid="{00000000-0005-0000-0000-00001A700000}"/>
    <cellStyle name="SAPBEXresItemX 14 8" xfId="18066" xr:uid="{00000000-0005-0000-0000-00001B700000}"/>
    <cellStyle name="SAPBEXresItemX 14 9" xfId="23706" xr:uid="{00000000-0005-0000-0000-00001C700000}"/>
    <cellStyle name="SAPBEXresItemX 15" xfId="3637" xr:uid="{00000000-0005-0000-0000-00001D700000}"/>
    <cellStyle name="SAPBEXresItemX 15 2" xfId="6175" xr:uid="{00000000-0005-0000-0000-00001E700000}"/>
    <cellStyle name="SAPBEXresItemX 15 3" xfId="9245" xr:uid="{00000000-0005-0000-0000-00001F700000}"/>
    <cellStyle name="SAPBEXresItemX 15 4" xfId="10282" xr:uid="{00000000-0005-0000-0000-000020700000}"/>
    <cellStyle name="SAPBEXresItemX 15 5" xfId="12594" xr:uid="{00000000-0005-0000-0000-000021700000}"/>
    <cellStyle name="SAPBEXresItemX 15 6" xfId="14968" xr:uid="{00000000-0005-0000-0000-000022700000}"/>
    <cellStyle name="SAPBEXresItemX 15 7" xfId="17290" xr:uid="{00000000-0005-0000-0000-000023700000}"/>
    <cellStyle name="SAPBEXresItemX 15 8" xfId="19664" xr:uid="{00000000-0005-0000-0000-000024700000}"/>
    <cellStyle name="SAPBEXresItemX 15 9" xfId="21952" xr:uid="{00000000-0005-0000-0000-000025700000}"/>
    <cellStyle name="SAPBEXresItemX 16" xfId="3680" xr:uid="{00000000-0005-0000-0000-000026700000}"/>
    <cellStyle name="SAPBEXresItemX 16 2" xfId="6218" xr:uid="{00000000-0005-0000-0000-000027700000}"/>
    <cellStyle name="SAPBEXresItemX 16 3" xfId="10215" xr:uid="{00000000-0005-0000-0000-000028700000}"/>
    <cellStyle name="SAPBEXresItemX 16 4" xfId="10613" xr:uid="{00000000-0005-0000-0000-000029700000}"/>
    <cellStyle name="SAPBEXresItemX 16 5" xfId="12961" xr:uid="{00000000-0005-0000-0000-00002A700000}"/>
    <cellStyle name="SAPBEXresItemX 16 6" xfId="16655" xr:uid="{00000000-0005-0000-0000-00002B700000}"/>
    <cellStyle name="SAPBEXresItemX 16 7" xfId="17657" xr:uid="{00000000-0005-0000-0000-00002C700000}"/>
    <cellStyle name="SAPBEXresItemX 16 8" xfId="21351" xr:uid="{00000000-0005-0000-0000-00002D700000}"/>
    <cellStyle name="SAPBEXresItemX 16 9" xfId="22286" xr:uid="{00000000-0005-0000-0000-00002E700000}"/>
    <cellStyle name="SAPBEXresItemX 17" xfId="3563" xr:uid="{00000000-0005-0000-0000-00002F700000}"/>
    <cellStyle name="SAPBEXresItemX 17 2" xfId="6101" xr:uid="{00000000-0005-0000-0000-000030700000}"/>
    <cellStyle name="SAPBEXresItemX 17 3" xfId="8953" xr:uid="{00000000-0005-0000-0000-000031700000}"/>
    <cellStyle name="SAPBEXresItemX 17 4" xfId="11288" xr:uid="{00000000-0005-0000-0000-000032700000}"/>
    <cellStyle name="SAPBEXresItemX 17 5" xfId="13694" xr:uid="{00000000-0005-0000-0000-000033700000}"/>
    <cellStyle name="SAPBEXresItemX 17 6" xfId="15802" xr:uid="{00000000-0005-0000-0000-000034700000}"/>
    <cellStyle name="SAPBEXresItemX 17 7" xfId="18390" xr:uid="{00000000-0005-0000-0000-000035700000}"/>
    <cellStyle name="SAPBEXresItemX 17 8" xfId="20498" xr:uid="{00000000-0005-0000-0000-000036700000}"/>
    <cellStyle name="SAPBEXresItemX 17 9" xfId="22962" xr:uid="{00000000-0005-0000-0000-000037700000}"/>
    <cellStyle name="SAPBEXresItemX 18" xfId="3742" xr:uid="{00000000-0005-0000-0000-000038700000}"/>
    <cellStyle name="SAPBEXresItemX 18 2" xfId="6280" xr:uid="{00000000-0005-0000-0000-000039700000}"/>
    <cellStyle name="SAPBEXresItemX 18 3" xfId="10035" xr:uid="{00000000-0005-0000-0000-00003A700000}"/>
    <cellStyle name="SAPBEXresItemX 18 4" xfId="11318" xr:uid="{00000000-0005-0000-0000-00003B700000}"/>
    <cellStyle name="SAPBEXresItemX 18 5" xfId="13727" xr:uid="{00000000-0005-0000-0000-00003C700000}"/>
    <cellStyle name="SAPBEXresItemX 18 6" xfId="13497" xr:uid="{00000000-0005-0000-0000-00003D700000}"/>
    <cellStyle name="SAPBEXresItemX 18 7" xfId="18423" xr:uid="{00000000-0005-0000-0000-00003E700000}"/>
    <cellStyle name="SAPBEXresItemX 18 8" xfId="18193" xr:uid="{00000000-0005-0000-0000-00003F700000}"/>
    <cellStyle name="SAPBEXresItemX 18 9" xfId="22992" xr:uid="{00000000-0005-0000-0000-000040700000}"/>
    <cellStyle name="SAPBEXresItemX 19" xfId="3582" xr:uid="{00000000-0005-0000-0000-000041700000}"/>
    <cellStyle name="SAPBEXresItemX 19 2" xfId="6120" xr:uid="{00000000-0005-0000-0000-000042700000}"/>
    <cellStyle name="SAPBEXresItemX 19 3" xfId="8787" xr:uid="{00000000-0005-0000-0000-000043700000}"/>
    <cellStyle name="SAPBEXresItemX 19 4" xfId="10852" xr:uid="{00000000-0005-0000-0000-000044700000}"/>
    <cellStyle name="SAPBEXresItemX 19 5" xfId="13217" xr:uid="{00000000-0005-0000-0000-000045700000}"/>
    <cellStyle name="SAPBEXresItemX 19 6" xfId="16299" xr:uid="{00000000-0005-0000-0000-000046700000}"/>
    <cellStyle name="SAPBEXresItemX 19 7" xfId="17913" xr:uid="{00000000-0005-0000-0000-000047700000}"/>
    <cellStyle name="SAPBEXresItemX 19 8" xfId="20995" xr:uid="{00000000-0005-0000-0000-000048700000}"/>
    <cellStyle name="SAPBEXresItemX 19 9" xfId="22523" xr:uid="{00000000-0005-0000-0000-000049700000}"/>
    <cellStyle name="SAPBEXresItemX 2" xfId="3092" xr:uid="{00000000-0005-0000-0000-00004A700000}"/>
    <cellStyle name="SAPBEXresItemX 2 2" xfId="5630" xr:uid="{00000000-0005-0000-0000-00004B700000}"/>
    <cellStyle name="SAPBEXresItemX 2 3" xfId="10047" xr:uid="{00000000-0005-0000-0000-00004C700000}"/>
    <cellStyle name="SAPBEXresItemX 2 4" xfId="10621" xr:uid="{00000000-0005-0000-0000-00004D700000}"/>
    <cellStyle name="SAPBEXresItemX 2 5" xfId="12970" xr:uid="{00000000-0005-0000-0000-00004E700000}"/>
    <cellStyle name="SAPBEXresItemX 2 6" xfId="15036" xr:uid="{00000000-0005-0000-0000-00004F700000}"/>
    <cellStyle name="SAPBEXresItemX 2 7" xfId="17666" xr:uid="{00000000-0005-0000-0000-000050700000}"/>
    <cellStyle name="SAPBEXresItemX 2 8" xfId="19732" xr:uid="{00000000-0005-0000-0000-000051700000}"/>
    <cellStyle name="SAPBEXresItemX 2 9" xfId="22294" xr:uid="{00000000-0005-0000-0000-000052700000}"/>
    <cellStyle name="SAPBEXresItemX 20" xfId="3819" xr:uid="{00000000-0005-0000-0000-000053700000}"/>
    <cellStyle name="SAPBEXresItemX 20 2" xfId="6357" xr:uid="{00000000-0005-0000-0000-000054700000}"/>
    <cellStyle name="SAPBEXresItemX 20 3" xfId="8839" xr:uid="{00000000-0005-0000-0000-000055700000}"/>
    <cellStyle name="SAPBEXresItemX 20 4" xfId="10876" xr:uid="{00000000-0005-0000-0000-000056700000}"/>
    <cellStyle name="SAPBEXresItemX 20 5" xfId="13243" xr:uid="{00000000-0005-0000-0000-000057700000}"/>
    <cellStyle name="SAPBEXresItemX 20 6" xfId="15719" xr:uid="{00000000-0005-0000-0000-000058700000}"/>
    <cellStyle name="SAPBEXresItemX 20 7" xfId="17939" xr:uid="{00000000-0005-0000-0000-000059700000}"/>
    <cellStyle name="SAPBEXresItemX 20 8" xfId="20415" xr:uid="{00000000-0005-0000-0000-00005A700000}"/>
    <cellStyle name="SAPBEXresItemX 20 9" xfId="22547" xr:uid="{00000000-0005-0000-0000-00005B700000}"/>
    <cellStyle name="SAPBEXresItemX 21" xfId="3854" xr:uid="{00000000-0005-0000-0000-00005C700000}"/>
    <cellStyle name="SAPBEXresItemX 21 2" xfId="6392" xr:uid="{00000000-0005-0000-0000-00005D700000}"/>
    <cellStyle name="SAPBEXresItemX 21 3" xfId="7929" xr:uid="{00000000-0005-0000-0000-00005E700000}"/>
    <cellStyle name="SAPBEXresItemX 21 4" xfId="10919" xr:uid="{00000000-0005-0000-0000-00005F700000}"/>
    <cellStyle name="SAPBEXresItemX 21 5" xfId="13289" xr:uid="{00000000-0005-0000-0000-000060700000}"/>
    <cellStyle name="SAPBEXresItemX 21 6" xfId="15477" xr:uid="{00000000-0005-0000-0000-000061700000}"/>
    <cellStyle name="SAPBEXresItemX 21 7" xfId="17985" xr:uid="{00000000-0005-0000-0000-000062700000}"/>
    <cellStyle name="SAPBEXresItemX 21 8" xfId="20173" xr:uid="{00000000-0005-0000-0000-000063700000}"/>
    <cellStyle name="SAPBEXresItemX 21 9" xfId="22590" xr:uid="{00000000-0005-0000-0000-000064700000}"/>
    <cellStyle name="SAPBEXresItemX 22" xfId="3784" xr:uid="{00000000-0005-0000-0000-000065700000}"/>
    <cellStyle name="SAPBEXresItemX 22 2" xfId="6322" xr:uid="{00000000-0005-0000-0000-000066700000}"/>
    <cellStyle name="SAPBEXresItemX 22 3" xfId="8888" xr:uid="{00000000-0005-0000-0000-000067700000}"/>
    <cellStyle name="SAPBEXresItemX 22 4" xfId="10834" xr:uid="{00000000-0005-0000-0000-000068700000}"/>
    <cellStyle name="SAPBEXresItemX 22 5" xfId="13199" xr:uid="{00000000-0005-0000-0000-000069700000}"/>
    <cellStyle name="SAPBEXresItemX 22 6" xfId="15552" xr:uid="{00000000-0005-0000-0000-00006A700000}"/>
    <cellStyle name="SAPBEXresItemX 22 7" xfId="17895" xr:uid="{00000000-0005-0000-0000-00006B700000}"/>
    <cellStyle name="SAPBEXresItemX 22 8" xfId="20248" xr:uid="{00000000-0005-0000-0000-00006C700000}"/>
    <cellStyle name="SAPBEXresItemX 22 9" xfId="22505" xr:uid="{00000000-0005-0000-0000-00006D700000}"/>
    <cellStyle name="SAPBEXresItemX 23" xfId="3916" xr:uid="{00000000-0005-0000-0000-00006E700000}"/>
    <cellStyle name="SAPBEXresItemX 23 2" xfId="6454" xr:uid="{00000000-0005-0000-0000-00006F700000}"/>
    <cellStyle name="SAPBEXresItemX 23 3" xfId="9595" xr:uid="{00000000-0005-0000-0000-000070700000}"/>
    <cellStyle name="SAPBEXresItemX 23 4" xfId="12230" xr:uid="{00000000-0005-0000-0000-000071700000}"/>
    <cellStyle name="SAPBEXresItemX 23 5" xfId="12579" xr:uid="{00000000-0005-0000-0000-000072700000}"/>
    <cellStyle name="SAPBEXresItemX 23 6" xfId="16314" xr:uid="{00000000-0005-0000-0000-000073700000}"/>
    <cellStyle name="SAPBEXresItemX 23 7" xfId="17275" xr:uid="{00000000-0005-0000-0000-000074700000}"/>
    <cellStyle name="SAPBEXresItemX 23 8" xfId="21010" xr:uid="{00000000-0005-0000-0000-000075700000}"/>
    <cellStyle name="SAPBEXresItemX 23 9" xfId="21938" xr:uid="{00000000-0005-0000-0000-000076700000}"/>
    <cellStyle name="SAPBEXresItemX 24" xfId="3959" xr:uid="{00000000-0005-0000-0000-000077700000}"/>
    <cellStyle name="SAPBEXresItemX 24 2" xfId="6497" xr:uid="{00000000-0005-0000-0000-000078700000}"/>
    <cellStyle name="SAPBEXresItemX 24 3" xfId="8963" xr:uid="{00000000-0005-0000-0000-000079700000}"/>
    <cellStyle name="SAPBEXresItemX 24 4" xfId="10317" xr:uid="{00000000-0005-0000-0000-00007A700000}"/>
    <cellStyle name="SAPBEXresItemX 24 5" xfId="12634" xr:uid="{00000000-0005-0000-0000-00007B700000}"/>
    <cellStyle name="SAPBEXresItemX 24 6" xfId="15824" xr:uid="{00000000-0005-0000-0000-00007C700000}"/>
    <cellStyle name="SAPBEXresItemX 24 7" xfId="17330" xr:uid="{00000000-0005-0000-0000-00007D700000}"/>
    <cellStyle name="SAPBEXresItemX 24 8" xfId="20520" xr:uid="{00000000-0005-0000-0000-00007E700000}"/>
    <cellStyle name="SAPBEXresItemX 24 9" xfId="21988" xr:uid="{00000000-0005-0000-0000-00007F700000}"/>
    <cellStyle name="SAPBEXresItemX 25" xfId="4002" xr:uid="{00000000-0005-0000-0000-000080700000}"/>
    <cellStyle name="SAPBEXresItemX 25 2" xfId="6540" xr:uid="{00000000-0005-0000-0000-000081700000}"/>
    <cellStyle name="SAPBEXresItemX 25 3" xfId="8903" xr:uid="{00000000-0005-0000-0000-000082700000}"/>
    <cellStyle name="SAPBEXresItemX 25 4" xfId="10275" xr:uid="{00000000-0005-0000-0000-000083700000}"/>
    <cellStyle name="SAPBEXresItemX 25 5" xfId="12585" xr:uid="{00000000-0005-0000-0000-000084700000}"/>
    <cellStyle name="SAPBEXresItemX 25 6" xfId="16945" xr:uid="{00000000-0005-0000-0000-000085700000}"/>
    <cellStyle name="SAPBEXresItemX 25 7" xfId="17281" xr:uid="{00000000-0005-0000-0000-000086700000}"/>
    <cellStyle name="SAPBEXresItemX 25 8" xfId="21641" xr:uid="{00000000-0005-0000-0000-000087700000}"/>
    <cellStyle name="SAPBEXresItemX 25 9" xfId="21944" xr:uid="{00000000-0005-0000-0000-000088700000}"/>
    <cellStyle name="SAPBEXresItemX 26" xfId="3893" xr:uid="{00000000-0005-0000-0000-000089700000}"/>
    <cellStyle name="SAPBEXresItemX 26 2" xfId="6431" xr:uid="{00000000-0005-0000-0000-00008A700000}"/>
    <cellStyle name="SAPBEXresItemX 26 3" xfId="8192" xr:uid="{00000000-0005-0000-0000-00008B700000}"/>
    <cellStyle name="SAPBEXresItemX 26 4" xfId="10347" xr:uid="{00000000-0005-0000-0000-00008C700000}"/>
    <cellStyle name="SAPBEXresItemX 26 5" xfId="14444" xr:uid="{00000000-0005-0000-0000-00008D700000}"/>
    <cellStyle name="SAPBEXresItemX 26 6" xfId="16003" xr:uid="{00000000-0005-0000-0000-00008E700000}"/>
    <cellStyle name="SAPBEXresItemX 26 7" xfId="19140" xr:uid="{00000000-0005-0000-0000-00008F700000}"/>
    <cellStyle name="SAPBEXresItemX 26 8" xfId="20699" xr:uid="{00000000-0005-0000-0000-000090700000}"/>
    <cellStyle name="SAPBEXresItemX 26 9" xfId="23642" xr:uid="{00000000-0005-0000-0000-000091700000}"/>
    <cellStyle name="SAPBEXresItemX 27" xfId="4081" xr:uid="{00000000-0005-0000-0000-000092700000}"/>
    <cellStyle name="SAPBEXresItemX 27 2" xfId="6619" xr:uid="{00000000-0005-0000-0000-000093700000}"/>
    <cellStyle name="SAPBEXresItemX 27 3" xfId="9323" xr:uid="{00000000-0005-0000-0000-000094700000}"/>
    <cellStyle name="SAPBEXresItemX 27 4" xfId="10386" xr:uid="{00000000-0005-0000-0000-000095700000}"/>
    <cellStyle name="SAPBEXresItemX 27 5" xfId="12709" xr:uid="{00000000-0005-0000-0000-000096700000}"/>
    <cellStyle name="SAPBEXresItemX 27 6" xfId="15281" xr:uid="{00000000-0005-0000-0000-000097700000}"/>
    <cellStyle name="SAPBEXresItemX 27 7" xfId="17405" xr:uid="{00000000-0005-0000-0000-000098700000}"/>
    <cellStyle name="SAPBEXresItemX 27 8" xfId="19977" xr:uid="{00000000-0005-0000-0000-000099700000}"/>
    <cellStyle name="SAPBEXresItemX 27 9" xfId="22057" xr:uid="{00000000-0005-0000-0000-00009A700000}"/>
    <cellStyle name="SAPBEXresItemX 28" xfId="4107" xr:uid="{00000000-0005-0000-0000-00009B700000}"/>
    <cellStyle name="SAPBEXresItemX 28 2" xfId="6645" xr:uid="{00000000-0005-0000-0000-00009C700000}"/>
    <cellStyle name="SAPBEXresItemX 28 3" xfId="8079" xr:uid="{00000000-0005-0000-0000-00009D700000}"/>
    <cellStyle name="SAPBEXresItemX 28 4" xfId="11082" xr:uid="{00000000-0005-0000-0000-00009E700000}"/>
    <cellStyle name="SAPBEXresItemX 28 5" xfId="13472" xr:uid="{00000000-0005-0000-0000-00009F700000}"/>
    <cellStyle name="SAPBEXresItemX 28 6" xfId="16768" xr:uid="{00000000-0005-0000-0000-0000A0700000}"/>
    <cellStyle name="SAPBEXresItemX 28 7" xfId="18168" xr:uid="{00000000-0005-0000-0000-0000A1700000}"/>
    <cellStyle name="SAPBEXresItemX 28 8" xfId="21464" xr:uid="{00000000-0005-0000-0000-0000A2700000}"/>
    <cellStyle name="SAPBEXresItemX 28 9" xfId="22755" xr:uid="{00000000-0005-0000-0000-0000A3700000}"/>
    <cellStyle name="SAPBEXresItemX 29" xfId="4150" xr:uid="{00000000-0005-0000-0000-0000A4700000}"/>
    <cellStyle name="SAPBEXresItemX 29 2" xfId="6688" xr:uid="{00000000-0005-0000-0000-0000A5700000}"/>
    <cellStyle name="SAPBEXresItemX 29 3" xfId="8224" xr:uid="{00000000-0005-0000-0000-0000A6700000}"/>
    <cellStyle name="SAPBEXresItemX 29 4" xfId="11897" xr:uid="{00000000-0005-0000-0000-0000A7700000}"/>
    <cellStyle name="SAPBEXresItemX 29 5" xfId="14367" xr:uid="{00000000-0005-0000-0000-0000A8700000}"/>
    <cellStyle name="SAPBEXresItemX 29 6" xfId="12553" xr:uid="{00000000-0005-0000-0000-0000A9700000}"/>
    <cellStyle name="SAPBEXresItemX 29 7" xfId="19063" xr:uid="{00000000-0005-0000-0000-0000AA700000}"/>
    <cellStyle name="SAPBEXresItemX 29 8" xfId="17249" xr:uid="{00000000-0005-0000-0000-0000AB700000}"/>
    <cellStyle name="SAPBEXresItemX 29 9" xfId="23572" xr:uid="{00000000-0005-0000-0000-0000AC700000}"/>
    <cellStyle name="SAPBEXresItemX 3" xfId="3138" xr:uid="{00000000-0005-0000-0000-0000AD700000}"/>
    <cellStyle name="SAPBEXresItemX 3 2" xfId="5676" xr:uid="{00000000-0005-0000-0000-0000AE700000}"/>
    <cellStyle name="SAPBEXresItemX 3 3" xfId="10108" xr:uid="{00000000-0005-0000-0000-0000AF700000}"/>
    <cellStyle name="SAPBEXresItemX 3 4" xfId="11664" xr:uid="{00000000-0005-0000-0000-0000B0700000}"/>
    <cellStyle name="SAPBEXresItemX 3 5" xfId="14111" xr:uid="{00000000-0005-0000-0000-0000B1700000}"/>
    <cellStyle name="SAPBEXresItemX 3 6" xfId="16839" xr:uid="{00000000-0005-0000-0000-0000B2700000}"/>
    <cellStyle name="SAPBEXresItemX 3 7" xfId="18807" xr:uid="{00000000-0005-0000-0000-0000B3700000}"/>
    <cellStyle name="SAPBEXresItemX 3 8" xfId="21535" xr:uid="{00000000-0005-0000-0000-0000B4700000}"/>
    <cellStyle name="SAPBEXresItemX 3 9" xfId="23339" xr:uid="{00000000-0005-0000-0000-0000B5700000}"/>
    <cellStyle name="SAPBEXresItemX 30" xfId="4193" xr:uid="{00000000-0005-0000-0000-0000B6700000}"/>
    <cellStyle name="SAPBEXresItemX 30 2" xfId="6731" xr:uid="{00000000-0005-0000-0000-0000B7700000}"/>
    <cellStyle name="SAPBEXresItemX 30 3" xfId="10101" xr:uid="{00000000-0005-0000-0000-0000B8700000}"/>
    <cellStyle name="SAPBEXresItemX 30 4" xfId="5537" xr:uid="{00000000-0005-0000-0000-0000B9700000}"/>
    <cellStyle name="SAPBEXresItemX 30 5" xfId="12445" xr:uid="{00000000-0005-0000-0000-0000BA700000}"/>
    <cellStyle name="SAPBEXresItemX 30 6" xfId="15366" xr:uid="{00000000-0005-0000-0000-0000BB700000}"/>
    <cellStyle name="SAPBEXresItemX 30 7" xfId="17141" xr:uid="{00000000-0005-0000-0000-0000BC700000}"/>
    <cellStyle name="SAPBEXresItemX 30 8" xfId="20062" xr:uid="{00000000-0005-0000-0000-0000BD700000}"/>
    <cellStyle name="SAPBEXresItemX 30 9" xfId="21824" xr:uid="{00000000-0005-0000-0000-0000BE700000}"/>
    <cellStyle name="SAPBEXresItemX 31" xfId="4235" xr:uid="{00000000-0005-0000-0000-0000BF700000}"/>
    <cellStyle name="SAPBEXresItemX 31 2" xfId="6773" xr:uid="{00000000-0005-0000-0000-0000C0700000}"/>
    <cellStyle name="SAPBEXresItemX 31 3" xfId="8964" xr:uid="{00000000-0005-0000-0000-0000C1700000}"/>
    <cellStyle name="SAPBEXresItemX 31 4" xfId="10774" xr:uid="{00000000-0005-0000-0000-0000C2700000}"/>
    <cellStyle name="SAPBEXresItemX 31 5" xfId="13129" xr:uid="{00000000-0005-0000-0000-0000C3700000}"/>
    <cellStyle name="SAPBEXresItemX 31 6" xfId="16598" xr:uid="{00000000-0005-0000-0000-0000C4700000}"/>
    <cellStyle name="SAPBEXresItemX 31 7" xfId="17825" xr:uid="{00000000-0005-0000-0000-0000C5700000}"/>
    <cellStyle name="SAPBEXresItemX 31 8" xfId="21294" xr:uid="{00000000-0005-0000-0000-0000C6700000}"/>
    <cellStyle name="SAPBEXresItemX 31 9" xfId="22446" xr:uid="{00000000-0005-0000-0000-0000C7700000}"/>
    <cellStyle name="SAPBEXresItemX 32" xfId="4278" xr:uid="{00000000-0005-0000-0000-0000C8700000}"/>
    <cellStyle name="SAPBEXresItemX 32 2" xfId="6816" xr:uid="{00000000-0005-0000-0000-0000C9700000}"/>
    <cellStyle name="SAPBEXresItemX 32 3" xfId="9090" xr:uid="{00000000-0005-0000-0000-0000CA700000}"/>
    <cellStyle name="SAPBEXresItemX 32 4" xfId="11067" xr:uid="{00000000-0005-0000-0000-0000CB700000}"/>
    <cellStyle name="SAPBEXresItemX 32 5" xfId="13455" xr:uid="{00000000-0005-0000-0000-0000CC700000}"/>
    <cellStyle name="SAPBEXresItemX 32 6" xfId="15165" xr:uid="{00000000-0005-0000-0000-0000CD700000}"/>
    <cellStyle name="SAPBEXresItemX 32 7" xfId="18151" xr:uid="{00000000-0005-0000-0000-0000CE700000}"/>
    <cellStyle name="SAPBEXresItemX 32 8" xfId="19861" xr:uid="{00000000-0005-0000-0000-0000CF700000}"/>
    <cellStyle name="SAPBEXresItemX 32 9" xfId="22740" xr:uid="{00000000-0005-0000-0000-0000D0700000}"/>
    <cellStyle name="SAPBEXresItemX 33" xfId="4321" xr:uid="{00000000-0005-0000-0000-0000D1700000}"/>
    <cellStyle name="SAPBEXresItemX 33 2" xfId="6859" xr:uid="{00000000-0005-0000-0000-0000D2700000}"/>
    <cellStyle name="SAPBEXresItemX 33 3" xfId="8429" xr:uid="{00000000-0005-0000-0000-0000D3700000}"/>
    <cellStyle name="SAPBEXresItemX 33 4" xfId="9125" xr:uid="{00000000-0005-0000-0000-0000D4700000}"/>
    <cellStyle name="SAPBEXresItemX 33 5" xfId="12501" xr:uid="{00000000-0005-0000-0000-0000D5700000}"/>
    <cellStyle name="SAPBEXresItemX 33 6" xfId="16014" xr:uid="{00000000-0005-0000-0000-0000D6700000}"/>
    <cellStyle name="SAPBEXresItemX 33 7" xfId="17197" xr:uid="{00000000-0005-0000-0000-0000D7700000}"/>
    <cellStyle name="SAPBEXresItemX 33 8" xfId="20710" xr:uid="{00000000-0005-0000-0000-0000D8700000}"/>
    <cellStyle name="SAPBEXresItemX 33 9" xfId="21870" xr:uid="{00000000-0005-0000-0000-0000D9700000}"/>
    <cellStyle name="SAPBEXresItemX 34" xfId="4364" xr:uid="{00000000-0005-0000-0000-0000DA700000}"/>
    <cellStyle name="SAPBEXresItemX 34 2" xfId="6902" xr:uid="{00000000-0005-0000-0000-0000DB700000}"/>
    <cellStyle name="SAPBEXresItemX 34 3" xfId="9198" xr:uid="{00000000-0005-0000-0000-0000DC700000}"/>
    <cellStyle name="SAPBEXresItemX 34 4" xfId="10823" xr:uid="{00000000-0005-0000-0000-0000DD700000}"/>
    <cellStyle name="SAPBEXresItemX 34 5" xfId="13186" xr:uid="{00000000-0005-0000-0000-0000DE700000}"/>
    <cellStyle name="SAPBEXresItemX 34 6" xfId="16091" xr:uid="{00000000-0005-0000-0000-0000DF700000}"/>
    <cellStyle name="SAPBEXresItemX 34 7" xfId="17882" xr:uid="{00000000-0005-0000-0000-0000E0700000}"/>
    <cellStyle name="SAPBEXresItemX 34 8" xfId="20787" xr:uid="{00000000-0005-0000-0000-0000E1700000}"/>
    <cellStyle name="SAPBEXresItemX 34 9" xfId="22494" xr:uid="{00000000-0005-0000-0000-0000E2700000}"/>
    <cellStyle name="SAPBEXresItemX 35" xfId="4407" xr:uid="{00000000-0005-0000-0000-0000E3700000}"/>
    <cellStyle name="SAPBEXresItemX 35 2" xfId="6945" xr:uid="{00000000-0005-0000-0000-0000E4700000}"/>
    <cellStyle name="SAPBEXresItemX 35 3" xfId="9752" xr:uid="{00000000-0005-0000-0000-0000E5700000}"/>
    <cellStyle name="SAPBEXresItemX 35 4" xfId="11396" xr:uid="{00000000-0005-0000-0000-0000E6700000}"/>
    <cellStyle name="SAPBEXresItemX 35 5" xfId="12455" xr:uid="{00000000-0005-0000-0000-0000E7700000}"/>
    <cellStyle name="SAPBEXresItemX 35 6" xfId="16739" xr:uid="{00000000-0005-0000-0000-0000E8700000}"/>
    <cellStyle name="SAPBEXresItemX 35 7" xfId="17151" xr:uid="{00000000-0005-0000-0000-0000E9700000}"/>
    <cellStyle name="SAPBEXresItemX 35 8" xfId="21435" xr:uid="{00000000-0005-0000-0000-0000EA700000}"/>
    <cellStyle name="SAPBEXresItemX 35 9" xfId="21832" xr:uid="{00000000-0005-0000-0000-0000EB700000}"/>
    <cellStyle name="SAPBEXresItemX 36" xfId="4450" xr:uid="{00000000-0005-0000-0000-0000EC700000}"/>
    <cellStyle name="SAPBEXresItemX 36 2" xfId="6988" xr:uid="{00000000-0005-0000-0000-0000ED700000}"/>
    <cellStyle name="SAPBEXresItemX 36 3" xfId="8641" xr:uid="{00000000-0005-0000-0000-0000EE700000}"/>
    <cellStyle name="SAPBEXresItemX 36 4" xfId="10266" xr:uid="{00000000-0005-0000-0000-0000EF700000}"/>
    <cellStyle name="SAPBEXresItemX 36 5" xfId="13753" xr:uid="{00000000-0005-0000-0000-0000F0700000}"/>
    <cellStyle name="SAPBEXresItemX 36 6" xfId="16437" xr:uid="{00000000-0005-0000-0000-0000F1700000}"/>
    <cellStyle name="SAPBEXresItemX 36 7" xfId="18449" xr:uid="{00000000-0005-0000-0000-0000F2700000}"/>
    <cellStyle name="SAPBEXresItemX 36 8" xfId="21133" xr:uid="{00000000-0005-0000-0000-0000F3700000}"/>
    <cellStyle name="SAPBEXresItemX 36 9" xfId="23016" xr:uid="{00000000-0005-0000-0000-0000F4700000}"/>
    <cellStyle name="SAPBEXresItemX 37" xfId="4510" xr:uid="{00000000-0005-0000-0000-0000F5700000}"/>
    <cellStyle name="SAPBEXresItemX 37 2" xfId="7048" xr:uid="{00000000-0005-0000-0000-0000F6700000}"/>
    <cellStyle name="SAPBEXresItemX 37 3" xfId="8341" xr:uid="{00000000-0005-0000-0000-0000F7700000}"/>
    <cellStyle name="SAPBEXresItemX 37 4" xfId="11801" xr:uid="{00000000-0005-0000-0000-0000F8700000}"/>
    <cellStyle name="SAPBEXresItemX 37 5" xfId="14875" xr:uid="{00000000-0005-0000-0000-0000F9700000}"/>
    <cellStyle name="SAPBEXresItemX 37 6" xfId="16060" xr:uid="{00000000-0005-0000-0000-0000FA700000}"/>
    <cellStyle name="SAPBEXresItemX 37 7" xfId="19571" xr:uid="{00000000-0005-0000-0000-0000FB700000}"/>
    <cellStyle name="SAPBEXresItemX 37 8" xfId="20756" xr:uid="{00000000-0005-0000-0000-0000FC700000}"/>
    <cellStyle name="SAPBEXresItemX 37 9" xfId="24045" xr:uid="{00000000-0005-0000-0000-0000FD700000}"/>
    <cellStyle name="SAPBEXresItemX 38" xfId="4536" xr:uid="{00000000-0005-0000-0000-0000FE700000}"/>
    <cellStyle name="SAPBEXresItemX 38 2" xfId="7074" xr:uid="{00000000-0005-0000-0000-0000FF700000}"/>
    <cellStyle name="SAPBEXresItemX 38 3" xfId="8328" xr:uid="{00000000-0005-0000-0000-000000710000}"/>
    <cellStyle name="SAPBEXresItemX 38 4" xfId="11064" xr:uid="{00000000-0005-0000-0000-000001710000}"/>
    <cellStyle name="SAPBEXresItemX 38 5" xfId="13452" xr:uid="{00000000-0005-0000-0000-000002710000}"/>
    <cellStyle name="SAPBEXresItemX 38 6" xfId="15791" xr:uid="{00000000-0005-0000-0000-000003710000}"/>
    <cellStyle name="SAPBEXresItemX 38 7" xfId="18148" xr:uid="{00000000-0005-0000-0000-000004710000}"/>
    <cellStyle name="SAPBEXresItemX 38 8" xfId="20487" xr:uid="{00000000-0005-0000-0000-000005710000}"/>
    <cellStyle name="SAPBEXresItemX 38 9" xfId="22737" xr:uid="{00000000-0005-0000-0000-000006710000}"/>
    <cellStyle name="SAPBEXresItemX 39" xfId="4579" xr:uid="{00000000-0005-0000-0000-000007710000}"/>
    <cellStyle name="SAPBEXresItemX 39 2" xfId="7117" xr:uid="{00000000-0005-0000-0000-000008710000}"/>
    <cellStyle name="SAPBEXresItemX 39 3" xfId="8842" xr:uid="{00000000-0005-0000-0000-000009710000}"/>
    <cellStyle name="SAPBEXresItemX 39 4" xfId="12268" xr:uid="{00000000-0005-0000-0000-00000A710000}"/>
    <cellStyle name="SAPBEXresItemX 39 5" xfId="13193" xr:uid="{00000000-0005-0000-0000-00000B710000}"/>
    <cellStyle name="SAPBEXresItemX 39 6" xfId="15203" xr:uid="{00000000-0005-0000-0000-00000C710000}"/>
    <cellStyle name="SAPBEXresItemX 39 7" xfId="17889" xr:uid="{00000000-0005-0000-0000-00000D710000}"/>
    <cellStyle name="SAPBEXresItemX 39 8" xfId="19899" xr:uid="{00000000-0005-0000-0000-00000E710000}"/>
    <cellStyle name="SAPBEXresItemX 39 9" xfId="22500" xr:uid="{00000000-0005-0000-0000-00000F710000}"/>
    <cellStyle name="SAPBEXresItemX 4" xfId="3181" xr:uid="{00000000-0005-0000-0000-000010710000}"/>
    <cellStyle name="SAPBEXresItemX 4 2" xfId="5719" xr:uid="{00000000-0005-0000-0000-000011710000}"/>
    <cellStyle name="SAPBEXresItemX 4 3" xfId="8274" xr:uid="{00000000-0005-0000-0000-000012710000}"/>
    <cellStyle name="SAPBEXresItemX 4 4" xfId="12012" xr:uid="{00000000-0005-0000-0000-000013710000}"/>
    <cellStyle name="SAPBEXresItemX 4 5" xfId="14492" xr:uid="{00000000-0005-0000-0000-000014710000}"/>
    <cellStyle name="SAPBEXresItemX 4 6" xfId="15091" xr:uid="{00000000-0005-0000-0000-000015710000}"/>
    <cellStyle name="SAPBEXresItemX 4 7" xfId="19188" xr:uid="{00000000-0005-0000-0000-000016710000}"/>
    <cellStyle name="SAPBEXresItemX 4 8" xfId="19787" xr:uid="{00000000-0005-0000-0000-000017710000}"/>
    <cellStyle name="SAPBEXresItemX 4 9" xfId="23687" xr:uid="{00000000-0005-0000-0000-000018710000}"/>
    <cellStyle name="SAPBEXresItemX 40" xfId="4622" xr:uid="{00000000-0005-0000-0000-000019710000}"/>
    <cellStyle name="SAPBEXresItemX 40 2" xfId="7160" xr:uid="{00000000-0005-0000-0000-00001A710000}"/>
    <cellStyle name="SAPBEXresItemX 40 3" xfId="5468" xr:uid="{00000000-0005-0000-0000-00001B710000}"/>
    <cellStyle name="SAPBEXresItemX 40 4" xfId="9746" xr:uid="{00000000-0005-0000-0000-00001C710000}"/>
    <cellStyle name="SAPBEXresItemX 40 5" xfId="12662" xr:uid="{00000000-0005-0000-0000-00001D710000}"/>
    <cellStyle name="SAPBEXresItemX 40 6" xfId="12329" xr:uid="{00000000-0005-0000-0000-00001E710000}"/>
    <cellStyle name="SAPBEXresItemX 40 7" xfId="17358" xr:uid="{00000000-0005-0000-0000-00001F710000}"/>
    <cellStyle name="SAPBEXresItemX 40 8" xfId="17025" xr:uid="{00000000-0005-0000-0000-000020710000}"/>
    <cellStyle name="SAPBEXresItemX 40 9" xfId="22012" xr:uid="{00000000-0005-0000-0000-000021710000}"/>
    <cellStyle name="SAPBEXresItemX 41" xfId="4665" xr:uid="{00000000-0005-0000-0000-000022710000}"/>
    <cellStyle name="SAPBEXresItemX 41 2" xfId="7203" xr:uid="{00000000-0005-0000-0000-000023710000}"/>
    <cellStyle name="SAPBEXresItemX 41 3" xfId="10167" xr:uid="{00000000-0005-0000-0000-000024710000}"/>
    <cellStyle name="SAPBEXresItemX 41 4" xfId="11047" xr:uid="{00000000-0005-0000-0000-000025710000}"/>
    <cellStyle name="SAPBEXresItemX 41 5" xfId="13431" xr:uid="{00000000-0005-0000-0000-000026710000}"/>
    <cellStyle name="SAPBEXresItemX 41 6" xfId="15871" xr:uid="{00000000-0005-0000-0000-000027710000}"/>
    <cellStyle name="SAPBEXresItemX 41 7" xfId="18127" xr:uid="{00000000-0005-0000-0000-000028710000}"/>
    <cellStyle name="SAPBEXresItemX 41 8" xfId="20567" xr:uid="{00000000-0005-0000-0000-000029710000}"/>
    <cellStyle name="SAPBEXresItemX 41 9" xfId="22720" xr:uid="{00000000-0005-0000-0000-00002A710000}"/>
    <cellStyle name="SAPBEXresItemX 42" xfId="4707" xr:uid="{00000000-0005-0000-0000-00002B710000}"/>
    <cellStyle name="SAPBEXresItemX 42 2" xfId="7245" xr:uid="{00000000-0005-0000-0000-00002C710000}"/>
    <cellStyle name="SAPBEXresItemX 42 3" xfId="8096" xr:uid="{00000000-0005-0000-0000-00002D710000}"/>
    <cellStyle name="SAPBEXresItemX 42 4" xfId="11804" xr:uid="{00000000-0005-0000-0000-00002E710000}"/>
    <cellStyle name="SAPBEXresItemX 42 5" xfId="14261" xr:uid="{00000000-0005-0000-0000-00002F710000}"/>
    <cellStyle name="SAPBEXresItemX 42 6" xfId="15048" xr:uid="{00000000-0005-0000-0000-000030710000}"/>
    <cellStyle name="SAPBEXresItemX 42 7" xfId="18957" xr:uid="{00000000-0005-0000-0000-000031710000}"/>
    <cellStyle name="SAPBEXresItemX 42 8" xfId="19744" xr:uid="{00000000-0005-0000-0000-000032710000}"/>
    <cellStyle name="SAPBEXresItemX 42 9" xfId="23479" xr:uid="{00000000-0005-0000-0000-000033710000}"/>
    <cellStyle name="SAPBEXresItemX 43" xfId="4750" xr:uid="{00000000-0005-0000-0000-000034710000}"/>
    <cellStyle name="SAPBEXresItemX 43 2" xfId="7288" xr:uid="{00000000-0005-0000-0000-000035710000}"/>
    <cellStyle name="SAPBEXresItemX 43 3" xfId="10225" xr:uid="{00000000-0005-0000-0000-000036710000}"/>
    <cellStyle name="SAPBEXresItemX 43 4" xfId="12169" xr:uid="{00000000-0005-0000-0000-000037710000}"/>
    <cellStyle name="SAPBEXresItemX 43 5" xfId="14815" xr:uid="{00000000-0005-0000-0000-000038710000}"/>
    <cellStyle name="SAPBEXresItemX 43 6" xfId="15424" xr:uid="{00000000-0005-0000-0000-000039710000}"/>
    <cellStyle name="SAPBEXresItemX 43 7" xfId="19511" xr:uid="{00000000-0005-0000-0000-00003A710000}"/>
    <cellStyle name="SAPBEXresItemX 43 8" xfId="20120" xr:uid="{00000000-0005-0000-0000-00003B710000}"/>
    <cellStyle name="SAPBEXresItemX 43 9" xfId="23999" xr:uid="{00000000-0005-0000-0000-00003C710000}"/>
    <cellStyle name="SAPBEXresItemX 44" xfId="4642" xr:uid="{00000000-0005-0000-0000-00003D710000}"/>
    <cellStyle name="SAPBEXresItemX 44 2" xfId="7180" xr:uid="{00000000-0005-0000-0000-00003E710000}"/>
    <cellStyle name="SAPBEXresItemX 44 3" xfId="7966" xr:uid="{00000000-0005-0000-0000-00003F710000}"/>
    <cellStyle name="SAPBEXresItemX 44 4" xfId="10702" xr:uid="{00000000-0005-0000-0000-000040710000}"/>
    <cellStyle name="SAPBEXresItemX 44 5" xfId="13055" xr:uid="{00000000-0005-0000-0000-000041710000}"/>
    <cellStyle name="SAPBEXresItemX 44 6" xfId="15602" xr:uid="{00000000-0005-0000-0000-000042710000}"/>
    <cellStyle name="SAPBEXresItemX 44 7" xfId="17751" xr:uid="{00000000-0005-0000-0000-000043710000}"/>
    <cellStyle name="SAPBEXresItemX 44 8" xfId="20298" xr:uid="{00000000-0005-0000-0000-000044710000}"/>
    <cellStyle name="SAPBEXresItemX 44 9" xfId="22375" xr:uid="{00000000-0005-0000-0000-000045710000}"/>
    <cellStyle name="SAPBEXresItemX 45" xfId="4812" xr:uid="{00000000-0005-0000-0000-000046710000}"/>
    <cellStyle name="SAPBEXresItemX 45 2" xfId="7350" xr:uid="{00000000-0005-0000-0000-000047710000}"/>
    <cellStyle name="SAPBEXresItemX 45 3" xfId="8511" xr:uid="{00000000-0005-0000-0000-000048710000}"/>
    <cellStyle name="SAPBEXresItemX 45 4" xfId="10459" xr:uid="{00000000-0005-0000-0000-000049710000}"/>
    <cellStyle name="SAPBEXresItemX 45 5" xfId="14503" xr:uid="{00000000-0005-0000-0000-00004A710000}"/>
    <cellStyle name="SAPBEXresItemX 45 6" xfId="16218" xr:uid="{00000000-0005-0000-0000-00004B710000}"/>
    <cellStyle name="SAPBEXresItemX 45 7" xfId="19199" xr:uid="{00000000-0005-0000-0000-00004C710000}"/>
    <cellStyle name="SAPBEXresItemX 45 8" xfId="20914" xr:uid="{00000000-0005-0000-0000-00004D710000}"/>
    <cellStyle name="SAPBEXresItemX 45 9" xfId="23698" xr:uid="{00000000-0005-0000-0000-00004E710000}"/>
    <cellStyle name="SAPBEXresItemX 46" xfId="4855" xr:uid="{00000000-0005-0000-0000-00004F710000}"/>
    <cellStyle name="SAPBEXresItemX 46 2" xfId="7393" xr:uid="{00000000-0005-0000-0000-000050710000}"/>
    <cellStyle name="SAPBEXresItemX 46 3" xfId="8536" xr:uid="{00000000-0005-0000-0000-000051710000}"/>
    <cellStyle name="SAPBEXresItemX 46 4" xfId="11323" xr:uid="{00000000-0005-0000-0000-000052710000}"/>
    <cellStyle name="SAPBEXresItemX 46 5" xfId="13732" xr:uid="{00000000-0005-0000-0000-000053710000}"/>
    <cellStyle name="SAPBEXresItemX 46 6" xfId="15435" xr:uid="{00000000-0005-0000-0000-000054710000}"/>
    <cellStyle name="SAPBEXresItemX 46 7" xfId="18428" xr:uid="{00000000-0005-0000-0000-000055710000}"/>
    <cellStyle name="SAPBEXresItemX 46 8" xfId="20131" xr:uid="{00000000-0005-0000-0000-000056710000}"/>
    <cellStyle name="SAPBEXresItemX 46 9" xfId="22997" xr:uid="{00000000-0005-0000-0000-000057710000}"/>
    <cellStyle name="SAPBEXresItemX 47" xfId="4911" xr:uid="{00000000-0005-0000-0000-000058710000}"/>
    <cellStyle name="SAPBEXresItemX 47 2" xfId="7449" xr:uid="{00000000-0005-0000-0000-000059710000}"/>
    <cellStyle name="SAPBEXresItemX 47 3" xfId="8524" xr:uid="{00000000-0005-0000-0000-00005A710000}"/>
    <cellStyle name="SAPBEXresItemX 47 4" xfId="12000" xr:uid="{00000000-0005-0000-0000-00005B710000}"/>
    <cellStyle name="SAPBEXresItemX 47 5" xfId="14478" xr:uid="{00000000-0005-0000-0000-00005C710000}"/>
    <cellStyle name="SAPBEXresItemX 47 6" xfId="15565" xr:uid="{00000000-0005-0000-0000-00005D710000}"/>
    <cellStyle name="SAPBEXresItemX 47 7" xfId="19174" xr:uid="{00000000-0005-0000-0000-00005E710000}"/>
    <cellStyle name="SAPBEXresItemX 47 8" xfId="20261" xr:uid="{00000000-0005-0000-0000-00005F710000}"/>
    <cellStyle name="SAPBEXresItemX 47 9" xfId="23675" xr:uid="{00000000-0005-0000-0000-000060710000}"/>
    <cellStyle name="SAPBEXresItemX 48" xfId="4935" xr:uid="{00000000-0005-0000-0000-000061710000}"/>
    <cellStyle name="SAPBEXresItemX 48 2" xfId="7473" xr:uid="{00000000-0005-0000-0000-000062710000}"/>
    <cellStyle name="SAPBEXresItemX 48 3" xfId="9996" xr:uid="{00000000-0005-0000-0000-000063710000}"/>
    <cellStyle name="SAPBEXresItemX 48 4" xfId="11466" xr:uid="{00000000-0005-0000-0000-000064710000}"/>
    <cellStyle name="SAPBEXresItemX 48 5" xfId="13889" xr:uid="{00000000-0005-0000-0000-000065710000}"/>
    <cellStyle name="SAPBEXresItemX 48 6" xfId="16657" xr:uid="{00000000-0005-0000-0000-000066710000}"/>
    <cellStyle name="SAPBEXresItemX 48 7" xfId="18585" xr:uid="{00000000-0005-0000-0000-000067710000}"/>
    <cellStyle name="SAPBEXresItemX 48 8" xfId="21353" xr:uid="{00000000-0005-0000-0000-000068710000}"/>
    <cellStyle name="SAPBEXresItemX 48 9" xfId="23141" xr:uid="{00000000-0005-0000-0000-000069710000}"/>
    <cellStyle name="SAPBEXresItemX 49" xfId="4973" xr:uid="{00000000-0005-0000-0000-00006A710000}"/>
    <cellStyle name="SAPBEXresItemX 49 2" xfId="7511" xr:uid="{00000000-0005-0000-0000-00006B710000}"/>
    <cellStyle name="SAPBEXresItemX 49 3" xfId="8276" xr:uid="{00000000-0005-0000-0000-00006C710000}"/>
    <cellStyle name="SAPBEXresItemX 49 4" xfId="11314" xr:uid="{00000000-0005-0000-0000-00006D710000}"/>
    <cellStyle name="SAPBEXresItemX 49 5" xfId="12340" xr:uid="{00000000-0005-0000-0000-00006E710000}"/>
    <cellStyle name="SAPBEXresItemX 49 6" xfId="16099" xr:uid="{00000000-0005-0000-0000-00006F710000}"/>
    <cellStyle name="SAPBEXresItemX 49 7" xfId="17036" xr:uid="{00000000-0005-0000-0000-000070710000}"/>
    <cellStyle name="SAPBEXresItemX 49 8" xfId="20795" xr:uid="{00000000-0005-0000-0000-000071710000}"/>
    <cellStyle name="SAPBEXresItemX 49 9" xfId="21729" xr:uid="{00000000-0005-0000-0000-000072710000}"/>
    <cellStyle name="SAPBEXresItemX 5" xfId="3224" xr:uid="{00000000-0005-0000-0000-000073710000}"/>
    <cellStyle name="SAPBEXresItemX 5 2" xfId="5762" xr:uid="{00000000-0005-0000-0000-000074710000}"/>
    <cellStyle name="SAPBEXresItemX 5 3" xfId="10195" xr:uid="{00000000-0005-0000-0000-000075710000}"/>
    <cellStyle name="SAPBEXresItemX 5 4" xfId="9861" xr:uid="{00000000-0005-0000-0000-000076710000}"/>
    <cellStyle name="SAPBEXresItemX 5 5" xfId="12405" xr:uid="{00000000-0005-0000-0000-000077710000}"/>
    <cellStyle name="SAPBEXresItemX 5 6" xfId="16181" xr:uid="{00000000-0005-0000-0000-000078710000}"/>
    <cellStyle name="SAPBEXresItemX 5 7" xfId="17101" xr:uid="{00000000-0005-0000-0000-000079710000}"/>
    <cellStyle name="SAPBEXresItemX 5 8" xfId="20877" xr:uid="{00000000-0005-0000-0000-00007A710000}"/>
    <cellStyle name="SAPBEXresItemX 5 9" xfId="21787" xr:uid="{00000000-0005-0000-0000-00007B710000}"/>
    <cellStyle name="SAPBEXresItemX 50" xfId="5011" xr:uid="{00000000-0005-0000-0000-00007C710000}"/>
    <cellStyle name="SAPBEXresItemX 50 2" xfId="7549" xr:uid="{00000000-0005-0000-0000-00007D710000}"/>
    <cellStyle name="SAPBEXresItemX 50 3" xfId="7920" xr:uid="{00000000-0005-0000-0000-00007E710000}"/>
    <cellStyle name="SAPBEXresItemX 50 4" xfId="10829" xr:uid="{00000000-0005-0000-0000-00007F710000}"/>
    <cellStyle name="SAPBEXresItemX 50 5" xfId="12334" xr:uid="{00000000-0005-0000-0000-000080710000}"/>
    <cellStyle name="SAPBEXresItemX 50 6" xfId="13593" xr:uid="{00000000-0005-0000-0000-000081710000}"/>
    <cellStyle name="SAPBEXresItemX 50 7" xfId="17030" xr:uid="{00000000-0005-0000-0000-000082710000}"/>
    <cellStyle name="SAPBEXresItemX 50 8" xfId="18289" xr:uid="{00000000-0005-0000-0000-000083710000}"/>
    <cellStyle name="SAPBEXresItemX 50 9" xfId="21723" xr:uid="{00000000-0005-0000-0000-000084710000}"/>
    <cellStyle name="SAPBEXresItemX 51" xfId="5048" xr:uid="{00000000-0005-0000-0000-000085710000}"/>
    <cellStyle name="SAPBEXresItemX 51 2" xfId="7586" xr:uid="{00000000-0005-0000-0000-000086710000}"/>
    <cellStyle name="SAPBEXresItemX 51 3" xfId="8626" xr:uid="{00000000-0005-0000-0000-000087710000}"/>
    <cellStyle name="SAPBEXresItemX 51 4" xfId="11240" xr:uid="{00000000-0005-0000-0000-000088710000}"/>
    <cellStyle name="SAPBEXresItemX 51 5" xfId="13645" xr:uid="{00000000-0005-0000-0000-000089710000}"/>
    <cellStyle name="SAPBEXresItemX 51 6" xfId="13634" xr:uid="{00000000-0005-0000-0000-00008A710000}"/>
    <cellStyle name="SAPBEXresItemX 51 7" xfId="18341" xr:uid="{00000000-0005-0000-0000-00008B710000}"/>
    <cellStyle name="SAPBEXresItemX 51 8" xfId="18330" xr:uid="{00000000-0005-0000-0000-00008C710000}"/>
    <cellStyle name="SAPBEXresItemX 51 9" xfId="22914" xr:uid="{00000000-0005-0000-0000-00008D710000}"/>
    <cellStyle name="SAPBEXresItemX 52" xfId="5078" xr:uid="{00000000-0005-0000-0000-00008E710000}"/>
    <cellStyle name="SAPBEXresItemX 52 2" xfId="7616" xr:uid="{00000000-0005-0000-0000-00008F710000}"/>
    <cellStyle name="SAPBEXresItemX 52 3" xfId="9636" xr:uid="{00000000-0005-0000-0000-000090710000}"/>
    <cellStyle name="SAPBEXresItemX 52 4" xfId="10491" xr:uid="{00000000-0005-0000-0000-000091710000}"/>
    <cellStyle name="SAPBEXresItemX 52 5" xfId="12826" xr:uid="{00000000-0005-0000-0000-000092710000}"/>
    <cellStyle name="SAPBEXresItemX 52 6" xfId="15272" xr:uid="{00000000-0005-0000-0000-000093710000}"/>
    <cellStyle name="SAPBEXresItemX 52 7" xfId="17522" xr:uid="{00000000-0005-0000-0000-000094710000}"/>
    <cellStyle name="SAPBEXresItemX 52 8" xfId="19968" xr:uid="{00000000-0005-0000-0000-000095710000}"/>
    <cellStyle name="SAPBEXresItemX 52 9" xfId="22161" xr:uid="{00000000-0005-0000-0000-000096710000}"/>
    <cellStyle name="SAPBEXresItemX 53" xfId="5104" xr:uid="{00000000-0005-0000-0000-000097710000}"/>
    <cellStyle name="SAPBEXresItemX 53 2" xfId="7642" xr:uid="{00000000-0005-0000-0000-000098710000}"/>
    <cellStyle name="SAPBEXresItemX 53 3" xfId="8408" xr:uid="{00000000-0005-0000-0000-000099710000}"/>
    <cellStyle name="SAPBEXresItemX 53 4" xfId="11257" xr:uid="{00000000-0005-0000-0000-00009A710000}"/>
    <cellStyle name="SAPBEXresItemX 53 5" xfId="13663" xr:uid="{00000000-0005-0000-0000-00009B710000}"/>
    <cellStyle name="SAPBEXresItemX 53 6" xfId="15285" xr:uid="{00000000-0005-0000-0000-00009C710000}"/>
    <cellStyle name="SAPBEXresItemX 53 7" xfId="18359" xr:uid="{00000000-0005-0000-0000-00009D710000}"/>
    <cellStyle name="SAPBEXresItemX 53 8" xfId="19981" xr:uid="{00000000-0005-0000-0000-00009E710000}"/>
    <cellStyle name="SAPBEXresItemX 53 9" xfId="22931" xr:uid="{00000000-0005-0000-0000-00009F710000}"/>
    <cellStyle name="SAPBEXresItemX 54" xfId="5152" xr:uid="{00000000-0005-0000-0000-0000A0710000}"/>
    <cellStyle name="SAPBEXresItemX 54 2" xfId="7690" xr:uid="{00000000-0005-0000-0000-0000A1710000}"/>
    <cellStyle name="SAPBEXresItemX 54 3" xfId="8024" xr:uid="{00000000-0005-0000-0000-0000A2710000}"/>
    <cellStyle name="SAPBEXresItemX 54 4" xfId="10698" xr:uid="{00000000-0005-0000-0000-0000A3710000}"/>
    <cellStyle name="SAPBEXresItemX 54 5" xfId="14903" xr:uid="{00000000-0005-0000-0000-0000A4710000}"/>
    <cellStyle name="SAPBEXresItemX 54 6" xfId="15882" xr:uid="{00000000-0005-0000-0000-0000A5710000}"/>
    <cellStyle name="SAPBEXresItemX 54 7" xfId="19599" xr:uid="{00000000-0005-0000-0000-0000A6710000}"/>
    <cellStyle name="SAPBEXresItemX 54 8" xfId="20578" xr:uid="{00000000-0005-0000-0000-0000A7710000}"/>
    <cellStyle name="SAPBEXresItemX 54 9" xfId="24068" xr:uid="{00000000-0005-0000-0000-0000A8710000}"/>
    <cellStyle name="SAPBEXresItemX 55" xfId="5221" xr:uid="{00000000-0005-0000-0000-0000A9710000}"/>
    <cellStyle name="SAPBEXresItemX 55 2" xfId="7760" xr:uid="{00000000-0005-0000-0000-0000AA710000}"/>
    <cellStyle name="SAPBEXresItemX 55 3" xfId="8275" xr:uid="{00000000-0005-0000-0000-0000AB710000}"/>
    <cellStyle name="SAPBEXresItemX 55 4" xfId="10929" xr:uid="{00000000-0005-0000-0000-0000AC710000}"/>
    <cellStyle name="SAPBEXresItemX 55 5" xfId="13299" xr:uid="{00000000-0005-0000-0000-0000AD710000}"/>
    <cellStyle name="SAPBEXresItemX 55 6" xfId="16016" xr:uid="{00000000-0005-0000-0000-0000AE710000}"/>
    <cellStyle name="SAPBEXresItemX 55 7" xfId="17995" xr:uid="{00000000-0005-0000-0000-0000AF710000}"/>
    <cellStyle name="SAPBEXresItemX 55 8" xfId="20712" xr:uid="{00000000-0005-0000-0000-0000B0710000}"/>
    <cellStyle name="SAPBEXresItemX 55 9" xfId="22600" xr:uid="{00000000-0005-0000-0000-0000B1710000}"/>
    <cellStyle name="SAPBEXresItemX 56" xfId="5259" xr:uid="{00000000-0005-0000-0000-0000B2710000}"/>
    <cellStyle name="SAPBEXresItemX 56 2" xfId="8530" xr:uid="{00000000-0005-0000-0000-0000B3710000}"/>
    <cellStyle name="SAPBEXresItemX 56 3" xfId="11022" xr:uid="{00000000-0005-0000-0000-0000B4710000}"/>
    <cellStyle name="SAPBEXresItemX 56 4" xfId="13403" xr:uid="{00000000-0005-0000-0000-0000B5710000}"/>
    <cellStyle name="SAPBEXresItemX 56 5" xfId="12361" xr:uid="{00000000-0005-0000-0000-0000B6710000}"/>
    <cellStyle name="SAPBEXresItemX 56 6" xfId="18099" xr:uid="{00000000-0005-0000-0000-0000B7710000}"/>
    <cellStyle name="SAPBEXresItemX 56 7" xfId="17057" xr:uid="{00000000-0005-0000-0000-0000B8710000}"/>
    <cellStyle name="SAPBEXresItemX 56 8" xfId="22695" xr:uid="{00000000-0005-0000-0000-0000B9710000}"/>
    <cellStyle name="SAPBEXresItemX 57" xfId="5443" xr:uid="{00000000-0005-0000-0000-0000BA710000}"/>
    <cellStyle name="SAPBEXresItemX 58" xfId="10412" xr:uid="{00000000-0005-0000-0000-0000BB710000}"/>
    <cellStyle name="SAPBEXresItemX 59" xfId="12737" xr:uid="{00000000-0005-0000-0000-0000BC710000}"/>
    <cellStyle name="SAPBEXresItemX 6" xfId="3267" xr:uid="{00000000-0005-0000-0000-0000BD710000}"/>
    <cellStyle name="SAPBEXresItemX 6 2" xfId="5805" xr:uid="{00000000-0005-0000-0000-0000BE710000}"/>
    <cellStyle name="SAPBEXresItemX 6 3" xfId="9987" xr:uid="{00000000-0005-0000-0000-0000BF710000}"/>
    <cellStyle name="SAPBEXresItemX 6 4" xfId="12173" xr:uid="{00000000-0005-0000-0000-0000C0710000}"/>
    <cellStyle name="SAPBEXresItemX 6 5" xfId="14413" xr:uid="{00000000-0005-0000-0000-0000C1710000}"/>
    <cellStyle name="SAPBEXresItemX 6 6" xfId="15536" xr:uid="{00000000-0005-0000-0000-0000C2710000}"/>
    <cellStyle name="SAPBEXresItemX 6 7" xfId="19109" xr:uid="{00000000-0005-0000-0000-0000C3710000}"/>
    <cellStyle name="SAPBEXresItemX 6 8" xfId="20232" xr:uid="{00000000-0005-0000-0000-0000C4710000}"/>
    <cellStyle name="SAPBEXresItemX 6 9" xfId="23615" xr:uid="{00000000-0005-0000-0000-0000C5710000}"/>
    <cellStyle name="SAPBEXresItemX 60" xfId="16654" xr:uid="{00000000-0005-0000-0000-0000C6710000}"/>
    <cellStyle name="SAPBEXresItemX 61" xfId="17433" xr:uid="{00000000-0005-0000-0000-0000C7710000}"/>
    <cellStyle name="SAPBEXresItemX 62" xfId="21350" xr:uid="{00000000-0005-0000-0000-0000C8710000}"/>
    <cellStyle name="SAPBEXresItemX 63" xfId="22083" xr:uid="{00000000-0005-0000-0000-0000C9710000}"/>
    <cellStyle name="SAPBEXresItemX 7" xfId="3310" xr:uid="{00000000-0005-0000-0000-0000CA710000}"/>
    <cellStyle name="SAPBEXresItemX 7 2" xfId="5848" xr:uid="{00000000-0005-0000-0000-0000CB710000}"/>
    <cellStyle name="SAPBEXresItemX 7 3" xfId="9076" xr:uid="{00000000-0005-0000-0000-0000CC710000}"/>
    <cellStyle name="SAPBEXresItemX 7 4" xfId="10773" xr:uid="{00000000-0005-0000-0000-0000CD710000}"/>
    <cellStyle name="SAPBEXresItemX 7 5" xfId="12310" xr:uid="{00000000-0005-0000-0000-0000CE710000}"/>
    <cellStyle name="SAPBEXresItemX 7 6" xfId="16823" xr:uid="{00000000-0005-0000-0000-0000CF710000}"/>
    <cellStyle name="SAPBEXresItemX 7 7" xfId="17006" xr:uid="{00000000-0005-0000-0000-0000D0710000}"/>
    <cellStyle name="SAPBEXresItemX 7 8" xfId="21519" xr:uid="{00000000-0005-0000-0000-0000D1710000}"/>
    <cellStyle name="SAPBEXresItemX 7 9" xfId="21701" xr:uid="{00000000-0005-0000-0000-0000D2710000}"/>
    <cellStyle name="SAPBEXresItemX 8" xfId="3353" xr:uid="{00000000-0005-0000-0000-0000D3710000}"/>
    <cellStyle name="SAPBEXresItemX 8 2" xfId="5891" xr:uid="{00000000-0005-0000-0000-0000D4710000}"/>
    <cellStyle name="SAPBEXresItemX 8 3" xfId="8865" xr:uid="{00000000-0005-0000-0000-0000D5710000}"/>
    <cellStyle name="SAPBEXresItemX 8 4" xfId="10484" xr:uid="{00000000-0005-0000-0000-0000D6710000}"/>
    <cellStyle name="SAPBEXresItemX 8 5" xfId="12818" xr:uid="{00000000-0005-0000-0000-0000D7710000}"/>
    <cellStyle name="SAPBEXresItemX 8 6" xfId="16160" xr:uid="{00000000-0005-0000-0000-0000D8710000}"/>
    <cellStyle name="SAPBEXresItemX 8 7" xfId="17514" xr:uid="{00000000-0005-0000-0000-0000D9710000}"/>
    <cellStyle name="SAPBEXresItemX 8 8" xfId="20856" xr:uid="{00000000-0005-0000-0000-0000DA710000}"/>
    <cellStyle name="SAPBEXresItemX 8 9" xfId="22154" xr:uid="{00000000-0005-0000-0000-0000DB710000}"/>
    <cellStyle name="SAPBEXresItemX 9" xfId="3396" xr:uid="{00000000-0005-0000-0000-0000DC710000}"/>
    <cellStyle name="SAPBEXresItemX 9 2" xfId="5934" xr:uid="{00000000-0005-0000-0000-0000DD710000}"/>
    <cellStyle name="SAPBEXresItemX 9 3" xfId="8822" xr:uid="{00000000-0005-0000-0000-0000DE710000}"/>
    <cellStyle name="SAPBEXresItemX 9 4" xfId="11520" xr:uid="{00000000-0005-0000-0000-0000DF710000}"/>
    <cellStyle name="SAPBEXresItemX 9 5" xfId="13949" xr:uid="{00000000-0005-0000-0000-0000E0710000}"/>
    <cellStyle name="SAPBEXresItemX 9 6" xfId="15015" xr:uid="{00000000-0005-0000-0000-0000E1710000}"/>
    <cellStyle name="SAPBEXresItemX 9 7" xfId="18645" xr:uid="{00000000-0005-0000-0000-0000E2710000}"/>
    <cellStyle name="SAPBEXresItemX 9 8" xfId="19711" xr:uid="{00000000-0005-0000-0000-0000E3710000}"/>
    <cellStyle name="SAPBEXresItemX 9 9" xfId="23194" xr:uid="{00000000-0005-0000-0000-0000E4710000}"/>
    <cellStyle name="SAPBEXstdData" xfId="2974" xr:uid="{00000000-0005-0000-0000-0000E5710000}"/>
    <cellStyle name="SAPBEXstdData 10" xfId="3440" xr:uid="{00000000-0005-0000-0000-0000E6710000}"/>
    <cellStyle name="SAPBEXstdData 10 2" xfId="5978" xr:uid="{00000000-0005-0000-0000-0000E7710000}"/>
    <cellStyle name="SAPBEXstdData 10 3" xfId="8848" xr:uid="{00000000-0005-0000-0000-0000E8710000}"/>
    <cellStyle name="SAPBEXstdData 10 4" xfId="12038" xr:uid="{00000000-0005-0000-0000-0000E9710000}"/>
    <cellStyle name="SAPBEXstdData 10 5" xfId="14520" xr:uid="{00000000-0005-0000-0000-0000EA710000}"/>
    <cellStyle name="SAPBEXstdData 10 6" xfId="14366" xr:uid="{00000000-0005-0000-0000-0000EB710000}"/>
    <cellStyle name="SAPBEXstdData 10 7" xfId="19216" xr:uid="{00000000-0005-0000-0000-0000EC710000}"/>
    <cellStyle name="SAPBEXstdData 10 8" xfId="19062" xr:uid="{00000000-0005-0000-0000-0000ED710000}"/>
    <cellStyle name="SAPBEXstdData 10 9" xfId="23713" xr:uid="{00000000-0005-0000-0000-0000EE710000}"/>
    <cellStyle name="SAPBEXstdData 11" xfId="3499" xr:uid="{00000000-0005-0000-0000-0000EF710000}"/>
    <cellStyle name="SAPBEXstdData 11 2" xfId="6037" xr:uid="{00000000-0005-0000-0000-0000F0710000}"/>
    <cellStyle name="SAPBEXstdData 11 3" xfId="8336" xr:uid="{00000000-0005-0000-0000-0000F1710000}"/>
    <cellStyle name="SAPBEXstdData 11 4" xfId="10617" xr:uid="{00000000-0005-0000-0000-0000F2710000}"/>
    <cellStyle name="SAPBEXstdData 11 5" xfId="12965" xr:uid="{00000000-0005-0000-0000-0000F3710000}"/>
    <cellStyle name="SAPBEXstdData 11 6" xfId="15187" xr:uid="{00000000-0005-0000-0000-0000F4710000}"/>
    <cellStyle name="SAPBEXstdData 11 7" xfId="17661" xr:uid="{00000000-0005-0000-0000-0000F5710000}"/>
    <cellStyle name="SAPBEXstdData 11 8" xfId="19883" xr:uid="{00000000-0005-0000-0000-0000F6710000}"/>
    <cellStyle name="SAPBEXstdData 11 9" xfId="22290" xr:uid="{00000000-0005-0000-0000-0000F7710000}"/>
    <cellStyle name="SAPBEXstdData 12" xfId="3526" xr:uid="{00000000-0005-0000-0000-0000F8710000}"/>
    <cellStyle name="SAPBEXstdData 12 2" xfId="6064" xr:uid="{00000000-0005-0000-0000-0000F9710000}"/>
    <cellStyle name="SAPBEXstdData 12 3" xfId="9989" xr:uid="{00000000-0005-0000-0000-0000FA710000}"/>
    <cellStyle name="SAPBEXstdData 12 4" xfId="11730" xr:uid="{00000000-0005-0000-0000-0000FB710000}"/>
    <cellStyle name="SAPBEXstdData 12 5" xfId="14181" xr:uid="{00000000-0005-0000-0000-0000FC710000}"/>
    <cellStyle name="SAPBEXstdData 12 6" xfId="16483" xr:uid="{00000000-0005-0000-0000-0000FD710000}"/>
    <cellStyle name="SAPBEXstdData 12 7" xfId="18877" xr:uid="{00000000-0005-0000-0000-0000FE710000}"/>
    <cellStyle name="SAPBEXstdData 12 8" xfId="21179" xr:uid="{00000000-0005-0000-0000-0000FF710000}"/>
    <cellStyle name="SAPBEXstdData 12 9" xfId="23404" xr:uid="{00000000-0005-0000-0000-000000720000}"/>
    <cellStyle name="SAPBEXstdData 13" xfId="3602" xr:uid="{00000000-0005-0000-0000-000001720000}"/>
    <cellStyle name="SAPBEXstdData 13 2" xfId="6140" xr:uid="{00000000-0005-0000-0000-000002720000}"/>
    <cellStyle name="SAPBEXstdData 13 3" xfId="9781" xr:uid="{00000000-0005-0000-0000-000003720000}"/>
    <cellStyle name="SAPBEXstdData 13 4" xfId="10291" xr:uid="{00000000-0005-0000-0000-000004720000}"/>
    <cellStyle name="SAPBEXstdData 13 5" xfId="12604" xr:uid="{00000000-0005-0000-0000-000005720000}"/>
    <cellStyle name="SAPBEXstdData 13 6" xfId="16536" xr:uid="{00000000-0005-0000-0000-000006720000}"/>
    <cellStyle name="SAPBEXstdData 13 7" xfId="17300" xr:uid="{00000000-0005-0000-0000-000007720000}"/>
    <cellStyle name="SAPBEXstdData 13 8" xfId="21232" xr:uid="{00000000-0005-0000-0000-000008720000}"/>
    <cellStyle name="SAPBEXstdData 13 9" xfId="21961" xr:uid="{00000000-0005-0000-0000-000009720000}"/>
    <cellStyle name="SAPBEXstdData 14" xfId="3638" xr:uid="{00000000-0005-0000-0000-00000A720000}"/>
    <cellStyle name="SAPBEXstdData 14 2" xfId="6176" xr:uid="{00000000-0005-0000-0000-00000B720000}"/>
    <cellStyle name="SAPBEXstdData 14 3" xfId="9668" xr:uid="{00000000-0005-0000-0000-00000C720000}"/>
    <cellStyle name="SAPBEXstdData 14 4" xfId="10726" xr:uid="{00000000-0005-0000-0000-00000D720000}"/>
    <cellStyle name="SAPBEXstdData 14 5" xfId="13081" xr:uid="{00000000-0005-0000-0000-00000E720000}"/>
    <cellStyle name="SAPBEXstdData 14 6" xfId="15472" xr:uid="{00000000-0005-0000-0000-00000F720000}"/>
    <cellStyle name="SAPBEXstdData 14 7" xfId="17777" xr:uid="{00000000-0005-0000-0000-000010720000}"/>
    <cellStyle name="SAPBEXstdData 14 8" xfId="20168" xr:uid="{00000000-0005-0000-0000-000011720000}"/>
    <cellStyle name="SAPBEXstdData 14 9" xfId="22399" xr:uid="{00000000-0005-0000-0000-000012720000}"/>
    <cellStyle name="SAPBEXstdData 15" xfId="3536" xr:uid="{00000000-0005-0000-0000-000013720000}"/>
    <cellStyle name="SAPBEXstdData 15 2" xfId="6074" xr:uid="{00000000-0005-0000-0000-000014720000}"/>
    <cellStyle name="SAPBEXstdData 15 3" xfId="8382" xr:uid="{00000000-0005-0000-0000-000015720000}"/>
    <cellStyle name="SAPBEXstdData 15 4" xfId="11831" xr:uid="{00000000-0005-0000-0000-000016720000}"/>
    <cellStyle name="SAPBEXstdData 15 5" xfId="14289" xr:uid="{00000000-0005-0000-0000-000017720000}"/>
    <cellStyle name="SAPBEXstdData 15 6" xfId="16303" xr:uid="{00000000-0005-0000-0000-000018720000}"/>
    <cellStyle name="SAPBEXstdData 15 7" xfId="18985" xr:uid="{00000000-0005-0000-0000-000019720000}"/>
    <cellStyle name="SAPBEXstdData 15 8" xfId="20999" xr:uid="{00000000-0005-0000-0000-00001A720000}"/>
    <cellStyle name="SAPBEXstdData 15 9" xfId="23506" xr:uid="{00000000-0005-0000-0000-00001B720000}"/>
    <cellStyle name="SAPBEXstdData 16" xfId="3655" xr:uid="{00000000-0005-0000-0000-00001C720000}"/>
    <cellStyle name="SAPBEXstdData 16 2" xfId="6193" xr:uid="{00000000-0005-0000-0000-00001D720000}"/>
    <cellStyle name="SAPBEXstdData 16 3" xfId="8311" xr:uid="{00000000-0005-0000-0000-00001E720000}"/>
    <cellStyle name="SAPBEXstdData 16 4" xfId="11296" xr:uid="{00000000-0005-0000-0000-00001F720000}"/>
    <cellStyle name="SAPBEXstdData 16 5" xfId="13703" xr:uid="{00000000-0005-0000-0000-000020720000}"/>
    <cellStyle name="SAPBEXstdData 16 6" xfId="15635" xr:uid="{00000000-0005-0000-0000-000021720000}"/>
    <cellStyle name="SAPBEXstdData 16 7" xfId="18399" xr:uid="{00000000-0005-0000-0000-000022720000}"/>
    <cellStyle name="SAPBEXstdData 16 8" xfId="20331" xr:uid="{00000000-0005-0000-0000-000023720000}"/>
    <cellStyle name="SAPBEXstdData 16 9" xfId="22970" xr:uid="{00000000-0005-0000-0000-000024720000}"/>
    <cellStyle name="SAPBEXstdData 17" xfId="3827" xr:uid="{00000000-0005-0000-0000-000025720000}"/>
    <cellStyle name="SAPBEXstdData 17 2" xfId="6365" xr:uid="{00000000-0005-0000-0000-000026720000}"/>
    <cellStyle name="SAPBEXstdData 17 3" xfId="9343" xr:uid="{00000000-0005-0000-0000-000027720000}"/>
    <cellStyle name="SAPBEXstdData 17 4" xfId="11418" xr:uid="{00000000-0005-0000-0000-000028720000}"/>
    <cellStyle name="SAPBEXstdData 17 5" xfId="13835" xr:uid="{00000000-0005-0000-0000-000029720000}"/>
    <cellStyle name="SAPBEXstdData 17 6" xfId="15825" xr:uid="{00000000-0005-0000-0000-00002A720000}"/>
    <cellStyle name="SAPBEXstdData 17 7" xfId="18531" xr:uid="{00000000-0005-0000-0000-00002B720000}"/>
    <cellStyle name="SAPBEXstdData 17 8" xfId="20521" xr:uid="{00000000-0005-0000-0000-00002C720000}"/>
    <cellStyle name="SAPBEXstdData 17 9" xfId="23092" xr:uid="{00000000-0005-0000-0000-00002D720000}"/>
    <cellStyle name="SAPBEXstdData 18" xfId="3833" xr:uid="{00000000-0005-0000-0000-00002E720000}"/>
    <cellStyle name="SAPBEXstdData 18 2" xfId="6371" xr:uid="{00000000-0005-0000-0000-00002F720000}"/>
    <cellStyle name="SAPBEXstdData 18 3" xfId="8578" xr:uid="{00000000-0005-0000-0000-000030720000}"/>
    <cellStyle name="SAPBEXstdData 18 4" xfId="11263" xr:uid="{00000000-0005-0000-0000-000031720000}"/>
    <cellStyle name="SAPBEXstdData 18 5" xfId="13669" xr:uid="{00000000-0005-0000-0000-000032720000}"/>
    <cellStyle name="SAPBEXstdData 18 6" xfId="16384" xr:uid="{00000000-0005-0000-0000-000033720000}"/>
    <cellStyle name="SAPBEXstdData 18 7" xfId="18365" xr:uid="{00000000-0005-0000-0000-000034720000}"/>
    <cellStyle name="SAPBEXstdData 18 8" xfId="21080" xr:uid="{00000000-0005-0000-0000-000035720000}"/>
    <cellStyle name="SAPBEXstdData 18 9" xfId="22937" xr:uid="{00000000-0005-0000-0000-000036720000}"/>
    <cellStyle name="SAPBEXstdData 19" xfId="3917" xr:uid="{00000000-0005-0000-0000-000037720000}"/>
    <cellStyle name="SAPBEXstdData 19 2" xfId="6455" xr:uid="{00000000-0005-0000-0000-000038720000}"/>
    <cellStyle name="SAPBEXstdData 19 3" xfId="9600" xr:uid="{00000000-0005-0000-0000-000039720000}"/>
    <cellStyle name="SAPBEXstdData 19 4" xfId="11276" xr:uid="{00000000-0005-0000-0000-00003A720000}"/>
    <cellStyle name="SAPBEXstdData 19 5" xfId="13682" xr:uid="{00000000-0005-0000-0000-00003B720000}"/>
    <cellStyle name="SAPBEXstdData 19 6" xfId="15989" xr:uid="{00000000-0005-0000-0000-00003C720000}"/>
    <cellStyle name="SAPBEXstdData 19 7" xfId="18378" xr:uid="{00000000-0005-0000-0000-00003D720000}"/>
    <cellStyle name="SAPBEXstdData 19 8" xfId="20685" xr:uid="{00000000-0005-0000-0000-00003E720000}"/>
    <cellStyle name="SAPBEXstdData 19 9" xfId="22950" xr:uid="{00000000-0005-0000-0000-00003F720000}"/>
    <cellStyle name="SAPBEXstdData 2" xfId="3093" xr:uid="{00000000-0005-0000-0000-000040720000}"/>
    <cellStyle name="SAPBEXstdData 2 2" xfId="5420" xr:uid="{00000000-0005-0000-0000-000041720000}"/>
    <cellStyle name="SAPBEXstdData 2 3" xfId="9132" xr:uid="{00000000-0005-0000-0000-000042720000}"/>
    <cellStyle name="SAPBEXstdData 2 4" xfId="11223" xr:uid="{00000000-0005-0000-0000-000043720000}"/>
    <cellStyle name="SAPBEXstdData 2 5" xfId="13626" xr:uid="{00000000-0005-0000-0000-000044720000}"/>
    <cellStyle name="SAPBEXstdData 2 6" xfId="16139" xr:uid="{00000000-0005-0000-0000-000045720000}"/>
    <cellStyle name="SAPBEXstdData 2 7" xfId="18322" xr:uid="{00000000-0005-0000-0000-000046720000}"/>
    <cellStyle name="SAPBEXstdData 2 8" xfId="20835" xr:uid="{00000000-0005-0000-0000-000047720000}"/>
    <cellStyle name="SAPBEXstdData 2 9" xfId="22898" xr:uid="{00000000-0005-0000-0000-000048720000}"/>
    <cellStyle name="SAPBEXstdData 20" xfId="3960" xr:uid="{00000000-0005-0000-0000-000049720000}"/>
    <cellStyle name="SAPBEXstdData 20 2" xfId="6498" xr:uid="{00000000-0005-0000-0000-00004A720000}"/>
    <cellStyle name="SAPBEXstdData 20 3" xfId="7980" xr:uid="{00000000-0005-0000-0000-00004B720000}"/>
    <cellStyle name="SAPBEXstdData 20 4" xfId="11962" xr:uid="{00000000-0005-0000-0000-00004C720000}"/>
    <cellStyle name="SAPBEXstdData 20 5" xfId="14438" xr:uid="{00000000-0005-0000-0000-00004D720000}"/>
    <cellStyle name="SAPBEXstdData 20 6" xfId="15265" xr:uid="{00000000-0005-0000-0000-00004E720000}"/>
    <cellStyle name="SAPBEXstdData 20 7" xfId="19134" xr:uid="{00000000-0005-0000-0000-00004F720000}"/>
    <cellStyle name="SAPBEXstdData 20 8" xfId="19961" xr:uid="{00000000-0005-0000-0000-000050720000}"/>
    <cellStyle name="SAPBEXstdData 20 9" xfId="23637" xr:uid="{00000000-0005-0000-0000-000051720000}"/>
    <cellStyle name="SAPBEXstdData 21" xfId="3643" xr:uid="{00000000-0005-0000-0000-000052720000}"/>
    <cellStyle name="SAPBEXstdData 21 2" xfId="6181" xr:uid="{00000000-0005-0000-0000-000053720000}"/>
    <cellStyle name="SAPBEXstdData 21 3" xfId="8522" xr:uid="{00000000-0005-0000-0000-000054720000}"/>
    <cellStyle name="SAPBEXstdData 21 4" xfId="11204" xr:uid="{00000000-0005-0000-0000-000055720000}"/>
    <cellStyle name="SAPBEXstdData 21 5" xfId="13605" xr:uid="{00000000-0005-0000-0000-000056720000}"/>
    <cellStyle name="SAPBEXstdData 21 6" xfId="14969" xr:uid="{00000000-0005-0000-0000-000057720000}"/>
    <cellStyle name="SAPBEXstdData 21 7" xfId="18301" xr:uid="{00000000-0005-0000-0000-000058720000}"/>
    <cellStyle name="SAPBEXstdData 21 8" xfId="19665" xr:uid="{00000000-0005-0000-0000-000059720000}"/>
    <cellStyle name="SAPBEXstdData 21 9" xfId="22879" xr:uid="{00000000-0005-0000-0000-00005A720000}"/>
    <cellStyle name="SAPBEXstdData 22" xfId="4086" xr:uid="{00000000-0005-0000-0000-00005B720000}"/>
    <cellStyle name="SAPBEXstdData 22 2" xfId="6624" xr:uid="{00000000-0005-0000-0000-00005C720000}"/>
    <cellStyle name="SAPBEXstdData 22 3" xfId="8004" xr:uid="{00000000-0005-0000-0000-00005D720000}"/>
    <cellStyle name="SAPBEXstdData 22 4" xfId="10327" xr:uid="{00000000-0005-0000-0000-00005E720000}"/>
    <cellStyle name="SAPBEXstdData 22 5" xfId="12646" xr:uid="{00000000-0005-0000-0000-00005F720000}"/>
    <cellStyle name="SAPBEXstdData 22 6" xfId="15257" xr:uid="{00000000-0005-0000-0000-000060720000}"/>
    <cellStyle name="SAPBEXstdData 22 7" xfId="17342" xr:uid="{00000000-0005-0000-0000-000061720000}"/>
    <cellStyle name="SAPBEXstdData 22 8" xfId="19953" xr:uid="{00000000-0005-0000-0000-000062720000}"/>
    <cellStyle name="SAPBEXstdData 22 9" xfId="21998" xr:uid="{00000000-0005-0000-0000-000063720000}"/>
    <cellStyle name="SAPBEXstdData 23" xfId="4108" xr:uid="{00000000-0005-0000-0000-000064720000}"/>
    <cellStyle name="SAPBEXstdData 23 2" xfId="6646" xr:uid="{00000000-0005-0000-0000-000065720000}"/>
    <cellStyle name="SAPBEXstdData 23 3" xfId="8572" xr:uid="{00000000-0005-0000-0000-000066720000}"/>
    <cellStyle name="SAPBEXstdData 23 4" xfId="10594" xr:uid="{00000000-0005-0000-0000-000067720000}"/>
    <cellStyle name="SAPBEXstdData 23 5" xfId="12942" xr:uid="{00000000-0005-0000-0000-000068720000}"/>
    <cellStyle name="SAPBEXstdData 23 6" xfId="15376" xr:uid="{00000000-0005-0000-0000-000069720000}"/>
    <cellStyle name="SAPBEXstdData 23 7" xfId="17638" xr:uid="{00000000-0005-0000-0000-00006A720000}"/>
    <cellStyle name="SAPBEXstdData 23 8" xfId="20072" xr:uid="{00000000-0005-0000-0000-00006B720000}"/>
    <cellStyle name="SAPBEXstdData 23 9" xfId="22267" xr:uid="{00000000-0005-0000-0000-00006C720000}"/>
    <cellStyle name="SAPBEXstdData 24" xfId="4151" xr:uid="{00000000-0005-0000-0000-00006D720000}"/>
    <cellStyle name="SAPBEXstdData 24 2" xfId="6689" xr:uid="{00000000-0005-0000-0000-00006E720000}"/>
    <cellStyle name="SAPBEXstdData 24 3" xfId="8809" xr:uid="{00000000-0005-0000-0000-00006F720000}"/>
    <cellStyle name="SAPBEXstdData 24 4" xfId="11984" xr:uid="{00000000-0005-0000-0000-000070720000}"/>
    <cellStyle name="SAPBEXstdData 24 5" xfId="14462" xr:uid="{00000000-0005-0000-0000-000071720000}"/>
    <cellStyle name="SAPBEXstdData 24 6" xfId="16626" xr:uid="{00000000-0005-0000-0000-000072720000}"/>
    <cellStyle name="SAPBEXstdData 24 7" xfId="19158" xr:uid="{00000000-0005-0000-0000-000073720000}"/>
    <cellStyle name="SAPBEXstdData 24 8" xfId="21322" xr:uid="{00000000-0005-0000-0000-000074720000}"/>
    <cellStyle name="SAPBEXstdData 24 9" xfId="23659" xr:uid="{00000000-0005-0000-0000-000075720000}"/>
    <cellStyle name="SAPBEXstdData 25" xfId="4194" xr:uid="{00000000-0005-0000-0000-000076720000}"/>
    <cellStyle name="SAPBEXstdData 25 2" xfId="6732" xr:uid="{00000000-0005-0000-0000-000077720000}"/>
    <cellStyle name="SAPBEXstdData 25 3" xfId="9044" xr:uid="{00000000-0005-0000-0000-000078720000}"/>
    <cellStyle name="SAPBEXstdData 25 4" xfId="9705" xr:uid="{00000000-0005-0000-0000-000079720000}"/>
    <cellStyle name="SAPBEXstdData 25 5" xfId="14924" xr:uid="{00000000-0005-0000-0000-00007A720000}"/>
    <cellStyle name="SAPBEXstdData 25 6" xfId="16579" xr:uid="{00000000-0005-0000-0000-00007B720000}"/>
    <cellStyle name="SAPBEXstdData 25 7" xfId="19620" xr:uid="{00000000-0005-0000-0000-00007C720000}"/>
    <cellStyle name="SAPBEXstdData 25 8" xfId="21275" xr:uid="{00000000-0005-0000-0000-00007D720000}"/>
    <cellStyle name="SAPBEXstdData 25 9" xfId="24087" xr:uid="{00000000-0005-0000-0000-00007E720000}"/>
    <cellStyle name="SAPBEXstdData 26" xfId="4236" xr:uid="{00000000-0005-0000-0000-00007F720000}"/>
    <cellStyle name="SAPBEXstdData 26 2" xfId="6774" xr:uid="{00000000-0005-0000-0000-000080720000}"/>
    <cellStyle name="SAPBEXstdData 26 3" xfId="8697" xr:uid="{00000000-0005-0000-0000-000081720000}"/>
    <cellStyle name="SAPBEXstdData 26 4" xfId="10331" xr:uid="{00000000-0005-0000-0000-000082720000}"/>
    <cellStyle name="SAPBEXstdData 26 5" xfId="12650" xr:uid="{00000000-0005-0000-0000-000083720000}"/>
    <cellStyle name="SAPBEXstdData 26 6" xfId="15755" xr:uid="{00000000-0005-0000-0000-000084720000}"/>
    <cellStyle name="SAPBEXstdData 26 7" xfId="17346" xr:uid="{00000000-0005-0000-0000-000085720000}"/>
    <cellStyle name="SAPBEXstdData 26 8" xfId="20451" xr:uid="{00000000-0005-0000-0000-000086720000}"/>
    <cellStyle name="SAPBEXstdData 26 9" xfId="22002" xr:uid="{00000000-0005-0000-0000-000087720000}"/>
    <cellStyle name="SAPBEXstdData 27" xfId="4279" xr:uid="{00000000-0005-0000-0000-000088720000}"/>
    <cellStyle name="SAPBEXstdData 27 2" xfId="6817" xr:uid="{00000000-0005-0000-0000-000089720000}"/>
    <cellStyle name="SAPBEXstdData 27 3" xfId="8146" xr:uid="{00000000-0005-0000-0000-00008A720000}"/>
    <cellStyle name="SAPBEXstdData 27 4" xfId="10987" xr:uid="{00000000-0005-0000-0000-00008B720000}"/>
    <cellStyle name="SAPBEXstdData 27 5" xfId="13361" xr:uid="{00000000-0005-0000-0000-00008C720000}"/>
    <cellStyle name="SAPBEXstdData 27 6" xfId="16284" xr:uid="{00000000-0005-0000-0000-00008D720000}"/>
    <cellStyle name="SAPBEXstdData 27 7" xfId="18057" xr:uid="{00000000-0005-0000-0000-00008E720000}"/>
    <cellStyle name="SAPBEXstdData 27 8" xfId="20980" xr:uid="{00000000-0005-0000-0000-00008F720000}"/>
    <cellStyle name="SAPBEXstdData 27 9" xfId="22660" xr:uid="{00000000-0005-0000-0000-000090720000}"/>
    <cellStyle name="SAPBEXstdData 28" xfId="4322" xr:uid="{00000000-0005-0000-0000-000091720000}"/>
    <cellStyle name="SAPBEXstdData 28 2" xfId="6860" xr:uid="{00000000-0005-0000-0000-000092720000}"/>
    <cellStyle name="SAPBEXstdData 28 3" xfId="8316" xr:uid="{00000000-0005-0000-0000-000093720000}"/>
    <cellStyle name="SAPBEXstdData 28 4" xfId="9666" xr:uid="{00000000-0005-0000-0000-000094720000}"/>
    <cellStyle name="SAPBEXstdData 28 5" xfId="12382" xr:uid="{00000000-0005-0000-0000-000095720000}"/>
    <cellStyle name="SAPBEXstdData 28 6" xfId="16665" xr:uid="{00000000-0005-0000-0000-000096720000}"/>
    <cellStyle name="SAPBEXstdData 28 7" xfId="17078" xr:uid="{00000000-0005-0000-0000-000097720000}"/>
    <cellStyle name="SAPBEXstdData 28 8" xfId="21361" xr:uid="{00000000-0005-0000-0000-000098720000}"/>
    <cellStyle name="SAPBEXstdData 28 9" xfId="21767" xr:uid="{00000000-0005-0000-0000-000099720000}"/>
    <cellStyle name="SAPBEXstdData 29" xfId="4365" xr:uid="{00000000-0005-0000-0000-00009A720000}"/>
    <cellStyle name="SAPBEXstdData 29 2" xfId="6903" xr:uid="{00000000-0005-0000-0000-00009B720000}"/>
    <cellStyle name="SAPBEXstdData 29 3" xfId="8628" xr:uid="{00000000-0005-0000-0000-00009C720000}"/>
    <cellStyle name="SAPBEXstdData 29 4" xfId="11548" xr:uid="{00000000-0005-0000-0000-00009D720000}"/>
    <cellStyle name="SAPBEXstdData 29 5" xfId="13982" xr:uid="{00000000-0005-0000-0000-00009E720000}"/>
    <cellStyle name="SAPBEXstdData 29 6" xfId="15595" xr:uid="{00000000-0005-0000-0000-00009F720000}"/>
    <cellStyle name="SAPBEXstdData 29 7" xfId="18678" xr:uid="{00000000-0005-0000-0000-0000A0720000}"/>
    <cellStyle name="SAPBEXstdData 29 8" xfId="20291" xr:uid="{00000000-0005-0000-0000-0000A1720000}"/>
    <cellStyle name="SAPBEXstdData 29 9" xfId="23222" xr:uid="{00000000-0005-0000-0000-0000A2720000}"/>
    <cellStyle name="SAPBEXstdData 3" xfId="3139" xr:uid="{00000000-0005-0000-0000-0000A3720000}"/>
    <cellStyle name="SAPBEXstdData 3 2" xfId="5677" xr:uid="{00000000-0005-0000-0000-0000A4720000}"/>
    <cellStyle name="SAPBEXstdData 3 3" xfId="8859" xr:uid="{00000000-0005-0000-0000-0000A5720000}"/>
    <cellStyle name="SAPBEXstdData 3 4" xfId="11074" xr:uid="{00000000-0005-0000-0000-0000A6720000}"/>
    <cellStyle name="SAPBEXstdData 3 5" xfId="13463" xr:uid="{00000000-0005-0000-0000-0000A7720000}"/>
    <cellStyle name="SAPBEXstdData 3 6" xfId="13422" xr:uid="{00000000-0005-0000-0000-0000A8720000}"/>
    <cellStyle name="SAPBEXstdData 3 7" xfId="18159" xr:uid="{00000000-0005-0000-0000-0000A9720000}"/>
    <cellStyle name="SAPBEXstdData 3 8" xfId="18118" xr:uid="{00000000-0005-0000-0000-0000AA720000}"/>
    <cellStyle name="SAPBEXstdData 3 9" xfId="22747" xr:uid="{00000000-0005-0000-0000-0000AB720000}"/>
    <cellStyle name="SAPBEXstdData 30" xfId="4408" xr:uid="{00000000-0005-0000-0000-0000AC720000}"/>
    <cellStyle name="SAPBEXstdData 30 2" xfId="6946" xr:uid="{00000000-0005-0000-0000-0000AD720000}"/>
    <cellStyle name="SAPBEXstdData 30 3" xfId="10006" xr:uid="{00000000-0005-0000-0000-0000AE720000}"/>
    <cellStyle name="SAPBEXstdData 30 4" xfId="11378" xr:uid="{00000000-0005-0000-0000-0000AF720000}"/>
    <cellStyle name="SAPBEXstdData 30 5" xfId="13792" xr:uid="{00000000-0005-0000-0000-0000B0720000}"/>
    <cellStyle name="SAPBEXstdData 30 6" xfId="14977" xr:uid="{00000000-0005-0000-0000-0000B1720000}"/>
    <cellStyle name="SAPBEXstdData 30 7" xfId="18488" xr:uid="{00000000-0005-0000-0000-0000B2720000}"/>
    <cellStyle name="SAPBEXstdData 30 8" xfId="19673" xr:uid="{00000000-0005-0000-0000-0000B3720000}"/>
    <cellStyle name="SAPBEXstdData 30 9" xfId="23052" xr:uid="{00000000-0005-0000-0000-0000B4720000}"/>
    <cellStyle name="SAPBEXstdData 31" xfId="4451" xr:uid="{00000000-0005-0000-0000-0000B5720000}"/>
    <cellStyle name="SAPBEXstdData 31 2" xfId="6989" xr:uid="{00000000-0005-0000-0000-0000B6720000}"/>
    <cellStyle name="SAPBEXstdData 31 3" xfId="8445" xr:uid="{00000000-0005-0000-0000-0000B7720000}"/>
    <cellStyle name="SAPBEXstdData 31 4" xfId="10974" xr:uid="{00000000-0005-0000-0000-0000B8720000}"/>
    <cellStyle name="SAPBEXstdData 31 5" xfId="13346" xr:uid="{00000000-0005-0000-0000-0000B9720000}"/>
    <cellStyle name="SAPBEXstdData 31 6" xfId="15668" xr:uid="{00000000-0005-0000-0000-0000BA720000}"/>
    <cellStyle name="SAPBEXstdData 31 7" xfId="18042" xr:uid="{00000000-0005-0000-0000-0000BB720000}"/>
    <cellStyle name="SAPBEXstdData 31 8" xfId="20364" xr:uid="{00000000-0005-0000-0000-0000BC720000}"/>
    <cellStyle name="SAPBEXstdData 31 9" xfId="22645" xr:uid="{00000000-0005-0000-0000-0000BD720000}"/>
    <cellStyle name="SAPBEXstdData 32" xfId="4515" xr:uid="{00000000-0005-0000-0000-0000BE720000}"/>
    <cellStyle name="SAPBEXstdData 32 2" xfId="7053" xr:uid="{00000000-0005-0000-0000-0000BF720000}"/>
    <cellStyle name="SAPBEXstdData 32 3" xfId="9572" xr:uid="{00000000-0005-0000-0000-0000C0720000}"/>
    <cellStyle name="SAPBEXstdData 32 4" xfId="12021" xr:uid="{00000000-0005-0000-0000-0000C1720000}"/>
    <cellStyle name="SAPBEXstdData 32 5" xfId="14501" xr:uid="{00000000-0005-0000-0000-0000C2720000}"/>
    <cellStyle name="SAPBEXstdData 32 6" xfId="16936" xr:uid="{00000000-0005-0000-0000-0000C3720000}"/>
    <cellStyle name="SAPBEXstdData 32 7" xfId="19197" xr:uid="{00000000-0005-0000-0000-0000C4720000}"/>
    <cellStyle name="SAPBEXstdData 32 8" xfId="21632" xr:uid="{00000000-0005-0000-0000-0000C5720000}"/>
    <cellStyle name="SAPBEXstdData 32 9" xfId="23696" xr:uid="{00000000-0005-0000-0000-0000C6720000}"/>
    <cellStyle name="SAPBEXstdData 33" xfId="4537" xr:uid="{00000000-0005-0000-0000-0000C7720000}"/>
    <cellStyle name="SAPBEXstdData 33 2" xfId="7075" xr:uid="{00000000-0005-0000-0000-0000C8720000}"/>
    <cellStyle name="SAPBEXstdData 33 3" xfId="5444" xr:uid="{00000000-0005-0000-0000-0000C9720000}"/>
    <cellStyle name="SAPBEXstdData 33 4" xfId="11345" xr:uid="{00000000-0005-0000-0000-0000CA720000}"/>
    <cellStyle name="SAPBEXstdData 33 5" xfId="13757" xr:uid="{00000000-0005-0000-0000-0000CB720000}"/>
    <cellStyle name="SAPBEXstdData 33 6" xfId="16215" xr:uid="{00000000-0005-0000-0000-0000CC720000}"/>
    <cellStyle name="SAPBEXstdData 33 7" xfId="18453" xr:uid="{00000000-0005-0000-0000-0000CD720000}"/>
    <cellStyle name="SAPBEXstdData 33 8" xfId="20911" xr:uid="{00000000-0005-0000-0000-0000CE720000}"/>
    <cellStyle name="SAPBEXstdData 33 9" xfId="23019" xr:uid="{00000000-0005-0000-0000-0000CF720000}"/>
    <cellStyle name="SAPBEXstdData 34" xfId="4580" xr:uid="{00000000-0005-0000-0000-0000D0720000}"/>
    <cellStyle name="SAPBEXstdData 34 2" xfId="7118" xr:uid="{00000000-0005-0000-0000-0000D1720000}"/>
    <cellStyle name="SAPBEXstdData 34 3" xfId="9380" xr:uid="{00000000-0005-0000-0000-0000D2720000}"/>
    <cellStyle name="SAPBEXstdData 34 4" xfId="11845" xr:uid="{00000000-0005-0000-0000-0000D3720000}"/>
    <cellStyle name="SAPBEXstdData 34 5" xfId="14306" xr:uid="{00000000-0005-0000-0000-0000D4720000}"/>
    <cellStyle name="SAPBEXstdData 34 6" xfId="14986" xr:uid="{00000000-0005-0000-0000-0000D5720000}"/>
    <cellStyle name="SAPBEXstdData 34 7" xfId="19002" xr:uid="{00000000-0005-0000-0000-0000D6720000}"/>
    <cellStyle name="SAPBEXstdData 34 8" xfId="19682" xr:uid="{00000000-0005-0000-0000-0000D7720000}"/>
    <cellStyle name="SAPBEXstdData 34 9" xfId="23520" xr:uid="{00000000-0005-0000-0000-0000D8720000}"/>
    <cellStyle name="SAPBEXstdData 35" xfId="4623" xr:uid="{00000000-0005-0000-0000-0000D9720000}"/>
    <cellStyle name="SAPBEXstdData 35 2" xfId="7161" xr:uid="{00000000-0005-0000-0000-0000DA720000}"/>
    <cellStyle name="SAPBEXstdData 35 3" xfId="10096" xr:uid="{00000000-0005-0000-0000-0000DB720000}"/>
    <cellStyle name="SAPBEXstdData 35 4" xfId="11589" xr:uid="{00000000-0005-0000-0000-0000DC720000}"/>
    <cellStyle name="SAPBEXstdData 35 5" xfId="14027" xr:uid="{00000000-0005-0000-0000-0000DD720000}"/>
    <cellStyle name="SAPBEXstdData 35 6" xfId="15860" xr:uid="{00000000-0005-0000-0000-0000DE720000}"/>
    <cellStyle name="SAPBEXstdData 35 7" xfId="18723" xr:uid="{00000000-0005-0000-0000-0000DF720000}"/>
    <cellStyle name="SAPBEXstdData 35 8" xfId="20556" xr:uid="{00000000-0005-0000-0000-0000E0720000}"/>
    <cellStyle name="SAPBEXstdData 35 9" xfId="23263" xr:uid="{00000000-0005-0000-0000-0000E1720000}"/>
    <cellStyle name="SAPBEXstdData 36" xfId="4666" xr:uid="{00000000-0005-0000-0000-0000E2720000}"/>
    <cellStyle name="SAPBEXstdData 36 2" xfId="7204" xr:uid="{00000000-0005-0000-0000-0000E3720000}"/>
    <cellStyle name="SAPBEXstdData 36 3" xfId="8745" xr:uid="{00000000-0005-0000-0000-0000E4720000}"/>
    <cellStyle name="SAPBEXstdData 36 4" xfId="11611" xr:uid="{00000000-0005-0000-0000-0000E5720000}"/>
    <cellStyle name="SAPBEXstdData 36 5" xfId="14051" xr:uid="{00000000-0005-0000-0000-0000E6720000}"/>
    <cellStyle name="SAPBEXstdData 36 6" xfId="15319" xr:uid="{00000000-0005-0000-0000-0000E7720000}"/>
    <cellStyle name="SAPBEXstdData 36 7" xfId="18747" xr:uid="{00000000-0005-0000-0000-0000E8720000}"/>
    <cellStyle name="SAPBEXstdData 36 8" xfId="20015" xr:uid="{00000000-0005-0000-0000-0000E9720000}"/>
    <cellStyle name="SAPBEXstdData 36 9" xfId="23285" xr:uid="{00000000-0005-0000-0000-0000EA720000}"/>
    <cellStyle name="SAPBEXstdData 37" xfId="4708" xr:uid="{00000000-0005-0000-0000-0000EB720000}"/>
    <cellStyle name="SAPBEXstdData 37 2" xfId="7246" xr:uid="{00000000-0005-0000-0000-0000EC720000}"/>
    <cellStyle name="SAPBEXstdData 37 3" xfId="5504" xr:uid="{00000000-0005-0000-0000-0000ED720000}"/>
    <cellStyle name="SAPBEXstdData 37 4" xfId="12197" xr:uid="{00000000-0005-0000-0000-0000EE720000}"/>
    <cellStyle name="SAPBEXstdData 37 5" xfId="12791" xr:uid="{00000000-0005-0000-0000-0000EF720000}"/>
    <cellStyle name="SAPBEXstdData 37 6" xfId="15061" xr:uid="{00000000-0005-0000-0000-0000F0720000}"/>
    <cellStyle name="SAPBEXstdData 37 7" xfId="17487" xr:uid="{00000000-0005-0000-0000-0000F1720000}"/>
    <cellStyle name="SAPBEXstdData 37 8" xfId="19757" xr:uid="{00000000-0005-0000-0000-0000F2720000}"/>
    <cellStyle name="SAPBEXstdData 37 9" xfId="22130" xr:uid="{00000000-0005-0000-0000-0000F3720000}"/>
    <cellStyle name="SAPBEXstdData 38" xfId="4600" xr:uid="{00000000-0005-0000-0000-0000F4720000}"/>
    <cellStyle name="SAPBEXstdData 38 2" xfId="7138" xr:uid="{00000000-0005-0000-0000-0000F5720000}"/>
    <cellStyle name="SAPBEXstdData 38 3" xfId="8294" xr:uid="{00000000-0005-0000-0000-0000F6720000}"/>
    <cellStyle name="SAPBEXstdData 38 4" xfId="10824" xr:uid="{00000000-0005-0000-0000-0000F7720000}"/>
    <cellStyle name="SAPBEXstdData 38 5" xfId="13187" xr:uid="{00000000-0005-0000-0000-0000F8720000}"/>
    <cellStyle name="SAPBEXstdData 38 6" xfId="15327" xr:uid="{00000000-0005-0000-0000-0000F9720000}"/>
    <cellStyle name="SAPBEXstdData 38 7" xfId="17883" xr:uid="{00000000-0005-0000-0000-0000FA720000}"/>
    <cellStyle name="SAPBEXstdData 38 8" xfId="20023" xr:uid="{00000000-0005-0000-0000-0000FB720000}"/>
    <cellStyle name="SAPBEXstdData 38 9" xfId="22495" xr:uid="{00000000-0005-0000-0000-0000FC720000}"/>
    <cellStyle name="SAPBEXstdData 39" xfId="4813" xr:uid="{00000000-0005-0000-0000-0000FD720000}"/>
    <cellStyle name="SAPBEXstdData 39 2" xfId="7351" xr:uid="{00000000-0005-0000-0000-0000FE720000}"/>
    <cellStyle name="SAPBEXstdData 39 3" xfId="8187" xr:uid="{00000000-0005-0000-0000-0000FF720000}"/>
    <cellStyle name="SAPBEXstdData 39 4" xfId="11473" xr:uid="{00000000-0005-0000-0000-000000730000}"/>
    <cellStyle name="SAPBEXstdData 39 5" xfId="13896" xr:uid="{00000000-0005-0000-0000-000001730000}"/>
    <cellStyle name="SAPBEXstdData 39 6" xfId="12468" xr:uid="{00000000-0005-0000-0000-000002730000}"/>
    <cellStyle name="SAPBEXstdData 39 7" xfId="18592" xr:uid="{00000000-0005-0000-0000-000003730000}"/>
    <cellStyle name="SAPBEXstdData 39 8" xfId="17164" xr:uid="{00000000-0005-0000-0000-000004730000}"/>
    <cellStyle name="SAPBEXstdData 39 9" xfId="23148" xr:uid="{00000000-0005-0000-0000-000005730000}"/>
    <cellStyle name="SAPBEXstdData 4" xfId="3182" xr:uid="{00000000-0005-0000-0000-000006730000}"/>
    <cellStyle name="SAPBEXstdData 4 2" xfId="5720" xr:uid="{00000000-0005-0000-0000-000007730000}"/>
    <cellStyle name="SAPBEXstdData 4 3" xfId="10061" xr:uid="{00000000-0005-0000-0000-000008730000}"/>
    <cellStyle name="SAPBEXstdData 4 4" xfId="12008" xr:uid="{00000000-0005-0000-0000-000009730000}"/>
    <cellStyle name="SAPBEXstdData 4 5" xfId="14488" xr:uid="{00000000-0005-0000-0000-00000A730000}"/>
    <cellStyle name="SAPBEXstdData 4 6" xfId="15316" xr:uid="{00000000-0005-0000-0000-00000B730000}"/>
    <cellStyle name="SAPBEXstdData 4 7" xfId="19184" xr:uid="{00000000-0005-0000-0000-00000C730000}"/>
    <cellStyle name="SAPBEXstdData 4 8" xfId="20012" xr:uid="{00000000-0005-0000-0000-00000D730000}"/>
    <cellStyle name="SAPBEXstdData 4 9" xfId="23683" xr:uid="{00000000-0005-0000-0000-00000E730000}"/>
    <cellStyle name="SAPBEXstdData 40" xfId="4856" xr:uid="{00000000-0005-0000-0000-00000F730000}"/>
    <cellStyle name="SAPBEXstdData 40 2" xfId="7394" xr:uid="{00000000-0005-0000-0000-000010730000}"/>
    <cellStyle name="SAPBEXstdData 40 3" xfId="8652" xr:uid="{00000000-0005-0000-0000-000011730000}"/>
    <cellStyle name="SAPBEXstdData 40 4" xfId="11080" xr:uid="{00000000-0005-0000-0000-000012730000}"/>
    <cellStyle name="SAPBEXstdData 40 5" xfId="13470" xr:uid="{00000000-0005-0000-0000-000013730000}"/>
    <cellStyle name="SAPBEXstdData 40 6" xfId="13051" xr:uid="{00000000-0005-0000-0000-000014730000}"/>
    <cellStyle name="SAPBEXstdData 40 7" xfId="18166" xr:uid="{00000000-0005-0000-0000-000015730000}"/>
    <cellStyle name="SAPBEXstdData 40 8" xfId="17747" xr:uid="{00000000-0005-0000-0000-000016730000}"/>
    <cellStyle name="SAPBEXstdData 40 9" xfId="22753" xr:uid="{00000000-0005-0000-0000-000017730000}"/>
    <cellStyle name="SAPBEXstdData 41" xfId="4915" xr:uid="{00000000-0005-0000-0000-000018730000}"/>
    <cellStyle name="SAPBEXstdData 41 2" xfId="7453" xr:uid="{00000000-0005-0000-0000-000019730000}"/>
    <cellStyle name="SAPBEXstdData 41 3" xfId="8754" xr:uid="{00000000-0005-0000-0000-00001A730000}"/>
    <cellStyle name="SAPBEXstdData 41 4" xfId="11852" xr:uid="{00000000-0005-0000-0000-00001B730000}"/>
    <cellStyle name="SAPBEXstdData 41 5" xfId="14314" xr:uid="{00000000-0005-0000-0000-00001C730000}"/>
    <cellStyle name="SAPBEXstdData 41 6" xfId="15782" xr:uid="{00000000-0005-0000-0000-00001D730000}"/>
    <cellStyle name="SAPBEXstdData 41 7" xfId="19010" xr:uid="{00000000-0005-0000-0000-00001E730000}"/>
    <cellStyle name="SAPBEXstdData 41 8" xfId="20478" xr:uid="{00000000-0005-0000-0000-00001F730000}"/>
    <cellStyle name="SAPBEXstdData 41 9" xfId="23528" xr:uid="{00000000-0005-0000-0000-000020730000}"/>
    <cellStyle name="SAPBEXstdData 42" xfId="4936" xr:uid="{00000000-0005-0000-0000-000021730000}"/>
    <cellStyle name="SAPBEXstdData 42 2" xfId="7474" xr:uid="{00000000-0005-0000-0000-000022730000}"/>
    <cellStyle name="SAPBEXstdData 42 3" xfId="8795" xr:uid="{00000000-0005-0000-0000-000023730000}"/>
    <cellStyle name="SAPBEXstdData 42 4" xfId="10950" xr:uid="{00000000-0005-0000-0000-000024730000}"/>
    <cellStyle name="SAPBEXstdData 42 5" xfId="13321" xr:uid="{00000000-0005-0000-0000-000025730000}"/>
    <cellStyle name="SAPBEXstdData 42 6" xfId="15741" xr:uid="{00000000-0005-0000-0000-000026730000}"/>
    <cellStyle name="SAPBEXstdData 42 7" xfId="18017" xr:uid="{00000000-0005-0000-0000-000027730000}"/>
    <cellStyle name="SAPBEXstdData 42 8" xfId="20437" xr:uid="{00000000-0005-0000-0000-000028730000}"/>
    <cellStyle name="SAPBEXstdData 42 9" xfId="22621" xr:uid="{00000000-0005-0000-0000-000029730000}"/>
    <cellStyle name="SAPBEXstdData 43" xfId="4974" xr:uid="{00000000-0005-0000-0000-00002A730000}"/>
    <cellStyle name="SAPBEXstdData 43 2" xfId="7512" xr:uid="{00000000-0005-0000-0000-00002B730000}"/>
    <cellStyle name="SAPBEXstdData 43 3" xfId="8266" xr:uid="{00000000-0005-0000-0000-00002C730000}"/>
    <cellStyle name="SAPBEXstdData 43 4" xfId="10903" xr:uid="{00000000-0005-0000-0000-00002D730000}"/>
    <cellStyle name="SAPBEXstdData 43 5" xfId="13273" xr:uid="{00000000-0005-0000-0000-00002E730000}"/>
    <cellStyle name="SAPBEXstdData 43 6" xfId="15308" xr:uid="{00000000-0005-0000-0000-00002F730000}"/>
    <cellStyle name="SAPBEXstdData 43 7" xfId="17969" xr:uid="{00000000-0005-0000-0000-000030730000}"/>
    <cellStyle name="SAPBEXstdData 43 8" xfId="20004" xr:uid="{00000000-0005-0000-0000-000031730000}"/>
    <cellStyle name="SAPBEXstdData 43 9" xfId="22574" xr:uid="{00000000-0005-0000-0000-000032730000}"/>
    <cellStyle name="SAPBEXstdData 44" xfId="5012" xr:uid="{00000000-0005-0000-0000-000033730000}"/>
    <cellStyle name="SAPBEXstdData 44 2" xfId="7550" xr:uid="{00000000-0005-0000-0000-000034730000}"/>
    <cellStyle name="SAPBEXstdData 44 3" xfId="9477" xr:uid="{00000000-0005-0000-0000-000035730000}"/>
    <cellStyle name="SAPBEXstdData 44 4" xfId="10811" xr:uid="{00000000-0005-0000-0000-000036730000}"/>
    <cellStyle name="SAPBEXstdData 44 5" xfId="13174" xr:uid="{00000000-0005-0000-0000-000037730000}"/>
    <cellStyle name="SAPBEXstdData 44 6" xfId="16956" xr:uid="{00000000-0005-0000-0000-000038730000}"/>
    <cellStyle name="SAPBEXstdData 44 7" xfId="17870" xr:uid="{00000000-0005-0000-0000-000039730000}"/>
    <cellStyle name="SAPBEXstdData 44 8" xfId="21652" xr:uid="{00000000-0005-0000-0000-00003A730000}"/>
    <cellStyle name="SAPBEXstdData 44 9" xfId="22482" xr:uid="{00000000-0005-0000-0000-00003B730000}"/>
    <cellStyle name="SAPBEXstdData 45" xfId="5049" xr:uid="{00000000-0005-0000-0000-00003C730000}"/>
    <cellStyle name="SAPBEXstdData 45 2" xfId="7587" xr:uid="{00000000-0005-0000-0000-00003D730000}"/>
    <cellStyle name="SAPBEXstdData 45 3" xfId="10077" xr:uid="{00000000-0005-0000-0000-00003E730000}"/>
    <cellStyle name="SAPBEXstdData 45 4" xfId="11343" xr:uid="{00000000-0005-0000-0000-00003F730000}"/>
    <cellStyle name="SAPBEXstdData 45 5" xfId="13754" xr:uid="{00000000-0005-0000-0000-000040730000}"/>
    <cellStyle name="SAPBEXstdData 45 6" xfId="15445" xr:uid="{00000000-0005-0000-0000-000041730000}"/>
    <cellStyle name="SAPBEXstdData 45 7" xfId="18450" xr:uid="{00000000-0005-0000-0000-000042730000}"/>
    <cellStyle name="SAPBEXstdData 45 8" xfId="20141" xr:uid="{00000000-0005-0000-0000-000043730000}"/>
    <cellStyle name="SAPBEXstdData 45 9" xfId="23017" xr:uid="{00000000-0005-0000-0000-000044730000}"/>
    <cellStyle name="SAPBEXstdData 46" xfId="5079" xr:uid="{00000000-0005-0000-0000-000045730000}"/>
    <cellStyle name="SAPBEXstdData 46 2" xfId="7617" xr:uid="{00000000-0005-0000-0000-000046730000}"/>
    <cellStyle name="SAPBEXstdData 46 3" xfId="9358" xr:uid="{00000000-0005-0000-0000-000047730000}"/>
    <cellStyle name="SAPBEXstdData 46 4" xfId="10532" xr:uid="{00000000-0005-0000-0000-000048730000}"/>
    <cellStyle name="SAPBEXstdData 46 5" xfId="12875" xr:uid="{00000000-0005-0000-0000-000049730000}"/>
    <cellStyle name="SAPBEXstdData 46 6" xfId="13158" xr:uid="{00000000-0005-0000-0000-00004A730000}"/>
    <cellStyle name="SAPBEXstdData 46 7" xfId="17571" xr:uid="{00000000-0005-0000-0000-00004B730000}"/>
    <cellStyle name="SAPBEXstdData 46 8" xfId="17854" xr:uid="{00000000-0005-0000-0000-00004C730000}"/>
    <cellStyle name="SAPBEXstdData 46 9" xfId="22203" xr:uid="{00000000-0005-0000-0000-00004D730000}"/>
    <cellStyle name="SAPBEXstdData 47" xfId="5105" xr:uid="{00000000-0005-0000-0000-00004E730000}"/>
    <cellStyle name="SAPBEXstdData 47 2" xfId="7643" xr:uid="{00000000-0005-0000-0000-00004F730000}"/>
    <cellStyle name="SAPBEXstdData 47 3" xfId="8965" xr:uid="{00000000-0005-0000-0000-000050730000}"/>
    <cellStyle name="SAPBEXstdData 47 4" xfId="10964" xr:uid="{00000000-0005-0000-0000-000051730000}"/>
    <cellStyle name="SAPBEXstdData 47 5" xfId="13336" xr:uid="{00000000-0005-0000-0000-000052730000}"/>
    <cellStyle name="SAPBEXstdData 47 6" xfId="15162" xr:uid="{00000000-0005-0000-0000-000053730000}"/>
    <cellStyle name="SAPBEXstdData 47 7" xfId="18032" xr:uid="{00000000-0005-0000-0000-000054730000}"/>
    <cellStyle name="SAPBEXstdData 47 8" xfId="19858" xr:uid="{00000000-0005-0000-0000-000055730000}"/>
    <cellStyle name="SAPBEXstdData 47 9" xfId="22635" xr:uid="{00000000-0005-0000-0000-000056730000}"/>
    <cellStyle name="SAPBEXstdData 48" xfId="5153" xr:uid="{00000000-0005-0000-0000-000057730000}"/>
    <cellStyle name="SAPBEXstdData 48 2" xfId="7691" xr:uid="{00000000-0005-0000-0000-000058730000}"/>
    <cellStyle name="SAPBEXstdData 48 3" xfId="9453" xr:uid="{00000000-0005-0000-0000-000059730000}"/>
    <cellStyle name="SAPBEXstdData 48 4" xfId="10216" xr:uid="{00000000-0005-0000-0000-00005A730000}"/>
    <cellStyle name="SAPBEXstdData 48 5" xfId="12525" xr:uid="{00000000-0005-0000-0000-00005B730000}"/>
    <cellStyle name="SAPBEXstdData 48 6" xfId="15194" xr:uid="{00000000-0005-0000-0000-00005C730000}"/>
    <cellStyle name="SAPBEXstdData 48 7" xfId="17221" xr:uid="{00000000-0005-0000-0000-00005D730000}"/>
    <cellStyle name="SAPBEXstdData 48 8" xfId="19890" xr:uid="{00000000-0005-0000-0000-00005E730000}"/>
    <cellStyle name="SAPBEXstdData 48 9" xfId="21892" xr:uid="{00000000-0005-0000-0000-00005F730000}"/>
    <cellStyle name="SAPBEXstdData 49" xfId="5222" xr:uid="{00000000-0005-0000-0000-000060730000}"/>
    <cellStyle name="SAPBEXstdData 49 2" xfId="7761" xr:uid="{00000000-0005-0000-0000-000061730000}"/>
    <cellStyle name="SAPBEXstdData 49 3" xfId="8828" xr:uid="{00000000-0005-0000-0000-000062730000}"/>
    <cellStyle name="SAPBEXstdData 49 4" xfId="10812" xr:uid="{00000000-0005-0000-0000-000063730000}"/>
    <cellStyle name="SAPBEXstdData 49 5" xfId="13175" xr:uid="{00000000-0005-0000-0000-000064730000}"/>
    <cellStyle name="SAPBEXstdData 49 6" xfId="15767" xr:uid="{00000000-0005-0000-0000-000065730000}"/>
    <cellStyle name="SAPBEXstdData 49 7" xfId="17871" xr:uid="{00000000-0005-0000-0000-000066730000}"/>
    <cellStyle name="SAPBEXstdData 49 8" xfId="20463" xr:uid="{00000000-0005-0000-0000-000067730000}"/>
    <cellStyle name="SAPBEXstdData 49 9" xfId="22483" xr:uid="{00000000-0005-0000-0000-000068730000}"/>
    <cellStyle name="SAPBEXstdData 5" xfId="3225" xr:uid="{00000000-0005-0000-0000-000069730000}"/>
    <cellStyle name="SAPBEXstdData 5 2" xfId="5763" xr:uid="{00000000-0005-0000-0000-00006A730000}"/>
    <cellStyle name="SAPBEXstdData 5 3" xfId="10217" xr:uid="{00000000-0005-0000-0000-00006B730000}"/>
    <cellStyle name="SAPBEXstdData 5 4" xfId="11905" xr:uid="{00000000-0005-0000-0000-00006C730000}"/>
    <cellStyle name="SAPBEXstdData 5 5" xfId="14377" xr:uid="{00000000-0005-0000-0000-00006D730000}"/>
    <cellStyle name="SAPBEXstdData 5 6" xfId="16918" xr:uid="{00000000-0005-0000-0000-00006E730000}"/>
    <cellStyle name="SAPBEXstdData 5 7" xfId="19073" xr:uid="{00000000-0005-0000-0000-00006F730000}"/>
    <cellStyle name="SAPBEXstdData 5 8" xfId="21614" xr:uid="{00000000-0005-0000-0000-000070730000}"/>
    <cellStyle name="SAPBEXstdData 5 9" xfId="23580" xr:uid="{00000000-0005-0000-0000-000071730000}"/>
    <cellStyle name="SAPBEXstdData 50" xfId="5260" xr:uid="{00000000-0005-0000-0000-000072730000}"/>
    <cellStyle name="SAPBEXstdData 50 2" xfId="9153" xr:uid="{00000000-0005-0000-0000-000073730000}"/>
    <cellStyle name="SAPBEXstdData 50 3" xfId="11278" xr:uid="{00000000-0005-0000-0000-000074730000}"/>
    <cellStyle name="SAPBEXstdData 50 4" xfId="13684" xr:uid="{00000000-0005-0000-0000-000075730000}"/>
    <cellStyle name="SAPBEXstdData 50 5" xfId="15528" xr:uid="{00000000-0005-0000-0000-000076730000}"/>
    <cellStyle name="SAPBEXstdData 50 6" xfId="18380" xr:uid="{00000000-0005-0000-0000-000077730000}"/>
    <cellStyle name="SAPBEXstdData 50 7" xfId="20224" xr:uid="{00000000-0005-0000-0000-000078730000}"/>
    <cellStyle name="SAPBEXstdData 50 8" xfId="22952" xr:uid="{00000000-0005-0000-0000-000079730000}"/>
    <cellStyle name="SAPBEXstdData 51" xfId="8779" xr:uid="{00000000-0005-0000-0000-00007A730000}"/>
    <cellStyle name="SAPBEXstdData 52" xfId="10080" xr:uid="{00000000-0005-0000-0000-00007B730000}"/>
    <cellStyle name="SAPBEXstdData 53" xfId="12534" xr:uid="{00000000-0005-0000-0000-00007C730000}"/>
    <cellStyle name="SAPBEXstdData 54" xfId="15691" xr:uid="{00000000-0005-0000-0000-00007D730000}"/>
    <cellStyle name="SAPBEXstdData 55" xfId="17230" xr:uid="{00000000-0005-0000-0000-00007E730000}"/>
    <cellStyle name="SAPBEXstdData 56" xfId="20387" xr:uid="{00000000-0005-0000-0000-00007F730000}"/>
    <cellStyle name="SAPBEXstdData 57" xfId="21898" xr:uid="{00000000-0005-0000-0000-000080730000}"/>
    <cellStyle name="SAPBEXstdData 58" xfId="25936" xr:uid="{00000000-0005-0000-0000-000081730000}"/>
    <cellStyle name="SAPBEXstdData 6" xfId="3268" xr:uid="{00000000-0005-0000-0000-000082730000}"/>
    <cellStyle name="SAPBEXstdData 6 2" xfId="5806" xr:uid="{00000000-0005-0000-0000-000083730000}"/>
    <cellStyle name="SAPBEXstdData 6 3" xfId="9502" xr:uid="{00000000-0005-0000-0000-000084730000}"/>
    <cellStyle name="SAPBEXstdData 6 4" xfId="12146" xr:uid="{00000000-0005-0000-0000-000085730000}"/>
    <cellStyle name="SAPBEXstdData 6 5" xfId="14629" xr:uid="{00000000-0005-0000-0000-000086730000}"/>
    <cellStyle name="SAPBEXstdData 6 6" xfId="16641" xr:uid="{00000000-0005-0000-0000-000087730000}"/>
    <cellStyle name="SAPBEXstdData 6 7" xfId="19325" xr:uid="{00000000-0005-0000-0000-000088730000}"/>
    <cellStyle name="SAPBEXstdData 6 8" xfId="21337" xr:uid="{00000000-0005-0000-0000-000089730000}"/>
    <cellStyle name="SAPBEXstdData 6 9" xfId="23820" xr:uid="{00000000-0005-0000-0000-00008A730000}"/>
    <cellStyle name="SAPBEXstdData 7" xfId="3311" xr:uid="{00000000-0005-0000-0000-00008B730000}"/>
    <cellStyle name="SAPBEXstdData 7 2" xfId="5849" xr:uid="{00000000-0005-0000-0000-00008C730000}"/>
    <cellStyle name="SAPBEXstdData 7 3" xfId="9647" xr:uid="{00000000-0005-0000-0000-00008D730000}"/>
    <cellStyle name="SAPBEXstdData 7 4" xfId="10230" xr:uid="{00000000-0005-0000-0000-00008E730000}"/>
    <cellStyle name="SAPBEXstdData 7 5" xfId="14927" xr:uid="{00000000-0005-0000-0000-00008F730000}"/>
    <cellStyle name="SAPBEXstdData 7 6" xfId="15082" xr:uid="{00000000-0005-0000-0000-000090730000}"/>
    <cellStyle name="SAPBEXstdData 7 7" xfId="19623" xr:uid="{00000000-0005-0000-0000-000091730000}"/>
    <cellStyle name="SAPBEXstdData 7 8" xfId="19778" xr:uid="{00000000-0005-0000-0000-000092730000}"/>
    <cellStyle name="SAPBEXstdData 7 9" xfId="24090" xr:uid="{00000000-0005-0000-0000-000093730000}"/>
    <cellStyle name="SAPBEXstdData 8" xfId="3354" xr:uid="{00000000-0005-0000-0000-000094730000}"/>
    <cellStyle name="SAPBEXstdData 8 2" xfId="5892" xr:uid="{00000000-0005-0000-0000-000095730000}"/>
    <cellStyle name="SAPBEXstdData 8 3" xfId="9486" xr:uid="{00000000-0005-0000-0000-000096730000}"/>
    <cellStyle name="SAPBEXstdData 8 4" xfId="11552" xr:uid="{00000000-0005-0000-0000-000097730000}"/>
    <cellStyle name="SAPBEXstdData 8 5" xfId="13987" xr:uid="{00000000-0005-0000-0000-000098730000}"/>
    <cellStyle name="SAPBEXstdData 8 6" xfId="12819" xr:uid="{00000000-0005-0000-0000-000099730000}"/>
    <cellStyle name="SAPBEXstdData 8 7" xfId="18683" xr:uid="{00000000-0005-0000-0000-00009A730000}"/>
    <cellStyle name="SAPBEXstdData 8 8" xfId="17515" xr:uid="{00000000-0005-0000-0000-00009B730000}"/>
    <cellStyle name="SAPBEXstdData 8 9" xfId="23226" xr:uid="{00000000-0005-0000-0000-00009C730000}"/>
    <cellStyle name="SAPBEXstdData 9" xfId="3397" xr:uid="{00000000-0005-0000-0000-00009D730000}"/>
    <cellStyle name="SAPBEXstdData 9 2" xfId="5935" xr:uid="{00000000-0005-0000-0000-00009E730000}"/>
    <cellStyle name="SAPBEXstdData 9 3" xfId="8623" xr:uid="{00000000-0005-0000-0000-00009F730000}"/>
    <cellStyle name="SAPBEXstdData 9 4" xfId="8449" xr:uid="{00000000-0005-0000-0000-0000A0730000}"/>
    <cellStyle name="SAPBEXstdData 9 5" xfId="12393" xr:uid="{00000000-0005-0000-0000-0000A1730000}"/>
    <cellStyle name="SAPBEXstdData 9 6" xfId="15577" xr:uid="{00000000-0005-0000-0000-0000A2730000}"/>
    <cellStyle name="SAPBEXstdData 9 7" xfId="17089" xr:uid="{00000000-0005-0000-0000-0000A3730000}"/>
    <cellStyle name="SAPBEXstdData 9 8" xfId="20273" xr:uid="{00000000-0005-0000-0000-0000A4730000}"/>
    <cellStyle name="SAPBEXstdData 9 9" xfId="21778" xr:uid="{00000000-0005-0000-0000-0000A5730000}"/>
    <cellStyle name="SAPBEXstdDataEmph" xfId="2975" xr:uid="{00000000-0005-0000-0000-0000A6730000}"/>
    <cellStyle name="SAPBEXstdDataEmph 10" xfId="3441" xr:uid="{00000000-0005-0000-0000-0000A7730000}"/>
    <cellStyle name="SAPBEXstdDataEmph 10 2" xfId="5979" xr:uid="{00000000-0005-0000-0000-0000A8730000}"/>
    <cellStyle name="SAPBEXstdDataEmph 10 3" xfId="10116" xr:uid="{00000000-0005-0000-0000-0000A9730000}"/>
    <cellStyle name="SAPBEXstdDataEmph 10 4" xfId="11806" xr:uid="{00000000-0005-0000-0000-0000AA730000}"/>
    <cellStyle name="SAPBEXstdDataEmph 10 5" xfId="14263" xr:uid="{00000000-0005-0000-0000-0000AB730000}"/>
    <cellStyle name="SAPBEXstdDataEmph 10 6" xfId="16833" xr:uid="{00000000-0005-0000-0000-0000AC730000}"/>
    <cellStyle name="SAPBEXstdDataEmph 10 7" xfId="18959" xr:uid="{00000000-0005-0000-0000-0000AD730000}"/>
    <cellStyle name="SAPBEXstdDataEmph 10 8" xfId="21529" xr:uid="{00000000-0005-0000-0000-0000AE730000}"/>
    <cellStyle name="SAPBEXstdDataEmph 10 9" xfId="23481" xr:uid="{00000000-0005-0000-0000-0000AF730000}"/>
    <cellStyle name="SAPBEXstdDataEmph 11" xfId="3348" xr:uid="{00000000-0005-0000-0000-0000B0730000}"/>
    <cellStyle name="SAPBEXstdDataEmph 11 2" xfId="5886" xr:uid="{00000000-0005-0000-0000-0000B1730000}"/>
    <cellStyle name="SAPBEXstdDataEmph 11 3" xfId="7956" xr:uid="{00000000-0005-0000-0000-0000B2730000}"/>
    <cellStyle name="SAPBEXstdDataEmph 11 4" xfId="11789" xr:uid="{00000000-0005-0000-0000-0000B3730000}"/>
    <cellStyle name="SAPBEXstdDataEmph 11 5" xfId="14246" xr:uid="{00000000-0005-0000-0000-0000B4730000}"/>
    <cellStyle name="SAPBEXstdDataEmph 11 6" xfId="15403" xr:uid="{00000000-0005-0000-0000-0000B5730000}"/>
    <cellStyle name="SAPBEXstdDataEmph 11 7" xfId="18942" xr:uid="{00000000-0005-0000-0000-0000B6730000}"/>
    <cellStyle name="SAPBEXstdDataEmph 11 8" xfId="20099" xr:uid="{00000000-0005-0000-0000-0000B7730000}"/>
    <cellStyle name="SAPBEXstdDataEmph 11 9" xfId="23464" xr:uid="{00000000-0005-0000-0000-0000B8730000}"/>
    <cellStyle name="SAPBEXstdDataEmph 12" xfId="3527" xr:uid="{00000000-0005-0000-0000-0000B9730000}"/>
    <cellStyle name="SAPBEXstdDataEmph 12 2" xfId="6065" xr:uid="{00000000-0005-0000-0000-0000BA730000}"/>
    <cellStyle name="SAPBEXstdDataEmph 12 3" xfId="9708" xr:uid="{00000000-0005-0000-0000-0000BB730000}"/>
    <cellStyle name="SAPBEXstdDataEmph 12 4" xfId="11703" xr:uid="{00000000-0005-0000-0000-0000BC730000}"/>
    <cellStyle name="SAPBEXstdDataEmph 12 5" xfId="14152" xr:uid="{00000000-0005-0000-0000-0000BD730000}"/>
    <cellStyle name="SAPBEXstdDataEmph 12 6" xfId="15402" xr:uid="{00000000-0005-0000-0000-0000BE730000}"/>
    <cellStyle name="SAPBEXstdDataEmph 12 7" xfId="18848" xr:uid="{00000000-0005-0000-0000-0000BF730000}"/>
    <cellStyle name="SAPBEXstdDataEmph 12 8" xfId="20098" xr:uid="{00000000-0005-0000-0000-0000C0730000}"/>
    <cellStyle name="SAPBEXstdDataEmph 12 9" xfId="23377" xr:uid="{00000000-0005-0000-0000-0000C1730000}"/>
    <cellStyle name="SAPBEXstdDataEmph 13" xfId="3318" xr:uid="{00000000-0005-0000-0000-0000C2730000}"/>
    <cellStyle name="SAPBEXstdDataEmph 13 2" xfId="5856" xr:uid="{00000000-0005-0000-0000-0000C3730000}"/>
    <cellStyle name="SAPBEXstdDataEmph 13 3" xfId="8599" xr:uid="{00000000-0005-0000-0000-0000C4730000}"/>
    <cellStyle name="SAPBEXstdDataEmph 13 4" xfId="11722" xr:uid="{00000000-0005-0000-0000-0000C5730000}"/>
    <cellStyle name="SAPBEXstdDataEmph 13 5" xfId="14173" xr:uid="{00000000-0005-0000-0000-0000C6730000}"/>
    <cellStyle name="SAPBEXstdDataEmph 13 6" xfId="16972" xr:uid="{00000000-0005-0000-0000-0000C7730000}"/>
    <cellStyle name="SAPBEXstdDataEmph 13 7" xfId="18869" xr:uid="{00000000-0005-0000-0000-0000C8730000}"/>
    <cellStyle name="SAPBEXstdDataEmph 13 8" xfId="21668" xr:uid="{00000000-0005-0000-0000-0000C9730000}"/>
    <cellStyle name="SAPBEXstdDataEmph 13 9" xfId="23396" xr:uid="{00000000-0005-0000-0000-0000CA730000}"/>
    <cellStyle name="SAPBEXstdDataEmph 14" xfId="3639" xr:uid="{00000000-0005-0000-0000-0000CB730000}"/>
    <cellStyle name="SAPBEXstdDataEmph 14 2" xfId="6177" xr:uid="{00000000-0005-0000-0000-0000CC730000}"/>
    <cellStyle name="SAPBEXstdDataEmph 14 3" xfId="8058" xr:uid="{00000000-0005-0000-0000-0000CD730000}"/>
    <cellStyle name="SAPBEXstdDataEmph 14 4" xfId="11971" xr:uid="{00000000-0005-0000-0000-0000CE730000}"/>
    <cellStyle name="SAPBEXstdDataEmph 14 5" xfId="14448" xr:uid="{00000000-0005-0000-0000-0000CF730000}"/>
    <cellStyle name="SAPBEXstdDataEmph 14 6" xfId="15771" xr:uid="{00000000-0005-0000-0000-0000D0730000}"/>
    <cellStyle name="SAPBEXstdDataEmph 14 7" xfId="19144" xr:uid="{00000000-0005-0000-0000-0000D1730000}"/>
    <cellStyle name="SAPBEXstdDataEmph 14 8" xfId="20467" xr:uid="{00000000-0005-0000-0000-0000D2730000}"/>
    <cellStyle name="SAPBEXstdDataEmph 14 9" xfId="23646" xr:uid="{00000000-0005-0000-0000-0000D3730000}"/>
    <cellStyle name="SAPBEXstdDataEmph 15" xfId="3707" xr:uid="{00000000-0005-0000-0000-0000D4730000}"/>
    <cellStyle name="SAPBEXstdDataEmph 15 2" xfId="6245" xr:uid="{00000000-0005-0000-0000-0000D5730000}"/>
    <cellStyle name="SAPBEXstdDataEmph 15 3" xfId="9171" xr:uid="{00000000-0005-0000-0000-0000D6730000}"/>
    <cellStyle name="SAPBEXstdDataEmph 15 4" xfId="11914" xr:uid="{00000000-0005-0000-0000-0000D7730000}"/>
    <cellStyle name="SAPBEXstdDataEmph 15 5" xfId="14386" xr:uid="{00000000-0005-0000-0000-0000D8730000}"/>
    <cellStyle name="SAPBEXstdDataEmph 15 6" xfId="16111" xr:uid="{00000000-0005-0000-0000-0000D9730000}"/>
    <cellStyle name="SAPBEXstdDataEmph 15 7" xfId="19082" xr:uid="{00000000-0005-0000-0000-0000DA730000}"/>
    <cellStyle name="SAPBEXstdDataEmph 15 8" xfId="20807" xr:uid="{00000000-0005-0000-0000-0000DB730000}"/>
    <cellStyle name="SAPBEXstdDataEmph 15 9" xfId="23589" xr:uid="{00000000-0005-0000-0000-0000DC730000}"/>
    <cellStyle name="SAPBEXstdDataEmph 16" xfId="3769" xr:uid="{00000000-0005-0000-0000-0000DD730000}"/>
    <cellStyle name="SAPBEXstdDataEmph 16 2" xfId="6307" xr:uid="{00000000-0005-0000-0000-0000DE730000}"/>
    <cellStyle name="SAPBEXstdDataEmph 16 3" xfId="8998" xr:uid="{00000000-0005-0000-0000-0000DF730000}"/>
    <cellStyle name="SAPBEXstdDataEmph 16 4" xfId="11621" xr:uid="{00000000-0005-0000-0000-0000E0730000}"/>
    <cellStyle name="SAPBEXstdDataEmph 16 5" xfId="14063" xr:uid="{00000000-0005-0000-0000-0000E1730000}"/>
    <cellStyle name="SAPBEXstdDataEmph 16 6" xfId="15912" xr:uid="{00000000-0005-0000-0000-0000E2730000}"/>
    <cellStyle name="SAPBEXstdDataEmph 16 7" xfId="18759" xr:uid="{00000000-0005-0000-0000-0000E3730000}"/>
    <cellStyle name="SAPBEXstdDataEmph 16 8" xfId="20608" xr:uid="{00000000-0005-0000-0000-0000E4730000}"/>
    <cellStyle name="SAPBEXstdDataEmph 16 9" xfId="23296" xr:uid="{00000000-0005-0000-0000-0000E5730000}"/>
    <cellStyle name="SAPBEXstdDataEmph 17" xfId="3820" xr:uid="{00000000-0005-0000-0000-0000E6730000}"/>
    <cellStyle name="SAPBEXstdDataEmph 17 2" xfId="6358" xr:uid="{00000000-0005-0000-0000-0000E7730000}"/>
    <cellStyle name="SAPBEXstdDataEmph 17 3" xfId="8793" xr:uid="{00000000-0005-0000-0000-0000E8730000}"/>
    <cellStyle name="SAPBEXstdDataEmph 17 4" xfId="12156" xr:uid="{00000000-0005-0000-0000-0000E9730000}"/>
    <cellStyle name="SAPBEXstdDataEmph 17 5" xfId="14639" xr:uid="{00000000-0005-0000-0000-0000EA730000}"/>
    <cellStyle name="SAPBEXstdDataEmph 17 6" xfId="16575" xr:uid="{00000000-0005-0000-0000-0000EB730000}"/>
    <cellStyle name="SAPBEXstdDataEmph 17 7" xfId="19335" xr:uid="{00000000-0005-0000-0000-0000EC730000}"/>
    <cellStyle name="SAPBEXstdDataEmph 17 8" xfId="21271" xr:uid="{00000000-0005-0000-0000-0000ED730000}"/>
    <cellStyle name="SAPBEXstdDataEmph 17 9" xfId="23830" xr:uid="{00000000-0005-0000-0000-0000EE730000}"/>
    <cellStyle name="SAPBEXstdDataEmph 18" xfId="3881" xr:uid="{00000000-0005-0000-0000-0000EF730000}"/>
    <cellStyle name="SAPBEXstdDataEmph 18 2" xfId="6419" xr:uid="{00000000-0005-0000-0000-0000F0730000}"/>
    <cellStyle name="SAPBEXstdDataEmph 18 3" xfId="10087" xr:uid="{00000000-0005-0000-0000-0000F1730000}"/>
    <cellStyle name="SAPBEXstdDataEmph 18 4" xfId="10977" xr:uid="{00000000-0005-0000-0000-0000F2730000}"/>
    <cellStyle name="SAPBEXstdDataEmph 18 5" xfId="13350" xr:uid="{00000000-0005-0000-0000-0000F3730000}"/>
    <cellStyle name="SAPBEXstdDataEmph 18 6" xfId="15400" xr:uid="{00000000-0005-0000-0000-0000F4730000}"/>
    <cellStyle name="SAPBEXstdDataEmph 18 7" xfId="18046" xr:uid="{00000000-0005-0000-0000-0000F5730000}"/>
    <cellStyle name="SAPBEXstdDataEmph 18 8" xfId="20096" xr:uid="{00000000-0005-0000-0000-0000F6730000}"/>
    <cellStyle name="SAPBEXstdDataEmph 18 9" xfId="22649" xr:uid="{00000000-0005-0000-0000-0000F7730000}"/>
    <cellStyle name="SAPBEXstdDataEmph 19" xfId="3918" xr:uid="{00000000-0005-0000-0000-0000F8730000}"/>
    <cellStyle name="SAPBEXstdDataEmph 19 2" xfId="6456" xr:uid="{00000000-0005-0000-0000-0000F9730000}"/>
    <cellStyle name="SAPBEXstdDataEmph 19 3" xfId="8490" xr:uid="{00000000-0005-0000-0000-0000FA730000}"/>
    <cellStyle name="SAPBEXstdDataEmph 19 4" xfId="11582" xr:uid="{00000000-0005-0000-0000-0000FB730000}"/>
    <cellStyle name="SAPBEXstdDataEmph 19 5" xfId="14019" xr:uid="{00000000-0005-0000-0000-0000FC730000}"/>
    <cellStyle name="SAPBEXstdDataEmph 19 6" xfId="16620" xr:uid="{00000000-0005-0000-0000-0000FD730000}"/>
    <cellStyle name="SAPBEXstdDataEmph 19 7" xfId="18715" xr:uid="{00000000-0005-0000-0000-0000FE730000}"/>
    <cellStyle name="SAPBEXstdDataEmph 19 8" xfId="21316" xr:uid="{00000000-0005-0000-0000-0000FF730000}"/>
    <cellStyle name="SAPBEXstdDataEmph 19 9" xfId="23256" xr:uid="{00000000-0005-0000-0000-000000740000}"/>
    <cellStyle name="SAPBEXstdDataEmph 2" xfId="3094" xr:uid="{00000000-0005-0000-0000-000001740000}"/>
    <cellStyle name="SAPBEXstdDataEmph 2 2" xfId="5632" xr:uid="{00000000-0005-0000-0000-000002740000}"/>
    <cellStyle name="SAPBEXstdDataEmph 2 3" xfId="8590" xr:uid="{00000000-0005-0000-0000-000003740000}"/>
    <cellStyle name="SAPBEXstdDataEmph 2 4" xfId="10779" xr:uid="{00000000-0005-0000-0000-000004740000}"/>
    <cellStyle name="SAPBEXstdDataEmph 2 5" xfId="13135" xr:uid="{00000000-0005-0000-0000-000005740000}"/>
    <cellStyle name="SAPBEXstdDataEmph 2 6" xfId="15631" xr:uid="{00000000-0005-0000-0000-000006740000}"/>
    <cellStyle name="SAPBEXstdDataEmph 2 7" xfId="17831" xr:uid="{00000000-0005-0000-0000-000007740000}"/>
    <cellStyle name="SAPBEXstdDataEmph 2 8" xfId="20327" xr:uid="{00000000-0005-0000-0000-000008740000}"/>
    <cellStyle name="SAPBEXstdDataEmph 2 9" xfId="22450" xr:uid="{00000000-0005-0000-0000-000009740000}"/>
    <cellStyle name="SAPBEXstdDataEmph 20" xfId="3961" xr:uid="{00000000-0005-0000-0000-00000A740000}"/>
    <cellStyle name="SAPBEXstdDataEmph 20 2" xfId="6499" xr:uid="{00000000-0005-0000-0000-00000B740000}"/>
    <cellStyle name="SAPBEXstdDataEmph 20 3" xfId="8094" xr:uid="{00000000-0005-0000-0000-00000C740000}"/>
    <cellStyle name="SAPBEXstdDataEmph 20 4" xfId="10856" xr:uid="{00000000-0005-0000-0000-00000D740000}"/>
    <cellStyle name="SAPBEXstdDataEmph 20 5" xfId="13221" xr:uid="{00000000-0005-0000-0000-00000E740000}"/>
    <cellStyle name="SAPBEXstdDataEmph 20 6" xfId="14104" xr:uid="{00000000-0005-0000-0000-00000F740000}"/>
    <cellStyle name="SAPBEXstdDataEmph 20 7" xfId="17917" xr:uid="{00000000-0005-0000-0000-000010740000}"/>
    <cellStyle name="SAPBEXstdDataEmph 20 8" xfId="18800" xr:uid="{00000000-0005-0000-0000-000011740000}"/>
    <cellStyle name="SAPBEXstdDataEmph 20 9" xfId="22527" xr:uid="{00000000-0005-0000-0000-000012740000}"/>
    <cellStyle name="SAPBEXstdDataEmph 21" xfId="4029" xr:uid="{00000000-0005-0000-0000-000013740000}"/>
    <cellStyle name="SAPBEXstdDataEmph 21 2" xfId="6567" xr:uid="{00000000-0005-0000-0000-000014740000}"/>
    <cellStyle name="SAPBEXstdDataEmph 21 3" xfId="10022" xr:uid="{00000000-0005-0000-0000-000015740000}"/>
    <cellStyle name="SAPBEXstdDataEmph 21 4" xfId="8797" xr:uid="{00000000-0005-0000-0000-000016740000}"/>
    <cellStyle name="SAPBEXstdDataEmph 21 5" xfId="12517" xr:uid="{00000000-0005-0000-0000-000017740000}"/>
    <cellStyle name="SAPBEXstdDataEmph 21 6" xfId="16868" xr:uid="{00000000-0005-0000-0000-000018740000}"/>
    <cellStyle name="SAPBEXstdDataEmph 21 7" xfId="17213" xr:uid="{00000000-0005-0000-0000-000019740000}"/>
    <cellStyle name="SAPBEXstdDataEmph 21 8" xfId="21564" xr:uid="{00000000-0005-0000-0000-00001A740000}"/>
    <cellStyle name="SAPBEXstdDataEmph 21 9" xfId="21884" xr:uid="{00000000-0005-0000-0000-00001B740000}"/>
    <cellStyle name="SAPBEXstdDataEmph 22" xfId="4082" xr:uid="{00000000-0005-0000-0000-00001C740000}"/>
    <cellStyle name="SAPBEXstdDataEmph 22 2" xfId="6620" xr:uid="{00000000-0005-0000-0000-00001D740000}"/>
    <cellStyle name="SAPBEXstdDataEmph 22 3" xfId="9910" xr:uid="{00000000-0005-0000-0000-00001E740000}"/>
    <cellStyle name="SAPBEXstdDataEmph 22 4" xfId="11985" xr:uid="{00000000-0005-0000-0000-00001F740000}"/>
    <cellStyle name="SAPBEXstdDataEmph 22 5" xfId="14463" xr:uid="{00000000-0005-0000-0000-000020740000}"/>
    <cellStyle name="SAPBEXstdDataEmph 22 6" xfId="14984" xr:uid="{00000000-0005-0000-0000-000021740000}"/>
    <cellStyle name="SAPBEXstdDataEmph 22 7" xfId="19159" xr:uid="{00000000-0005-0000-0000-000022740000}"/>
    <cellStyle name="SAPBEXstdDataEmph 22 8" xfId="19680" xr:uid="{00000000-0005-0000-0000-000023740000}"/>
    <cellStyle name="SAPBEXstdDataEmph 22 9" xfId="23660" xr:uid="{00000000-0005-0000-0000-000024740000}"/>
    <cellStyle name="SAPBEXstdDataEmph 23" xfId="4109" xr:uid="{00000000-0005-0000-0000-000025740000}"/>
    <cellStyle name="SAPBEXstdDataEmph 23 2" xfId="6647" xr:uid="{00000000-0005-0000-0000-000026740000}"/>
    <cellStyle name="SAPBEXstdDataEmph 23 3" xfId="8777" xr:uid="{00000000-0005-0000-0000-000027740000}"/>
    <cellStyle name="SAPBEXstdDataEmph 23 4" xfId="10286" xr:uid="{00000000-0005-0000-0000-000028740000}"/>
    <cellStyle name="SAPBEXstdDataEmph 23 5" xfId="12599" xr:uid="{00000000-0005-0000-0000-000029740000}"/>
    <cellStyle name="SAPBEXstdDataEmph 23 6" xfId="16312" xr:uid="{00000000-0005-0000-0000-00002A740000}"/>
    <cellStyle name="SAPBEXstdDataEmph 23 7" xfId="17295" xr:uid="{00000000-0005-0000-0000-00002B740000}"/>
    <cellStyle name="SAPBEXstdDataEmph 23 8" xfId="21008" xr:uid="{00000000-0005-0000-0000-00002C740000}"/>
    <cellStyle name="SAPBEXstdDataEmph 23 9" xfId="21956" xr:uid="{00000000-0005-0000-0000-00002D740000}"/>
    <cellStyle name="SAPBEXstdDataEmph 24" xfId="4152" xr:uid="{00000000-0005-0000-0000-00002E740000}"/>
    <cellStyle name="SAPBEXstdDataEmph 24 2" xfId="6690" xr:uid="{00000000-0005-0000-0000-00002F740000}"/>
    <cellStyle name="SAPBEXstdDataEmph 24 3" xfId="8185" xr:uid="{00000000-0005-0000-0000-000030740000}"/>
    <cellStyle name="SAPBEXstdDataEmph 24 4" xfId="9110" xr:uid="{00000000-0005-0000-0000-000031740000}"/>
    <cellStyle name="SAPBEXstdDataEmph 24 5" xfId="12451" xr:uid="{00000000-0005-0000-0000-000032740000}"/>
    <cellStyle name="SAPBEXstdDataEmph 24 6" xfId="15785" xr:uid="{00000000-0005-0000-0000-000033740000}"/>
    <cellStyle name="SAPBEXstdDataEmph 24 7" xfId="17147" xr:uid="{00000000-0005-0000-0000-000034740000}"/>
    <cellStyle name="SAPBEXstdDataEmph 24 8" xfId="20481" xr:uid="{00000000-0005-0000-0000-000035740000}"/>
    <cellStyle name="SAPBEXstdDataEmph 24 9" xfId="21830" xr:uid="{00000000-0005-0000-0000-000036740000}"/>
    <cellStyle name="SAPBEXstdDataEmph 25" xfId="4195" xr:uid="{00000000-0005-0000-0000-000037740000}"/>
    <cellStyle name="SAPBEXstdDataEmph 25 2" xfId="6733" xr:uid="{00000000-0005-0000-0000-000038740000}"/>
    <cellStyle name="SAPBEXstdDataEmph 25 3" xfId="9347" xr:uid="{00000000-0005-0000-0000-000039740000}"/>
    <cellStyle name="SAPBEXstdDataEmph 25 4" xfId="9967" xr:uid="{00000000-0005-0000-0000-00003A740000}"/>
    <cellStyle name="SAPBEXstdDataEmph 25 5" xfId="12362" xr:uid="{00000000-0005-0000-0000-00003B740000}"/>
    <cellStyle name="SAPBEXstdDataEmph 25 6" xfId="12493" xr:uid="{00000000-0005-0000-0000-00003C740000}"/>
    <cellStyle name="SAPBEXstdDataEmph 25 7" xfId="17058" xr:uid="{00000000-0005-0000-0000-00003D740000}"/>
    <cellStyle name="SAPBEXstdDataEmph 25 8" xfId="17189" xr:uid="{00000000-0005-0000-0000-00003E740000}"/>
    <cellStyle name="SAPBEXstdDataEmph 25 9" xfId="21748" xr:uid="{00000000-0005-0000-0000-00003F740000}"/>
    <cellStyle name="SAPBEXstdDataEmph 26" xfId="4237" xr:uid="{00000000-0005-0000-0000-000040740000}"/>
    <cellStyle name="SAPBEXstdDataEmph 26 2" xfId="6775" xr:uid="{00000000-0005-0000-0000-000041740000}"/>
    <cellStyle name="SAPBEXstdDataEmph 26 3" xfId="8895" xr:uid="{00000000-0005-0000-0000-000042740000}"/>
    <cellStyle name="SAPBEXstdDataEmph 26 4" xfId="10244" xr:uid="{00000000-0005-0000-0000-000043740000}"/>
    <cellStyle name="SAPBEXstdDataEmph 26 5" xfId="12551" xr:uid="{00000000-0005-0000-0000-000044740000}"/>
    <cellStyle name="SAPBEXstdDataEmph 26 6" xfId="15473" xr:uid="{00000000-0005-0000-0000-000045740000}"/>
    <cellStyle name="SAPBEXstdDataEmph 26 7" xfId="17247" xr:uid="{00000000-0005-0000-0000-000046740000}"/>
    <cellStyle name="SAPBEXstdDataEmph 26 8" xfId="20169" xr:uid="{00000000-0005-0000-0000-000047740000}"/>
    <cellStyle name="SAPBEXstdDataEmph 26 9" xfId="21913" xr:uid="{00000000-0005-0000-0000-000048740000}"/>
    <cellStyle name="SAPBEXstdDataEmph 27" xfId="4280" xr:uid="{00000000-0005-0000-0000-000049740000}"/>
    <cellStyle name="SAPBEXstdDataEmph 27 2" xfId="6818" xr:uid="{00000000-0005-0000-0000-00004A740000}"/>
    <cellStyle name="SAPBEXstdDataEmph 27 3" xfId="9062" xr:uid="{00000000-0005-0000-0000-00004B740000}"/>
    <cellStyle name="SAPBEXstdDataEmph 27 4" xfId="11899" xr:uid="{00000000-0005-0000-0000-00004C740000}"/>
    <cellStyle name="SAPBEXstdDataEmph 27 5" xfId="14371" xr:uid="{00000000-0005-0000-0000-00004D740000}"/>
    <cellStyle name="SAPBEXstdDataEmph 27 6" xfId="16412" xr:uid="{00000000-0005-0000-0000-00004E740000}"/>
    <cellStyle name="SAPBEXstdDataEmph 27 7" xfId="19067" xr:uid="{00000000-0005-0000-0000-00004F740000}"/>
    <cellStyle name="SAPBEXstdDataEmph 27 8" xfId="21108" xr:uid="{00000000-0005-0000-0000-000050740000}"/>
    <cellStyle name="SAPBEXstdDataEmph 27 9" xfId="23574" xr:uid="{00000000-0005-0000-0000-000051740000}"/>
    <cellStyle name="SAPBEXstdDataEmph 28" xfId="4323" xr:uid="{00000000-0005-0000-0000-000052740000}"/>
    <cellStyle name="SAPBEXstdDataEmph 28 2" xfId="6861" xr:uid="{00000000-0005-0000-0000-000053740000}"/>
    <cellStyle name="SAPBEXstdDataEmph 28 3" xfId="9520" xr:uid="{00000000-0005-0000-0000-000054740000}"/>
    <cellStyle name="SAPBEXstdDataEmph 28 4" xfId="10789" xr:uid="{00000000-0005-0000-0000-000055740000}"/>
    <cellStyle name="SAPBEXstdDataEmph 28 5" xfId="13148" xr:uid="{00000000-0005-0000-0000-000056740000}"/>
    <cellStyle name="SAPBEXstdDataEmph 28 6" xfId="15294" xr:uid="{00000000-0005-0000-0000-000057740000}"/>
    <cellStyle name="SAPBEXstdDataEmph 28 7" xfId="17844" xr:uid="{00000000-0005-0000-0000-000058740000}"/>
    <cellStyle name="SAPBEXstdDataEmph 28 8" xfId="19990" xr:uid="{00000000-0005-0000-0000-000059740000}"/>
    <cellStyle name="SAPBEXstdDataEmph 28 9" xfId="22460" xr:uid="{00000000-0005-0000-0000-00005A740000}"/>
    <cellStyle name="SAPBEXstdDataEmph 29" xfId="4366" xr:uid="{00000000-0005-0000-0000-00005B740000}"/>
    <cellStyle name="SAPBEXstdDataEmph 29 2" xfId="6904" xr:uid="{00000000-0005-0000-0000-00005C740000}"/>
    <cellStyle name="SAPBEXstdDataEmph 29 3" xfId="9082" xr:uid="{00000000-0005-0000-0000-00005D740000}"/>
    <cellStyle name="SAPBEXstdDataEmph 29 4" xfId="11609" xr:uid="{00000000-0005-0000-0000-00005E740000}"/>
    <cellStyle name="SAPBEXstdDataEmph 29 5" xfId="14048" xr:uid="{00000000-0005-0000-0000-00005F740000}"/>
    <cellStyle name="SAPBEXstdDataEmph 29 6" xfId="15055" xr:uid="{00000000-0005-0000-0000-000060740000}"/>
    <cellStyle name="SAPBEXstdDataEmph 29 7" xfId="18744" xr:uid="{00000000-0005-0000-0000-000061740000}"/>
    <cellStyle name="SAPBEXstdDataEmph 29 8" xfId="19751" xr:uid="{00000000-0005-0000-0000-000062740000}"/>
    <cellStyle name="SAPBEXstdDataEmph 29 9" xfId="23283" xr:uid="{00000000-0005-0000-0000-000063740000}"/>
    <cellStyle name="SAPBEXstdDataEmph 3" xfId="3140" xr:uid="{00000000-0005-0000-0000-000064740000}"/>
    <cellStyle name="SAPBEXstdDataEmph 3 2" xfId="5678" xr:uid="{00000000-0005-0000-0000-000065740000}"/>
    <cellStyle name="SAPBEXstdDataEmph 3 3" xfId="9111" xr:uid="{00000000-0005-0000-0000-000066740000}"/>
    <cellStyle name="SAPBEXstdDataEmph 3 4" xfId="11541" xr:uid="{00000000-0005-0000-0000-000067740000}"/>
    <cellStyle name="SAPBEXstdDataEmph 3 5" xfId="13974" xr:uid="{00000000-0005-0000-0000-000068740000}"/>
    <cellStyle name="SAPBEXstdDataEmph 3 6" xfId="16522" xr:uid="{00000000-0005-0000-0000-000069740000}"/>
    <cellStyle name="SAPBEXstdDataEmph 3 7" xfId="18670" xr:uid="{00000000-0005-0000-0000-00006A740000}"/>
    <cellStyle name="SAPBEXstdDataEmph 3 8" xfId="21218" xr:uid="{00000000-0005-0000-0000-00006B740000}"/>
    <cellStyle name="SAPBEXstdDataEmph 3 9" xfId="23215" xr:uid="{00000000-0005-0000-0000-00006C740000}"/>
    <cellStyle name="SAPBEXstdDataEmph 30" xfId="4409" xr:uid="{00000000-0005-0000-0000-00006D740000}"/>
    <cellStyle name="SAPBEXstdDataEmph 30 2" xfId="6947" xr:uid="{00000000-0005-0000-0000-00006E740000}"/>
    <cellStyle name="SAPBEXstdDataEmph 30 3" xfId="9151" xr:uid="{00000000-0005-0000-0000-00006F740000}"/>
    <cellStyle name="SAPBEXstdDataEmph 30 4" xfId="8290" xr:uid="{00000000-0005-0000-0000-000070740000}"/>
    <cellStyle name="SAPBEXstdDataEmph 30 5" xfId="14803" xr:uid="{00000000-0005-0000-0000-000071740000}"/>
    <cellStyle name="SAPBEXstdDataEmph 30 6" xfId="15303" xr:uid="{00000000-0005-0000-0000-000072740000}"/>
    <cellStyle name="SAPBEXstdDataEmph 30 7" xfId="19499" xr:uid="{00000000-0005-0000-0000-000073740000}"/>
    <cellStyle name="SAPBEXstdDataEmph 30 8" xfId="19999" xr:uid="{00000000-0005-0000-0000-000074740000}"/>
    <cellStyle name="SAPBEXstdDataEmph 30 9" xfId="23987" xr:uid="{00000000-0005-0000-0000-000075740000}"/>
    <cellStyle name="SAPBEXstdDataEmph 31" xfId="4452" xr:uid="{00000000-0005-0000-0000-000076740000}"/>
    <cellStyle name="SAPBEXstdDataEmph 31 2" xfId="6990" xr:uid="{00000000-0005-0000-0000-000077740000}"/>
    <cellStyle name="SAPBEXstdDataEmph 31 3" xfId="8814" xr:uid="{00000000-0005-0000-0000-000078740000}"/>
    <cellStyle name="SAPBEXstdDataEmph 31 4" xfId="7773" xr:uid="{00000000-0005-0000-0000-000079740000}"/>
    <cellStyle name="SAPBEXstdDataEmph 31 5" xfId="14773" xr:uid="{00000000-0005-0000-0000-00007A740000}"/>
    <cellStyle name="SAPBEXstdDataEmph 31 6" xfId="16339" xr:uid="{00000000-0005-0000-0000-00007B740000}"/>
    <cellStyle name="SAPBEXstdDataEmph 31 7" xfId="19469" xr:uid="{00000000-0005-0000-0000-00007C740000}"/>
    <cellStyle name="SAPBEXstdDataEmph 31 8" xfId="21035" xr:uid="{00000000-0005-0000-0000-00007D740000}"/>
    <cellStyle name="SAPBEXstdDataEmph 31 9" xfId="23957" xr:uid="{00000000-0005-0000-0000-00007E740000}"/>
    <cellStyle name="SAPBEXstdDataEmph 32" xfId="4511" xr:uid="{00000000-0005-0000-0000-00007F740000}"/>
    <cellStyle name="SAPBEXstdDataEmph 32 2" xfId="7049" xr:uid="{00000000-0005-0000-0000-000080740000}"/>
    <cellStyle name="SAPBEXstdDataEmph 32 3" xfId="10223" xr:uid="{00000000-0005-0000-0000-000081740000}"/>
    <cellStyle name="SAPBEXstdDataEmph 32 4" xfId="10506" xr:uid="{00000000-0005-0000-0000-000082740000}"/>
    <cellStyle name="SAPBEXstdDataEmph 32 5" xfId="12844" xr:uid="{00000000-0005-0000-0000-000083740000}"/>
    <cellStyle name="SAPBEXstdDataEmph 32 6" xfId="14973" xr:uid="{00000000-0005-0000-0000-000084740000}"/>
    <cellStyle name="SAPBEXstdDataEmph 32 7" xfId="17540" xr:uid="{00000000-0005-0000-0000-000085740000}"/>
    <cellStyle name="SAPBEXstdDataEmph 32 8" xfId="19669" xr:uid="{00000000-0005-0000-0000-000086740000}"/>
    <cellStyle name="SAPBEXstdDataEmph 32 9" xfId="22177" xr:uid="{00000000-0005-0000-0000-000087740000}"/>
    <cellStyle name="SAPBEXstdDataEmph 33" xfId="4538" xr:uid="{00000000-0005-0000-0000-000088740000}"/>
    <cellStyle name="SAPBEXstdDataEmph 33 2" xfId="7076" xr:uid="{00000000-0005-0000-0000-000089740000}"/>
    <cellStyle name="SAPBEXstdDataEmph 33 3" xfId="9126" xr:uid="{00000000-0005-0000-0000-00008A740000}"/>
    <cellStyle name="SAPBEXstdDataEmph 33 4" xfId="10582" xr:uid="{00000000-0005-0000-0000-00008B740000}"/>
    <cellStyle name="SAPBEXstdDataEmph 33 5" xfId="12929" xr:uid="{00000000-0005-0000-0000-00008C740000}"/>
    <cellStyle name="SAPBEXstdDataEmph 33 6" xfId="16361" xr:uid="{00000000-0005-0000-0000-00008D740000}"/>
    <cellStyle name="SAPBEXstdDataEmph 33 7" xfId="17625" xr:uid="{00000000-0005-0000-0000-00008E740000}"/>
    <cellStyle name="SAPBEXstdDataEmph 33 8" xfId="21057" xr:uid="{00000000-0005-0000-0000-00008F740000}"/>
    <cellStyle name="SAPBEXstdDataEmph 33 9" xfId="22255" xr:uid="{00000000-0005-0000-0000-000090740000}"/>
    <cellStyle name="SAPBEXstdDataEmph 34" xfId="4581" xr:uid="{00000000-0005-0000-0000-000091740000}"/>
    <cellStyle name="SAPBEXstdDataEmph 34 2" xfId="7119" xr:uid="{00000000-0005-0000-0000-000092740000}"/>
    <cellStyle name="SAPBEXstdDataEmph 34 3" xfId="8816" xr:uid="{00000000-0005-0000-0000-000093740000}"/>
    <cellStyle name="SAPBEXstdDataEmph 34 4" xfId="11585" xr:uid="{00000000-0005-0000-0000-000094740000}"/>
    <cellStyle name="SAPBEXstdDataEmph 34 5" xfId="12848" xr:uid="{00000000-0005-0000-0000-000095740000}"/>
    <cellStyle name="SAPBEXstdDataEmph 34 6" xfId="16924" xr:uid="{00000000-0005-0000-0000-000096740000}"/>
    <cellStyle name="SAPBEXstdDataEmph 34 7" xfId="17544" xr:uid="{00000000-0005-0000-0000-000097740000}"/>
    <cellStyle name="SAPBEXstdDataEmph 34 8" xfId="21620" xr:uid="{00000000-0005-0000-0000-000098740000}"/>
    <cellStyle name="SAPBEXstdDataEmph 34 9" xfId="22179" xr:uid="{00000000-0005-0000-0000-000099740000}"/>
    <cellStyle name="SAPBEXstdDataEmph 35" xfId="4624" xr:uid="{00000000-0005-0000-0000-00009A740000}"/>
    <cellStyle name="SAPBEXstdDataEmph 35 2" xfId="7162" xr:uid="{00000000-0005-0000-0000-00009B740000}"/>
    <cellStyle name="SAPBEXstdDataEmph 35 3" xfId="8369" xr:uid="{00000000-0005-0000-0000-00009C740000}"/>
    <cellStyle name="SAPBEXstdDataEmph 35 4" xfId="10407" xr:uid="{00000000-0005-0000-0000-00009D740000}"/>
    <cellStyle name="SAPBEXstdDataEmph 35 5" xfId="12731" xr:uid="{00000000-0005-0000-0000-00009E740000}"/>
    <cellStyle name="SAPBEXstdDataEmph 35 6" xfId="16293" xr:uid="{00000000-0005-0000-0000-00009F740000}"/>
    <cellStyle name="SAPBEXstdDataEmph 35 7" xfId="17427" xr:uid="{00000000-0005-0000-0000-0000A0740000}"/>
    <cellStyle name="SAPBEXstdDataEmph 35 8" xfId="20989" xr:uid="{00000000-0005-0000-0000-0000A1740000}"/>
    <cellStyle name="SAPBEXstdDataEmph 35 9" xfId="22078" xr:uid="{00000000-0005-0000-0000-0000A2740000}"/>
    <cellStyle name="SAPBEXstdDataEmph 36" xfId="4667" xr:uid="{00000000-0005-0000-0000-0000A3740000}"/>
    <cellStyle name="SAPBEXstdDataEmph 36 2" xfId="7205" xr:uid="{00000000-0005-0000-0000-0000A4740000}"/>
    <cellStyle name="SAPBEXstdDataEmph 36 3" xfId="9370" xr:uid="{00000000-0005-0000-0000-0000A5740000}"/>
    <cellStyle name="SAPBEXstdDataEmph 36 4" xfId="10930" xr:uid="{00000000-0005-0000-0000-0000A6740000}"/>
    <cellStyle name="SAPBEXstdDataEmph 36 5" xfId="13300" xr:uid="{00000000-0005-0000-0000-0000A7740000}"/>
    <cellStyle name="SAPBEXstdDataEmph 36 6" xfId="16036" xr:uid="{00000000-0005-0000-0000-0000A8740000}"/>
    <cellStyle name="SAPBEXstdDataEmph 36 7" xfId="17996" xr:uid="{00000000-0005-0000-0000-0000A9740000}"/>
    <cellStyle name="SAPBEXstdDataEmph 36 8" xfId="20732" xr:uid="{00000000-0005-0000-0000-0000AA740000}"/>
    <cellStyle name="SAPBEXstdDataEmph 36 9" xfId="22601" xr:uid="{00000000-0005-0000-0000-0000AB740000}"/>
    <cellStyle name="SAPBEXstdDataEmph 37" xfId="4709" xr:uid="{00000000-0005-0000-0000-0000AC740000}"/>
    <cellStyle name="SAPBEXstdDataEmph 37 2" xfId="7247" xr:uid="{00000000-0005-0000-0000-0000AD740000}"/>
    <cellStyle name="SAPBEXstdDataEmph 37 3" xfId="8339" xr:uid="{00000000-0005-0000-0000-0000AE740000}"/>
    <cellStyle name="SAPBEXstdDataEmph 37 4" xfId="11542" xr:uid="{00000000-0005-0000-0000-0000AF740000}"/>
    <cellStyle name="SAPBEXstdDataEmph 37 5" xfId="13976" xr:uid="{00000000-0005-0000-0000-0000B0740000}"/>
    <cellStyle name="SAPBEXstdDataEmph 37 6" xfId="15488" xr:uid="{00000000-0005-0000-0000-0000B1740000}"/>
    <cellStyle name="SAPBEXstdDataEmph 37 7" xfId="18672" xr:uid="{00000000-0005-0000-0000-0000B2740000}"/>
    <cellStyle name="SAPBEXstdDataEmph 37 8" xfId="20184" xr:uid="{00000000-0005-0000-0000-0000B3740000}"/>
    <cellStyle name="SAPBEXstdDataEmph 37 9" xfId="23216" xr:uid="{00000000-0005-0000-0000-0000B4740000}"/>
    <cellStyle name="SAPBEXstdDataEmph 38" xfId="4777" xr:uid="{00000000-0005-0000-0000-0000B5740000}"/>
    <cellStyle name="SAPBEXstdDataEmph 38 2" xfId="7315" xr:uid="{00000000-0005-0000-0000-0000B6740000}"/>
    <cellStyle name="SAPBEXstdDataEmph 38 3" xfId="8363" xr:uid="{00000000-0005-0000-0000-0000B7740000}"/>
    <cellStyle name="SAPBEXstdDataEmph 38 4" xfId="10545" xr:uid="{00000000-0005-0000-0000-0000B8740000}"/>
    <cellStyle name="SAPBEXstdDataEmph 38 5" xfId="12328" xr:uid="{00000000-0005-0000-0000-0000B9740000}"/>
    <cellStyle name="SAPBEXstdDataEmph 38 6" xfId="14049" xr:uid="{00000000-0005-0000-0000-0000BA740000}"/>
    <cellStyle name="SAPBEXstdDataEmph 38 7" xfId="17024" xr:uid="{00000000-0005-0000-0000-0000BB740000}"/>
    <cellStyle name="SAPBEXstdDataEmph 38 8" xfId="18745" xr:uid="{00000000-0005-0000-0000-0000BC740000}"/>
    <cellStyle name="SAPBEXstdDataEmph 38 9" xfId="21718" xr:uid="{00000000-0005-0000-0000-0000BD740000}"/>
    <cellStyle name="SAPBEXstdDataEmph 39" xfId="4814" xr:uid="{00000000-0005-0000-0000-0000BE740000}"/>
    <cellStyle name="SAPBEXstdDataEmph 39 2" xfId="7352" xr:uid="{00000000-0005-0000-0000-0000BF740000}"/>
    <cellStyle name="SAPBEXstdDataEmph 39 3" xfId="9757" xr:uid="{00000000-0005-0000-0000-0000C0740000}"/>
    <cellStyle name="SAPBEXstdDataEmph 39 4" xfId="10943" xr:uid="{00000000-0005-0000-0000-0000C1740000}"/>
    <cellStyle name="SAPBEXstdDataEmph 39 5" xfId="13314" xr:uid="{00000000-0005-0000-0000-0000C2740000}"/>
    <cellStyle name="SAPBEXstdDataEmph 39 6" xfId="15991" xr:uid="{00000000-0005-0000-0000-0000C3740000}"/>
    <cellStyle name="SAPBEXstdDataEmph 39 7" xfId="18010" xr:uid="{00000000-0005-0000-0000-0000C4740000}"/>
    <cellStyle name="SAPBEXstdDataEmph 39 8" xfId="20687" xr:uid="{00000000-0005-0000-0000-0000C5740000}"/>
    <cellStyle name="SAPBEXstdDataEmph 39 9" xfId="22614" xr:uid="{00000000-0005-0000-0000-0000C6740000}"/>
    <cellStyle name="SAPBEXstdDataEmph 4" xfId="3183" xr:uid="{00000000-0005-0000-0000-0000C7740000}"/>
    <cellStyle name="SAPBEXstdDataEmph 4 2" xfId="5721" xr:uid="{00000000-0005-0000-0000-0000C8740000}"/>
    <cellStyle name="SAPBEXstdDataEmph 4 3" xfId="9904" xr:uid="{00000000-0005-0000-0000-0000C9740000}"/>
    <cellStyle name="SAPBEXstdDataEmph 4 4" xfId="11072" xr:uid="{00000000-0005-0000-0000-0000CA740000}"/>
    <cellStyle name="SAPBEXstdDataEmph 4 5" xfId="13461" xr:uid="{00000000-0005-0000-0000-0000CB740000}"/>
    <cellStyle name="SAPBEXstdDataEmph 4 6" xfId="16528" xr:uid="{00000000-0005-0000-0000-0000CC740000}"/>
    <cellStyle name="SAPBEXstdDataEmph 4 7" xfId="18157" xr:uid="{00000000-0005-0000-0000-0000CD740000}"/>
    <cellStyle name="SAPBEXstdDataEmph 4 8" xfId="21224" xr:uid="{00000000-0005-0000-0000-0000CE740000}"/>
    <cellStyle name="SAPBEXstdDataEmph 4 9" xfId="22745" xr:uid="{00000000-0005-0000-0000-0000CF740000}"/>
    <cellStyle name="SAPBEXstdDataEmph 40" xfId="4857" xr:uid="{00000000-0005-0000-0000-0000D0740000}"/>
    <cellStyle name="SAPBEXstdDataEmph 40 2" xfId="7395" xr:uid="{00000000-0005-0000-0000-0000D1740000}"/>
    <cellStyle name="SAPBEXstdDataEmph 40 3" xfId="9785" xr:uid="{00000000-0005-0000-0000-0000D2740000}"/>
    <cellStyle name="SAPBEXstdDataEmph 40 4" xfId="11788" xr:uid="{00000000-0005-0000-0000-0000D3740000}"/>
    <cellStyle name="SAPBEXstdDataEmph 40 5" xfId="14245" xr:uid="{00000000-0005-0000-0000-0000D4740000}"/>
    <cellStyle name="SAPBEXstdDataEmph 40 6" xfId="13469" xr:uid="{00000000-0005-0000-0000-0000D5740000}"/>
    <cellStyle name="SAPBEXstdDataEmph 40 7" xfId="18941" xr:uid="{00000000-0005-0000-0000-0000D6740000}"/>
    <cellStyle name="SAPBEXstdDataEmph 40 8" xfId="18165" xr:uid="{00000000-0005-0000-0000-0000D7740000}"/>
    <cellStyle name="SAPBEXstdDataEmph 40 9" xfId="23463" xr:uid="{00000000-0005-0000-0000-0000D8740000}"/>
    <cellStyle name="SAPBEXstdDataEmph 41" xfId="4912" xr:uid="{00000000-0005-0000-0000-0000D9740000}"/>
    <cellStyle name="SAPBEXstdDataEmph 41 2" xfId="7450" xr:uid="{00000000-0005-0000-0000-0000DA740000}"/>
    <cellStyle name="SAPBEXstdDataEmph 41 3" xfId="9850" xr:uid="{00000000-0005-0000-0000-0000DB740000}"/>
    <cellStyle name="SAPBEXstdDataEmph 41 4" xfId="11777" xr:uid="{00000000-0005-0000-0000-0000DC740000}"/>
    <cellStyle name="SAPBEXstdDataEmph 41 5" xfId="14231" xr:uid="{00000000-0005-0000-0000-0000DD740000}"/>
    <cellStyle name="SAPBEXstdDataEmph 41 6" xfId="15482" xr:uid="{00000000-0005-0000-0000-0000DE740000}"/>
    <cellStyle name="SAPBEXstdDataEmph 41 7" xfId="18927" xr:uid="{00000000-0005-0000-0000-0000DF740000}"/>
    <cellStyle name="SAPBEXstdDataEmph 41 8" xfId="20178" xr:uid="{00000000-0005-0000-0000-0000E0740000}"/>
    <cellStyle name="SAPBEXstdDataEmph 41 9" xfId="23451" xr:uid="{00000000-0005-0000-0000-0000E1740000}"/>
    <cellStyle name="SAPBEXstdDataEmph 42" xfId="4937" xr:uid="{00000000-0005-0000-0000-0000E2740000}"/>
    <cellStyle name="SAPBEXstdDataEmph 42 2" xfId="7475" xr:uid="{00000000-0005-0000-0000-0000E3740000}"/>
    <cellStyle name="SAPBEXstdDataEmph 42 3" xfId="9680" xr:uid="{00000000-0005-0000-0000-0000E4740000}"/>
    <cellStyle name="SAPBEXstdDataEmph 42 4" xfId="10945" xr:uid="{00000000-0005-0000-0000-0000E5740000}"/>
    <cellStyle name="SAPBEXstdDataEmph 42 5" xfId="13316" xr:uid="{00000000-0005-0000-0000-0000E6740000}"/>
    <cellStyle name="SAPBEXstdDataEmph 42 6" xfId="16332" xr:uid="{00000000-0005-0000-0000-0000E7740000}"/>
    <cellStyle name="SAPBEXstdDataEmph 42 7" xfId="18012" xr:uid="{00000000-0005-0000-0000-0000E8740000}"/>
    <cellStyle name="SAPBEXstdDataEmph 42 8" xfId="21028" xr:uid="{00000000-0005-0000-0000-0000E9740000}"/>
    <cellStyle name="SAPBEXstdDataEmph 42 9" xfId="22616" xr:uid="{00000000-0005-0000-0000-0000EA740000}"/>
    <cellStyle name="SAPBEXstdDataEmph 43" xfId="4975" xr:uid="{00000000-0005-0000-0000-0000EB740000}"/>
    <cellStyle name="SAPBEXstdDataEmph 43 2" xfId="7513" xr:uid="{00000000-0005-0000-0000-0000EC740000}"/>
    <cellStyle name="SAPBEXstdDataEmph 43 3" xfId="10148" xr:uid="{00000000-0005-0000-0000-0000ED740000}"/>
    <cellStyle name="SAPBEXstdDataEmph 43 4" xfId="11768" xr:uid="{00000000-0005-0000-0000-0000EE740000}"/>
    <cellStyle name="SAPBEXstdDataEmph 43 5" xfId="14220" xr:uid="{00000000-0005-0000-0000-0000EF740000}"/>
    <cellStyle name="SAPBEXstdDataEmph 43 6" xfId="16584" xr:uid="{00000000-0005-0000-0000-0000F0740000}"/>
    <cellStyle name="SAPBEXstdDataEmph 43 7" xfId="18916" xr:uid="{00000000-0005-0000-0000-0000F1740000}"/>
    <cellStyle name="SAPBEXstdDataEmph 43 8" xfId="21280" xr:uid="{00000000-0005-0000-0000-0000F2740000}"/>
    <cellStyle name="SAPBEXstdDataEmph 43 9" xfId="23442" xr:uid="{00000000-0005-0000-0000-0000F3740000}"/>
    <cellStyle name="SAPBEXstdDataEmph 44" xfId="5013" xr:uid="{00000000-0005-0000-0000-0000F4740000}"/>
    <cellStyle name="SAPBEXstdDataEmph 44 2" xfId="7551" xr:uid="{00000000-0005-0000-0000-0000F5740000}"/>
    <cellStyle name="SAPBEXstdDataEmph 44 3" xfId="8846" xr:uid="{00000000-0005-0000-0000-0000F6740000}"/>
    <cellStyle name="SAPBEXstdDataEmph 44 4" xfId="11017" xr:uid="{00000000-0005-0000-0000-0000F7740000}"/>
    <cellStyle name="SAPBEXstdDataEmph 44 5" xfId="13397" xr:uid="{00000000-0005-0000-0000-0000F8740000}"/>
    <cellStyle name="SAPBEXstdDataEmph 44 6" xfId="15457" xr:uid="{00000000-0005-0000-0000-0000F9740000}"/>
    <cellStyle name="SAPBEXstdDataEmph 44 7" xfId="18093" xr:uid="{00000000-0005-0000-0000-0000FA740000}"/>
    <cellStyle name="SAPBEXstdDataEmph 44 8" xfId="20153" xr:uid="{00000000-0005-0000-0000-0000FB740000}"/>
    <cellStyle name="SAPBEXstdDataEmph 44 9" xfId="22690" xr:uid="{00000000-0005-0000-0000-0000FC740000}"/>
    <cellStyle name="SAPBEXstdDataEmph 45" xfId="5050" xr:uid="{00000000-0005-0000-0000-0000FD740000}"/>
    <cellStyle name="SAPBEXstdDataEmph 45 2" xfId="7588" xr:uid="{00000000-0005-0000-0000-0000FE740000}"/>
    <cellStyle name="SAPBEXstdDataEmph 45 3" xfId="9298" xr:uid="{00000000-0005-0000-0000-0000FF740000}"/>
    <cellStyle name="SAPBEXstdDataEmph 45 4" xfId="10948" xr:uid="{00000000-0005-0000-0000-000000750000}"/>
    <cellStyle name="SAPBEXstdDataEmph 45 5" xfId="14897" xr:uid="{00000000-0005-0000-0000-000001750000}"/>
    <cellStyle name="SAPBEXstdDataEmph 45 6" xfId="15506" xr:uid="{00000000-0005-0000-0000-000002750000}"/>
    <cellStyle name="SAPBEXstdDataEmph 45 7" xfId="19593" xr:uid="{00000000-0005-0000-0000-000003750000}"/>
    <cellStyle name="SAPBEXstdDataEmph 45 8" xfId="20202" xr:uid="{00000000-0005-0000-0000-000004750000}"/>
    <cellStyle name="SAPBEXstdDataEmph 45 9" xfId="24063" xr:uid="{00000000-0005-0000-0000-000005750000}"/>
    <cellStyle name="SAPBEXstdDataEmph 46" xfId="5080" xr:uid="{00000000-0005-0000-0000-000006750000}"/>
    <cellStyle name="SAPBEXstdDataEmph 46 2" xfId="7618" xr:uid="{00000000-0005-0000-0000-000007750000}"/>
    <cellStyle name="SAPBEXstdDataEmph 46 3" xfId="5509" xr:uid="{00000000-0005-0000-0000-000008750000}"/>
    <cellStyle name="SAPBEXstdDataEmph 46 4" xfId="11304" xr:uid="{00000000-0005-0000-0000-000009750000}"/>
    <cellStyle name="SAPBEXstdDataEmph 46 5" xfId="13712" xr:uid="{00000000-0005-0000-0000-00000A750000}"/>
    <cellStyle name="SAPBEXstdDataEmph 46 6" xfId="16683" xr:uid="{00000000-0005-0000-0000-00000B750000}"/>
    <cellStyle name="SAPBEXstdDataEmph 46 7" xfId="18408" xr:uid="{00000000-0005-0000-0000-00000C750000}"/>
    <cellStyle name="SAPBEXstdDataEmph 46 8" xfId="21379" xr:uid="{00000000-0005-0000-0000-00000D750000}"/>
    <cellStyle name="SAPBEXstdDataEmph 46 9" xfId="22978" xr:uid="{00000000-0005-0000-0000-00000E750000}"/>
    <cellStyle name="SAPBEXstdDataEmph 47" xfId="5106" xr:uid="{00000000-0005-0000-0000-00000F750000}"/>
    <cellStyle name="SAPBEXstdDataEmph 47 2" xfId="7644" xr:uid="{00000000-0005-0000-0000-000010750000}"/>
    <cellStyle name="SAPBEXstdDataEmph 47 3" xfId="8034" xr:uid="{00000000-0005-0000-0000-000011750000}"/>
    <cellStyle name="SAPBEXstdDataEmph 47 4" xfId="10691" xr:uid="{00000000-0005-0000-0000-000012750000}"/>
    <cellStyle name="SAPBEXstdDataEmph 47 5" xfId="13043" xr:uid="{00000000-0005-0000-0000-000013750000}"/>
    <cellStyle name="SAPBEXstdDataEmph 47 6" xfId="16106" xr:uid="{00000000-0005-0000-0000-000014750000}"/>
    <cellStyle name="SAPBEXstdDataEmph 47 7" xfId="17739" xr:uid="{00000000-0005-0000-0000-000015750000}"/>
    <cellStyle name="SAPBEXstdDataEmph 47 8" xfId="20802" xr:uid="{00000000-0005-0000-0000-000016750000}"/>
    <cellStyle name="SAPBEXstdDataEmph 47 9" xfId="22364" xr:uid="{00000000-0005-0000-0000-000017750000}"/>
    <cellStyle name="SAPBEXstdDataEmph 48" xfId="5154" xr:uid="{00000000-0005-0000-0000-000018750000}"/>
    <cellStyle name="SAPBEXstdDataEmph 48 2" xfId="7692" xr:uid="{00000000-0005-0000-0000-000019750000}"/>
    <cellStyle name="SAPBEXstdDataEmph 48 3" xfId="9165" xr:uid="{00000000-0005-0000-0000-00001A750000}"/>
    <cellStyle name="SAPBEXstdDataEmph 48 4" xfId="11673" xr:uid="{00000000-0005-0000-0000-00001B750000}"/>
    <cellStyle name="SAPBEXstdDataEmph 48 5" xfId="14120" xr:uid="{00000000-0005-0000-0000-00001C750000}"/>
    <cellStyle name="SAPBEXstdDataEmph 48 6" xfId="15956" xr:uid="{00000000-0005-0000-0000-00001D750000}"/>
    <cellStyle name="SAPBEXstdDataEmph 48 7" xfId="18816" xr:uid="{00000000-0005-0000-0000-00001E750000}"/>
    <cellStyle name="SAPBEXstdDataEmph 48 8" xfId="20652" xr:uid="{00000000-0005-0000-0000-00001F750000}"/>
    <cellStyle name="SAPBEXstdDataEmph 48 9" xfId="23347" xr:uid="{00000000-0005-0000-0000-000020750000}"/>
    <cellStyle name="SAPBEXstdDataEmph 49" xfId="5223" xr:uid="{00000000-0005-0000-0000-000021750000}"/>
    <cellStyle name="SAPBEXstdDataEmph 49 2" xfId="7762" xr:uid="{00000000-0005-0000-0000-000022750000}"/>
    <cellStyle name="SAPBEXstdDataEmph 49 3" xfId="8371" xr:uid="{00000000-0005-0000-0000-000023750000}"/>
    <cellStyle name="SAPBEXstdDataEmph 49 4" xfId="11761" xr:uid="{00000000-0005-0000-0000-000024750000}"/>
    <cellStyle name="SAPBEXstdDataEmph 49 5" xfId="12576" xr:uid="{00000000-0005-0000-0000-000025750000}"/>
    <cellStyle name="SAPBEXstdDataEmph 49 6" xfId="16871" xr:uid="{00000000-0005-0000-0000-000026750000}"/>
    <cellStyle name="SAPBEXstdDataEmph 49 7" xfId="17272" xr:uid="{00000000-0005-0000-0000-000027750000}"/>
    <cellStyle name="SAPBEXstdDataEmph 49 8" xfId="21567" xr:uid="{00000000-0005-0000-0000-000028750000}"/>
    <cellStyle name="SAPBEXstdDataEmph 49 9" xfId="21935" xr:uid="{00000000-0005-0000-0000-000029750000}"/>
    <cellStyle name="SAPBEXstdDataEmph 5" xfId="3226" xr:uid="{00000000-0005-0000-0000-00002A750000}"/>
    <cellStyle name="SAPBEXstdDataEmph 5 2" xfId="5764" xr:uid="{00000000-0005-0000-0000-00002B750000}"/>
    <cellStyle name="SAPBEXstdDataEmph 5 3" xfId="9386" xr:uid="{00000000-0005-0000-0000-00002C750000}"/>
    <cellStyle name="SAPBEXstdDataEmph 5 4" xfId="11453" xr:uid="{00000000-0005-0000-0000-00002D750000}"/>
    <cellStyle name="SAPBEXstdDataEmph 5 5" xfId="13873" xr:uid="{00000000-0005-0000-0000-00002E750000}"/>
    <cellStyle name="SAPBEXstdDataEmph 5 6" xfId="15851" xr:uid="{00000000-0005-0000-0000-00002F750000}"/>
    <cellStyle name="SAPBEXstdDataEmph 5 7" xfId="18569" xr:uid="{00000000-0005-0000-0000-000030750000}"/>
    <cellStyle name="SAPBEXstdDataEmph 5 8" xfId="20547" xr:uid="{00000000-0005-0000-0000-000031750000}"/>
    <cellStyle name="SAPBEXstdDataEmph 5 9" xfId="23128" xr:uid="{00000000-0005-0000-0000-000032750000}"/>
    <cellStyle name="SAPBEXstdDataEmph 50" xfId="5261" xr:uid="{00000000-0005-0000-0000-000033750000}"/>
    <cellStyle name="SAPBEXstdDataEmph 50 2" xfId="9548" xr:uid="{00000000-0005-0000-0000-000034750000}"/>
    <cellStyle name="SAPBEXstdDataEmph 50 3" xfId="10921" xr:uid="{00000000-0005-0000-0000-000035750000}"/>
    <cellStyle name="SAPBEXstdDataEmph 50 4" xfId="13291" xr:uid="{00000000-0005-0000-0000-000036750000}"/>
    <cellStyle name="SAPBEXstdDataEmph 50 5" xfId="15050" xr:uid="{00000000-0005-0000-0000-000037750000}"/>
    <cellStyle name="SAPBEXstdDataEmph 50 6" xfId="17987" xr:uid="{00000000-0005-0000-0000-000038750000}"/>
    <cellStyle name="SAPBEXstdDataEmph 50 7" xfId="19746" xr:uid="{00000000-0005-0000-0000-000039750000}"/>
    <cellStyle name="SAPBEXstdDataEmph 50 8" xfId="22592" xr:uid="{00000000-0005-0000-0000-00003A750000}"/>
    <cellStyle name="SAPBEXstdDataEmph 51" xfId="9223" xr:uid="{00000000-0005-0000-0000-00003B750000}"/>
    <cellStyle name="SAPBEXstdDataEmph 52" xfId="10984" xr:uid="{00000000-0005-0000-0000-00003C750000}"/>
    <cellStyle name="SAPBEXstdDataEmph 53" xfId="13358" xr:uid="{00000000-0005-0000-0000-00003D750000}"/>
    <cellStyle name="SAPBEXstdDataEmph 54" xfId="15998" xr:uid="{00000000-0005-0000-0000-00003E750000}"/>
    <cellStyle name="SAPBEXstdDataEmph 55" xfId="18054" xr:uid="{00000000-0005-0000-0000-00003F750000}"/>
    <cellStyle name="SAPBEXstdDataEmph 56" xfId="20694" xr:uid="{00000000-0005-0000-0000-000040750000}"/>
    <cellStyle name="SAPBEXstdDataEmph 57" xfId="22657" xr:uid="{00000000-0005-0000-0000-000041750000}"/>
    <cellStyle name="SAPBEXstdDataEmph 6" xfId="3269" xr:uid="{00000000-0005-0000-0000-000042750000}"/>
    <cellStyle name="SAPBEXstdDataEmph 6 2" xfId="5807" xr:uid="{00000000-0005-0000-0000-000043750000}"/>
    <cellStyle name="SAPBEXstdDataEmph 6 3" xfId="8297" xr:uid="{00000000-0005-0000-0000-000044750000}"/>
    <cellStyle name="SAPBEXstdDataEmph 6 4" xfId="10925" xr:uid="{00000000-0005-0000-0000-000045750000}"/>
    <cellStyle name="SAPBEXstdDataEmph 6 5" xfId="13295" xr:uid="{00000000-0005-0000-0000-000046750000}"/>
    <cellStyle name="SAPBEXstdDataEmph 6 6" xfId="13190" xr:uid="{00000000-0005-0000-0000-000047750000}"/>
    <cellStyle name="SAPBEXstdDataEmph 6 7" xfId="17991" xr:uid="{00000000-0005-0000-0000-000048750000}"/>
    <cellStyle name="SAPBEXstdDataEmph 6 8" xfId="17886" xr:uid="{00000000-0005-0000-0000-000049750000}"/>
    <cellStyle name="SAPBEXstdDataEmph 6 9" xfId="22596" xr:uid="{00000000-0005-0000-0000-00004A750000}"/>
    <cellStyle name="SAPBEXstdDataEmph 7" xfId="3312" xr:uid="{00000000-0005-0000-0000-00004B750000}"/>
    <cellStyle name="SAPBEXstdDataEmph 7 2" xfId="5850" xr:uid="{00000000-0005-0000-0000-00004C750000}"/>
    <cellStyle name="SAPBEXstdDataEmph 7 3" xfId="9998" xr:uid="{00000000-0005-0000-0000-00004D750000}"/>
    <cellStyle name="SAPBEXstdDataEmph 7 4" xfId="8896" xr:uid="{00000000-0005-0000-0000-00004E750000}"/>
    <cellStyle name="SAPBEXstdDataEmph 7 5" xfId="12504" xr:uid="{00000000-0005-0000-0000-00004F750000}"/>
    <cellStyle name="SAPBEXstdDataEmph 7 6" xfId="16553" xr:uid="{00000000-0005-0000-0000-000050750000}"/>
    <cellStyle name="SAPBEXstdDataEmph 7 7" xfId="17200" xr:uid="{00000000-0005-0000-0000-000051750000}"/>
    <cellStyle name="SAPBEXstdDataEmph 7 8" xfId="21249" xr:uid="{00000000-0005-0000-0000-000052750000}"/>
    <cellStyle name="SAPBEXstdDataEmph 7 9" xfId="21872" xr:uid="{00000000-0005-0000-0000-000053750000}"/>
    <cellStyle name="SAPBEXstdDataEmph 8" xfId="3355" xr:uid="{00000000-0005-0000-0000-000054750000}"/>
    <cellStyle name="SAPBEXstdDataEmph 8 2" xfId="5893" xr:uid="{00000000-0005-0000-0000-000055750000}"/>
    <cellStyle name="SAPBEXstdDataEmph 8 3" xfId="7951" xr:uid="{00000000-0005-0000-0000-000056750000}"/>
    <cellStyle name="SAPBEXstdDataEmph 8 4" xfId="11966" xr:uid="{00000000-0005-0000-0000-000057750000}"/>
    <cellStyle name="SAPBEXstdDataEmph 8 5" xfId="14443" xr:uid="{00000000-0005-0000-0000-000058750000}"/>
    <cellStyle name="SAPBEXstdDataEmph 8 6" xfId="16744" xr:uid="{00000000-0005-0000-0000-000059750000}"/>
    <cellStyle name="SAPBEXstdDataEmph 8 7" xfId="19139" xr:uid="{00000000-0005-0000-0000-00005A750000}"/>
    <cellStyle name="SAPBEXstdDataEmph 8 8" xfId="21440" xr:uid="{00000000-0005-0000-0000-00005B750000}"/>
    <cellStyle name="SAPBEXstdDataEmph 8 9" xfId="23641" xr:uid="{00000000-0005-0000-0000-00005C750000}"/>
    <cellStyle name="SAPBEXstdDataEmph 9" xfId="3398" xr:uid="{00000000-0005-0000-0000-00005D750000}"/>
    <cellStyle name="SAPBEXstdDataEmph 9 2" xfId="5936" xr:uid="{00000000-0005-0000-0000-00005E750000}"/>
    <cellStyle name="SAPBEXstdDataEmph 9 3" xfId="9047" xr:uid="{00000000-0005-0000-0000-00005F750000}"/>
    <cellStyle name="SAPBEXstdDataEmph 9 4" xfId="12183" xr:uid="{00000000-0005-0000-0000-000060750000}"/>
    <cellStyle name="SAPBEXstdDataEmph 9 5" xfId="14667" xr:uid="{00000000-0005-0000-0000-000061750000}"/>
    <cellStyle name="SAPBEXstdDataEmph 9 6" xfId="16980" xr:uid="{00000000-0005-0000-0000-000062750000}"/>
    <cellStyle name="SAPBEXstdDataEmph 9 7" xfId="19363" xr:uid="{00000000-0005-0000-0000-000063750000}"/>
    <cellStyle name="SAPBEXstdDataEmph 9 8" xfId="21676" xr:uid="{00000000-0005-0000-0000-000064750000}"/>
    <cellStyle name="SAPBEXstdDataEmph 9 9" xfId="23857" xr:uid="{00000000-0005-0000-0000-000065750000}"/>
    <cellStyle name="SAPBEXstdItem" xfId="2976" xr:uid="{00000000-0005-0000-0000-000066750000}"/>
    <cellStyle name="SAPBEXstdItem 10" xfId="3442" xr:uid="{00000000-0005-0000-0000-000067750000}"/>
    <cellStyle name="SAPBEXstdItem 10 2" xfId="5980" xr:uid="{00000000-0005-0000-0000-000068750000}"/>
    <cellStyle name="SAPBEXstdItem 10 3" xfId="7799" xr:uid="{00000000-0005-0000-0000-000069750000}"/>
    <cellStyle name="SAPBEXstdItem 10 4" xfId="12151" xr:uid="{00000000-0005-0000-0000-00006A750000}"/>
    <cellStyle name="SAPBEXstdItem 10 5" xfId="14634" xr:uid="{00000000-0005-0000-0000-00006B750000}"/>
    <cellStyle name="SAPBEXstdItem 10 6" xfId="13146" xr:uid="{00000000-0005-0000-0000-00006C750000}"/>
    <cellStyle name="SAPBEXstdItem 10 7" xfId="19330" xr:uid="{00000000-0005-0000-0000-00006D750000}"/>
    <cellStyle name="SAPBEXstdItem 10 8" xfId="17842" xr:uid="{00000000-0005-0000-0000-00006E750000}"/>
    <cellStyle name="SAPBEXstdItem 10 9" xfId="23825" xr:uid="{00000000-0005-0000-0000-00006F750000}"/>
    <cellStyle name="SAPBEXstdItem 11" xfId="3222" xr:uid="{00000000-0005-0000-0000-000070750000}"/>
    <cellStyle name="SAPBEXstdItem 11 2" xfId="5760" xr:uid="{00000000-0005-0000-0000-000071750000}"/>
    <cellStyle name="SAPBEXstdItem 11 3" xfId="8560" xr:uid="{00000000-0005-0000-0000-000072750000}"/>
    <cellStyle name="SAPBEXstdItem 11 4" xfId="10513" xr:uid="{00000000-0005-0000-0000-000073750000}"/>
    <cellStyle name="SAPBEXstdItem 11 5" xfId="12853" xr:uid="{00000000-0005-0000-0000-000074750000}"/>
    <cellStyle name="SAPBEXstdItem 11 6" xfId="12776" xr:uid="{00000000-0005-0000-0000-000075750000}"/>
    <cellStyle name="SAPBEXstdItem 11 7" xfId="17549" xr:uid="{00000000-0005-0000-0000-000076750000}"/>
    <cellStyle name="SAPBEXstdItem 11 8" xfId="17472" xr:uid="{00000000-0005-0000-0000-000077750000}"/>
    <cellStyle name="SAPBEXstdItem 11 9" xfId="22184" xr:uid="{00000000-0005-0000-0000-000078750000}"/>
    <cellStyle name="SAPBEXstdItem 12" xfId="3528" xr:uid="{00000000-0005-0000-0000-000079750000}"/>
    <cellStyle name="SAPBEXstdItem 12 2" xfId="6066" xr:uid="{00000000-0005-0000-0000-00007A750000}"/>
    <cellStyle name="SAPBEXstdItem 12 3" xfId="9222" xr:uid="{00000000-0005-0000-0000-00007B750000}"/>
    <cellStyle name="SAPBEXstdItem 12 4" xfId="8182" xr:uid="{00000000-0005-0000-0000-00007C750000}"/>
    <cellStyle name="SAPBEXstdItem 12 5" xfId="13507" xr:uid="{00000000-0005-0000-0000-00007D750000}"/>
    <cellStyle name="SAPBEXstdItem 12 6" xfId="15773" xr:uid="{00000000-0005-0000-0000-00007E750000}"/>
    <cellStyle name="SAPBEXstdItem 12 7" xfId="18203" xr:uid="{00000000-0005-0000-0000-00007F750000}"/>
    <cellStyle name="SAPBEXstdItem 12 8" xfId="20469" xr:uid="{00000000-0005-0000-0000-000080750000}"/>
    <cellStyle name="SAPBEXstdItem 12 9" xfId="22786" xr:uid="{00000000-0005-0000-0000-000081750000}"/>
    <cellStyle name="SAPBEXstdItem 13" xfId="3548" xr:uid="{00000000-0005-0000-0000-000082750000}"/>
    <cellStyle name="SAPBEXstdItem 13 2" xfId="6086" xr:uid="{00000000-0005-0000-0000-000083750000}"/>
    <cellStyle name="SAPBEXstdItem 13 3" xfId="9339" xr:uid="{00000000-0005-0000-0000-000084750000}"/>
    <cellStyle name="SAPBEXstdItem 13 4" xfId="10963" xr:uid="{00000000-0005-0000-0000-000085750000}"/>
    <cellStyle name="SAPBEXstdItem 13 5" xfId="13335" xr:uid="{00000000-0005-0000-0000-000086750000}"/>
    <cellStyle name="SAPBEXstdItem 13 6" xfId="16159" xr:uid="{00000000-0005-0000-0000-000087750000}"/>
    <cellStyle name="SAPBEXstdItem 13 7" xfId="18031" xr:uid="{00000000-0005-0000-0000-000088750000}"/>
    <cellStyle name="SAPBEXstdItem 13 8" xfId="20855" xr:uid="{00000000-0005-0000-0000-000089750000}"/>
    <cellStyle name="SAPBEXstdItem 13 9" xfId="22634" xr:uid="{00000000-0005-0000-0000-00008A750000}"/>
    <cellStyle name="SAPBEXstdItem 14" xfId="3640" xr:uid="{00000000-0005-0000-0000-00008B750000}"/>
    <cellStyle name="SAPBEXstdItem 14 2" xfId="6178" xr:uid="{00000000-0005-0000-0000-00008C750000}"/>
    <cellStyle name="SAPBEXstdItem 14 3" xfId="9275" xr:uid="{00000000-0005-0000-0000-00008D750000}"/>
    <cellStyle name="SAPBEXstdItem 14 4" xfId="11975" xr:uid="{00000000-0005-0000-0000-00008E750000}"/>
    <cellStyle name="SAPBEXstdItem 14 5" xfId="14453" xr:uid="{00000000-0005-0000-0000-00008F750000}"/>
    <cellStyle name="SAPBEXstdItem 14 6" xfId="15375" xr:uid="{00000000-0005-0000-0000-000090750000}"/>
    <cellStyle name="SAPBEXstdItem 14 7" xfId="19149" xr:uid="{00000000-0005-0000-0000-000091750000}"/>
    <cellStyle name="SAPBEXstdItem 14 8" xfId="20071" xr:uid="{00000000-0005-0000-0000-000092750000}"/>
    <cellStyle name="SAPBEXstdItem 14 9" xfId="23650" xr:uid="{00000000-0005-0000-0000-000093750000}"/>
    <cellStyle name="SAPBEXstdItem 15" xfId="3705" xr:uid="{00000000-0005-0000-0000-000094750000}"/>
    <cellStyle name="SAPBEXstdItem 15 2" xfId="6243" xr:uid="{00000000-0005-0000-0000-000095750000}"/>
    <cellStyle name="SAPBEXstdItem 15 3" xfId="9882" xr:uid="{00000000-0005-0000-0000-000096750000}"/>
    <cellStyle name="SAPBEXstdItem 15 4" xfId="10440" xr:uid="{00000000-0005-0000-0000-000097750000}"/>
    <cellStyle name="SAPBEXstdItem 15 5" xfId="12766" xr:uid="{00000000-0005-0000-0000-000098750000}"/>
    <cellStyle name="SAPBEXstdItem 15 6" xfId="16857" xr:uid="{00000000-0005-0000-0000-000099750000}"/>
    <cellStyle name="SAPBEXstdItem 15 7" xfId="17462" xr:uid="{00000000-0005-0000-0000-00009A750000}"/>
    <cellStyle name="SAPBEXstdItem 15 8" xfId="21553" xr:uid="{00000000-0005-0000-0000-00009B750000}"/>
    <cellStyle name="SAPBEXstdItem 15 9" xfId="22111" xr:uid="{00000000-0005-0000-0000-00009C750000}"/>
    <cellStyle name="SAPBEXstdItem 16" xfId="3767" xr:uid="{00000000-0005-0000-0000-00009D750000}"/>
    <cellStyle name="SAPBEXstdItem 16 2" xfId="6305" xr:uid="{00000000-0005-0000-0000-00009E750000}"/>
    <cellStyle name="SAPBEXstdItem 16 3" xfId="9419" xr:uid="{00000000-0005-0000-0000-00009F750000}"/>
    <cellStyle name="SAPBEXstdItem 16 4" xfId="10443" xr:uid="{00000000-0005-0000-0000-0000A0750000}"/>
    <cellStyle name="SAPBEXstdItem 16 5" xfId="12770" xr:uid="{00000000-0005-0000-0000-0000A1750000}"/>
    <cellStyle name="SAPBEXstdItem 16 6" xfId="15339" xr:uid="{00000000-0005-0000-0000-0000A2750000}"/>
    <cellStyle name="SAPBEXstdItem 16 7" xfId="17466" xr:uid="{00000000-0005-0000-0000-0000A3750000}"/>
    <cellStyle name="SAPBEXstdItem 16 8" xfId="20035" xr:uid="{00000000-0005-0000-0000-0000A4750000}"/>
    <cellStyle name="SAPBEXstdItem 16 9" xfId="22114" xr:uid="{00000000-0005-0000-0000-0000A5750000}"/>
    <cellStyle name="SAPBEXstdItem 17" xfId="3795" xr:uid="{00000000-0005-0000-0000-0000A6750000}"/>
    <cellStyle name="SAPBEXstdItem 17 2" xfId="6333" xr:uid="{00000000-0005-0000-0000-0000A7750000}"/>
    <cellStyle name="SAPBEXstdItem 17 3" xfId="8240" xr:uid="{00000000-0005-0000-0000-0000A8750000}"/>
    <cellStyle name="SAPBEXstdItem 17 4" xfId="11214" xr:uid="{00000000-0005-0000-0000-0000A9750000}"/>
    <cellStyle name="SAPBEXstdItem 17 5" xfId="13616" xr:uid="{00000000-0005-0000-0000-0000AA750000}"/>
    <cellStyle name="SAPBEXstdItem 17 6" xfId="15153" xr:uid="{00000000-0005-0000-0000-0000AB750000}"/>
    <cellStyle name="SAPBEXstdItem 17 7" xfId="18312" xr:uid="{00000000-0005-0000-0000-0000AC750000}"/>
    <cellStyle name="SAPBEXstdItem 17 8" xfId="19849" xr:uid="{00000000-0005-0000-0000-0000AD750000}"/>
    <cellStyle name="SAPBEXstdItem 17 9" xfId="22889" xr:uid="{00000000-0005-0000-0000-0000AE750000}"/>
    <cellStyle name="SAPBEXstdItem 18" xfId="3879" xr:uid="{00000000-0005-0000-0000-0000AF750000}"/>
    <cellStyle name="SAPBEXstdItem 18 2" xfId="6417" xr:uid="{00000000-0005-0000-0000-0000B0750000}"/>
    <cellStyle name="SAPBEXstdItem 18 3" xfId="8258" xr:uid="{00000000-0005-0000-0000-0000B1750000}"/>
    <cellStyle name="SAPBEXstdItem 18 4" xfId="10770" xr:uid="{00000000-0005-0000-0000-0000B2750000}"/>
    <cellStyle name="SAPBEXstdItem 18 5" xfId="13125" xr:uid="{00000000-0005-0000-0000-0000B3750000}"/>
    <cellStyle name="SAPBEXstdItem 18 6" xfId="15947" xr:uid="{00000000-0005-0000-0000-0000B4750000}"/>
    <cellStyle name="SAPBEXstdItem 18 7" xfId="17821" xr:uid="{00000000-0005-0000-0000-0000B5750000}"/>
    <cellStyle name="SAPBEXstdItem 18 8" xfId="20643" xr:uid="{00000000-0005-0000-0000-0000B6750000}"/>
    <cellStyle name="SAPBEXstdItem 18 9" xfId="22442" xr:uid="{00000000-0005-0000-0000-0000B7750000}"/>
    <cellStyle name="SAPBEXstdItem 19" xfId="3919" xr:uid="{00000000-0005-0000-0000-0000B8750000}"/>
    <cellStyle name="SAPBEXstdItem 19 2" xfId="6457" xr:uid="{00000000-0005-0000-0000-0000B9750000}"/>
    <cellStyle name="SAPBEXstdItem 19 3" xfId="8044" xr:uid="{00000000-0005-0000-0000-0000BA750000}"/>
    <cellStyle name="SAPBEXstdItem 19 4" xfId="11622" xr:uid="{00000000-0005-0000-0000-0000BB750000}"/>
    <cellStyle name="SAPBEXstdItem 19 5" xfId="14064" xr:uid="{00000000-0005-0000-0000-0000BC750000}"/>
    <cellStyle name="SAPBEXstdItem 19 6" xfId="16254" xr:uid="{00000000-0005-0000-0000-0000BD750000}"/>
    <cellStyle name="SAPBEXstdItem 19 7" xfId="18760" xr:uid="{00000000-0005-0000-0000-0000BE750000}"/>
    <cellStyle name="SAPBEXstdItem 19 8" xfId="20950" xr:uid="{00000000-0005-0000-0000-0000BF750000}"/>
    <cellStyle name="SAPBEXstdItem 19 9" xfId="23297" xr:uid="{00000000-0005-0000-0000-0000C0750000}"/>
    <cellStyle name="SAPBEXstdItem 2" xfId="3095" xr:uid="{00000000-0005-0000-0000-0000C1750000}"/>
    <cellStyle name="SAPBEXstdItem 2 10" xfId="25938" xr:uid="{00000000-0005-0000-0000-0000C2750000}"/>
    <cellStyle name="SAPBEXstdItem 2 2" xfId="5421" xr:uid="{00000000-0005-0000-0000-0000C3750000}"/>
    <cellStyle name="SAPBEXstdItem 2 2 2" xfId="25939" xr:uid="{00000000-0005-0000-0000-0000C4750000}"/>
    <cellStyle name="SAPBEXstdItem 2 3" xfId="5513" xr:uid="{00000000-0005-0000-0000-0000C5750000}"/>
    <cellStyle name="SAPBEXstdItem 2 4" xfId="10465" xr:uid="{00000000-0005-0000-0000-0000C6750000}"/>
    <cellStyle name="SAPBEXstdItem 2 5" xfId="12797" xr:uid="{00000000-0005-0000-0000-0000C7750000}"/>
    <cellStyle name="SAPBEXstdItem 2 6" xfId="16949" xr:uid="{00000000-0005-0000-0000-0000C8750000}"/>
    <cellStyle name="SAPBEXstdItem 2 7" xfId="17493" xr:uid="{00000000-0005-0000-0000-0000C9750000}"/>
    <cellStyle name="SAPBEXstdItem 2 8" xfId="21645" xr:uid="{00000000-0005-0000-0000-0000CA750000}"/>
    <cellStyle name="SAPBEXstdItem 2 9" xfId="22136" xr:uid="{00000000-0005-0000-0000-0000CB750000}"/>
    <cellStyle name="SAPBEXstdItem 20" xfId="3962" xr:uid="{00000000-0005-0000-0000-0000CC750000}"/>
    <cellStyle name="SAPBEXstdItem 20 2" xfId="6500" xr:uid="{00000000-0005-0000-0000-0000CD750000}"/>
    <cellStyle name="SAPBEXstdItem 20 3" xfId="8469" xr:uid="{00000000-0005-0000-0000-0000CE750000}"/>
    <cellStyle name="SAPBEXstdItem 20 4" xfId="11475" xr:uid="{00000000-0005-0000-0000-0000CF750000}"/>
    <cellStyle name="SAPBEXstdItem 20 5" xfId="13898" xr:uid="{00000000-0005-0000-0000-0000D0750000}"/>
    <cellStyle name="SAPBEXstdItem 20 6" xfId="14361" xr:uid="{00000000-0005-0000-0000-0000D1750000}"/>
    <cellStyle name="SAPBEXstdItem 20 7" xfId="18594" xr:uid="{00000000-0005-0000-0000-0000D2750000}"/>
    <cellStyle name="SAPBEXstdItem 20 8" xfId="19057" xr:uid="{00000000-0005-0000-0000-0000D3750000}"/>
    <cellStyle name="SAPBEXstdItem 20 9" xfId="23150" xr:uid="{00000000-0005-0000-0000-0000D4750000}"/>
    <cellStyle name="SAPBEXstdItem 21" xfId="4027" xr:uid="{00000000-0005-0000-0000-0000D5750000}"/>
    <cellStyle name="SAPBEXstdItem 21 2" xfId="6565" xr:uid="{00000000-0005-0000-0000-0000D6750000}"/>
    <cellStyle name="SAPBEXstdItem 21 3" xfId="8710" xr:uid="{00000000-0005-0000-0000-0000D7750000}"/>
    <cellStyle name="SAPBEXstdItem 21 4" xfId="10704" xr:uid="{00000000-0005-0000-0000-0000D8750000}"/>
    <cellStyle name="SAPBEXstdItem 21 5" xfId="13057" xr:uid="{00000000-0005-0000-0000-0000D9750000}"/>
    <cellStyle name="SAPBEXstdItem 21 6" xfId="16253" xr:uid="{00000000-0005-0000-0000-0000DA750000}"/>
    <cellStyle name="SAPBEXstdItem 21 7" xfId="17753" xr:uid="{00000000-0005-0000-0000-0000DB750000}"/>
    <cellStyle name="SAPBEXstdItem 21 8" xfId="20949" xr:uid="{00000000-0005-0000-0000-0000DC750000}"/>
    <cellStyle name="SAPBEXstdItem 21 9" xfId="22377" xr:uid="{00000000-0005-0000-0000-0000DD750000}"/>
    <cellStyle name="SAPBEXstdItem 22" xfId="3735" xr:uid="{00000000-0005-0000-0000-0000DE750000}"/>
    <cellStyle name="SAPBEXstdItem 22 2" xfId="6273" xr:uid="{00000000-0005-0000-0000-0000DF750000}"/>
    <cellStyle name="SAPBEXstdItem 22 3" xfId="9597" xr:uid="{00000000-0005-0000-0000-0000E0750000}"/>
    <cellStyle name="SAPBEXstdItem 22 4" xfId="11104" xr:uid="{00000000-0005-0000-0000-0000E1750000}"/>
    <cellStyle name="SAPBEXstdItem 22 5" xfId="13498" xr:uid="{00000000-0005-0000-0000-0000E2750000}"/>
    <cellStyle name="SAPBEXstdItem 22 6" xfId="15544" xr:uid="{00000000-0005-0000-0000-0000E3750000}"/>
    <cellStyle name="SAPBEXstdItem 22 7" xfId="18194" xr:uid="{00000000-0005-0000-0000-0000E4750000}"/>
    <cellStyle name="SAPBEXstdItem 22 8" xfId="20240" xr:uid="{00000000-0005-0000-0000-0000E5750000}"/>
    <cellStyle name="SAPBEXstdItem 22 9" xfId="22777" xr:uid="{00000000-0005-0000-0000-0000E6750000}"/>
    <cellStyle name="SAPBEXstdItem 23" xfId="4110" xr:uid="{00000000-0005-0000-0000-0000E7750000}"/>
    <cellStyle name="SAPBEXstdItem 23 2" xfId="6648" xr:uid="{00000000-0005-0000-0000-0000E8750000}"/>
    <cellStyle name="SAPBEXstdItem 23 3" xfId="9719" xr:uid="{00000000-0005-0000-0000-0000E9750000}"/>
    <cellStyle name="SAPBEXstdItem 23 4" xfId="11828" xr:uid="{00000000-0005-0000-0000-0000EA750000}"/>
    <cellStyle name="SAPBEXstdItem 23 5" xfId="14286" xr:uid="{00000000-0005-0000-0000-0000EB750000}"/>
    <cellStyle name="SAPBEXstdItem 23 6" xfId="16753" xr:uid="{00000000-0005-0000-0000-0000EC750000}"/>
    <cellStyle name="SAPBEXstdItem 23 7" xfId="18982" xr:uid="{00000000-0005-0000-0000-0000ED750000}"/>
    <cellStyle name="SAPBEXstdItem 23 8" xfId="21449" xr:uid="{00000000-0005-0000-0000-0000EE750000}"/>
    <cellStyle name="SAPBEXstdItem 23 9" xfId="23503" xr:uid="{00000000-0005-0000-0000-0000EF750000}"/>
    <cellStyle name="SAPBEXstdItem 24" xfId="4153" xr:uid="{00000000-0005-0000-0000-0000F0750000}"/>
    <cellStyle name="SAPBEXstdItem 24 2" xfId="6691" xr:uid="{00000000-0005-0000-0000-0000F1750000}"/>
    <cellStyle name="SAPBEXstdItem 24 3" xfId="8844" xr:uid="{00000000-0005-0000-0000-0000F2750000}"/>
    <cellStyle name="SAPBEXstdItem 24 4" xfId="11512" xr:uid="{00000000-0005-0000-0000-0000F3750000}"/>
    <cellStyle name="SAPBEXstdItem 24 5" xfId="13939" xr:uid="{00000000-0005-0000-0000-0000F4750000}"/>
    <cellStyle name="SAPBEXstdItem 24 6" xfId="16590" xr:uid="{00000000-0005-0000-0000-0000F5750000}"/>
    <cellStyle name="SAPBEXstdItem 24 7" xfId="18635" xr:uid="{00000000-0005-0000-0000-0000F6750000}"/>
    <cellStyle name="SAPBEXstdItem 24 8" xfId="21286" xr:uid="{00000000-0005-0000-0000-0000F7750000}"/>
    <cellStyle name="SAPBEXstdItem 24 9" xfId="23186" xr:uid="{00000000-0005-0000-0000-0000F8750000}"/>
    <cellStyle name="SAPBEXstdItem 25" xfId="4196" xr:uid="{00000000-0005-0000-0000-0000F9750000}"/>
    <cellStyle name="SAPBEXstdItem 25 2" xfId="6734" xr:uid="{00000000-0005-0000-0000-0000FA750000}"/>
    <cellStyle name="SAPBEXstdItem 25 3" xfId="7991" xr:uid="{00000000-0005-0000-0000-0000FB750000}"/>
    <cellStyle name="SAPBEXstdItem 25 4" xfId="10510" xr:uid="{00000000-0005-0000-0000-0000FC750000}"/>
    <cellStyle name="SAPBEXstdItem 25 5" xfId="12850" xr:uid="{00000000-0005-0000-0000-0000FD750000}"/>
    <cellStyle name="SAPBEXstdItem 25 6" xfId="15982" xr:uid="{00000000-0005-0000-0000-0000FE750000}"/>
    <cellStyle name="SAPBEXstdItem 25 7" xfId="17546" xr:uid="{00000000-0005-0000-0000-0000FF750000}"/>
    <cellStyle name="SAPBEXstdItem 25 8" xfId="20678" xr:uid="{00000000-0005-0000-0000-000000760000}"/>
    <cellStyle name="SAPBEXstdItem 25 9" xfId="22181" xr:uid="{00000000-0005-0000-0000-000001760000}"/>
    <cellStyle name="SAPBEXstdItem 26" xfId="4238" xr:uid="{00000000-0005-0000-0000-000002760000}"/>
    <cellStyle name="SAPBEXstdItem 26 2" xfId="6776" xr:uid="{00000000-0005-0000-0000-000003760000}"/>
    <cellStyle name="SAPBEXstdItem 26 3" xfId="9451" xr:uid="{00000000-0005-0000-0000-000004760000}"/>
    <cellStyle name="SAPBEXstdItem 26 4" xfId="10508" xr:uid="{00000000-0005-0000-0000-000005760000}"/>
    <cellStyle name="SAPBEXstdItem 26 5" xfId="14908" xr:uid="{00000000-0005-0000-0000-000006760000}"/>
    <cellStyle name="SAPBEXstdItem 26 6" xfId="16733" xr:uid="{00000000-0005-0000-0000-000007760000}"/>
    <cellStyle name="SAPBEXstdItem 26 7" xfId="19604" xr:uid="{00000000-0005-0000-0000-000008760000}"/>
    <cellStyle name="SAPBEXstdItem 26 8" xfId="21429" xr:uid="{00000000-0005-0000-0000-000009760000}"/>
    <cellStyle name="SAPBEXstdItem 26 9" xfId="24073" xr:uid="{00000000-0005-0000-0000-00000A760000}"/>
    <cellStyle name="SAPBEXstdItem 27" xfId="4281" xr:uid="{00000000-0005-0000-0000-00000B760000}"/>
    <cellStyle name="SAPBEXstdItem 27 2" xfId="6819" xr:uid="{00000000-0005-0000-0000-00000C760000}"/>
    <cellStyle name="SAPBEXstdItem 27 3" xfId="9210" xr:uid="{00000000-0005-0000-0000-00000D760000}"/>
    <cellStyle name="SAPBEXstdItem 27 4" xfId="9204" xr:uid="{00000000-0005-0000-0000-00000E760000}"/>
    <cellStyle name="SAPBEXstdItem 27 5" xfId="14921" xr:uid="{00000000-0005-0000-0000-00000F760000}"/>
    <cellStyle name="SAPBEXstdItem 27 6" xfId="16295" xr:uid="{00000000-0005-0000-0000-000010760000}"/>
    <cellStyle name="SAPBEXstdItem 27 7" xfId="19617" xr:uid="{00000000-0005-0000-0000-000011760000}"/>
    <cellStyle name="SAPBEXstdItem 27 8" xfId="20991" xr:uid="{00000000-0005-0000-0000-000012760000}"/>
    <cellStyle name="SAPBEXstdItem 27 9" xfId="24084" xr:uid="{00000000-0005-0000-0000-000013760000}"/>
    <cellStyle name="SAPBEXstdItem 28" xfId="4324" xr:uid="{00000000-0005-0000-0000-000014760000}"/>
    <cellStyle name="SAPBEXstdItem 28 2" xfId="6862" xr:uid="{00000000-0005-0000-0000-000015760000}"/>
    <cellStyle name="SAPBEXstdItem 28 3" xfId="8317" xr:uid="{00000000-0005-0000-0000-000016760000}"/>
    <cellStyle name="SAPBEXstdItem 28 4" xfId="10806" xr:uid="{00000000-0005-0000-0000-000017760000}"/>
    <cellStyle name="SAPBEXstdItem 28 5" xfId="13167" xr:uid="{00000000-0005-0000-0000-000018760000}"/>
    <cellStyle name="SAPBEXstdItem 28 6" xfId="15009" xr:uid="{00000000-0005-0000-0000-000019760000}"/>
    <cellStyle name="SAPBEXstdItem 28 7" xfId="17863" xr:uid="{00000000-0005-0000-0000-00001A760000}"/>
    <cellStyle name="SAPBEXstdItem 28 8" xfId="19705" xr:uid="{00000000-0005-0000-0000-00001B760000}"/>
    <cellStyle name="SAPBEXstdItem 28 9" xfId="22477" xr:uid="{00000000-0005-0000-0000-00001C760000}"/>
    <cellStyle name="SAPBEXstdItem 29" xfId="4367" xr:uid="{00000000-0005-0000-0000-00001D760000}"/>
    <cellStyle name="SAPBEXstdItem 29 2" xfId="6905" xr:uid="{00000000-0005-0000-0000-00001E760000}"/>
    <cellStyle name="SAPBEXstdItem 29 3" xfId="9579" xr:uid="{00000000-0005-0000-0000-00001F760000}"/>
    <cellStyle name="SAPBEXstdItem 29 4" xfId="11401" xr:uid="{00000000-0005-0000-0000-000020760000}"/>
    <cellStyle name="SAPBEXstdItem 29 5" xfId="13816" xr:uid="{00000000-0005-0000-0000-000021760000}"/>
    <cellStyle name="SAPBEXstdItem 29 6" xfId="16929" xr:uid="{00000000-0005-0000-0000-000022760000}"/>
    <cellStyle name="SAPBEXstdItem 29 7" xfId="18512" xr:uid="{00000000-0005-0000-0000-000023760000}"/>
    <cellStyle name="SAPBEXstdItem 29 8" xfId="21625" xr:uid="{00000000-0005-0000-0000-000024760000}"/>
    <cellStyle name="SAPBEXstdItem 29 9" xfId="23075" xr:uid="{00000000-0005-0000-0000-000025760000}"/>
    <cellStyle name="SAPBEXstdItem 3" xfId="3141" xr:uid="{00000000-0005-0000-0000-000026760000}"/>
    <cellStyle name="SAPBEXstdItem 3 10" xfId="25940" xr:uid="{00000000-0005-0000-0000-000027760000}"/>
    <cellStyle name="SAPBEXstdItem 3 2" xfId="5679" xr:uid="{00000000-0005-0000-0000-000028760000}"/>
    <cellStyle name="SAPBEXstdItem 3 3" xfId="9720" xr:uid="{00000000-0005-0000-0000-000029760000}"/>
    <cellStyle name="SAPBEXstdItem 3 4" xfId="10391" xr:uid="{00000000-0005-0000-0000-00002A760000}"/>
    <cellStyle name="SAPBEXstdItem 3 5" xfId="12714" xr:uid="{00000000-0005-0000-0000-00002B760000}"/>
    <cellStyle name="SAPBEXstdItem 3 6" xfId="16602" xr:uid="{00000000-0005-0000-0000-00002C760000}"/>
    <cellStyle name="SAPBEXstdItem 3 7" xfId="17410" xr:uid="{00000000-0005-0000-0000-00002D760000}"/>
    <cellStyle name="SAPBEXstdItem 3 8" xfId="21298" xr:uid="{00000000-0005-0000-0000-00002E760000}"/>
    <cellStyle name="SAPBEXstdItem 3 9" xfId="22062" xr:uid="{00000000-0005-0000-0000-00002F760000}"/>
    <cellStyle name="SAPBEXstdItem 30" xfId="4410" xr:uid="{00000000-0005-0000-0000-000030760000}"/>
    <cellStyle name="SAPBEXstdItem 30 2" xfId="6948" xr:uid="{00000000-0005-0000-0000-000031760000}"/>
    <cellStyle name="SAPBEXstdItem 30 3" xfId="8358" xr:uid="{00000000-0005-0000-0000-000032760000}"/>
    <cellStyle name="SAPBEXstdItem 30 4" xfId="9766" xr:uid="{00000000-0005-0000-0000-000033760000}"/>
    <cellStyle name="SAPBEXstdItem 30 5" xfId="14938" xr:uid="{00000000-0005-0000-0000-000034760000}"/>
    <cellStyle name="SAPBEXstdItem 30 6" xfId="15129" xr:uid="{00000000-0005-0000-0000-000035760000}"/>
    <cellStyle name="SAPBEXstdItem 30 7" xfId="19634" xr:uid="{00000000-0005-0000-0000-000036760000}"/>
    <cellStyle name="SAPBEXstdItem 30 8" xfId="19825" xr:uid="{00000000-0005-0000-0000-000037760000}"/>
    <cellStyle name="SAPBEXstdItem 30 9" xfId="24101" xr:uid="{00000000-0005-0000-0000-000038760000}"/>
    <cellStyle name="SAPBEXstdItem 31" xfId="4453" xr:uid="{00000000-0005-0000-0000-000039760000}"/>
    <cellStyle name="SAPBEXstdItem 31 2" xfId="6991" xr:uid="{00000000-0005-0000-0000-00003A760000}"/>
    <cellStyle name="SAPBEXstdItem 31 3" xfId="8584" xr:uid="{00000000-0005-0000-0000-00003B760000}"/>
    <cellStyle name="SAPBEXstdItem 31 4" xfId="8221" xr:uid="{00000000-0005-0000-0000-00003C760000}"/>
    <cellStyle name="SAPBEXstdItem 31 5" xfId="12399" xr:uid="{00000000-0005-0000-0000-00003D760000}"/>
    <cellStyle name="SAPBEXstdItem 31 6" xfId="15903" xr:uid="{00000000-0005-0000-0000-00003E760000}"/>
    <cellStyle name="SAPBEXstdItem 31 7" xfId="17095" xr:uid="{00000000-0005-0000-0000-00003F760000}"/>
    <cellStyle name="SAPBEXstdItem 31 8" xfId="20599" xr:uid="{00000000-0005-0000-0000-000040760000}"/>
    <cellStyle name="SAPBEXstdItem 31 9" xfId="21782" xr:uid="{00000000-0005-0000-0000-000041760000}"/>
    <cellStyle name="SAPBEXstdItem 32" xfId="4359" xr:uid="{00000000-0005-0000-0000-000042760000}"/>
    <cellStyle name="SAPBEXstdItem 32 2" xfId="6897" xr:uid="{00000000-0005-0000-0000-000043760000}"/>
    <cellStyle name="SAPBEXstdItem 32 3" xfId="7881" xr:uid="{00000000-0005-0000-0000-000044760000}"/>
    <cellStyle name="SAPBEXstdItem 32 4" xfId="10451" xr:uid="{00000000-0005-0000-0000-000045760000}"/>
    <cellStyle name="SAPBEXstdItem 32 5" xfId="12782" xr:uid="{00000000-0005-0000-0000-000046760000}"/>
    <cellStyle name="SAPBEXstdItem 32 6" xfId="15778" xr:uid="{00000000-0005-0000-0000-000047760000}"/>
    <cellStyle name="SAPBEXstdItem 32 7" xfId="17478" xr:uid="{00000000-0005-0000-0000-000048760000}"/>
    <cellStyle name="SAPBEXstdItem 32 8" xfId="20474" xr:uid="{00000000-0005-0000-0000-000049760000}"/>
    <cellStyle name="SAPBEXstdItem 32 9" xfId="22122" xr:uid="{00000000-0005-0000-0000-00004A760000}"/>
    <cellStyle name="SAPBEXstdItem 33" xfId="4539" xr:uid="{00000000-0005-0000-0000-00004B760000}"/>
    <cellStyle name="SAPBEXstdItem 33 2" xfId="7077" xr:uid="{00000000-0005-0000-0000-00004C760000}"/>
    <cellStyle name="SAPBEXstdItem 33 3" xfId="8255" xr:uid="{00000000-0005-0000-0000-00004D760000}"/>
    <cellStyle name="SAPBEXstdItem 33 4" xfId="10869" xr:uid="{00000000-0005-0000-0000-00004E760000}"/>
    <cellStyle name="SAPBEXstdItem 33 5" xfId="13234" xr:uid="{00000000-0005-0000-0000-00004F760000}"/>
    <cellStyle name="SAPBEXstdItem 33 6" xfId="14996" xr:uid="{00000000-0005-0000-0000-000050760000}"/>
    <cellStyle name="SAPBEXstdItem 33 7" xfId="17930" xr:uid="{00000000-0005-0000-0000-000051760000}"/>
    <cellStyle name="SAPBEXstdItem 33 8" xfId="19692" xr:uid="{00000000-0005-0000-0000-000052760000}"/>
    <cellStyle name="SAPBEXstdItem 33 9" xfId="22540" xr:uid="{00000000-0005-0000-0000-000053760000}"/>
    <cellStyle name="SAPBEXstdItem 34" xfId="4582" xr:uid="{00000000-0005-0000-0000-000054760000}"/>
    <cellStyle name="SAPBEXstdItem 34 2" xfId="7120" xr:uid="{00000000-0005-0000-0000-000055760000}"/>
    <cellStyle name="SAPBEXstdItem 34 3" xfId="9677" xr:uid="{00000000-0005-0000-0000-000056760000}"/>
    <cellStyle name="SAPBEXstdItem 34 4" xfId="12192" xr:uid="{00000000-0005-0000-0000-000057760000}"/>
    <cellStyle name="SAPBEXstdItem 34 5" xfId="14679" xr:uid="{00000000-0005-0000-0000-000058760000}"/>
    <cellStyle name="SAPBEXstdItem 34 6" xfId="16897" xr:uid="{00000000-0005-0000-0000-000059760000}"/>
    <cellStyle name="SAPBEXstdItem 34 7" xfId="19375" xr:uid="{00000000-0005-0000-0000-00005A760000}"/>
    <cellStyle name="SAPBEXstdItem 34 8" xfId="21593" xr:uid="{00000000-0005-0000-0000-00005B760000}"/>
    <cellStyle name="SAPBEXstdItem 34 9" xfId="23866" xr:uid="{00000000-0005-0000-0000-00005C760000}"/>
    <cellStyle name="SAPBEXstdItem 35" xfId="4625" xr:uid="{00000000-0005-0000-0000-00005D760000}"/>
    <cellStyle name="SAPBEXstdItem 35 2" xfId="7163" xr:uid="{00000000-0005-0000-0000-00005E760000}"/>
    <cellStyle name="SAPBEXstdItem 35 3" xfId="9525" xr:uid="{00000000-0005-0000-0000-00005F760000}"/>
    <cellStyle name="SAPBEXstdItem 35 4" xfId="10042" xr:uid="{00000000-0005-0000-0000-000060760000}"/>
    <cellStyle name="SAPBEXstdItem 35 5" xfId="12420" xr:uid="{00000000-0005-0000-0000-000061760000}"/>
    <cellStyle name="SAPBEXstdItem 35 6" xfId="16354" xr:uid="{00000000-0005-0000-0000-000062760000}"/>
    <cellStyle name="SAPBEXstdItem 35 7" xfId="17116" xr:uid="{00000000-0005-0000-0000-000063760000}"/>
    <cellStyle name="SAPBEXstdItem 35 8" xfId="21050" xr:uid="{00000000-0005-0000-0000-000064760000}"/>
    <cellStyle name="SAPBEXstdItem 35 9" xfId="21800" xr:uid="{00000000-0005-0000-0000-000065760000}"/>
    <cellStyle name="SAPBEXstdItem 36" xfId="4668" xr:uid="{00000000-0005-0000-0000-000066760000}"/>
    <cellStyle name="SAPBEXstdItem 36 2" xfId="7206" xr:uid="{00000000-0005-0000-0000-000067760000}"/>
    <cellStyle name="SAPBEXstdItem 36 3" xfId="10059" xr:uid="{00000000-0005-0000-0000-000068760000}"/>
    <cellStyle name="SAPBEXstdItem 36 4" xfId="10585" xr:uid="{00000000-0005-0000-0000-000069760000}"/>
    <cellStyle name="SAPBEXstdItem 36 5" xfId="12932" xr:uid="{00000000-0005-0000-0000-00006A760000}"/>
    <cellStyle name="SAPBEXstdItem 36 6" xfId="13958" xr:uid="{00000000-0005-0000-0000-00006B760000}"/>
    <cellStyle name="SAPBEXstdItem 36 7" xfId="17628" xr:uid="{00000000-0005-0000-0000-00006C760000}"/>
    <cellStyle name="SAPBEXstdItem 36 8" xfId="18654" xr:uid="{00000000-0005-0000-0000-00006D760000}"/>
    <cellStyle name="SAPBEXstdItem 36 9" xfId="22258" xr:uid="{00000000-0005-0000-0000-00006E760000}"/>
    <cellStyle name="SAPBEXstdItem 37" xfId="4710" xr:uid="{00000000-0005-0000-0000-00006F760000}"/>
    <cellStyle name="SAPBEXstdItem 37 2" xfId="7248" xr:uid="{00000000-0005-0000-0000-000070760000}"/>
    <cellStyle name="SAPBEXstdItem 37 3" xfId="9750" xr:uid="{00000000-0005-0000-0000-000071760000}"/>
    <cellStyle name="SAPBEXstdItem 37 4" xfId="11771" xr:uid="{00000000-0005-0000-0000-000072760000}"/>
    <cellStyle name="SAPBEXstdItem 37 5" xfId="14224" xr:uid="{00000000-0005-0000-0000-000073760000}"/>
    <cellStyle name="SAPBEXstdItem 37 6" xfId="15582" xr:uid="{00000000-0005-0000-0000-000074760000}"/>
    <cellStyle name="SAPBEXstdItem 37 7" xfId="18920" xr:uid="{00000000-0005-0000-0000-000075760000}"/>
    <cellStyle name="SAPBEXstdItem 37 8" xfId="20278" xr:uid="{00000000-0005-0000-0000-000076760000}"/>
    <cellStyle name="SAPBEXstdItem 37 9" xfId="23445" xr:uid="{00000000-0005-0000-0000-000077760000}"/>
    <cellStyle name="SAPBEXstdItem 38" xfId="4775" xr:uid="{00000000-0005-0000-0000-000078760000}"/>
    <cellStyle name="SAPBEXstdItem 38 2" xfId="7313" xr:uid="{00000000-0005-0000-0000-000079760000}"/>
    <cellStyle name="SAPBEXstdItem 38 3" xfId="10066" xr:uid="{00000000-0005-0000-0000-00007A760000}"/>
    <cellStyle name="SAPBEXstdItem 38 4" xfId="10333" xr:uid="{00000000-0005-0000-0000-00007B760000}"/>
    <cellStyle name="SAPBEXstdItem 38 5" xfId="12652" xr:uid="{00000000-0005-0000-0000-00007C760000}"/>
    <cellStyle name="SAPBEXstdItem 38 6" xfId="16264" xr:uid="{00000000-0005-0000-0000-00007D760000}"/>
    <cellStyle name="SAPBEXstdItem 38 7" xfId="17348" xr:uid="{00000000-0005-0000-0000-00007E760000}"/>
    <cellStyle name="SAPBEXstdItem 38 8" xfId="20960" xr:uid="{00000000-0005-0000-0000-00007F760000}"/>
    <cellStyle name="SAPBEXstdItem 38 9" xfId="22004" xr:uid="{00000000-0005-0000-0000-000080760000}"/>
    <cellStyle name="SAPBEXstdItem 39" xfId="4815" xr:uid="{00000000-0005-0000-0000-000081760000}"/>
    <cellStyle name="SAPBEXstdItem 39 2" xfId="7353" xr:uid="{00000000-0005-0000-0000-000082760000}"/>
    <cellStyle name="SAPBEXstdItem 39 3" xfId="8305" xr:uid="{00000000-0005-0000-0000-000083760000}"/>
    <cellStyle name="SAPBEXstdItem 39 4" xfId="10009" xr:uid="{00000000-0005-0000-0000-000084760000}"/>
    <cellStyle name="SAPBEXstdItem 39 5" xfId="12446" xr:uid="{00000000-0005-0000-0000-000085760000}"/>
    <cellStyle name="SAPBEXstdItem 39 6" xfId="16477" xr:uid="{00000000-0005-0000-0000-000086760000}"/>
    <cellStyle name="SAPBEXstdItem 39 7" xfId="17142" xr:uid="{00000000-0005-0000-0000-000087760000}"/>
    <cellStyle name="SAPBEXstdItem 39 8" xfId="21173" xr:uid="{00000000-0005-0000-0000-000088760000}"/>
    <cellStyle name="SAPBEXstdItem 39 9" xfId="21825" xr:uid="{00000000-0005-0000-0000-000089760000}"/>
    <cellStyle name="SAPBEXstdItem 4" xfId="3184" xr:uid="{00000000-0005-0000-0000-00008A760000}"/>
    <cellStyle name="SAPBEXstdItem 4 2" xfId="5722" xr:uid="{00000000-0005-0000-0000-00008B760000}"/>
    <cellStyle name="SAPBEXstdItem 4 3" xfId="8376" xr:uid="{00000000-0005-0000-0000-00008C760000}"/>
    <cellStyle name="SAPBEXstdItem 4 4" xfId="11277" xr:uid="{00000000-0005-0000-0000-00008D760000}"/>
    <cellStyle name="SAPBEXstdItem 4 5" xfId="13683" xr:uid="{00000000-0005-0000-0000-00008E760000}"/>
    <cellStyle name="SAPBEXstdItem 4 6" xfId="15967" xr:uid="{00000000-0005-0000-0000-00008F760000}"/>
    <cellStyle name="SAPBEXstdItem 4 7" xfId="18379" xr:uid="{00000000-0005-0000-0000-000090760000}"/>
    <cellStyle name="SAPBEXstdItem 4 8" xfId="20663" xr:uid="{00000000-0005-0000-0000-000091760000}"/>
    <cellStyle name="SAPBEXstdItem 4 9" xfId="22951" xr:uid="{00000000-0005-0000-0000-000092760000}"/>
    <cellStyle name="SAPBEXstdItem 40" xfId="4858" xr:uid="{00000000-0005-0000-0000-000093760000}"/>
    <cellStyle name="SAPBEXstdItem 40 2" xfId="7396" xr:uid="{00000000-0005-0000-0000-000094760000}"/>
    <cellStyle name="SAPBEXstdItem 40 3" xfId="9001" xr:uid="{00000000-0005-0000-0000-000095760000}"/>
    <cellStyle name="SAPBEXstdItem 40 4" xfId="12099" xr:uid="{00000000-0005-0000-0000-000096760000}"/>
    <cellStyle name="SAPBEXstdItem 40 5" xfId="12705" xr:uid="{00000000-0005-0000-0000-000097760000}"/>
    <cellStyle name="SAPBEXstdItem 40 6" xfId="16276" xr:uid="{00000000-0005-0000-0000-000098760000}"/>
    <cellStyle name="SAPBEXstdItem 40 7" xfId="17401" xr:uid="{00000000-0005-0000-0000-000099760000}"/>
    <cellStyle name="SAPBEXstdItem 40 8" xfId="20972" xr:uid="{00000000-0005-0000-0000-00009A760000}"/>
    <cellStyle name="SAPBEXstdItem 40 9" xfId="22054" xr:uid="{00000000-0005-0000-0000-00009B760000}"/>
    <cellStyle name="SAPBEXstdItem 41" xfId="4763" xr:uid="{00000000-0005-0000-0000-00009C760000}"/>
    <cellStyle name="SAPBEXstdItem 41 2" xfId="7301" xr:uid="{00000000-0005-0000-0000-00009D760000}"/>
    <cellStyle name="SAPBEXstdItem 41 3" xfId="8364" xr:uid="{00000000-0005-0000-0000-00009E760000}"/>
    <cellStyle name="SAPBEXstdItem 41 4" xfId="10936" xr:uid="{00000000-0005-0000-0000-00009F760000}"/>
    <cellStyle name="SAPBEXstdItem 41 5" xfId="13307" xr:uid="{00000000-0005-0000-0000-0000A0760000}"/>
    <cellStyle name="SAPBEXstdItem 41 6" xfId="15938" xr:uid="{00000000-0005-0000-0000-0000A1760000}"/>
    <cellStyle name="SAPBEXstdItem 41 7" xfId="18003" xr:uid="{00000000-0005-0000-0000-0000A2760000}"/>
    <cellStyle name="SAPBEXstdItem 41 8" xfId="20634" xr:uid="{00000000-0005-0000-0000-0000A3760000}"/>
    <cellStyle name="SAPBEXstdItem 41 9" xfId="22607" xr:uid="{00000000-0005-0000-0000-0000A4760000}"/>
    <cellStyle name="SAPBEXstdItem 42" xfId="4938" xr:uid="{00000000-0005-0000-0000-0000A5760000}"/>
    <cellStyle name="SAPBEXstdItem 42 2" xfId="7476" xr:uid="{00000000-0005-0000-0000-0000A6760000}"/>
    <cellStyle name="SAPBEXstdItem 42 3" xfId="8980" xr:uid="{00000000-0005-0000-0000-0000A7760000}"/>
    <cellStyle name="SAPBEXstdItem 42 4" xfId="11220" xr:uid="{00000000-0005-0000-0000-0000A8760000}"/>
    <cellStyle name="SAPBEXstdItem 42 5" xfId="13623" xr:uid="{00000000-0005-0000-0000-0000A9760000}"/>
    <cellStyle name="SAPBEXstdItem 42 6" xfId="15090" xr:uid="{00000000-0005-0000-0000-0000AA760000}"/>
    <cellStyle name="SAPBEXstdItem 42 7" xfId="18319" xr:uid="{00000000-0005-0000-0000-0000AB760000}"/>
    <cellStyle name="SAPBEXstdItem 42 8" xfId="19786" xr:uid="{00000000-0005-0000-0000-0000AC760000}"/>
    <cellStyle name="SAPBEXstdItem 42 9" xfId="22895" xr:uid="{00000000-0005-0000-0000-0000AD760000}"/>
    <cellStyle name="SAPBEXstdItem 43" xfId="4976" xr:uid="{00000000-0005-0000-0000-0000AE760000}"/>
    <cellStyle name="SAPBEXstdItem 43 2" xfId="7514" xr:uid="{00000000-0005-0000-0000-0000AF760000}"/>
    <cellStyle name="SAPBEXstdItem 43 3" xfId="8946" xr:uid="{00000000-0005-0000-0000-0000B0760000}"/>
    <cellStyle name="SAPBEXstdItem 43 4" xfId="12072" xr:uid="{00000000-0005-0000-0000-0000B1760000}"/>
    <cellStyle name="SAPBEXstdItem 43 5" xfId="14552" xr:uid="{00000000-0005-0000-0000-0000B2760000}"/>
    <cellStyle name="SAPBEXstdItem 43 6" xfId="15216" xr:uid="{00000000-0005-0000-0000-0000B3760000}"/>
    <cellStyle name="SAPBEXstdItem 43 7" xfId="19248" xr:uid="{00000000-0005-0000-0000-0000B4760000}"/>
    <cellStyle name="SAPBEXstdItem 43 8" xfId="19912" xr:uid="{00000000-0005-0000-0000-0000B5760000}"/>
    <cellStyle name="SAPBEXstdItem 43 9" xfId="23744" xr:uid="{00000000-0005-0000-0000-0000B6760000}"/>
    <cellStyle name="SAPBEXstdItem 44" xfId="5014" xr:uid="{00000000-0005-0000-0000-0000B7760000}"/>
    <cellStyle name="SAPBEXstdItem 44 2" xfId="7552" xr:uid="{00000000-0005-0000-0000-0000B8760000}"/>
    <cellStyle name="SAPBEXstdItem 44 3" xfId="9864" xr:uid="{00000000-0005-0000-0000-0000B9760000}"/>
    <cellStyle name="SAPBEXstdItem 44 4" xfId="10697" xr:uid="{00000000-0005-0000-0000-0000BA760000}"/>
    <cellStyle name="SAPBEXstdItem 44 5" xfId="13049" xr:uid="{00000000-0005-0000-0000-0000BB760000}"/>
    <cellStyle name="SAPBEXstdItem 44 6" xfId="15443" xr:uid="{00000000-0005-0000-0000-0000BC760000}"/>
    <cellStyle name="SAPBEXstdItem 44 7" xfId="17745" xr:uid="{00000000-0005-0000-0000-0000BD760000}"/>
    <cellStyle name="SAPBEXstdItem 44 8" xfId="20139" xr:uid="{00000000-0005-0000-0000-0000BE760000}"/>
    <cellStyle name="SAPBEXstdItem 44 9" xfId="22370" xr:uid="{00000000-0005-0000-0000-0000BF760000}"/>
    <cellStyle name="SAPBEXstdItem 45" xfId="5051" xr:uid="{00000000-0005-0000-0000-0000C0760000}"/>
    <cellStyle name="SAPBEXstdItem 45 2" xfId="7589" xr:uid="{00000000-0005-0000-0000-0000C1760000}"/>
    <cellStyle name="SAPBEXstdItem 45 3" xfId="9379" xr:uid="{00000000-0005-0000-0000-0000C2760000}"/>
    <cellStyle name="SAPBEXstdItem 45 4" xfId="12269" xr:uid="{00000000-0005-0000-0000-0000C3760000}"/>
    <cellStyle name="SAPBEXstdItem 45 5" xfId="13130" xr:uid="{00000000-0005-0000-0000-0000C4760000}"/>
    <cellStyle name="SAPBEXstdItem 45 6" xfId="12845" xr:uid="{00000000-0005-0000-0000-0000C5760000}"/>
    <cellStyle name="SAPBEXstdItem 45 7" xfId="17826" xr:uid="{00000000-0005-0000-0000-0000C6760000}"/>
    <cellStyle name="SAPBEXstdItem 45 8" xfId="17541" xr:uid="{00000000-0005-0000-0000-0000C7760000}"/>
    <cellStyle name="SAPBEXstdItem 45 9" xfId="22447" xr:uid="{00000000-0005-0000-0000-0000C8760000}"/>
    <cellStyle name="SAPBEXstdItem 46" xfId="5081" xr:uid="{00000000-0005-0000-0000-0000C9760000}"/>
    <cellStyle name="SAPBEXstdItem 46 2" xfId="7619" xr:uid="{00000000-0005-0000-0000-0000CA760000}"/>
    <cellStyle name="SAPBEXstdItem 46 3" xfId="10131" xr:uid="{00000000-0005-0000-0000-0000CB760000}"/>
    <cellStyle name="SAPBEXstdItem 46 4" xfId="12210" xr:uid="{00000000-0005-0000-0000-0000CC760000}"/>
    <cellStyle name="SAPBEXstdItem 46 5" xfId="14842" xr:uid="{00000000-0005-0000-0000-0000CD760000}"/>
    <cellStyle name="SAPBEXstdItem 46 6" xfId="16905" xr:uid="{00000000-0005-0000-0000-0000CE760000}"/>
    <cellStyle name="SAPBEXstdItem 46 7" xfId="19538" xr:uid="{00000000-0005-0000-0000-0000CF760000}"/>
    <cellStyle name="SAPBEXstdItem 46 8" xfId="21601" xr:uid="{00000000-0005-0000-0000-0000D0760000}"/>
    <cellStyle name="SAPBEXstdItem 46 9" xfId="24023" xr:uid="{00000000-0005-0000-0000-0000D1760000}"/>
    <cellStyle name="SAPBEXstdItem 47" xfId="5107" xr:uid="{00000000-0005-0000-0000-0000D2760000}"/>
    <cellStyle name="SAPBEXstdItem 47 2" xfId="7645" xr:uid="{00000000-0005-0000-0000-0000D3760000}"/>
    <cellStyle name="SAPBEXstdItem 47 3" xfId="8028" xr:uid="{00000000-0005-0000-0000-0000D4760000}"/>
    <cellStyle name="SAPBEXstdItem 47 4" xfId="10432" xr:uid="{00000000-0005-0000-0000-0000D5760000}"/>
    <cellStyle name="SAPBEXstdItem 47 5" xfId="12758" xr:uid="{00000000-0005-0000-0000-0000D6760000}"/>
    <cellStyle name="SAPBEXstdItem 47 6" xfId="15643" xr:uid="{00000000-0005-0000-0000-0000D7760000}"/>
    <cellStyle name="SAPBEXstdItem 47 7" xfId="17454" xr:uid="{00000000-0005-0000-0000-0000D8760000}"/>
    <cellStyle name="SAPBEXstdItem 47 8" xfId="20339" xr:uid="{00000000-0005-0000-0000-0000D9760000}"/>
    <cellStyle name="SAPBEXstdItem 47 9" xfId="22103" xr:uid="{00000000-0005-0000-0000-0000DA760000}"/>
    <cellStyle name="SAPBEXstdItem 48" xfId="5155" xr:uid="{00000000-0005-0000-0000-0000DB760000}"/>
    <cellStyle name="SAPBEXstdItem 48 2" xfId="7693" xr:uid="{00000000-0005-0000-0000-0000DC760000}"/>
    <cellStyle name="SAPBEXstdItem 48 3" xfId="5492" xr:uid="{00000000-0005-0000-0000-0000DD760000}"/>
    <cellStyle name="SAPBEXstdItem 48 4" xfId="8197" xr:uid="{00000000-0005-0000-0000-0000DE760000}"/>
    <cellStyle name="SAPBEXstdItem 48 5" xfId="12449" xr:uid="{00000000-0005-0000-0000-0000DF760000}"/>
    <cellStyle name="SAPBEXstdItem 48 6" xfId="15707" xr:uid="{00000000-0005-0000-0000-0000E0760000}"/>
    <cellStyle name="SAPBEXstdItem 48 7" xfId="17145" xr:uid="{00000000-0005-0000-0000-0000E1760000}"/>
    <cellStyle name="SAPBEXstdItem 48 8" xfId="20403" xr:uid="{00000000-0005-0000-0000-0000E2760000}"/>
    <cellStyle name="SAPBEXstdItem 48 9" xfId="21828" xr:uid="{00000000-0005-0000-0000-0000E3760000}"/>
    <cellStyle name="SAPBEXstdItem 49" xfId="5224" xr:uid="{00000000-0005-0000-0000-0000E4760000}"/>
    <cellStyle name="SAPBEXstdItem 49 2" xfId="7763" xr:uid="{00000000-0005-0000-0000-0000E5760000}"/>
    <cellStyle name="SAPBEXstdItem 49 3" xfId="10029" xr:uid="{00000000-0005-0000-0000-0000E6760000}"/>
    <cellStyle name="SAPBEXstdItem 49 4" xfId="11740" xr:uid="{00000000-0005-0000-0000-0000E7760000}"/>
    <cellStyle name="SAPBEXstdItem 49 5" xfId="14191" xr:uid="{00000000-0005-0000-0000-0000E8760000}"/>
    <cellStyle name="SAPBEXstdItem 49 6" xfId="15714" xr:uid="{00000000-0005-0000-0000-0000E9760000}"/>
    <cellStyle name="SAPBEXstdItem 49 7" xfId="18887" xr:uid="{00000000-0005-0000-0000-0000EA760000}"/>
    <cellStyle name="SAPBEXstdItem 49 8" xfId="20410" xr:uid="{00000000-0005-0000-0000-0000EB760000}"/>
    <cellStyle name="SAPBEXstdItem 49 9" xfId="23414" xr:uid="{00000000-0005-0000-0000-0000EC760000}"/>
    <cellStyle name="SAPBEXstdItem 5" xfId="3227" xr:uid="{00000000-0005-0000-0000-0000ED760000}"/>
    <cellStyle name="SAPBEXstdItem 5 2" xfId="5765" xr:uid="{00000000-0005-0000-0000-0000EE760000}"/>
    <cellStyle name="SAPBEXstdItem 5 3" xfId="8665" xr:uid="{00000000-0005-0000-0000-0000EF760000}"/>
    <cellStyle name="SAPBEXstdItem 5 4" xfId="11878" xr:uid="{00000000-0005-0000-0000-0000F0760000}"/>
    <cellStyle name="SAPBEXstdItem 5 5" xfId="14343" xr:uid="{00000000-0005-0000-0000-0000F1760000}"/>
    <cellStyle name="SAPBEXstdItem 5 6" xfId="16694" xr:uid="{00000000-0005-0000-0000-0000F2760000}"/>
    <cellStyle name="SAPBEXstdItem 5 7" xfId="19039" xr:uid="{00000000-0005-0000-0000-0000F3760000}"/>
    <cellStyle name="SAPBEXstdItem 5 8" xfId="21390" xr:uid="{00000000-0005-0000-0000-0000F4760000}"/>
    <cellStyle name="SAPBEXstdItem 5 9" xfId="23554" xr:uid="{00000000-0005-0000-0000-0000F5760000}"/>
    <cellStyle name="SAPBEXstdItem 50" xfId="5262" xr:uid="{00000000-0005-0000-0000-0000F6760000}"/>
    <cellStyle name="SAPBEXstdItem 50 2" xfId="9133" xr:uid="{00000000-0005-0000-0000-0000F7760000}"/>
    <cellStyle name="SAPBEXstdItem 50 3" xfId="11362" xr:uid="{00000000-0005-0000-0000-0000F8760000}"/>
    <cellStyle name="SAPBEXstdItem 50 4" xfId="13775" xr:uid="{00000000-0005-0000-0000-0000F9760000}"/>
    <cellStyle name="SAPBEXstdItem 50 5" xfId="16288" xr:uid="{00000000-0005-0000-0000-0000FA760000}"/>
    <cellStyle name="SAPBEXstdItem 50 6" xfId="18471" xr:uid="{00000000-0005-0000-0000-0000FB760000}"/>
    <cellStyle name="SAPBEXstdItem 50 7" xfId="20984" xr:uid="{00000000-0005-0000-0000-0000FC760000}"/>
    <cellStyle name="SAPBEXstdItem 50 8" xfId="23036" xr:uid="{00000000-0005-0000-0000-0000FD760000}"/>
    <cellStyle name="SAPBEXstdItem 51" xfId="9195" xr:uid="{00000000-0005-0000-0000-0000FE760000}"/>
    <cellStyle name="SAPBEXstdItem 52" xfId="12201" xr:uid="{00000000-0005-0000-0000-0000FF760000}"/>
    <cellStyle name="SAPBEXstdItem 53" xfId="14404" xr:uid="{00000000-0005-0000-0000-000000770000}"/>
    <cellStyle name="SAPBEXstdItem 54" xfId="14298" xr:uid="{00000000-0005-0000-0000-000001770000}"/>
    <cellStyle name="SAPBEXstdItem 55" xfId="19100" xr:uid="{00000000-0005-0000-0000-000002770000}"/>
    <cellStyle name="SAPBEXstdItem 56" xfId="18994" xr:uid="{00000000-0005-0000-0000-000003770000}"/>
    <cellStyle name="SAPBEXstdItem 57" xfId="23606" xr:uid="{00000000-0005-0000-0000-000004770000}"/>
    <cellStyle name="SAPBEXstdItem 58" xfId="25937" xr:uid="{00000000-0005-0000-0000-000005770000}"/>
    <cellStyle name="SAPBEXstdItem 6" xfId="3270" xr:uid="{00000000-0005-0000-0000-000006770000}"/>
    <cellStyle name="SAPBEXstdItem 6 2" xfId="5808" xr:uid="{00000000-0005-0000-0000-000007770000}"/>
    <cellStyle name="SAPBEXstdItem 6 3" xfId="8706" xr:uid="{00000000-0005-0000-0000-000008770000}"/>
    <cellStyle name="SAPBEXstdItem 6 4" xfId="10960" xr:uid="{00000000-0005-0000-0000-000009770000}"/>
    <cellStyle name="SAPBEXstdItem 6 5" xfId="13331" xr:uid="{00000000-0005-0000-0000-00000A770000}"/>
    <cellStyle name="SAPBEXstdItem 6 6" xfId="15652" xr:uid="{00000000-0005-0000-0000-00000B770000}"/>
    <cellStyle name="SAPBEXstdItem 6 7" xfId="18027" xr:uid="{00000000-0005-0000-0000-00000C770000}"/>
    <cellStyle name="SAPBEXstdItem 6 8" xfId="20348" xr:uid="{00000000-0005-0000-0000-00000D770000}"/>
    <cellStyle name="SAPBEXstdItem 6 9" xfId="22631" xr:uid="{00000000-0005-0000-0000-00000E770000}"/>
    <cellStyle name="SAPBEXstdItem 7" xfId="3313" xr:uid="{00000000-0005-0000-0000-00000F770000}"/>
    <cellStyle name="SAPBEXstdItem 7 2" xfId="5851" xr:uid="{00000000-0005-0000-0000-000010770000}"/>
    <cellStyle name="SAPBEXstdItem 7 3" xfId="10237" xr:uid="{00000000-0005-0000-0000-000011770000}"/>
    <cellStyle name="SAPBEXstdItem 7 4" xfId="12168" xr:uid="{00000000-0005-0000-0000-000012770000}"/>
    <cellStyle name="SAPBEXstdItem 7 5" xfId="14651" xr:uid="{00000000-0005-0000-0000-000013770000}"/>
    <cellStyle name="SAPBEXstdItem 7 6" xfId="16110" xr:uid="{00000000-0005-0000-0000-000014770000}"/>
    <cellStyle name="SAPBEXstdItem 7 7" xfId="19347" xr:uid="{00000000-0005-0000-0000-000015770000}"/>
    <cellStyle name="SAPBEXstdItem 7 8" xfId="20806" xr:uid="{00000000-0005-0000-0000-000016770000}"/>
    <cellStyle name="SAPBEXstdItem 7 9" xfId="23842" xr:uid="{00000000-0005-0000-0000-000017770000}"/>
    <cellStyle name="SAPBEXstdItem 8" xfId="3356" xr:uid="{00000000-0005-0000-0000-000018770000}"/>
    <cellStyle name="SAPBEXstdItem 8 2" xfId="5894" xr:uid="{00000000-0005-0000-0000-000019770000}"/>
    <cellStyle name="SAPBEXstdItem 8 3" xfId="8127" xr:uid="{00000000-0005-0000-0000-00001A770000}"/>
    <cellStyle name="SAPBEXstdItem 8 4" xfId="10748" xr:uid="{00000000-0005-0000-0000-00001B770000}"/>
    <cellStyle name="SAPBEXstdItem 8 5" xfId="13103" xr:uid="{00000000-0005-0000-0000-00001C770000}"/>
    <cellStyle name="SAPBEXstdItem 8 6" xfId="16163" xr:uid="{00000000-0005-0000-0000-00001D770000}"/>
    <cellStyle name="SAPBEXstdItem 8 7" xfId="17799" xr:uid="{00000000-0005-0000-0000-00001E770000}"/>
    <cellStyle name="SAPBEXstdItem 8 8" xfId="20859" xr:uid="{00000000-0005-0000-0000-00001F770000}"/>
    <cellStyle name="SAPBEXstdItem 8 9" xfId="22420" xr:uid="{00000000-0005-0000-0000-000020770000}"/>
    <cellStyle name="SAPBEXstdItem 9" xfId="3399" xr:uid="{00000000-0005-0000-0000-000021770000}"/>
    <cellStyle name="SAPBEXstdItem 9 2" xfId="5937" xr:uid="{00000000-0005-0000-0000-000022770000}"/>
    <cellStyle name="SAPBEXstdItem 9 3" xfId="8348" xr:uid="{00000000-0005-0000-0000-000023770000}"/>
    <cellStyle name="SAPBEXstdItem 9 4" xfId="11651" xr:uid="{00000000-0005-0000-0000-000024770000}"/>
    <cellStyle name="SAPBEXstdItem 9 5" xfId="14097" xr:uid="{00000000-0005-0000-0000-000025770000}"/>
    <cellStyle name="SAPBEXstdItem 9 6" xfId="16541" xr:uid="{00000000-0005-0000-0000-000026770000}"/>
    <cellStyle name="SAPBEXstdItem 9 7" xfId="18793" xr:uid="{00000000-0005-0000-0000-000027770000}"/>
    <cellStyle name="SAPBEXstdItem 9 8" xfId="21237" xr:uid="{00000000-0005-0000-0000-000028770000}"/>
    <cellStyle name="SAPBEXstdItem 9 9" xfId="23326" xr:uid="{00000000-0005-0000-0000-000029770000}"/>
    <cellStyle name="SAPBEXstdItemX" xfId="2977" xr:uid="{00000000-0005-0000-0000-00002A770000}"/>
    <cellStyle name="SAPBEXstdItemX 10" xfId="3443" xr:uid="{00000000-0005-0000-0000-00002B770000}"/>
    <cellStyle name="SAPBEXstdItemX 10 2" xfId="5981" xr:uid="{00000000-0005-0000-0000-00002C770000}"/>
    <cellStyle name="SAPBEXstdItemX 10 3" xfId="10026" xr:uid="{00000000-0005-0000-0000-00002D770000}"/>
    <cellStyle name="SAPBEXstdItemX 10 4" xfId="12136" xr:uid="{00000000-0005-0000-0000-00002E770000}"/>
    <cellStyle name="SAPBEXstdItemX 10 5" xfId="14619" xr:uid="{00000000-0005-0000-0000-00002F770000}"/>
    <cellStyle name="SAPBEXstdItemX 10 6" xfId="15355" xr:uid="{00000000-0005-0000-0000-000030770000}"/>
    <cellStyle name="SAPBEXstdItemX 10 7" xfId="19315" xr:uid="{00000000-0005-0000-0000-000031770000}"/>
    <cellStyle name="SAPBEXstdItemX 10 8" xfId="20051" xr:uid="{00000000-0005-0000-0000-000032770000}"/>
    <cellStyle name="SAPBEXstdItemX 10 9" xfId="23810" xr:uid="{00000000-0005-0000-0000-000033770000}"/>
    <cellStyle name="SAPBEXstdItemX 11" xfId="3425" xr:uid="{00000000-0005-0000-0000-000034770000}"/>
    <cellStyle name="SAPBEXstdItemX 11 2" xfId="5963" xr:uid="{00000000-0005-0000-0000-000035770000}"/>
    <cellStyle name="SAPBEXstdItemX 11 3" xfId="8066" xr:uid="{00000000-0005-0000-0000-000036770000}"/>
    <cellStyle name="SAPBEXstdItemX 11 4" xfId="10437" xr:uid="{00000000-0005-0000-0000-000037770000}"/>
    <cellStyle name="SAPBEXstdItemX 11 5" xfId="12763" xr:uid="{00000000-0005-0000-0000-000038770000}"/>
    <cellStyle name="SAPBEXstdItemX 11 6" xfId="16127" xr:uid="{00000000-0005-0000-0000-000039770000}"/>
    <cellStyle name="SAPBEXstdItemX 11 7" xfId="17459" xr:uid="{00000000-0005-0000-0000-00003A770000}"/>
    <cellStyle name="SAPBEXstdItemX 11 8" xfId="20823" xr:uid="{00000000-0005-0000-0000-00003B770000}"/>
    <cellStyle name="SAPBEXstdItemX 11 9" xfId="22108" xr:uid="{00000000-0005-0000-0000-00003C770000}"/>
    <cellStyle name="SAPBEXstdItemX 12" xfId="3529" xr:uid="{00000000-0005-0000-0000-00003D770000}"/>
    <cellStyle name="SAPBEXstdItemX 12 2" xfId="6067" xr:uid="{00000000-0005-0000-0000-00003E770000}"/>
    <cellStyle name="SAPBEXstdItemX 12 3" xfId="9261" xr:uid="{00000000-0005-0000-0000-00003F770000}"/>
    <cellStyle name="SAPBEXstdItemX 12 4" xfId="10567" xr:uid="{00000000-0005-0000-0000-000040770000}"/>
    <cellStyle name="SAPBEXstdItemX 12 5" xfId="12912" xr:uid="{00000000-0005-0000-0000-000041770000}"/>
    <cellStyle name="SAPBEXstdItemX 12 6" xfId="13460" xr:uid="{00000000-0005-0000-0000-000042770000}"/>
    <cellStyle name="SAPBEXstdItemX 12 7" xfId="17608" xr:uid="{00000000-0005-0000-0000-000043770000}"/>
    <cellStyle name="SAPBEXstdItemX 12 8" xfId="18156" xr:uid="{00000000-0005-0000-0000-000044770000}"/>
    <cellStyle name="SAPBEXstdItemX 12 9" xfId="22239" xr:uid="{00000000-0005-0000-0000-000045770000}"/>
    <cellStyle name="SAPBEXstdItemX 13" xfId="3572" xr:uid="{00000000-0005-0000-0000-000046770000}"/>
    <cellStyle name="SAPBEXstdItemX 13 2" xfId="6110" xr:uid="{00000000-0005-0000-0000-000047770000}"/>
    <cellStyle name="SAPBEXstdItemX 13 3" xfId="8249" xr:uid="{00000000-0005-0000-0000-000048770000}"/>
    <cellStyle name="SAPBEXstdItemX 13 4" xfId="10756" xr:uid="{00000000-0005-0000-0000-000049770000}"/>
    <cellStyle name="SAPBEXstdItemX 13 5" xfId="13188" xr:uid="{00000000-0005-0000-0000-00004A770000}"/>
    <cellStyle name="SAPBEXstdItemX 13 6" xfId="16305" xr:uid="{00000000-0005-0000-0000-00004B770000}"/>
    <cellStyle name="SAPBEXstdItemX 13 7" xfId="17884" xr:uid="{00000000-0005-0000-0000-00004C770000}"/>
    <cellStyle name="SAPBEXstdItemX 13 8" xfId="21001" xr:uid="{00000000-0005-0000-0000-00004D770000}"/>
    <cellStyle name="SAPBEXstdItemX 13 9" xfId="22496" xr:uid="{00000000-0005-0000-0000-00004E770000}"/>
    <cellStyle name="SAPBEXstdItemX 14" xfId="3488" xr:uid="{00000000-0005-0000-0000-00004F770000}"/>
    <cellStyle name="SAPBEXstdItemX 14 2" xfId="6026" xr:uid="{00000000-0005-0000-0000-000050770000}"/>
    <cellStyle name="SAPBEXstdItemX 14 3" xfId="8227" xr:uid="{00000000-0005-0000-0000-000051770000}"/>
    <cellStyle name="SAPBEXstdItemX 14 4" xfId="12232" xr:uid="{00000000-0005-0000-0000-000052770000}"/>
    <cellStyle name="SAPBEXstdItemX 14 5" xfId="14258" xr:uid="{00000000-0005-0000-0000-000053770000}"/>
    <cellStyle name="SAPBEXstdItemX 14 6" xfId="15717" xr:uid="{00000000-0005-0000-0000-000054770000}"/>
    <cellStyle name="SAPBEXstdItemX 14 7" xfId="18954" xr:uid="{00000000-0005-0000-0000-000055770000}"/>
    <cellStyle name="SAPBEXstdItemX 14 8" xfId="20413" xr:uid="{00000000-0005-0000-0000-000056770000}"/>
    <cellStyle name="SAPBEXstdItemX 14 9" xfId="23476" xr:uid="{00000000-0005-0000-0000-000057770000}"/>
    <cellStyle name="SAPBEXstdItemX 15" xfId="3641" xr:uid="{00000000-0005-0000-0000-000058770000}"/>
    <cellStyle name="SAPBEXstdItemX 15 2" xfId="6179" xr:uid="{00000000-0005-0000-0000-000059770000}"/>
    <cellStyle name="SAPBEXstdItemX 15 3" xfId="8491" xr:uid="{00000000-0005-0000-0000-00005A770000}"/>
    <cellStyle name="SAPBEXstdItemX 15 4" xfId="10505" xr:uid="{00000000-0005-0000-0000-00005B770000}"/>
    <cellStyle name="SAPBEXstdItemX 15 5" xfId="12843" xr:uid="{00000000-0005-0000-0000-00005C770000}"/>
    <cellStyle name="SAPBEXstdItemX 15 6" xfId="15040" xr:uid="{00000000-0005-0000-0000-00005D770000}"/>
    <cellStyle name="SAPBEXstdItemX 15 7" xfId="17539" xr:uid="{00000000-0005-0000-0000-00005E770000}"/>
    <cellStyle name="SAPBEXstdItemX 15 8" xfId="19736" xr:uid="{00000000-0005-0000-0000-00005F770000}"/>
    <cellStyle name="SAPBEXstdItemX 15 9" xfId="22176" xr:uid="{00000000-0005-0000-0000-000060770000}"/>
    <cellStyle name="SAPBEXstdItemX 16" xfId="3684" xr:uid="{00000000-0005-0000-0000-000061770000}"/>
    <cellStyle name="SAPBEXstdItemX 16 2" xfId="6222" xr:uid="{00000000-0005-0000-0000-000062770000}"/>
    <cellStyle name="SAPBEXstdItemX 16 3" xfId="8402" xr:uid="{00000000-0005-0000-0000-000063770000}"/>
    <cellStyle name="SAPBEXstdItemX 16 4" xfId="11172" xr:uid="{00000000-0005-0000-0000-000064770000}"/>
    <cellStyle name="SAPBEXstdItemX 16 5" xfId="13569" xr:uid="{00000000-0005-0000-0000-000065770000}"/>
    <cellStyle name="SAPBEXstdItemX 16 6" xfId="14990" xr:uid="{00000000-0005-0000-0000-000066770000}"/>
    <cellStyle name="SAPBEXstdItemX 16 7" xfId="18265" xr:uid="{00000000-0005-0000-0000-000067770000}"/>
    <cellStyle name="SAPBEXstdItemX 16 8" xfId="19686" xr:uid="{00000000-0005-0000-0000-000068770000}"/>
    <cellStyle name="SAPBEXstdItemX 16 9" xfId="22845" xr:uid="{00000000-0005-0000-0000-000069770000}"/>
    <cellStyle name="SAPBEXstdItemX 17" xfId="3692" xr:uid="{00000000-0005-0000-0000-00006A770000}"/>
    <cellStyle name="SAPBEXstdItemX 17 2" xfId="6230" xr:uid="{00000000-0005-0000-0000-00006B770000}"/>
    <cellStyle name="SAPBEXstdItemX 17 3" xfId="8418" xr:uid="{00000000-0005-0000-0000-00006C770000}"/>
    <cellStyle name="SAPBEXstdItemX 17 4" xfId="11979" xr:uid="{00000000-0005-0000-0000-00006D770000}"/>
    <cellStyle name="SAPBEXstdItemX 17 5" xfId="14457" xr:uid="{00000000-0005-0000-0000-00006E770000}"/>
    <cellStyle name="SAPBEXstdItemX 17 6" xfId="16101" xr:uid="{00000000-0005-0000-0000-00006F770000}"/>
    <cellStyle name="SAPBEXstdItemX 17 7" xfId="19153" xr:uid="{00000000-0005-0000-0000-000070770000}"/>
    <cellStyle name="SAPBEXstdItemX 17 8" xfId="20797" xr:uid="{00000000-0005-0000-0000-000071770000}"/>
    <cellStyle name="SAPBEXstdItemX 17 9" xfId="23654" xr:uid="{00000000-0005-0000-0000-000072770000}"/>
    <cellStyle name="SAPBEXstdItemX 18" xfId="3746" xr:uid="{00000000-0005-0000-0000-000073770000}"/>
    <cellStyle name="SAPBEXstdItemX 18 2" xfId="6284" xr:uid="{00000000-0005-0000-0000-000074770000}"/>
    <cellStyle name="SAPBEXstdItemX 18 3" xfId="8950" xr:uid="{00000000-0005-0000-0000-000075770000}"/>
    <cellStyle name="SAPBEXstdItemX 18 4" xfId="10920" xr:uid="{00000000-0005-0000-0000-000076770000}"/>
    <cellStyle name="SAPBEXstdItemX 18 5" xfId="13290" xr:uid="{00000000-0005-0000-0000-000077770000}"/>
    <cellStyle name="SAPBEXstdItemX 18 6" xfId="16704" xr:uid="{00000000-0005-0000-0000-000078770000}"/>
    <cellStyle name="SAPBEXstdItemX 18 7" xfId="17986" xr:uid="{00000000-0005-0000-0000-000079770000}"/>
    <cellStyle name="SAPBEXstdItemX 18 8" xfId="21400" xr:uid="{00000000-0005-0000-0000-00007A770000}"/>
    <cellStyle name="SAPBEXstdItemX 18 9" xfId="22591" xr:uid="{00000000-0005-0000-0000-00007B770000}"/>
    <cellStyle name="SAPBEXstdItemX 19" xfId="3754" xr:uid="{00000000-0005-0000-0000-00007C770000}"/>
    <cellStyle name="SAPBEXstdItemX 19 2" xfId="6292" xr:uid="{00000000-0005-0000-0000-00007D770000}"/>
    <cellStyle name="SAPBEXstdItemX 19 3" xfId="9829" xr:uid="{00000000-0005-0000-0000-00007E770000}"/>
    <cellStyle name="SAPBEXstdItemX 19 4" xfId="12083" xr:uid="{00000000-0005-0000-0000-00007F770000}"/>
    <cellStyle name="SAPBEXstdItemX 19 5" xfId="14563" xr:uid="{00000000-0005-0000-0000-000080770000}"/>
    <cellStyle name="SAPBEXstdItemX 19 6" xfId="15682" xr:uid="{00000000-0005-0000-0000-000081770000}"/>
    <cellStyle name="SAPBEXstdItemX 19 7" xfId="19259" xr:uid="{00000000-0005-0000-0000-000082770000}"/>
    <cellStyle name="SAPBEXstdItemX 19 8" xfId="20378" xr:uid="{00000000-0005-0000-0000-000083770000}"/>
    <cellStyle name="SAPBEXstdItemX 19 9" xfId="23755" xr:uid="{00000000-0005-0000-0000-000084770000}"/>
    <cellStyle name="SAPBEXstdItemX 2" xfId="3096" xr:uid="{00000000-0005-0000-0000-000085770000}"/>
    <cellStyle name="SAPBEXstdItemX 2 10" xfId="25942" xr:uid="{00000000-0005-0000-0000-000086770000}"/>
    <cellStyle name="SAPBEXstdItemX 2 2" xfId="5634" xr:uid="{00000000-0005-0000-0000-000087770000}"/>
    <cellStyle name="SAPBEXstdItemX 2 2 2" xfId="25943" xr:uid="{00000000-0005-0000-0000-000088770000}"/>
    <cellStyle name="SAPBEXstdItemX 2 3" xfId="8914" xr:uid="{00000000-0005-0000-0000-000089770000}"/>
    <cellStyle name="SAPBEXstdItemX 2 4" xfId="11478" xr:uid="{00000000-0005-0000-0000-00008A770000}"/>
    <cellStyle name="SAPBEXstdItemX 2 5" xfId="13902" xr:uid="{00000000-0005-0000-0000-00008B770000}"/>
    <cellStyle name="SAPBEXstdItemX 2 6" xfId="16426" xr:uid="{00000000-0005-0000-0000-00008C770000}"/>
    <cellStyle name="SAPBEXstdItemX 2 7" xfId="18598" xr:uid="{00000000-0005-0000-0000-00008D770000}"/>
    <cellStyle name="SAPBEXstdItemX 2 8" xfId="21122" xr:uid="{00000000-0005-0000-0000-00008E770000}"/>
    <cellStyle name="SAPBEXstdItemX 2 9" xfId="23153" xr:uid="{00000000-0005-0000-0000-00008F770000}"/>
    <cellStyle name="SAPBEXstdItemX 20" xfId="3791" xr:uid="{00000000-0005-0000-0000-000090770000}"/>
    <cellStyle name="SAPBEXstdItemX 20 2" xfId="6329" xr:uid="{00000000-0005-0000-0000-000091770000}"/>
    <cellStyle name="SAPBEXstdItemX 20 3" xfId="8910" xr:uid="{00000000-0005-0000-0000-000092770000}"/>
    <cellStyle name="SAPBEXstdItemX 20 4" xfId="11507" xr:uid="{00000000-0005-0000-0000-000093770000}"/>
    <cellStyle name="SAPBEXstdItemX 20 5" xfId="13934" xr:uid="{00000000-0005-0000-0000-000094770000}"/>
    <cellStyle name="SAPBEXstdItemX 20 6" xfId="15296" xr:uid="{00000000-0005-0000-0000-000095770000}"/>
    <cellStyle name="SAPBEXstdItemX 20 7" xfId="18630" xr:uid="{00000000-0005-0000-0000-000096770000}"/>
    <cellStyle name="SAPBEXstdItemX 20 8" xfId="19992" xr:uid="{00000000-0005-0000-0000-000097770000}"/>
    <cellStyle name="SAPBEXstdItemX 20 9" xfId="23181" xr:uid="{00000000-0005-0000-0000-000098770000}"/>
    <cellStyle name="SAPBEXstdItemX 21" xfId="3858" xr:uid="{00000000-0005-0000-0000-000099770000}"/>
    <cellStyle name="SAPBEXstdItemX 21 2" xfId="6396" xr:uid="{00000000-0005-0000-0000-00009A770000}"/>
    <cellStyle name="SAPBEXstdItemX 21 3" xfId="9848" xr:uid="{00000000-0005-0000-0000-00009B770000}"/>
    <cellStyle name="SAPBEXstdItemX 21 4" xfId="11863" xr:uid="{00000000-0005-0000-0000-00009C770000}"/>
    <cellStyle name="SAPBEXstdItemX 21 5" xfId="14326" xr:uid="{00000000-0005-0000-0000-00009D770000}"/>
    <cellStyle name="SAPBEXstdItemX 21 6" xfId="16712" xr:uid="{00000000-0005-0000-0000-00009E770000}"/>
    <cellStyle name="SAPBEXstdItemX 21 7" xfId="19022" xr:uid="{00000000-0005-0000-0000-00009F770000}"/>
    <cellStyle name="SAPBEXstdItemX 21 8" xfId="21408" xr:uid="{00000000-0005-0000-0000-0000A0770000}"/>
    <cellStyle name="SAPBEXstdItemX 21 9" xfId="23539" xr:uid="{00000000-0005-0000-0000-0000A1770000}"/>
    <cellStyle name="SAPBEXstdItemX 22" xfId="3866" xr:uid="{00000000-0005-0000-0000-0000A2770000}"/>
    <cellStyle name="SAPBEXstdItemX 22 2" xfId="6404" xr:uid="{00000000-0005-0000-0000-0000A3770000}"/>
    <cellStyle name="SAPBEXstdItemX 22 3" xfId="10007" xr:uid="{00000000-0005-0000-0000-0000A4770000}"/>
    <cellStyle name="SAPBEXstdItemX 22 4" xfId="11462" xr:uid="{00000000-0005-0000-0000-0000A5770000}"/>
    <cellStyle name="SAPBEXstdItemX 22 5" xfId="13885" xr:uid="{00000000-0005-0000-0000-0000A6770000}"/>
    <cellStyle name="SAPBEXstdItemX 22 6" xfId="15783" xr:uid="{00000000-0005-0000-0000-0000A7770000}"/>
    <cellStyle name="SAPBEXstdItemX 22 7" xfId="18581" xr:uid="{00000000-0005-0000-0000-0000A8770000}"/>
    <cellStyle name="SAPBEXstdItemX 22 8" xfId="20479" xr:uid="{00000000-0005-0000-0000-0000A9770000}"/>
    <cellStyle name="SAPBEXstdItemX 22 9" xfId="23137" xr:uid="{00000000-0005-0000-0000-0000AA770000}"/>
    <cellStyle name="SAPBEXstdItemX 23" xfId="3920" xr:uid="{00000000-0005-0000-0000-0000AB770000}"/>
    <cellStyle name="SAPBEXstdItemX 23 2" xfId="6458" xr:uid="{00000000-0005-0000-0000-0000AC770000}"/>
    <cellStyle name="SAPBEXstdItemX 23 3" xfId="10094" xr:uid="{00000000-0005-0000-0000-0000AD770000}"/>
    <cellStyle name="SAPBEXstdItemX 23 4" xfId="11999" xr:uid="{00000000-0005-0000-0000-0000AE770000}"/>
    <cellStyle name="SAPBEXstdItemX 23 5" xfId="14477" xr:uid="{00000000-0005-0000-0000-0000AF770000}"/>
    <cellStyle name="SAPBEXstdItemX 23 6" xfId="16737" xr:uid="{00000000-0005-0000-0000-0000B0770000}"/>
    <cellStyle name="SAPBEXstdItemX 23 7" xfId="19173" xr:uid="{00000000-0005-0000-0000-0000B1770000}"/>
    <cellStyle name="SAPBEXstdItemX 23 8" xfId="21433" xr:uid="{00000000-0005-0000-0000-0000B2770000}"/>
    <cellStyle name="SAPBEXstdItemX 23 9" xfId="23674" xr:uid="{00000000-0005-0000-0000-0000B3770000}"/>
    <cellStyle name="SAPBEXstdItemX 24" xfId="3963" xr:uid="{00000000-0005-0000-0000-0000B4770000}"/>
    <cellStyle name="SAPBEXstdItemX 24 2" xfId="6501" xr:uid="{00000000-0005-0000-0000-0000B5770000}"/>
    <cellStyle name="SAPBEXstdItemX 24 3" xfId="9083" xr:uid="{00000000-0005-0000-0000-0000B6770000}"/>
    <cellStyle name="SAPBEXstdItemX 24 4" xfId="11615" xr:uid="{00000000-0005-0000-0000-0000B7770000}"/>
    <cellStyle name="SAPBEXstdItemX 24 5" xfId="14056" xr:uid="{00000000-0005-0000-0000-0000B8770000}"/>
    <cellStyle name="SAPBEXstdItemX 24 6" xfId="16514" xr:uid="{00000000-0005-0000-0000-0000B9770000}"/>
    <cellStyle name="SAPBEXstdItemX 24 7" xfId="18752" xr:uid="{00000000-0005-0000-0000-0000BA770000}"/>
    <cellStyle name="SAPBEXstdItemX 24 8" xfId="21210" xr:uid="{00000000-0005-0000-0000-0000BB770000}"/>
    <cellStyle name="SAPBEXstdItemX 24 9" xfId="23290" xr:uid="{00000000-0005-0000-0000-0000BC770000}"/>
    <cellStyle name="SAPBEXstdItemX 25" xfId="4006" xr:uid="{00000000-0005-0000-0000-0000BD770000}"/>
    <cellStyle name="SAPBEXstdItemX 25 2" xfId="6544" xr:uid="{00000000-0005-0000-0000-0000BE770000}"/>
    <cellStyle name="SAPBEXstdItemX 25 3" xfId="5473" xr:uid="{00000000-0005-0000-0000-0000BF770000}"/>
    <cellStyle name="SAPBEXstdItemX 25 4" xfId="11780" xr:uid="{00000000-0005-0000-0000-0000C0770000}"/>
    <cellStyle name="SAPBEXstdItemX 25 5" xfId="14234" xr:uid="{00000000-0005-0000-0000-0000C1770000}"/>
    <cellStyle name="SAPBEXstdItemX 25 6" xfId="16891" xr:uid="{00000000-0005-0000-0000-0000C2770000}"/>
    <cellStyle name="SAPBEXstdItemX 25 7" xfId="18930" xr:uid="{00000000-0005-0000-0000-0000C3770000}"/>
    <cellStyle name="SAPBEXstdItemX 25 8" xfId="21587" xr:uid="{00000000-0005-0000-0000-0000C4770000}"/>
    <cellStyle name="SAPBEXstdItemX 25 9" xfId="23454" xr:uid="{00000000-0005-0000-0000-0000C5770000}"/>
    <cellStyle name="SAPBEXstdItemX 26" xfId="4014" xr:uid="{00000000-0005-0000-0000-0000C6770000}"/>
    <cellStyle name="SAPBEXstdItemX 26 2" xfId="6552" xr:uid="{00000000-0005-0000-0000-0000C7770000}"/>
    <cellStyle name="SAPBEXstdItemX 26 3" xfId="9392" xr:uid="{00000000-0005-0000-0000-0000C8770000}"/>
    <cellStyle name="SAPBEXstdItemX 26 4" xfId="12002" xr:uid="{00000000-0005-0000-0000-0000C9770000}"/>
    <cellStyle name="SAPBEXstdItemX 26 5" xfId="14481" xr:uid="{00000000-0005-0000-0000-0000CA770000}"/>
    <cellStyle name="SAPBEXstdItemX 26 6" xfId="16142" xr:uid="{00000000-0005-0000-0000-0000CB770000}"/>
    <cellStyle name="SAPBEXstdItemX 26 7" xfId="19177" xr:uid="{00000000-0005-0000-0000-0000CC770000}"/>
    <cellStyle name="SAPBEXstdItemX 26 8" xfId="20838" xr:uid="{00000000-0005-0000-0000-0000CD770000}"/>
    <cellStyle name="SAPBEXstdItemX 26 9" xfId="23677" xr:uid="{00000000-0005-0000-0000-0000CE770000}"/>
    <cellStyle name="SAPBEXstdItemX 27" xfId="4000" xr:uid="{00000000-0005-0000-0000-0000CF770000}"/>
    <cellStyle name="SAPBEXstdItemX 27 2" xfId="6538" xr:uid="{00000000-0005-0000-0000-0000D0770000}"/>
    <cellStyle name="SAPBEXstdItemX 27 3" xfId="8270" xr:uid="{00000000-0005-0000-0000-0000D1770000}"/>
    <cellStyle name="SAPBEXstdItemX 27 4" xfId="11784" xr:uid="{00000000-0005-0000-0000-0000D2770000}"/>
    <cellStyle name="SAPBEXstdItemX 27 5" xfId="14238" xr:uid="{00000000-0005-0000-0000-0000D3770000}"/>
    <cellStyle name="SAPBEXstdItemX 27 6" xfId="15423" xr:uid="{00000000-0005-0000-0000-0000D4770000}"/>
    <cellStyle name="SAPBEXstdItemX 27 7" xfId="18934" xr:uid="{00000000-0005-0000-0000-0000D5770000}"/>
    <cellStyle name="SAPBEXstdItemX 27 8" xfId="20119" xr:uid="{00000000-0005-0000-0000-0000D6770000}"/>
    <cellStyle name="SAPBEXstdItemX 27 9" xfId="23458" xr:uid="{00000000-0005-0000-0000-0000D7770000}"/>
    <cellStyle name="SAPBEXstdItemX 28" xfId="4111" xr:uid="{00000000-0005-0000-0000-0000D8770000}"/>
    <cellStyle name="SAPBEXstdItemX 28 2" xfId="6649" xr:uid="{00000000-0005-0000-0000-0000D9770000}"/>
    <cellStyle name="SAPBEXstdItemX 28 3" xfId="9058" xr:uid="{00000000-0005-0000-0000-0000DA770000}"/>
    <cellStyle name="SAPBEXstdItemX 28 4" xfId="10544" xr:uid="{00000000-0005-0000-0000-0000DB770000}"/>
    <cellStyle name="SAPBEXstdItemX 28 5" xfId="12887" xr:uid="{00000000-0005-0000-0000-0000DC770000}"/>
    <cellStyle name="SAPBEXstdItemX 28 6" xfId="15748" xr:uid="{00000000-0005-0000-0000-0000DD770000}"/>
    <cellStyle name="SAPBEXstdItemX 28 7" xfId="17583" xr:uid="{00000000-0005-0000-0000-0000DE770000}"/>
    <cellStyle name="SAPBEXstdItemX 28 8" xfId="20444" xr:uid="{00000000-0005-0000-0000-0000DF770000}"/>
    <cellStyle name="SAPBEXstdItemX 28 9" xfId="22215" xr:uid="{00000000-0005-0000-0000-0000E0770000}"/>
    <cellStyle name="SAPBEXstdItemX 29" xfId="4154" xr:uid="{00000000-0005-0000-0000-0000E1770000}"/>
    <cellStyle name="SAPBEXstdItemX 29 2" xfId="6692" xr:uid="{00000000-0005-0000-0000-0000E2770000}"/>
    <cellStyle name="SAPBEXstdItemX 29 3" xfId="10032" xr:uid="{00000000-0005-0000-0000-0000E3770000}"/>
    <cellStyle name="SAPBEXstdItemX 29 4" xfId="11772" xr:uid="{00000000-0005-0000-0000-0000E4770000}"/>
    <cellStyle name="SAPBEXstdItemX 29 5" xfId="14225" xr:uid="{00000000-0005-0000-0000-0000E5770000}"/>
    <cellStyle name="SAPBEXstdItemX 29 6" xfId="15198" xr:uid="{00000000-0005-0000-0000-0000E6770000}"/>
    <cellStyle name="SAPBEXstdItemX 29 7" xfId="18921" xr:uid="{00000000-0005-0000-0000-0000E7770000}"/>
    <cellStyle name="SAPBEXstdItemX 29 8" xfId="19894" xr:uid="{00000000-0005-0000-0000-0000E8770000}"/>
    <cellStyle name="SAPBEXstdItemX 29 9" xfId="23446" xr:uid="{00000000-0005-0000-0000-0000E9770000}"/>
    <cellStyle name="SAPBEXstdItemX 3" xfId="3142" xr:uid="{00000000-0005-0000-0000-0000EA770000}"/>
    <cellStyle name="SAPBEXstdItemX 3 10" xfId="25944" xr:uid="{00000000-0005-0000-0000-0000EB770000}"/>
    <cellStyle name="SAPBEXstdItemX 3 2" xfId="5680" xr:uid="{00000000-0005-0000-0000-0000EC770000}"/>
    <cellStyle name="SAPBEXstdItemX 3 3" xfId="8333" xr:uid="{00000000-0005-0000-0000-0000ED770000}"/>
    <cellStyle name="SAPBEXstdItemX 3 4" xfId="10307" xr:uid="{00000000-0005-0000-0000-0000EE770000}"/>
    <cellStyle name="SAPBEXstdItemX 3 5" xfId="14866" xr:uid="{00000000-0005-0000-0000-0000EF770000}"/>
    <cellStyle name="SAPBEXstdItemX 3 6" xfId="15342" xr:uid="{00000000-0005-0000-0000-0000F0770000}"/>
    <cellStyle name="SAPBEXstdItemX 3 7" xfId="19562" xr:uid="{00000000-0005-0000-0000-0000F1770000}"/>
    <cellStyle name="SAPBEXstdItemX 3 8" xfId="20038" xr:uid="{00000000-0005-0000-0000-0000F2770000}"/>
    <cellStyle name="SAPBEXstdItemX 3 9" xfId="24036" xr:uid="{00000000-0005-0000-0000-0000F3770000}"/>
    <cellStyle name="SAPBEXstdItemX 30" xfId="4197" xr:uid="{00000000-0005-0000-0000-0000F4770000}"/>
    <cellStyle name="SAPBEXstdItemX 30 2" xfId="6735" xr:uid="{00000000-0005-0000-0000-0000F5770000}"/>
    <cellStyle name="SAPBEXstdItemX 30 3" xfId="10210" xr:uid="{00000000-0005-0000-0000-0000F6770000}"/>
    <cellStyle name="SAPBEXstdItemX 30 4" xfId="10402" xr:uid="{00000000-0005-0000-0000-0000F7770000}"/>
    <cellStyle name="SAPBEXstdItemX 30 5" xfId="12725" xr:uid="{00000000-0005-0000-0000-0000F8770000}"/>
    <cellStyle name="SAPBEXstdItemX 30 6" xfId="16141" xr:uid="{00000000-0005-0000-0000-0000F9770000}"/>
    <cellStyle name="SAPBEXstdItemX 30 7" xfId="17421" xr:uid="{00000000-0005-0000-0000-0000FA770000}"/>
    <cellStyle name="SAPBEXstdItemX 30 8" xfId="20837" xr:uid="{00000000-0005-0000-0000-0000FB770000}"/>
    <cellStyle name="SAPBEXstdItemX 30 9" xfId="22073" xr:uid="{00000000-0005-0000-0000-0000FC770000}"/>
    <cellStyle name="SAPBEXstdItemX 31" xfId="4239" xr:uid="{00000000-0005-0000-0000-0000FD770000}"/>
    <cellStyle name="SAPBEXstdItemX 31 2" xfId="6777" xr:uid="{00000000-0005-0000-0000-0000FE770000}"/>
    <cellStyle name="SAPBEXstdItemX 31 3" xfId="8594" xr:uid="{00000000-0005-0000-0000-0000FF770000}"/>
    <cellStyle name="SAPBEXstdItemX 31 4" xfId="11748" xr:uid="{00000000-0005-0000-0000-000000780000}"/>
    <cellStyle name="SAPBEXstdItemX 31 5" xfId="14199" xr:uid="{00000000-0005-0000-0000-000001780000}"/>
    <cellStyle name="SAPBEXstdItemX 31 6" xfId="16364" xr:uid="{00000000-0005-0000-0000-000002780000}"/>
    <cellStyle name="SAPBEXstdItemX 31 7" xfId="18895" xr:uid="{00000000-0005-0000-0000-000003780000}"/>
    <cellStyle name="SAPBEXstdItemX 31 8" xfId="21060" xr:uid="{00000000-0005-0000-0000-000004780000}"/>
    <cellStyle name="SAPBEXstdItemX 31 9" xfId="23422" xr:uid="{00000000-0005-0000-0000-000005780000}"/>
    <cellStyle name="SAPBEXstdItemX 32" xfId="4282" xr:uid="{00000000-0005-0000-0000-000006780000}"/>
    <cellStyle name="SAPBEXstdItemX 32 2" xfId="6820" xr:uid="{00000000-0005-0000-0000-000007780000}"/>
    <cellStyle name="SAPBEXstdItemX 32 3" xfId="9689" xr:uid="{00000000-0005-0000-0000-000008780000}"/>
    <cellStyle name="SAPBEXstdItemX 32 4" xfId="12014" xr:uid="{00000000-0005-0000-0000-000009780000}"/>
    <cellStyle name="SAPBEXstdItemX 32 5" xfId="14494" xr:uid="{00000000-0005-0000-0000-00000A780000}"/>
    <cellStyle name="SAPBEXstdItemX 32 6" xfId="16910" xr:uid="{00000000-0005-0000-0000-00000B780000}"/>
    <cellStyle name="SAPBEXstdItemX 32 7" xfId="19190" xr:uid="{00000000-0005-0000-0000-00000C780000}"/>
    <cellStyle name="SAPBEXstdItemX 32 8" xfId="21606" xr:uid="{00000000-0005-0000-0000-00000D780000}"/>
    <cellStyle name="SAPBEXstdItemX 32 9" xfId="23689" xr:uid="{00000000-0005-0000-0000-00000E780000}"/>
    <cellStyle name="SAPBEXstdItemX 33" xfId="4325" xr:uid="{00000000-0005-0000-0000-00000F780000}"/>
    <cellStyle name="SAPBEXstdItemX 33 2" xfId="6863" xr:uid="{00000000-0005-0000-0000-000010780000}"/>
    <cellStyle name="SAPBEXstdItemX 33 3" xfId="9013" xr:uid="{00000000-0005-0000-0000-000011780000}"/>
    <cellStyle name="SAPBEXstdItemX 33 4" xfId="11371" xr:uid="{00000000-0005-0000-0000-000012780000}"/>
    <cellStyle name="SAPBEXstdItemX 33 5" xfId="13785" xr:uid="{00000000-0005-0000-0000-000013780000}"/>
    <cellStyle name="SAPBEXstdItemX 33 6" xfId="15897" xr:uid="{00000000-0005-0000-0000-000014780000}"/>
    <cellStyle name="SAPBEXstdItemX 33 7" xfId="18481" xr:uid="{00000000-0005-0000-0000-000015780000}"/>
    <cellStyle name="SAPBEXstdItemX 33 8" xfId="20593" xr:uid="{00000000-0005-0000-0000-000016780000}"/>
    <cellStyle name="SAPBEXstdItemX 33 9" xfId="23045" xr:uid="{00000000-0005-0000-0000-000017780000}"/>
    <cellStyle name="SAPBEXstdItemX 34" xfId="4368" xr:uid="{00000000-0005-0000-0000-000018780000}"/>
    <cellStyle name="SAPBEXstdItemX 34 2" xfId="6906" xr:uid="{00000000-0005-0000-0000-000019780000}"/>
    <cellStyle name="SAPBEXstdItemX 34 3" xfId="10187" xr:uid="{00000000-0005-0000-0000-00001A780000}"/>
    <cellStyle name="SAPBEXstdItemX 34 4" xfId="10735" xr:uid="{00000000-0005-0000-0000-00001B780000}"/>
    <cellStyle name="SAPBEXstdItemX 34 5" xfId="13090" xr:uid="{00000000-0005-0000-0000-00001C780000}"/>
    <cellStyle name="SAPBEXstdItemX 34 6" xfId="16803" xr:uid="{00000000-0005-0000-0000-00001D780000}"/>
    <cellStyle name="SAPBEXstdItemX 34 7" xfId="17786" xr:uid="{00000000-0005-0000-0000-00001E780000}"/>
    <cellStyle name="SAPBEXstdItemX 34 8" xfId="21499" xr:uid="{00000000-0005-0000-0000-00001F780000}"/>
    <cellStyle name="SAPBEXstdItemX 34 9" xfId="22408" xr:uid="{00000000-0005-0000-0000-000020780000}"/>
    <cellStyle name="SAPBEXstdItemX 35" xfId="4411" xr:uid="{00000000-0005-0000-0000-000021780000}"/>
    <cellStyle name="SAPBEXstdItemX 35 2" xfId="6949" xr:uid="{00000000-0005-0000-0000-000022780000}"/>
    <cellStyle name="SAPBEXstdItemX 35 3" xfId="10040" xr:uid="{00000000-0005-0000-0000-000023780000}"/>
    <cellStyle name="SAPBEXstdItemX 35 4" xfId="7954" xr:uid="{00000000-0005-0000-0000-000024780000}"/>
    <cellStyle name="SAPBEXstdItemX 35 5" xfId="13800" xr:uid="{00000000-0005-0000-0000-000025780000}"/>
    <cellStyle name="SAPBEXstdItemX 35 6" xfId="16013" xr:uid="{00000000-0005-0000-0000-000026780000}"/>
    <cellStyle name="SAPBEXstdItemX 35 7" xfId="18496" xr:uid="{00000000-0005-0000-0000-000027780000}"/>
    <cellStyle name="SAPBEXstdItemX 35 8" xfId="20709" xr:uid="{00000000-0005-0000-0000-000028780000}"/>
    <cellStyle name="SAPBEXstdItemX 35 9" xfId="23059" xr:uid="{00000000-0005-0000-0000-000029780000}"/>
    <cellStyle name="SAPBEXstdItemX 36" xfId="4454" xr:uid="{00000000-0005-0000-0000-00002A780000}"/>
    <cellStyle name="SAPBEXstdItemX 36 2" xfId="6992" xr:uid="{00000000-0005-0000-0000-00002B780000}"/>
    <cellStyle name="SAPBEXstdItemX 36 3" xfId="9463" xr:uid="{00000000-0005-0000-0000-00002C780000}"/>
    <cellStyle name="SAPBEXstdItemX 36 4" xfId="12164" xr:uid="{00000000-0005-0000-0000-00002D780000}"/>
    <cellStyle name="SAPBEXstdItemX 36 5" xfId="14647" xr:uid="{00000000-0005-0000-0000-00002E780000}"/>
    <cellStyle name="SAPBEXstdItemX 36 6" xfId="15077" xr:uid="{00000000-0005-0000-0000-00002F780000}"/>
    <cellStyle name="SAPBEXstdItemX 36 7" xfId="19343" xr:uid="{00000000-0005-0000-0000-000030780000}"/>
    <cellStyle name="SAPBEXstdItemX 36 8" xfId="19773" xr:uid="{00000000-0005-0000-0000-000031780000}"/>
    <cellStyle name="SAPBEXstdItemX 36 9" xfId="23838" xr:uid="{00000000-0005-0000-0000-000032780000}"/>
    <cellStyle name="SAPBEXstdItemX 37" xfId="4233" xr:uid="{00000000-0005-0000-0000-000033780000}"/>
    <cellStyle name="SAPBEXstdItemX 37 2" xfId="6771" xr:uid="{00000000-0005-0000-0000-000034780000}"/>
    <cellStyle name="SAPBEXstdItemX 37 3" xfId="8774" xr:uid="{00000000-0005-0000-0000-000035780000}"/>
    <cellStyle name="SAPBEXstdItemX 37 4" xfId="11710" xr:uid="{00000000-0005-0000-0000-000036780000}"/>
    <cellStyle name="SAPBEXstdItemX 37 5" xfId="14159" xr:uid="{00000000-0005-0000-0000-000037780000}"/>
    <cellStyle name="SAPBEXstdItemX 37 6" xfId="16836" xr:uid="{00000000-0005-0000-0000-000038780000}"/>
    <cellStyle name="SAPBEXstdItemX 37 7" xfId="18855" xr:uid="{00000000-0005-0000-0000-000039780000}"/>
    <cellStyle name="SAPBEXstdItemX 37 8" xfId="21532" xr:uid="{00000000-0005-0000-0000-00003A780000}"/>
    <cellStyle name="SAPBEXstdItemX 37 9" xfId="23384" xr:uid="{00000000-0005-0000-0000-00003B780000}"/>
    <cellStyle name="SAPBEXstdItemX 38" xfId="4540" xr:uid="{00000000-0005-0000-0000-00003C780000}"/>
    <cellStyle name="SAPBEXstdItemX 38 2" xfId="7078" xr:uid="{00000000-0005-0000-0000-00003D780000}"/>
    <cellStyle name="SAPBEXstdItemX 38 3" xfId="9216" xr:uid="{00000000-0005-0000-0000-00003E780000}"/>
    <cellStyle name="SAPBEXstdItemX 38 4" xfId="10821" xr:uid="{00000000-0005-0000-0000-00003F780000}"/>
    <cellStyle name="SAPBEXstdItemX 38 5" xfId="13184" xr:uid="{00000000-0005-0000-0000-000040780000}"/>
    <cellStyle name="SAPBEXstdItemX 38 6" xfId="15196" xr:uid="{00000000-0005-0000-0000-000041780000}"/>
    <cellStyle name="SAPBEXstdItemX 38 7" xfId="17880" xr:uid="{00000000-0005-0000-0000-000042780000}"/>
    <cellStyle name="SAPBEXstdItemX 38 8" xfId="19892" xr:uid="{00000000-0005-0000-0000-000043780000}"/>
    <cellStyle name="SAPBEXstdItemX 38 9" xfId="22492" xr:uid="{00000000-0005-0000-0000-000044780000}"/>
    <cellStyle name="SAPBEXstdItemX 39" xfId="4583" xr:uid="{00000000-0005-0000-0000-000045780000}"/>
    <cellStyle name="SAPBEXstdItemX 39 2" xfId="7121" xr:uid="{00000000-0005-0000-0000-000046780000}"/>
    <cellStyle name="SAPBEXstdItemX 39 3" xfId="8782" xr:uid="{00000000-0005-0000-0000-000047780000}"/>
    <cellStyle name="SAPBEXstdItemX 39 4" xfId="11938" xr:uid="{00000000-0005-0000-0000-000048780000}"/>
    <cellStyle name="SAPBEXstdItemX 39 5" xfId="14411" xr:uid="{00000000-0005-0000-0000-000049780000}"/>
    <cellStyle name="SAPBEXstdItemX 39 6" xfId="15650" xr:uid="{00000000-0005-0000-0000-00004A780000}"/>
    <cellStyle name="SAPBEXstdItemX 39 7" xfId="19107" xr:uid="{00000000-0005-0000-0000-00004B780000}"/>
    <cellStyle name="SAPBEXstdItemX 39 8" xfId="20346" xr:uid="{00000000-0005-0000-0000-00004C780000}"/>
    <cellStyle name="SAPBEXstdItemX 39 9" xfId="23613" xr:uid="{00000000-0005-0000-0000-00004D780000}"/>
    <cellStyle name="SAPBEXstdItemX 4" xfId="3185" xr:uid="{00000000-0005-0000-0000-00004E780000}"/>
    <cellStyle name="SAPBEXstdItemX 4 2" xfId="5723" xr:uid="{00000000-0005-0000-0000-00004F780000}"/>
    <cellStyle name="SAPBEXstdItemX 4 3" xfId="5465" xr:uid="{00000000-0005-0000-0000-000050780000}"/>
    <cellStyle name="SAPBEXstdItemX 4 4" xfId="10649" xr:uid="{00000000-0005-0000-0000-000051780000}"/>
    <cellStyle name="SAPBEXstdItemX 4 5" xfId="12998" xr:uid="{00000000-0005-0000-0000-000052780000}"/>
    <cellStyle name="SAPBEXstdItemX 4 6" xfId="15759" xr:uid="{00000000-0005-0000-0000-000053780000}"/>
    <cellStyle name="SAPBEXstdItemX 4 7" xfId="17694" xr:uid="{00000000-0005-0000-0000-000054780000}"/>
    <cellStyle name="SAPBEXstdItemX 4 8" xfId="20455" xr:uid="{00000000-0005-0000-0000-000055780000}"/>
    <cellStyle name="SAPBEXstdItemX 4 9" xfId="22322" xr:uid="{00000000-0005-0000-0000-000056780000}"/>
    <cellStyle name="SAPBEXstdItemX 40" xfId="4626" xr:uid="{00000000-0005-0000-0000-000057780000}"/>
    <cellStyle name="SAPBEXstdItemX 40 2" xfId="7164" xr:uid="{00000000-0005-0000-0000-000058780000}"/>
    <cellStyle name="SAPBEXstdItemX 40 3" xfId="8618" xr:uid="{00000000-0005-0000-0000-000059780000}"/>
    <cellStyle name="SAPBEXstdItemX 40 4" xfId="11170" xr:uid="{00000000-0005-0000-0000-00005A780000}"/>
    <cellStyle name="SAPBEXstdItemX 40 5" xfId="13566" xr:uid="{00000000-0005-0000-0000-00005B780000}"/>
    <cellStyle name="SAPBEXstdItemX 40 6" xfId="15012" xr:uid="{00000000-0005-0000-0000-00005C780000}"/>
    <cellStyle name="SAPBEXstdItemX 40 7" xfId="18262" xr:uid="{00000000-0005-0000-0000-00005D780000}"/>
    <cellStyle name="SAPBEXstdItemX 40 8" xfId="19708" xr:uid="{00000000-0005-0000-0000-00005E780000}"/>
    <cellStyle name="SAPBEXstdItemX 40 9" xfId="22843" xr:uid="{00000000-0005-0000-0000-00005F780000}"/>
    <cellStyle name="SAPBEXstdItemX 41" xfId="4669" xr:uid="{00000000-0005-0000-0000-000060780000}"/>
    <cellStyle name="SAPBEXstdItemX 41 2" xfId="7207" xr:uid="{00000000-0005-0000-0000-000061780000}"/>
    <cellStyle name="SAPBEXstdItemX 41 3" xfId="5500" xr:uid="{00000000-0005-0000-0000-000062780000}"/>
    <cellStyle name="SAPBEXstdItemX 41 4" xfId="11535" xr:uid="{00000000-0005-0000-0000-000063780000}"/>
    <cellStyle name="SAPBEXstdItemX 41 5" xfId="13967" xr:uid="{00000000-0005-0000-0000-000064780000}"/>
    <cellStyle name="SAPBEXstdItemX 41 6" xfId="16970" xr:uid="{00000000-0005-0000-0000-000065780000}"/>
    <cellStyle name="SAPBEXstdItemX 41 7" xfId="18663" xr:uid="{00000000-0005-0000-0000-000066780000}"/>
    <cellStyle name="SAPBEXstdItemX 41 8" xfId="21666" xr:uid="{00000000-0005-0000-0000-000067780000}"/>
    <cellStyle name="SAPBEXstdItemX 41 9" xfId="23209" xr:uid="{00000000-0005-0000-0000-000068780000}"/>
    <cellStyle name="SAPBEXstdItemX 42" xfId="4711" xr:uid="{00000000-0005-0000-0000-000069780000}"/>
    <cellStyle name="SAPBEXstdItemX 42 2" xfId="7249" xr:uid="{00000000-0005-0000-0000-00006A780000}"/>
    <cellStyle name="SAPBEXstdItemX 42 3" xfId="9809" xr:uid="{00000000-0005-0000-0000-00006B780000}"/>
    <cellStyle name="SAPBEXstdItemX 42 4" xfId="12011" xr:uid="{00000000-0005-0000-0000-00006C780000}"/>
    <cellStyle name="SAPBEXstdItemX 42 5" xfId="14491" xr:uid="{00000000-0005-0000-0000-00006D780000}"/>
    <cellStyle name="SAPBEXstdItemX 42 6" xfId="16986" xr:uid="{00000000-0005-0000-0000-00006E780000}"/>
    <cellStyle name="SAPBEXstdItemX 42 7" xfId="19187" xr:uid="{00000000-0005-0000-0000-00006F780000}"/>
    <cellStyle name="SAPBEXstdItemX 42 8" xfId="21682" xr:uid="{00000000-0005-0000-0000-000070780000}"/>
    <cellStyle name="SAPBEXstdItemX 42 9" xfId="23686" xr:uid="{00000000-0005-0000-0000-000071780000}"/>
    <cellStyle name="SAPBEXstdItemX 43" xfId="4754" xr:uid="{00000000-0005-0000-0000-000072780000}"/>
    <cellStyle name="SAPBEXstdItemX 43 2" xfId="7292" xr:uid="{00000000-0005-0000-0000-000073780000}"/>
    <cellStyle name="SAPBEXstdItemX 43 3" xfId="8879" xr:uid="{00000000-0005-0000-0000-000074780000}"/>
    <cellStyle name="SAPBEXstdItemX 43 4" xfId="11697" xr:uid="{00000000-0005-0000-0000-000075780000}"/>
    <cellStyle name="SAPBEXstdItemX 43 5" xfId="14146" xr:uid="{00000000-0005-0000-0000-000076780000}"/>
    <cellStyle name="SAPBEXstdItemX 43 6" xfId="15348" xr:uid="{00000000-0005-0000-0000-000077780000}"/>
    <cellStyle name="SAPBEXstdItemX 43 7" xfId="18842" xr:uid="{00000000-0005-0000-0000-000078780000}"/>
    <cellStyle name="SAPBEXstdItemX 43 8" xfId="20044" xr:uid="{00000000-0005-0000-0000-000079780000}"/>
    <cellStyle name="SAPBEXstdItemX 43 9" xfId="23371" xr:uid="{00000000-0005-0000-0000-00007A780000}"/>
    <cellStyle name="SAPBEXstdItemX 44" xfId="4762" xr:uid="{00000000-0005-0000-0000-00007B780000}"/>
    <cellStyle name="SAPBEXstdItemX 44 2" xfId="7300" xr:uid="{00000000-0005-0000-0000-00007C780000}"/>
    <cellStyle name="SAPBEXstdItemX 44 3" xfId="10189" xr:uid="{00000000-0005-0000-0000-00007D780000}"/>
    <cellStyle name="SAPBEXstdItemX 44 4" xfId="10655" xr:uid="{00000000-0005-0000-0000-00007E780000}"/>
    <cellStyle name="SAPBEXstdItemX 44 5" xfId="13004" xr:uid="{00000000-0005-0000-0000-00007F780000}"/>
    <cellStyle name="SAPBEXstdItemX 44 6" xfId="16731" xr:uid="{00000000-0005-0000-0000-000080780000}"/>
    <cellStyle name="SAPBEXstdItemX 44 7" xfId="17700" xr:uid="{00000000-0005-0000-0000-000081780000}"/>
    <cellStyle name="SAPBEXstdItemX 44 8" xfId="21427" xr:uid="{00000000-0005-0000-0000-000082780000}"/>
    <cellStyle name="SAPBEXstdItemX 44 9" xfId="22328" xr:uid="{00000000-0005-0000-0000-000083780000}"/>
    <cellStyle name="SAPBEXstdItemX 45" xfId="4816" xr:uid="{00000000-0005-0000-0000-000084780000}"/>
    <cellStyle name="SAPBEXstdItemX 45 2" xfId="7354" xr:uid="{00000000-0005-0000-0000-000085780000}"/>
    <cellStyle name="SAPBEXstdItemX 45 3" xfId="10033" xr:uid="{00000000-0005-0000-0000-000086780000}"/>
    <cellStyle name="SAPBEXstdItemX 45 4" xfId="10483" xr:uid="{00000000-0005-0000-0000-000087780000}"/>
    <cellStyle name="SAPBEXstdItemX 45 5" xfId="12817" xr:uid="{00000000-0005-0000-0000-000088780000}"/>
    <cellStyle name="SAPBEXstdItemX 45 6" xfId="16496" xr:uid="{00000000-0005-0000-0000-000089780000}"/>
    <cellStyle name="SAPBEXstdItemX 45 7" xfId="17513" xr:uid="{00000000-0005-0000-0000-00008A780000}"/>
    <cellStyle name="SAPBEXstdItemX 45 8" xfId="21192" xr:uid="{00000000-0005-0000-0000-00008B780000}"/>
    <cellStyle name="SAPBEXstdItemX 45 9" xfId="22153" xr:uid="{00000000-0005-0000-0000-00008C780000}"/>
    <cellStyle name="SAPBEXstdItemX 46" xfId="4859" xr:uid="{00000000-0005-0000-0000-00008D780000}"/>
    <cellStyle name="SAPBEXstdItemX 46 2" xfId="7397" xr:uid="{00000000-0005-0000-0000-00008E780000}"/>
    <cellStyle name="SAPBEXstdItemX 46 3" xfId="8365" xr:uid="{00000000-0005-0000-0000-00008F780000}"/>
    <cellStyle name="SAPBEXstdItemX 46 4" xfId="10890" xr:uid="{00000000-0005-0000-0000-000090780000}"/>
    <cellStyle name="SAPBEXstdItemX 46 5" xfId="13258" xr:uid="{00000000-0005-0000-0000-000091780000}"/>
    <cellStyle name="SAPBEXstdItemX 46 6" xfId="16540" xr:uid="{00000000-0005-0000-0000-000092780000}"/>
    <cellStyle name="SAPBEXstdItemX 46 7" xfId="17954" xr:uid="{00000000-0005-0000-0000-000093780000}"/>
    <cellStyle name="SAPBEXstdItemX 46 8" xfId="21236" xr:uid="{00000000-0005-0000-0000-000094780000}"/>
    <cellStyle name="SAPBEXstdItemX 46 9" xfId="22561" xr:uid="{00000000-0005-0000-0000-000095780000}"/>
    <cellStyle name="SAPBEXstdItemX 47" xfId="4751" xr:uid="{00000000-0005-0000-0000-000096780000}"/>
    <cellStyle name="SAPBEXstdItemX 47 2" xfId="7289" xr:uid="{00000000-0005-0000-0000-000097780000}"/>
    <cellStyle name="SAPBEXstdItemX 47 3" xfId="9118" xr:uid="{00000000-0005-0000-0000-000098780000}"/>
    <cellStyle name="SAPBEXstdItemX 47 4" xfId="11514" xr:uid="{00000000-0005-0000-0000-000099780000}"/>
    <cellStyle name="SAPBEXstdItemX 47 5" xfId="13942" xr:uid="{00000000-0005-0000-0000-00009A780000}"/>
    <cellStyle name="SAPBEXstdItemX 47 6" xfId="15297" xr:uid="{00000000-0005-0000-0000-00009B780000}"/>
    <cellStyle name="SAPBEXstdItemX 47 7" xfId="18638" xr:uid="{00000000-0005-0000-0000-00009C780000}"/>
    <cellStyle name="SAPBEXstdItemX 47 8" xfId="19993" xr:uid="{00000000-0005-0000-0000-00009D780000}"/>
    <cellStyle name="SAPBEXstdItemX 47 9" xfId="23188" xr:uid="{00000000-0005-0000-0000-00009E780000}"/>
    <cellStyle name="SAPBEXstdItemX 48" xfId="4939" xr:uid="{00000000-0005-0000-0000-00009F780000}"/>
    <cellStyle name="SAPBEXstdItemX 48 2" xfId="7477" xr:uid="{00000000-0005-0000-0000-0000A0780000}"/>
    <cellStyle name="SAPBEXstdItemX 48 3" xfId="9710" xr:uid="{00000000-0005-0000-0000-0000A1780000}"/>
    <cellStyle name="SAPBEXstdItemX 48 4" xfId="11195" xr:uid="{00000000-0005-0000-0000-0000A2780000}"/>
    <cellStyle name="SAPBEXstdItemX 48 5" xfId="13596" xr:uid="{00000000-0005-0000-0000-0000A3780000}"/>
    <cellStyle name="SAPBEXstdItemX 48 6" xfId="15734" xr:uid="{00000000-0005-0000-0000-0000A4780000}"/>
    <cellStyle name="SAPBEXstdItemX 48 7" xfId="18292" xr:uid="{00000000-0005-0000-0000-0000A5780000}"/>
    <cellStyle name="SAPBEXstdItemX 48 8" xfId="20430" xr:uid="{00000000-0005-0000-0000-0000A6780000}"/>
    <cellStyle name="SAPBEXstdItemX 48 9" xfId="22870" xr:uid="{00000000-0005-0000-0000-0000A7780000}"/>
    <cellStyle name="SAPBEXstdItemX 49" xfId="4977" xr:uid="{00000000-0005-0000-0000-0000A8780000}"/>
    <cellStyle name="SAPBEXstdItemX 49 2" xfId="7515" xr:uid="{00000000-0005-0000-0000-0000A9780000}"/>
    <cellStyle name="SAPBEXstdItemX 49 3" xfId="8133" xr:uid="{00000000-0005-0000-0000-0000AA780000}"/>
    <cellStyle name="SAPBEXstdItemX 49 4" xfId="12280" xr:uid="{00000000-0005-0000-0000-0000AB780000}"/>
    <cellStyle name="SAPBEXstdItemX 49 5" xfId="13681" xr:uid="{00000000-0005-0000-0000-0000AC780000}"/>
    <cellStyle name="SAPBEXstdItemX 49 6" xfId="15391" xr:uid="{00000000-0005-0000-0000-0000AD780000}"/>
    <cellStyle name="SAPBEXstdItemX 49 7" xfId="18377" xr:uid="{00000000-0005-0000-0000-0000AE780000}"/>
    <cellStyle name="SAPBEXstdItemX 49 8" xfId="20087" xr:uid="{00000000-0005-0000-0000-0000AF780000}"/>
    <cellStyle name="SAPBEXstdItemX 49 9" xfId="22949" xr:uid="{00000000-0005-0000-0000-0000B0780000}"/>
    <cellStyle name="SAPBEXstdItemX 5" xfId="3228" xr:uid="{00000000-0005-0000-0000-0000B1780000}"/>
    <cellStyle name="SAPBEXstdItemX 5 2" xfId="5766" xr:uid="{00000000-0005-0000-0000-0000B2780000}"/>
    <cellStyle name="SAPBEXstdItemX 5 3" xfId="8424" xr:uid="{00000000-0005-0000-0000-0000B3780000}"/>
    <cellStyle name="SAPBEXstdItemX 5 4" xfId="11211" xr:uid="{00000000-0005-0000-0000-0000B4780000}"/>
    <cellStyle name="SAPBEXstdItemX 5 5" xfId="13613" xr:uid="{00000000-0005-0000-0000-0000B5780000}"/>
    <cellStyle name="SAPBEXstdItemX 5 6" xfId="15809" xr:uid="{00000000-0005-0000-0000-0000B6780000}"/>
    <cellStyle name="SAPBEXstdItemX 5 7" xfId="18309" xr:uid="{00000000-0005-0000-0000-0000B7780000}"/>
    <cellStyle name="SAPBEXstdItemX 5 8" xfId="20505" xr:uid="{00000000-0005-0000-0000-0000B8780000}"/>
    <cellStyle name="SAPBEXstdItemX 5 9" xfId="22886" xr:uid="{00000000-0005-0000-0000-0000B9780000}"/>
    <cellStyle name="SAPBEXstdItemX 50" xfId="5015" xr:uid="{00000000-0005-0000-0000-0000BA780000}"/>
    <cellStyle name="SAPBEXstdItemX 50 2" xfId="7553" xr:uid="{00000000-0005-0000-0000-0000BB780000}"/>
    <cellStyle name="SAPBEXstdItemX 50 3" xfId="8610" xr:uid="{00000000-0005-0000-0000-0000BC780000}"/>
    <cellStyle name="SAPBEXstdItemX 50 4" xfId="9408" xr:uid="{00000000-0005-0000-0000-0000BD780000}"/>
    <cellStyle name="SAPBEXstdItemX 50 5" xfId="12462" xr:uid="{00000000-0005-0000-0000-0000BE780000}"/>
    <cellStyle name="SAPBEXstdItemX 50 6" xfId="16708" xr:uid="{00000000-0005-0000-0000-0000BF780000}"/>
    <cellStyle name="SAPBEXstdItemX 50 7" xfId="17158" xr:uid="{00000000-0005-0000-0000-0000C0780000}"/>
    <cellStyle name="SAPBEXstdItemX 50 8" xfId="21404" xr:uid="{00000000-0005-0000-0000-0000C1780000}"/>
    <cellStyle name="SAPBEXstdItemX 50 9" xfId="21839" xr:uid="{00000000-0005-0000-0000-0000C2780000}"/>
    <cellStyle name="SAPBEXstdItemX 51" xfId="5052" xr:uid="{00000000-0005-0000-0000-0000C3780000}"/>
    <cellStyle name="SAPBEXstdItemX 51 2" xfId="7590" xr:uid="{00000000-0005-0000-0000-0000C4780000}"/>
    <cellStyle name="SAPBEXstdItemX 51 3" xfId="9537" xr:uid="{00000000-0005-0000-0000-0000C5780000}"/>
    <cellStyle name="SAPBEXstdItemX 51 4" xfId="11764" xr:uid="{00000000-0005-0000-0000-0000C6780000}"/>
    <cellStyle name="SAPBEXstdItemX 51 5" xfId="14216" xr:uid="{00000000-0005-0000-0000-0000C7780000}"/>
    <cellStyle name="SAPBEXstdItemX 51 6" xfId="15156" xr:uid="{00000000-0005-0000-0000-0000C8780000}"/>
    <cellStyle name="SAPBEXstdItemX 51 7" xfId="18912" xr:uid="{00000000-0005-0000-0000-0000C9780000}"/>
    <cellStyle name="SAPBEXstdItemX 51 8" xfId="19852" xr:uid="{00000000-0005-0000-0000-0000CA780000}"/>
    <cellStyle name="SAPBEXstdItemX 51 9" xfId="23438" xr:uid="{00000000-0005-0000-0000-0000CB780000}"/>
    <cellStyle name="SAPBEXstdItemX 52" xfId="5082" xr:uid="{00000000-0005-0000-0000-0000CC780000}"/>
    <cellStyle name="SAPBEXstdItemX 52 2" xfId="7620" xr:uid="{00000000-0005-0000-0000-0000CD780000}"/>
    <cellStyle name="SAPBEXstdItemX 52 3" xfId="9326" xr:uid="{00000000-0005-0000-0000-0000CE780000}"/>
    <cellStyle name="SAPBEXstdItemX 52 4" xfId="10730" xr:uid="{00000000-0005-0000-0000-0000CF780000}"/>
    <cellStyle name="SAPBEXstdItemX 52 5" xfId="13085" xr:uid="{00000000-0005-0000-0000-0000D0780000}"/>
    <cellStyle name="SAPBEXstdItemX 52 6" xfId="15597" xr:uid="{00000000-0005-0000-0000-0000D1780000}"/>
    <cellStyle name="SAPBEXstdItemX 52 7" xfId="17781" xr:uid="{00000000-0005-0000-0000-0000D2780000}"/>
    <cellStyle name="SAPBEXstdItemX 52 8" xfId="20293" xr:uid="{00000000-0005-0000-0000-0000D3780000}"/>
    <cellStyle name="SAPBEXstdItemX 52 9" xfId="22403" xr:uid="{00000000-0005-0000-0000-0000D4780000}"/>
    <cellStyle name="SAPBEXstdItemX 53" xfId="5108" xr:uid="{00000000-0005-0000-0000-0000D5780000}"/>
    <cellStyle name="SAPBEXstdItemX 53 2" xfId="7646" xr:uid="{00000000-0005-0000-0000-0000D6780000}"/>
    <cellStyle name="SAPBEXstdItemX 53 3" xfId="9559" xr:uid="{00000000-0005-0000-0000-0000D7780000}"/>
    <cellStyle name="SAPBEXstdItemX 53 4" xfId="11853" xr:uid="{00000000-0005-0000-0000-0000D8780000}"/>
    <cellStyle name="SAPBEXstdItemX 53 5" xfId="14315" xr:uid="{00000000-0005-0000-0000-0000D9780000}"/>
    <cellStyle name="SAPBEXstdItemX 53 6" xfId="15789" xr:uid="{00000000-0005-0000-0000-0000DA780000}"/>
    <cellStyle name="SAPBEXstdItemX 53 7" xfId="19011" xr:uid="{00000000-0005-0000-0000-0000DB780000}"/>
    <cellStyle name="SAPBEXstdItemX 53 8" xfId="20485" xr:uid="{00000000-0005-0000-0000-0000DC780000}"/>
    <cellStyle name="SAPBEXstdItemX 53 9" xfId="23529" xr:uid="{00000000-0005-0000-0000-0000DD780000}"/>
    <cellStyle name="SAPBEXstdItemX 54" xfId="5156" xr:uid="{00000000-0005-0000-0000-0000DE780000}"/>
    <cellStyle name="SAPBEXstdItemX 54 2" xfId="7694" xr:uid="{00000000-0005-0000-0000-0000DF780000}"/>
    <cellStyle name="SAPBEXstdItemX 54 3" xfId="8008" xr:uid="{00000000-0005-0000-0000-0000E0780000}"/>
    <cellStyle name="SAPBEXstdItemX 54 4" xfId="11827" xr:uid="{00000000-0005-0000-0000-0000E1780000}"/>
    <cellStyle name="SAPBEXstdItemX 54 5" xfId="14285" xr:uid="{00000000-0005-0000-0000-0000E2780000}"/>
    <cellStyle name="SAPBEXstdItemX 54 6" xfId="15394" xr:uid="{00000000-0005-0000-0000-0000E3780000}"/>
    <cellStyle name="SAPBEXstdItemX 54 7" xfId="18981" xr:uid="{00000000-0005-0000-0000-0000E4780000}"/>
    <cellStyle name="SAPBEXstdItemX 54 8" xfId="20090" xr:uid="{00000000-0005-0000-0000-0000E5780000}"/>
    <cellStyle name="SAPBEXstdItemX 54 9" xfId="23502" xr:uid="{00000000-0005-0000-0000-0000E6780000}"/>
    <cellStyle name="SAPBEXstdItemX 55" xfId="5225" xr:uid="{00000000-0005-0000-0000-0000E7780000}"/>
    <cellStyle name="SAPBEXstdItemX 55 2" xfId="7764" xr:uid="{00000000-0005-0000-0000-0000E8780000}"/>
    <cellStyle name="SAPBEXstdItemX 55 3" xfId="9790" xr:uid="{00000000-0005-0000-0000-0000E9780000}"/>
    <cellStyle name="SAPBEXstdItemX 55 4" xfId="10864" xr:uid="{00000000-0005-0000-0000-0000EA780000}"/>
    <cellStyle name="SAPBEXstdItemX 55 5" xfId="13229" xr:uid="{00000000-0005-0000-0000-0000EB780000}"/>
    <cellStyle name="SAPBEXstdItemX 55 6" xfId="16401" xr:uid="{00000000-0005-0000-0000-0000EC780000}"/>
    <cellStyle name="SAPBEXstdItemX 55 7" xfId="17925" xr:uid="{00000000-0005-0000-0000-0000ED780000}"/>
    <cellStyle name="SAPBEXstdItemX 55 8" xfId="21097" xr:uid="{00000000-0005-0000-0000-0000EE780000}"/>
    <cellStyle name="SAPBEXstdItemX 55 9" xfId="22535" xr:uid="{00000000-0005-0000-0000-0000EF780000}"/>
    <cellStyle name="SAPBEXstdItemX 56" xfId="5263" xr:uid="{00000000-0005-0000-0000-0000F0780000}"/>
    <cellStyle name="SAPBEXstdItemX 56 2" xfId="8803" xr:uid="{00000000-0005-0000-0000-0000F1780000}"/>
    <cellStyle name="SAPBEXstdItemX 56 3" xfId="9994" xr:uid="{00000000-0005-0000-0000-0000F2780000}"/>
    <cellStyle name="SAPBEXstdItemX 56 4" xfId="12327" xr:uid="{00000000-0005-0000-0000-0000F3780000}"/>
    <cellStyle name="SAPBEXstdItemX 56 5" xfId="16308" xr:uid="{00000000-0005-0000-0000-0000F4780000}"/>
    <cellStyle name="SAPBEXstdItemX 56 6" xfId="17023" xr:uid="{00000000-0005-0000-0000-0000F5780000}"/>
    <cellStyle name="SAPBEXstdItemX 56 7" xfId="21004" xr:uid="{00000000-0005-0000-0000-0000F6780000}"/>
    <cellStyle name="SAPBEXstdItemX 56 8" xfId="21717" xr:uid="{00000000-0005-0000-0000-0000F7780000}"/>
    <cellStyle name="SAPBEXstdItemX 57" xfId="9612" xr:uid="{00000000-0005-0000-0000-0000F8780000}"/>
    <cellStyle name="SAPBEXstdItemX 58" xfId="10572" xr:uid="{00000000-0005-0000-0000-0000F9780000}"/>
    <cellStyle name="SAPBEXstdItemX 59" xfId="12918" xr:uid="{00000000-0005-0000-0000-0000FA780000}"/>
    <cellStyle name="SAPBEXstdItemX 6" xfId="3271" xr:uid="{00000000-0005-0000-0000-0000FB780000}"/>
    <cellStyle name="SAPBEXstdItemX 6 2" xfId="5809" xr:uid="{00000000-0005-0000-0000-0000FC780000}"/>
    <cellStyle name="SAPBEXstdItemX 6 3" xfId="9700" xr:uid="{00000000-0005-0000-0000-0000FD780000}"/>
    <cellStyle name="SAPBEXstdItemX 6 4" xfId="11604" xr:uid="{00000000-0005-0000-0000-0000FE780000}"/>
    <cellStyle name="SAPBEXstdItemX 6 5" xfId="14042" xr:uid="{00000000-0005-0000-0000-0000FF780000}"/>
    <cellStyle name="SAPBEXstdItemX 6 6" xfId="16322" xr:uid="{00000000-0005-0000-0000-000000790000}"/>
    <cellStyle name="SAPBEXstdItemX 6 7" xfId="18738" xr:uid="{00000000-0005-0000-0000-000001790000}"/>
    <cellStyle name="SAPBEXstdItemX 6 8" xfId="21018" xr:uid="{00000000-0005-0000-0000-000002790000}"/>
    <cellStyle name="SAPBEXstdItemX 6 9" xfId="23278" xr:uid="{00000000-0005-0000-0000-000003790000}"/>
    <cellStyle name="SAPBEXstdItemX 60" xfId="15491" xr:uid="{00000000-0005-0000-0000-000004790000}"/>
    <cellStyle name="SAPBEXstdItemX 61" xfId="17614" xr:uid="{00000000-0005-0000-0000-000005790000}"/>
    <cellStyle name="SAPBEXstdItemX 62" xfId="20187" xr:uid="{00000000-0005-0000-0000-000006790000}"/>
    <cellStyle name="SAPBEXstdItemX 63" xfId="22244" xr:uid="{00000000-0005-0000-0000-000007790000}"/>
    <cellStyle name="SAPBEXstdItemX 64" xfId="25941" xr:uid="{00000000-0005-0000-0000-000008790000}"/>
    <cellStyle name="SAPBEXstdItemX 7" xfId="3314" xr:uid="{00000000-0005-0000-0000-000009790000}"/>
    <cellStyle name="SAPBEXstdItemX 7 2" xfId="5852" xr:uid="{00000000-0005-0000-0000-00000A790000}"/>
    <cellStyle name="SAPBEXstdItemX 7 3" xfId="9691" xr:uid="{00000000-0005-0000-0000-00000B790000}"/>
    <cellStyle name="SAPBEXstdItemX 7 4" xfId="10804" xr:uid="{00000000-0005-0000-0000-00000C790000}"/>
    <cellStyle name="SAPBEXstdItemX 7 5" xfId="13164" xr:uid="{00000000-0005-0000-0000-00000D790000}"/>
    <cellStyle name="SAPBEXstdItemX 7 6" xfId="14963" xr:uid="{00000000-0005-0000-0000-00000E790000}"/>
    <cellStyle name="SAPBEXstdItemX 7 7" xfId="17860" xr:uid="{00000000-0005-0000-0000-00000F790000}"/>
    <cellStyle name="SAPBEXstdItemX 7 8" xfId="19659" xr:uid="{00000000-0005-0000-0000-000010790000}"/>
    <cellStyle name="SAPBEXstdItemX 7 9" xfId="22475" xr:uid="{00000000-0005-0000-0000-000011790000}"/>
    <cellStyle name="SAPBEXstdItemX 8" xfId="3357" xr:uid="{00000000-0005-0000-0000-000012790000}"/>
    <cellStyle name="SAPBEXstdItemX 8 2" xfId="5895" xr:uid="{00000000-0005-0000-0000-000013790000}"/>
    <cellStyle name="SAPBEXstdItemX 8 3" xfId="8562" xr:uid="{00000000-0005-0000-0000-000014790000}"/>
    <cellStyle name="SAPBEXstdItemX 8 4" xfId="11633" xr:uid="{00000000-0005-0000-0000-000015790000}"/>
    <cellStyle name="SAPBEXstdItemX 8 5" xfId="14076" xr:uid="{00000000-0005-0000-0000-000016790000}"/>
    <cellStyle name="SAPBEXstdItemX 8 6" xfId="16996" xr:uid="{00000000-0005-0000-0000-000017790000}"/>
    <cellStyle name="SAPBEXstdItemX 8 7" xfId="18772" xr:uid="{00000000-0005-0000-0000-000018790000}"/>
    <cellStyle name="SAPBEXstdItemX 8 8" xfId="21692" xr:uid="{00000000-0005-0000-0000-000019790000}"/>
    <cellStyle name="SAPBEXstdItemX 8 9" xfId="23308" xr:uid="{00000000-0005-0000-0000-00001A790000}"/>
    <cellStyle name="SAPBEXstdItemX 9" xfId="3400" xr:uid="{00000000-0005-0000-0000-00001B790000}"/>
    <cellStyle name="SAPBEXstdItemX 9 2" xfId="5938" xr:uid="{00000000-0005-0000-0000-00001C790000}"/>
    <cellStyle name="SAPBEXstdItemX 9 3" xfId="8716" xr:uid="{00000000-0005-0000-0000-00001D790000}"/>
    <cellStyle name="SAPBEXstdItemX 9 4" xfId="12030" xr:uid="{00000000-0005-0000-0000-00001E790000}"/>
    <cellStyle name="SAPBEXstdItemX 9 5" xfId="14511" xr:uid="{00000000-0005-0000-0000-00001F790000}"/>
    <cellStyle name="SAPBEXstdItemX 9 6" xfId="16981" xr:uid="{00000000-0005-0000-0000-000020790000}"/>
    <cellStyle name="SAPBEXstdItemX 9 7" xfId="19207" xr:uid="{00000000-0005-0000-0000-000021790000}"/>
    <cellStyle name="SAPBEXstdItemX 9 8" xfId="21677" xr:uid="{00000000-0005-0000-0000-000022790000}"/>
    <cellStyle name="SAPBEXstdItemX 9 9" xfId="23705" xr:uid="{00000000-0005-0000-0000-000023790000}"/>
    <cellStyle name="SAPBEXtitle" xfId="2978" xr:uid="{00000000-0005-0000-0000-000024790000}"/>
    <cellStyle name="SAPBEXtitle 10" xfId="3444" xr:uid="{00000000-0005-0000-0000-000025790000}"/>
    <cellStyle name="SAPBEXtitle 10 2" xfId="5982" xr:uid="{00000000-0005-0000-0000-000026790000}"/>
    <cellStyle name="SAPBEXtitle 10 3" xfId="8925" xr:uid="{00000000-0005-0000-0000-000027790000}"/>
    <cellStyle name="SAPBEXtitle 10 4" xfId="11030" xr:uid="{00000000-0005-0000-0000-000028790000}"/>
    <cellStyle name="SAPBEXtitle 10 5" xfId="13412" xr:uid="{00000000-0005-0000-0000-000029790000}"/>
    <cellStyle name="SAPBEXtitle 10 6" xfId="15160" xr:uid="{00000000-0005-0000-0000-00002A790000}"/>
    <cellStyle name="SAPBEXtitle 10 7" xfId="18108" xr:uid="{00000000-0005-0000-0000-00002B790000}"/>
    <cellStyle name="SAPBEXtitle 10 8" xfId="19856" xr:uid="{00000000-0005-0000-0000-00002C790000}"/>
    <cellStyle name="SAPBEXtitle 10 9" xfId="22703" xr:uid="{00000000-0005-0000-0000-00002D790000}"/>
    <cellStyle name="SAPBEXtitle 11" xfId="3298" xr:uid="{00000000-0005-0000-0000-00002E790000}"/>
    <cellStyle name="SAPBEXtitle 11 2" xfId="5836" xr:uid="{00000000-0005-0000-0000-00002F790000}"/>
    <cellStyle name="SAPBEXtitle 11 3" xfId="10220" xr:uid="{00000000-0005-0000-0000-000030790000}"/>
    <cellStyle name="SAPBEXtitle 11 4" xfId="11134" xr:uid="{00000000-0005-0000-0000-000031790000}"/>
    <cellStyle name="SAPBEXtitle 11 5" xfId="13530" xr:uid="{00000000-0005-0000-0000-000032790000}"/>
    <cellStyle name="SAPBEXtitle 11 6" xfId="14976" xr:uid="{00000000-0005-0000-0000-000033790000}"/>
    <cellStyle name="SAPBEXtitle 11 7" xfId="18226" xr:uid="{00000000-0005-0000-0000-000034790000}"/>
    <cellStyle name="SAPBEXtitle 11 8" xfId="19672" xr:uid="{00000000-0005-0000-0000-000035790000}"/>
    <cellStyle name="SAPBEXtitle 11 9" xfId="22807" xr:uid="{00000000-0005-0000-0000-000036790000}"/>
    <cellStyle name="SAPBEXtitle 12" xfId="3530" xr:uid="{00000000-0005-0000-0000-000037790000}"/>
    <cellStyle name="SAPBEXtitle 12 2" xfId="6068" xr:uid="{00000000-0005-0000-0000-000038790000}"/>
    <cellStyle name="SAPBEXtitle 12 3" xfId="5525" xr:uid="{00000000-0005-0000-0000-000039790000}"/>
    <cellStyle name="SAPBEXtitle 12 4" xfId="11900" xr:uid="{00000000-0005-0000-0000-00003A790000}"/>
    <cellStyle name="SAPBEXtitle 12 5" xfId="14372" xr:uid="{00000000-0005-0000-0000-00003B790000}"/>
    <cellStyle name="SAPBEXtitle 12 6" xfId="15245" xr:uid="{00000000-0005-0000-0000-00003C790000}"/>
    <cellStyle name="SAPBEXtitle 12 7" xfId="19068" xr:uid="{00000000-0005-0000-0000-00003D790000}"/>
    <cellStyle name="SAPBEXtitle 12 8" xfId="19941" xr:uid="{00000000-0005-0000-0000-00003E790000}"/>
    <cellStyle name="SAPBEXtitle 12 9" xfId="23575" xr:uid="{00000000-0005-0000-0000-00003F790000}"/>
    <cellStyle name="SAPBEXtitle 13" xfId="3573" xr:uid="{00000000-0005-0000-0000-000040790000}"/>
    <cellStyle name="SAPBEXtitle 13 2" xfId="6111" xr:uid="{00000000-0005-0000-0000-000041790000}"/>
    <cellStyle name="SAPBEXtitle 13 3" xfId="9662" xr:uid="{00000000-0005-0000-0000-000042790000}"/>
    <cellStyle name="SAPBEXtitle 13 4" xfId="10418" xr:uid="{00000000-0005-0000-0000-000043790000}"/>
    <cellStyle name="SAPBEXtitle 13 5" xfId="12743" xr:uid="{00000000-0005-0000-0000-000044790000}"/>
    <cellStyle name="SAPBEXtitle 13 6" xfId="16280" xr:uid="{00000000-0005-0000-0000-000045790000}"/>
    <cellStyle name="SAPBEXtitle 13 7" xfId="17439" xr:uid="{00000000-0005-0000-0000-000046790000}"/>
    <cellStyle name="SAPBEXtitle 13 8" xfId="20976" xr:uid="{00000000-0005-0000-0000-000047790000}"/>
    <cellStyle name="SAPBEXtitle 13 9" xfId="22089" xr:uid="{00000000-0005-0000-0000-000048790000}"/>
    <cellStyle name="SAPBEXtitle 14" xfId="3466" xr:uid="{00000000-0005-0000-0000-000049790000}"/>
    <cellStyle name="SAPBEXtitle 14 2" xfId="6004" xr:uid="{00000000-0005-0000-0000-00004A790000}"/>
    <cellStyle name="SAPBEXtitle 14 3" xfId="5535" xr:uid="{00000000-0005-0000-0000-00004B790000}"/>
    <cellStyle name="SAPBEXtitle 14 4" xfId="10778" xr:uid="{00000000-0005-0000-0000-00004C790000}"/>
    <cellStyle name="SAPBEXtitle 14 5" xfId="12847" xr:uid="{00000000-0005-0000-0000-00004D790000}"/>
    <cellStyle name="SAPBEXtitle 14 6" xfId="15845" xr:uid="{00000000-0005-0000-0000-00004E790000}"/>
    <cellStyle name="SAPBEXtitle 14 7" xfId="17543" xr:uid="{00000000-0005-0000-0000-00004F790000}"/>
    <cellStyle name="SAPBEXtitle 14 8" xfId="20541" xr:uid="{00000000-0005-0000-0000-000050790000}"/>
    <cellStyle name="SAPBEXtitle 14 9" xfId="22178" xr:uid="{00000000-0005-0000-0000-000051790000}"/>
    <cellStyle name="SAPBEXtitle 15" xfId="3479" xr:uid="{00000000-0005-0000-0000-000052790000}"/>
    <cellStyle name="SAPBEXtitle 15 2" xfId="6017" xr:uid="{00000000-0005-0000-0000-000053790000}"/>
    <cellStyle name="SAPBEXtitle 15 3" xfId="7777" xr:uid="{00000000-0005-0000-0000-000054790000}"/>
    <cellStyle name="SAPBEXtitle 15 4" xfId="11634" xr:uid="{00000000-0005-0000-0000-000055790000}"/>
    <cellStyle name="SAPBEXtitle 15 5" xfId="14078" xr:uid="{00000000-0005-0000-0000-000056790000}"/>
    <cellStyle name="SAPBEXtitle 15 6" xfId="16815" xr:uid="{00000000-0005-0000-0000-000057790000}"/>
    <cellStyle name="SAPBEXtitle 15 7" xfId="18774" xr:uid="{00000000-0005-0000-0000-000058790000}"/>
    <cellStyle name="SAPBEXtitle 15 8" xfId="21511" xr:uid="{00000000-0005-0000-0000-000059790000}"/>
    <cellStyle name="SAPBEXtitle 15 9" xfId="23309" xr:uid="{00000000-0005-0000-0000-00005A790000}"/>
    <cellStyle name="SAPBEXtitle 16" xfId="3642" xr:uid="{00000000-0005-0000-0000-00005B790000}"/>
    <cellStyle name="SAPBEXtitle 16 2" xfId="6180" xr:uid="{00000000-0005-0000-0000-00005C790000}"/>
    <cellStyle name="SAPBEXtitle 16 3" xfId="8332" xr:uid="{00000000-0005-0000-0000-00005D790000}"/>
    <cellStyle name="SAPBEXtitle 16 4" xfId="10132" xr:uid="{00000000-0005-0000-0000-00005E790000}"/>
    <cellStyle name="SAPBEXtitle 16 5" xfId="12959" xr:uid="{00000000-0005-0000-0000-00005F790000}"/>
    <cellStyle name="SAPBEXtitle 16 6" xfId="16888" xr:uid="{00000000-0005-0000-0000-000060790000}"/>
    <cellStyle name="SAPBEXtitle 16 7" xfId="17655" xr:uid="{00000000-0005-0000-0000-000061790000}"/>
    <cellStyle name="SAPBEXtitle 16 8" xfId="21584" xr:uid="{00000000-0005-0000-0000-000062790000}"/>
    <cellStyle name="SAPBEXtitle 16 9" xfId="22284" xr:uid="{00000000-0005-0000-0000-000063790000}"/>
    <cellStyle name="SAPBEXtitle 17" xfId="3685" xr:uid="{00000000-0005-0000-0000-000064790000}"/>
    <cellStyle name="SAPBEXtitle 17 2" xfId="6223" xr:uid="{00000000-0005-0000-0000-000065790000}"/>
    <cellStyle name="SAPBEXtitle 17 3" xfId="9075" xr:uid="{00000000-0005-0000-0000-000066790000}"/>
    <cellStyle name="SAPBEXtitle 17 4" xfId="11448" xr:uid="{00000000-0005-0000-0000-000067790000}"/>
    <cellStyle name="SAPBEXtitle 17 5" xfId="13867" xr:uid="{00000000-0005-0000-0000-000068790000}"/>
    <cellStyle name="SAPBEXtitle 17 6" xfId="15086" xr:uid="{00000000-0005-0000-0000-000069790000}"/>
    <cellStyle name="SAPBEXtitle 17 7" xfId="18563" xr:uid="{00000000-0005-0000-0000-00006A790000}"/>
    <cellStyle name="SAPBEXtitle 17 8" xfId="19782" xr:uid="{00000000-0005-0000-0000-00006B790000}"/>
    <cellStyle name="SAPBEXtitle 17 9" xfId="23123" xr:uid="{00000000-0005-0000-0000-00006C790000}"/>
    <cellStyle name="SAPBEXtitle 18" xfId="3490" xr:uid="{00000000-0005-0000-0000-00006D790000}"/>
    <cellStyle name="SAPBEXtitle 18 2" xfId="6028" xr:uid="{00000000-0005-0000-0000-00006E790000}"/>
    <cellStyle name="SAPBEXtitle 18 3" xfId="9032" xr:uid="{00000000-0005-0000-0000-00006F790000}"/>
    <cellStyle name="SAPBEXtitle 18 4" xfId="11397" xr:uid="{00000000-0005-0000-0000-000070790000}"/>
    <cellStyle name="SAPBEXtitle 18 5" xfId="13812" xr:uid="{00000000-0005-0000-0000-000071790000}"/>
    <cellStyle name="SAPBEXtitle 18 6" xfId="15310" xr:uid="{00000000-0005-0000-0000-000072790000}"/>
    <cellStyle name="SAPBEXtitle 18 7" xfId="18508" xr:uid="{00000000-0005-0000-0000-000073790000}"/>
    <cellStyle name="SAPBEXtitle 18 8" xfId="20006" xr:uid="{00000000-0005-0000-0000-000074790000}"/>
    <cellStyle name="SAPBEXtitle 18 9" xfId="23071" xr:uid="{00000000-0005-0000-0000-000075790000}"/>
    <cellStyle name="SAPBEXtitle 19" xfId="3747" xr:uid="{00000000-0005-0000-0000-000076790000}"/>
    <cellStyle name="SAPBEXtitle 19 2" xfId="6285" xr:uid="{00000000-0005-0000-0000-000077790000}"/>
    <cellStyle name="SAPBEXtitle 19 3" xfId="8148" xr:uid="{00000000-0005-0000-0000-000078790000}"/>
    <cellStyle name="SAPBEXtitle 19 4" xfId="10900" xr:uid="{00000000-0005-0000-0000-000079790000}"/>
    <cellStyle name="SAPBEXtitle 19 5" xfId="13269" xr:uid="{00000000-0005-0000-0000-00007A790000}"/>
    <cellStyle name="SAPBEXtitle 19 6" xfId="15346" xr:uid="{00000000-0005-0000-0000-00007B790000}"/>
    <cellStyle name="SAPBEXtitle 19 7" xfId="17965" xr:uid="{00000000-0005-0000-0000-00007C790000}"/>
    <cellStyle name="SAPBEXtitle 19 8" xfId="20042" xr:uid="{00000000-0005-0000-0000-00007D790000}"/>
    <cellStyle name="SAPBEXtitle 19 9" xfId="22571" xr:uid="{00000000-0005-0000-0000-00007E790000}"/>
    <cellStyle name="SAPBEXtitle 2" xfId="3097" xr:uid="{00000000-0005-0000-0000-00007F790000}"/>
    <cellStyle name="SAPBEXtitle 2 2" xfId="5635" xr:uid="{00000000-0005-0000-0000-000080790000}"/>
    <cellStyle name="SAPBEXtitle 2 3" xfId="8549" xr:uid="{00000000-0005-0000-0000-000081790000}"/>
    <cellStyle name="SAPBEXtitle 2 4" xfId="10564" xr:uid="{00000000-0005-0000-0000-000082790000}"/>
    <cellStyle name="SAPBEXtitle 2 5" xfId="12909" xr:uid="{00000000-0005-0000-0000-000083790000}"/>
    <cellStyle name="SAPBEXtitle 2 6" xfId="16443" xr:uid="{00000000-0005-0000-0000-000084790000}"/>
    <cellStyle name="SAPBEXtitle 2 7" xfId="17605" xr:uid="{00000000-0005-0000-0000-000085790000}"/>
    <cellStyle name="SAPBEXtitle 2 8" xfId="21139" xr:uid="{00000000-0005-0000-0000-000086790000}"/>
    <cellStyle name="SAPBEXtitle 2 9" xfId="22236" xr:uid="{00000000-0005-0000-0000-000087790000}"/>
    <cellStyle name="SAPBEXtitle 20" xfId="3614" xr:uid="{00000000-0005-0000-0000-000088790000}"/>
    <cellStyle name="SAPBEXtitle 20 2" xfId="6152" xr:uid="{00000000-0005-0000-0000-000089790000}"/>
    <cellStyle name="SAPBEXtitle 20 3" xfId="10102" xr:uid="{00000000-0005-0000-0000-00008A790000}"/>
    <cellStyle name="SAPBEXtitle 20 4" xfId="11551" xr:uid="{00000000-0005-0000-0000-00008B790000}"/>
    <cellStyle name="SAPBEXtitle 20 5" xfId="13986" xr:uid="{00000000-0005-0000-0000-00008C790000}"/>
    <cellStyle name="SAPBEXtitle 20 6" xfId="15567" xr:uid="{00000000-0005-0000-0000-00008D790000}"/>
    <cellStyle name="SAPBEXtitle 20 7" xfId="18682" xr:uid="{00000000-0005-0000-0000-00008E790000}"/>
    <cellStyle name="SAPBEXtitle 20 8" xfId="20263" xr:uid="{00000000-0005-0000-0000-00008F790000}"/>
    <cellStyle name="SAPBEXtitle 20 9" xfId="23225" xr:uid="{00000000-0005-0000-0000-000090790000}"/>
    <cellStyle name="SAPBEXtitle 21" xfId="3809" xr:uid="{00000000-0005-0000-0000-000091790000}"/>
    <cellStyle name="SAPBEXtitle 21 2" xfId="6347" xr:uid="{00000000-0005-0000-0000-000092790000}"/>
    <cellStyle name="SAPBEXtitle 21 3" xfId="8219" xr:uid="{00000000-0005-0000-0000-000093790000}"/>
    <cellStyle name="SAPBEXtitle 21 4" xfId="11041" xr:uid="{00000000-0005-0000-0000-000094790000}"/>
    <cellStyle name="SAPBEXtitle 21 5" xfId="13425" xr:uid="{00000000-0005-0000-0000-000095790000}"/>
    <cellStyle name="SAPBEXtitle 21 6" xfId="15551" xr:uid="{00000000-0005-0000-0000-000096790000}"/>
    <cellStyle name="SAPBEXtitle 21 7" xfId="18121" xr:uid="{00000000-0005-0000-0000-000097790000}"/>
    <cellStyle name="SAPBEXtitle 21 8" xfId="20247" xr:uid="{00000000-0005-0000-0000-000098790000}"/>
    <cellStyle name="SAPBEXtitle 21 9" xfId="22714" xr:uid="{00000000-0005-0000-0000-000099790000}"/>
    <cellStyle name="SAPBEXtitle 22" xfId="3793" xr:uid="{00000000-0005-0000-0000-00009A790000}"/>
    <cellStyle name="SAPBEXtitle 22 2" xfId="6331" xr:uid="{00000000-0005-0000-0000-00009B790000}"/>
    <cellStyle name="SAPBEXtitle 22 3" xfId="9238" xr:uid="{00000000-0005-0000-0000-00009C790000}"/>
    <cellStyle name="SAPBEXtitle 22 4" xfId="11152" xr:uid="{00000000-0005-0000-0000-00009D790000}"/>
    <cellStyle name="SAPBEXtitle 22 5" xfId="13548" xr:uid="{00000000-0005-0000-0000-00009E790000}"/>
    <cellStyle name="SAPBEXtitle 22 6" xfId="15820" xr:uid="{00000000-0005-0000-0000-00009F790000}"/>
    <cellStyle name="SAPBEXtitle 22 7" xfId="18244" xr:uid="{00000000-0005-0000-0000-0000A0790000}"/>
    <cellStyle name="SAPBEXtitle 22 8" xfId="20516" xr:uid="{00000000-0005-0000-0000-0000A1790000}"/>
    <cellStyle name="SAPBEXtitle 22 9" xfId="22825" xr:uid="{00000000-0005-0000-0000-0000A2790000}"/>
    <cellStyle name="SAPBEXtitle 23" xfId="3859" xr:uid="{00000000-0005-0000-0000-0000A3790000}"/>
    <cellStyle name="SAPBEXtitle 23 2" xfId="6397" xr:uid="{00000000-0005-0000-0000-0000A4790000}"/>
    <cellStyle name="SAPBEXtitle 23 3" xfId="9739" xr:uid="{00000000-0005-0000-0000-0000A5790000}"/>
    <cellStyle name="SAPBEXtitle 23 4" xfId="11894" xr:uid="{00000000-0005-0000-0000-0000A6790000}"/>
    <cellStyle name="SAPBEXtitle 23 5" xfId="14363" xr:uid="{00000000-0005-0000-0000-0000A7790000}"/>
    <cellStyle name="SAPBEXtitle 23 6" xfId="14340" xr:uid="{00000000-0005-0000-0000-0000A8790000}"/>
    <cellStyle name="SAPBEXtitle 23 7" xfId="19059" xr:uid="{00000000-0005-0000-0000-0000A9790000}"/>
    <cellStyle name="SAPBEXtitle 23 8" xfId="19036" xr:uid="{00000000-0005-0000-0000-0000AA790000}"/>
    <cellStyle name="SAPBEXtitle 23 9" xfId="23569" xr:uid="{00000000-0005-0000-0000-0000AB790000}"/>
    <cellStyle name="SAPBEXtitle 24" xfId="3744" xr:uid="{00000000-0005-0000-0000-0000AC790000}"/>
    <cellStyle name="SAPBEXtitle 24 2" xfId="6282" xr:uid="{00000000-0005-0000-0000-0000AD790000}"/>
    <cellStyle name="SAPBEXtitle 24 3" xfId="8958" xr:uid="{00000000-0005-0000-0000-0000AE790000}"/>
    <cellStyle name="SAPBEXtitle 24 4" xfId="11197" xr:uid="{00000000-0005-0000-0000-0000AF790000}"/>
    <cellStyle name="SAPBEXtitle 24 5" xfId="13598" xr:uid="{00000000-0005-0000-0000-0000B0790000}"/>
    <cellStyle name="SAPBEXtitle 24 6" xfId="15117" xr:uid="{00000000-0005-0000-0000-0000B1790000}"/>
    <cellStyle name="SAPBEXtitle 24 7" xfId="18294" xr:uid="{00000000-0005-0000-0000-0000B2790000}"/>
    <cellStyle name="SAPBEXtitle 24 8" xfId="19813" xr:uid="{00000000-0005-0000-0000-0000B3790000}"/>
    <cellStyle name="SAPBEXtitle 24 9" xfId="22872" xr:uid="{00000000-0005-0000-0000-0000B4790000}"/>
    <cellStyle name="SAPBEXtitle 25" xfId="3921" xr:uid="{00000000-0005-0000-0000-0000B5790000}"/>
    <cellStyle name="SAPBEXtitle 25 2" xfId="6459" xr:uid="{00000000-0005-0000-0000-0000B6790000}"/>
    <cellStyle name="SAPBEXtitle 25 3" xfId="7979" xr:uid="{00000000-0005-0000-0000-0000B7790000}"/>
    <cellStyle name="SAPBEXtitle 25 4" xfId="11629" xr:uid="{00000000-0005-0000-0000-0000B8790000}"/>
    <cellStyle name="SAPBEXtitle 25 5" xfId="14072" xr:uid="{00000000-0005-0000-0000-0000B9790000}"/>
    <cellStyle name="SAPBEXtitle 25 6" xfId="16923" xr:uid="{00000000-0005-0000-0000-0000BA790000}"/>
    <cellStyle name="SAPBEXtitle 25 7" xfId="18768" xr:uid="{00000000-0005-0000-0000-0000BB790000}"/>
    <cellStyle name="SAPBEXtitle 25 8" xfId="21619" xr:uid="{00000000-0005-0000-0000-0000BC790000}"/>
    <cellStyle name="SAPBEXtitle 25 9" xfId="23304" xr:uid="{00000000-0005-0000-0000-0000BD790000}"/>
    <cellStyle name="SAPBEXtitle 26" xfId="3964" xr:uid="{00000000-0005-0000-0000-0000BE790000}"/>
    <cellStyle name="SAPBEXtitle 26 2" xfId="6502" xr:uid="{00000000-0005-0000-0000-0000BF790000}"/>
    <cellStyle name="SAPBEXtitle 26 3" xfId="9384" xr:uid="{00000000-0005-0000-0000-0000C0790000}"/>
    <cellStyle name="SAPBEXtitle 26 4" xfId="12265" xr:uid="{00000000-0005-0000-0000-0000C1790000}"/>
    <cellStyle name="SAPBEXtitle 26 5" xfId="13018" xr:uid="{00000000-0005-0000-0000-0000C2790000}"/>
    <cellStyle name="SAPBEXtitle 26 6" xfId="15713" xr:uid="{00000000-0005-0000-0000-0000C3790000}"/>
    <cellStyle name="SAPBEXtitle 26 7" xfId="17714" xr:uid="{00000000-0005-0000-0000-0000C4790000}"/>
    <cellStyle name="SAPBEXtitle 26 8" xfId="20409" xr:uid="{00000000-0005-0000-0000-0000C5790000}"/>
    <cellStyle name="SAPBEXtitle 26 9" xfId="22342" xr:uid="{00000000-0005-0000-0000-0000C6790000}"/>
    <cellStyle name="SAPBEXtitle 27" xfId="4007" xr:uid="{00000000-0005-0000-0000-0000C7790000}"/>
    <cellStyle name="SAPBEXtitle 27 2" xfId="6545" xr:uid="{00000000-0005-0000-0000-0000C8790000}"/>
    <cellStyle name="SAPBEXtitle 27 3" xfId="8447" xr:uid="{00000000-0005-0000-0000-0000C9790000}"/>
    <cellStyle name="SAPBEXtitle 27 4" xfId="10755" xr:uid="{00000000-0005-0000-0000-0000CA790000}"/>
    <cellStyle name="SAPBEXtitle 27 5" xfId="13110" xr:uid="{00000000-0005-0000-0000-0000CB790000}"/>
    <cellStyle name="SAPBEXtitle 27 6" xfId="16586" xr:uid="{00000000-0005-0000-0000-0000CC790000}"/>
    <cellStyle name="SAPBEXtitle 27 7" xfId="17806" xr:uid="{00000000-0005-0000-0000-0000CD790000}"/>
    <cellStyle name="SAPBEXtitle 27 8" xfId="21282" xr:uid="{00000000-0005-0000-0000-0000CE790000}"/>
    <cellStyle name="SAPBEXtitle 27 9" xfId="22427" xr:uid="{00000000-0005-0000-0000-0000CF790000}"/>
    <cellStyle name="SAPBEXtitle 28" xfId="3726" xr:uid="{00000000-0005-0000-0000-0000D0790000}"/>
    <cellStyle name="SAPBEXtitle 28 2" xfId="6264" xr:uid="{00000000-0005-0000-0000-0000D1790000}"/>
    <cellStyle name="SAPBEXtitle 28 3" xfId="9495" xr:uid="{00000000-0005-0000-0000-0000D2790000}"/>
    <cellStyle name="SAPBEXtitle 28 4" xfId="11035" xr:uid="{00000000-0005-0000-0000-0000D3790000}"/>
    <cellStyle name="SAPBEXtitle 28 5" xfId="13418" xr:uid="{00000000-0005-0000-0000-0000D4790000}"/>
    <cellStyle name="SAPBEXtitle 28 6" xfId="13524" xr:uid="{00000000-0005-0000-0000-0000D5790000}"/>
    <cellStyle name="SAPBEXtitle 28 7" xfId="18114" xr:uid="{00000000-0005-0000-0000-0000D6790000}"/>
    <cellStyle name="SAPBEXtitle 28 8" xfId="18220" xr:uid="{00000000-0005-0000-0000-0000D7790000}"/>
    <cellStyle name="SAPBEXtitle 28 9" xfId="22708" xr:uid="{00000000-0005-0000-0000-0000D8790000}"/>
    <cellStyle name="SAPBEXtitle 29" xfId="3995" xr:uid="{00000000-0005-0000-0000-0000D9790000}"/>
    <cellStyle name="SAPBEXtitle 29 2" xfId="6533" xr:uid="{00000000-0005-0000-0000-0000DA790000}"/>
    <cellStyle name="SAPBEXtitle 29 3" xfId="9855" xr:uid="{00000000-0005-0000-0000-0000DB790000}"/>
    <cellStyle name="SAPBEXtitle 29 4" xfId="12228" xr:uid="{00000000-0005-0000-0000-0000DC790000}"/>
    <cellStyle name="SAPBEXtitle 29 5" xfId="14065" xr:uid="{00000000-0005-0000-0000-0000DD790000}"/>
    <cellStyle name="SAPBEXtitle 29 6" xfId="15426" xr:uid="{00000000-0005-0000-0000-0000DE790000}"/>
    <cellStyle name="SAPBEXtitle 29 7" xfId="18761" xr:uid="{00000000-0005-0000-0000-0000DF790000}"/>
    <cellStyle name="SAPBEXtitle 29 8" xfId="20122" xr:uid="{00000000-0005-0000-0000-0000E0790000}"/>
    <cellStyle name="SAPBEXtitle 29 9" xfId="23298" xr:uid="{00000000-0005-0000-0000-0000E1790000}"/>
    <cellStyle name="SAPBEXtitle 3" xfId="3143" xr:uid="{00000000-0005-0000-0000-0000E2790000}"/>
    <cellStyle name="SAPBEXtitle 3 2" xfId="5681" xr:uid="{00000000-0005-0000-0000-0000E3790000}"/>
    <cellStyle name="SAPBEXtitle 3 3" xfId="8872" xr:uid="{00000000-0005-0000-0000-0000E4790000}"/>
    <cellStyle name="SAPBEXtitle 3 4" xfId="11280" xr:uid="{00000000-0005-0000-0000-0000E5790000}"/>
    <cellStyle name="SAPBEXtitle 3 5" xfId="13686" xr:uid="{00000000-0005-0000-0000-0000E6790000}"/>
    <cellStyle name="SAPBEXtitle 3 6" xfId="15762" xr:uid="{00000000-0005-0000-0000-0000E7790000}"/>
    <cellStyle name="SAPBEXtitle 3 7" xfId="18382" xr:uid="{00000000-0005-0000-0000-0000E8790000}"/>
    <cellStyle name="SAPBEXtitle 3 8" xfId="20458" xr:uid="{00000000-0005-0000-0000-0000E9790000}"/>
    <cellStyle name="SAPBEXtitle 3 9" xfId="22954" xr:uid="{00000000-0005-0000-0000-0000EA790000}"/>
    <cellStyle name="SAPBEXtitle 30" xfId="4112" xr:uid="{00000000-0005-0000-0000-0000EB790000}"/>
    <cellStyle name="SAPBEXtitle 30 2" xfId="6650" xr:uid="{00000000-0005-0000-0000-0000EC790000}"/>
    <cellStyle name="SAPBEXtitle 30 3" xfId="10071" xr:uid="{00000000-0005-0000-0000-0000ED790000}"/>
    <cellStyle name="SAPBEXtitle 30 4" xfId="10579" xr:uid="{00000000-0005-0000-0000-0000EE790000}"/>
    <cellStyle name="SAPBEXtitle 30 5" xfId="12925" xr:uid="{00000000-0005-0000-0000-0000EF790000}"/>
    <cellStyle name="SAPBEXtitle 30 6" xfId="16434" xr:uid="{00000000-0005-0000-0000-0000F0790000}"/>
    <cellStyle name="SAPBEXtitle 30 7" xfId="17621" xr:uid="{00000000-0005-0000-0000-0000F1790000}"/>
    <cellStyle name="SAPBEXtitle 30 8" xfId="21130" xr:uid="{00000000-0005-0000-0000-0000F2790000}"/>
    <cellStyle name="SAPBEXtitle 30 9" xfId="22251" xr:uid="{00000000-0005-0000-0000-0000F3790000}"/>
    <cellStyle name="SAPBEXtitle 31" xfId="4155" xr:uid="{00000000-0005-0000-0000-0000F4790000}"/>
    <cellStyle name="SAPBEXtitle 31 2" xfId="6693" xr:uid="{00000000-0005-0000-0000-0000F5790000}"/>
    <cellStyle name="SAPBEXtitle 31 3" xfId="9539" xr:uid="{00000000-0005-0000-0000-0000F6790000}"/>
    <cellStyle name="SAPBEXtitle 31 4" xfId="10995" xr:uid="{00000000-0005-0000-0000-0000F7790000}"/>
    <cellStyle name="SAPBEXtitle 31 5" xfId="13369" xr:uid="{00000000-0005-0000-0000-0000F8790000}"/>
    <cellStyle name="SAPBEXtitle 31 6" xfId="16075" xr:uid="{00000000-0005-0000-0000-0000F9790000}"/>
    <cellStyle name="SAPBEXtitle 31 7" xfId="18065" xr:uid="{00000000-0005-0000-0000-0000FA790000}"/>
    <cellStyle name="SAPBEXtitle 31 8" xfId="20771" xr:uid="{00000000-0005-0000-0000-0000FB790000}"/>
    <cellStyle name="SAPBEXtitle 31 9" xfId="22668" xr:uid="{00000000-0005-0000-0000-0000FC790000}"/>
    <cellStyle name="SAPBEXtitle 32" xfId="4198" xr:uid="{00000000-0005-0000-0000-0000FD790000}"/>
    <cellStyle name="SAPBEXtitle 32 2" xfId="6736" xr:uid="{00000000-0005-0000-0000-0000FE790000}"/>
    <cellStyle name="SAPBEXtitle 32 3" xfId="10046" xr:uid="{00000000-0005-0000-0000-0000FF790000}"/>
    <cellStyle name="SAPBEXtitle 32 4" xfId="10665" xr:uid="{00000000-0005-0000-0000-0000007A0000}"/>
    <cellStyle name="SAPBEXtitle 32 5" xfId="12832" xr:uid="{00000000-0005-0000-0000-0000017A0000}"/>
    <cellStyle name="SAPBEXtitle 32 6" xfId="15078" xr:uid="{00000000-0005-0000-0000-0000027A0000}"/>
    <cellStyle name="SAPBEXtitle 32 7" xfId="17528" xr:uid="{00000000-0005-0000-0000-0000037A0000}"/>
    <cellStyle name="SAPBEXtitle 32 8" xfId="19774" xr:uid="{00000000-0005-0000-0000-0000047A0000}"/>
    <cellStyle name="SAPBEXtitle 32 9" xfId="22166" xr:uid="{00000000-0005-0000-0000-0000057A0000}"/>
    <cellStyle name="SAPBEXtitle 33" xfId="4240" xr:uid="{00000000-0005-0000-0000-0000067A0000}"/>
    <cellStyle name="SAPBEXtitle 33 2" xfId="6778" xr:uid="{00000000-0005-0000-0000-0000077A0000}"/>
    <cellStyle name="SAPBEXtitle 33 3" xfId="5428" xr:uid="{00000000-0005-0000-0000-0000087A0000}"/>
    <cellStyle name="SAPBEXtitle 33 4" xfId="11374" xr:uid="{00000000-0005-0000-0000-0000097A0000}"/>
    <cellStyle name="SAPBEXtitle 33 5" xfId="13788" xr:uid="{00000000-0005-0000-0000-00000A7A0000}"/>
    <cellStyle name="SAPBEXtitle 33 6" xfId="15250" xr:uid="{00000000-0005-0000-0000-00000B7A0000}"/>
    <cellStyle name="SAPBEXtitle 33 7" xfId="18484" xr:uid="{00000000-0005-0000-0000-00000C7A0000}"/>
    <cellStyle name="SAPBEXtitle 33 8" xfId="19946" xr:uid="{00000000-0005-0000-0000-00000D7A0000}"/>
    <cellStyle name="SAPBEXtitle 33 9" xfId="23048" xr:uid="{00000000-0005-0000-0000-00000E7A0000}"/>
    <cellStyle name="SAPBEXtitle 34" xfId="4283" xr:uid="{00000000-0005-0000-0000-00000F7A0000}"/>
    <cellStyle name="SAPBEXtitle 34 2" xfId="6821" xr:uid="{00000000-0005-0000-0000-0000107A0000}"/>
    <cellStyle name="SAPBEXtitle 34 3" xfId="7899" xr:uid="{00000000-0005-0000-0000-0000117A0000}"/>
    <cellStyle name="SAPBEXtitle 34 4" xfId="8426" xr:uid="{00000000-0005-0000-0000-0000127A0000}"/>
    <cellStyle name="SAPBEXtitle 34 5" xfId="12516" xr:uid="{00000000-0005-0000-0000-0000137A0000}"/>
    <cellStyle name="SAPBEXtitle 34 6" xfId="15514" xr:uid="{00000000-0005-0000-0000-0000147A0000}"/>
    <cellStyle name="SAPBEXtitle 34 7" xfId="17212" xr:uid="{00000000-0005-0000-0000-0000157A0000}"/>
    <cellStyle name="SAPBEXtitle 34 8" xfId="20210" xr:uid="{00000000-0005-0000-0000-0000167A0000}"/>
    <cellStyle name="SAPBEXtitle 34 9" xfId="21883" xr:uid="{00000000-0005-0000-0000-0000177A0000}"/>
    <cellStyle name="SAPBEXtitle 35" xfId="4326" xr:uid="{00000000-0005-0000-0000-0000187A0000}"/>
    <cellStyle name="SAPBEXtitle 35 2" xfId="6864" xr:uid="{00000000-0005-0000-0000-0000197A0000}"/>
    <cellStyle name="SAPBEXtitle 35 3" xfId="8913" xr:uid="{00000000-0005-0000-0000-00001A7A0000}"/>
    <cellStyle name="SAPBEXtitle 35 4" xfId="11930" xr:uid="{00000000-0005-0000-0000-00001B7A0000}"/>
    <cellStyle name="SAPBEXtitle 35 5" xfId="14403" xr:uid="{00000000-0005-0000-0000-00001C7A0000}"/>
    <cellStyle name="SAPBEXtitle 35 6" xfId="12395" xr:uid="{00000000-0005-0000-0000-00001D7A0000}"/>
    <cellStyle name="SAPBEXtitle 35 7" xfId="19099" xr:uid="{00000000-0005-0000-0000-00001E7A0000}"/>
    <cellStyle name="SAPBEXtitle 35 8" xfId="17091" xr:uid="{00000000-0005-0000-0000-00001F7A0000}"/>
    <cellStyle name="SAPBEXtitle 35 9" xfId="23605" xr:uid="{00000000-0005-0000-0000-0000207A0000}"/>
    <cellStyle name="SAPBEXtitle 36" xfId="4369" xr:uid="{00000000-0005-0000-0000-0000217A0000}"/>
    <cellStyle name="SAPBEXtitle 36 2" xfId="6907" xr:uid="{00000000-0005-0000-0000-0000227A0000}"/>
    <cellStyle name="SAPBEXtitle 36 3" xfId="9312" xr:uid="{00000000-0005-0000-0000-0000237A0000}"/>
    <cellStyle name="SAPBEXtitle 36 4" xfId="11682" xr:uid="{00000000-0005-0000-0000-0000247A0000}"/>
    <cellStyle name="SAPBEXtitle 36 5" xfId="13109" xr:uid="{00000000-0005-0000-0000-0000257A0000}"/>
    <cellStyle name="SAPBEXtitle 36 6" xfId="16019" xr:uid="{00000000-0005-0000-0000-0000267A0000}"/>
    <cellStyle name="SAPBEXtitle 36 7" xfId="17805" xr:uid="{00000000-0005-0000-0000-0000277A0000}"/>
    <cellStyle name="SAPBEXtitle 36 8" xfId="20715" xr:uid="{00000000-0005-0000-0000-0000287A0000}"/>
    <cellStyle name="SAPBEXtitle 36 9" xfId="22426" xr:uid="{00000000-0005-0000-0000-0000297A0000}"/>
    <cellStyle name="SAPBEXtitle 37" xfId="4412" xr:uid="{00000000-0005-0000-0000-00002A7A0000}"/>
    <cellStyle name="SAPBEXtitle 37 2" xfId="6950" xr:uid="{00000000-0005-0000-0000-00002B7A0000}"/>
    <cellStyle name="SAPBEXtitle 37 3" xfId="9925" xr:uid="{00000000-0005-0000-0000-00002C7A0000}"/>
    <cellStyle name="SAPBEXtitle 37 4" xfId="10872" xr:uid="{00000000-0005-0000-0000-00002D7A0000}"/>
    <cellStyle name="SAPBEXtitle 37 5" xfId="13238" xr:uid="{00000000-0005-0000-0000-00002E7A0000}"/>
    <cellStyle name="SAPBEXtitle 37 6" xfId="15843" xr:uid="{00000000-0005-0000-0000-00002F7A0000}"/>
    <cellStyle name="SAPBEXtitle 37 7" xfId="17934" xr:uid="{00000000-0005-0000-0000-0000307A0000}"/>
    <cellStyle name="SAPBEXtitle 37 8" xfId="20539" xr:uid="{00000000-0005-0000-0000-0000317A0000}"/>
    <cellStyle name="SAPBEXtitle 37 9" xfId="22543" xr:uid="{00000000-0005-0000-0000-0000327A0000}"/>
    <cellStyle name="SAPBEXtitle 38" xfId="4455" xr:uid="{00000000-0005-0000-0000-0000337A0000}"/>
    <cellStyle name="SAPBEXtitle 38 2" xfId="6993" xr:uid="{00000000-0005-0000-0000-0000347A0000}"/>
    <cellStyle name="SAPBEXtitle 38 3" xfId="8322" xr:uid="{00000000-0005-0000-0000-0000357A0000}"/>
    <cellStyle name="SAPBEXtitle 38 4" xfId="10814" xr:uid="{00000000-0005-0000-0000-0000367A0000}"/>
    <cellStyle name="SAPBEXtitle 38 5" xfId="13177" xr:uid="{00000000-0005-0000-0000-0000377A0000}"/>
    <cellStyle name="SAPBEXtitle 38 6" xfId="15658" xr:uid="{00000000-0005-0000-0000-0000387A0000}"/>
    <cellStyle name="SAPBEXtitle 38 7" xfId="17873" xr:uid="{00000000-0005-0000-0000-0000397A0000}"/>
    <cellStyle name="SAPBEXtitle 38 8" xfId="20354" xr:uid="{00000000-0005-0000-0000-00003A7A0000}"/>
    <cellStyle name="SAPBEXtitle 38 9" xfId="22485" xr:uid="{00000000-0005-0000-0000-00003B7A0000}"/>
    <cellStyle name="SAPBEXtitle 39" xfId="4436" xr:uid="{00000000-0005-0000-0000-00003C7A0000}"/>
    <cellStyle name="SAPBEXtitle 39 2" xfId="6974" xr:uid="{00000000-0005-0000-0000-00003D7A0000}"/>
    <cellStyle name="SAPBEXtitle 39 3" xfId="8199" xr:uid="{00000000-0005-0000-0000-00003E7A0000}"/>
    <cellStyle name="SAPBEXtitle 39 4" xfId="11188" xr:uid="{00000000-0005-0000-0000-00003F7A0000}"/>
    <cellStyle name="SAPBEXtitle 39 5" xfId="13588" xr:uid="{00000000-0005-0000-0000-0000407A0000}"/>
    <cellStyle name="SAPBEXtitle 39 6" xfId="16309" xr:uid="{00000000-0005-0000-0000-0000417A0000}"/>
    <cellStyle name="SAPBEXtitle 39 7" xfId="18284" xr:uid="{00000000-0005-0000-0000-0000427A0000}"/>
    <cellStyle name="SAPBEXtitle 39 8" xfId="21005" xr:uid="{00000000-0005-0000-0000-0000437A0000}"/>
    <cellStyle name="SAPBEXtitle 39 9" xfId="22863" xr:uid="{00000000-0005-0000-0000-0000447A0000}"/>
    <cellStyle name="SAPBEXtitle 4" xfId="3186" xr:uid="{00000000-0005-0000-0000-0000457A0000}"/>
    <cellStyle name="SAPBEXtitle 4 2" xfId="5724" xr:uid="{00000000-0005-0000-0000-0000467A0000}"/>
    <cellStyle name="SAPBEXtitle 4 3" xfId="9789" xr:uid="{00000000-0005-0000-0000-0000477A0000}"/>
    <cellStyle name="SAPBEXtitle 4 4" xfId="11361" xr:uid="{00000000-0005-0000-0000-0000487A0000}"/>
    <cellStyle name="SAPBEXtitle 4 5" xfId="13774" xr:uid="{00000000-0005-0000-0000-0000497A0000}"/>
    <cellStyle name="SAPBEXtitle 4 6" xfId="15189" xr:uid="{00000000-0005-0000-0000-00004A7A0000}"/>
    <cellStyle name="SAPBEXtitle 4 7" xfId="18470" xr:uid="{00000000-0005-0000-0000-00004B7A0000}"/>
    <cellStyle name="SAPBEXtitle 4 8" xfId="19885" xr:uid="{00000000-0005-0000-0000-00004C7A0000}"/>
    <cellStyle name="SAPBEXtitle 4 9" xfId="23035" xr:uid="{00000000-0005-0000-0000-00004D7A0000}"/>
    <cellStyle name="SAPBEXtitle 40" xfId="4541" xr:uid="{00000000-0005-0000-0000-00004E7A0000}"/>
    <cellStyle name="SAPBEXtitle 40 2" xfId="7079" xr:uid="{00000000-0005-0000-0000-00004F7A0000}"/>
    <cellStyle name="SAPBEXtitle 40 3" xfId="9916" xr:uid="{00000000-0005-0000-0000-0000507A0000}"/>
    <cellStyle name="SAPBEXtitle 40 4" xfId="12247" xr:uid="{00000000-0005-0000-0000-0000517A0000}"/>
    <cellStyle name="SAPBEXtitle 40 5" xfId="12318" xr:uid="{00000000-0005-0000-0000-0000527A0000}"/>
    <cellStyle name="SAPBEXtitle 40 6" xfId="15146" xr:uid="{00000000-0005-0000-0000-0000537A0000}"/>
    <cellStyle name="SAPBEXtitle 40 7" xfId="17014" xr:uid="{00000000-0005-0000-0000-0000547A0000}"/>
    <cellStyle name="SAPBEXtitle 40 8" xfId="19842" xr:uid="{00000000-0005-0000-0000-0000557A0000}"/>
    <cellStyle name="SAPBEXtitle 40 9" xfId="21708" xr:uid="{00000000-0005-0000-0000-0000567A0000}"/>
    <cellStyle name="SAPBEXtitle 41" xfId="4584" xr:uid="{00000000-0005-0000-0000-0000577A0000}"/>
    <cellStyle name="SAPBEXtitle 41 2" xfId="7122" xr:uid="{00000000-0005-0000-0000-0000587A0000}"/>
    <cellStyle name="SAPBEXtitle 41 3" xfId="10043" xr:uid="{00000000-0005-0000-0000-0000597A0000}"/>
    <cellStyle name="SAPBEXtitle 41 4" xfId="8448" xr:uid="{00000000-0005-0000-0000-00005A7A0000}"/>
    <cellStyle name="SAPBEXtitle 41 5" xfId="12363" xr:uid="{00000000-0005-0000-0000-00005B7A0000}"/>
    <cellStyle name="SAPBEXtitle 41 6" xfId="15876" xr:uid="{00000000-0005-0000-0000-00005C7A0000}"/>
    <cellStyle name="SAPBEXtitle 41 7" xfId="17059" xr:uid="{00000000-0005-0000-0000-00005D7A0000}"/>
    <cellStyle name="SAPBEXtitle 41 8" xfId="20572" xr:uid="{00000000-0005-0000-0000-00005E7A0000}"/>
    <cellStyle name="SAPBEXtitle 41 9" xfId="21749" xr:uid="{00000000-0005-0000-0000-00005F7A0000}"/>
    <cellStyle name="SAPBEXtitle 42" xfId="4627" xr:uid="{00000000-0005-0000-0000-0000607A0000}"/>
    <cellStyle name="SAPBEXtitle 42 2" xfId="7165" xr:uid="{00000000-0005-0000-0000-0000617A0000}"/>
    <cellStyle name="SAPBEXtitle 42 3" xfId="8020" xr:uid="{00000000-0005-0000-0000-0000627A0000}"/>
    <cellStyle name="SAPBEXtitle 42 4" xfId="11480" xr:uid="{00000000-0005-0000-0000-0000637A0000}"/>
    <cellStyle name="SAPBEXtitle 42 5" xfId="13905" xr:uid="{00000000-0005-0000-0000-0000647A0000}"/>
    <cellStyle name="SAPBEXtitle 42 6" xfId="16834" xr:uid="{00000000-0005-0000-0000-0000657A0000}"/>
    <cellStyle name="SAPBEXtitle 42 7" xfId="18601" xr:uid="{00000000-0005-0000-0000-0000667A0000}"/>
    <cellStyle name="SAPBEXtitle 42 8" xfId="21530" xr:uid="{00000000-0005-0000-0000-0000677A0000}"/>
    <cellStyle name="SAPBEXtitle 42 9" xfId="23155" xr:uid="{00000000-0005-0000-0000-0000687A0000}"/>
    <cellStyle name="SAPBEXtitle 43" xfId="4670" xr:uid="{00000000-0005-0000-0000-0000697A0000}"/>
    <cellStyle name="SAPBEXtitle 43 2" xfId="7208" xr:uid="{00000000-0005-0000-0000-00006A7A0000}"/>
    <cellStyle name="SAPBEXtitle 43 3" xfId="8592" xr:uid="{00000000-0005-0000-0000-00006B7A0000}"/>
    <cellStyle name="SAPBEXtitle 43 4" xfId="11681" xr:uid="{00000000-0005-0000-0000-00006C7A0000}"/>
    <cellStyle name="SAPBEXtitle 43 5" xfId="14128" xr:uid="{00000000-0005-0000-0000-00006D7A0000}"/>
    <cellStyle name="SAPBEXtitle 43 6" xfId="16463" xr:uid="{00000000-0005-0000-0000-00006E7A0000}"/>
    <cellStyle name="SAPBEXtitle 43 7" xfId="18824" xr:uid="{00000000-0005-0000-0000-00006F7A0000}"/>
    <cellStyle name="SAPBEXtitle 43 8" xfId="21159" xr:uid="{00000000-0005-0000-0000-0000707A0000}"/>
    <cellStyle name="SAPBEXtitle 43 9" xfId="23355" xr:uid="{00000000-0005-0000-0000-0000717A0000}"/>
    <cellStyle name="SAPBEXtitle 44" xfId="4712" xr:uid="{00000000-0005-0000-0000-0000727A0000}"/>
    <cellStyle name="SAPBEXtitle 44 2" xfId="7250" xr:uid="{00000000-0005-0000-0000-0000737A0000}"/>
    <cellStyle name="SAPBEXtitle 44 3" xfId="8284" xr:uid="{00000000-0005-0000-0000-0000747A0000}"/>
    <cellStyle name="SAPBEXtitle 44 4" xfId="10593" xr:uid="{00000000-0005-0000-0000-0000757A0000}"/>
    <cellStyle name="SAPBEXtitle 44 5" xfId="12941" xr:uid="{00000000-0005-0000-0000-0000767A0000}"/>
    <cellStyle name="SAPBEXtitle 44 6" xfId="13484" xr:uid="{00000000-0005-0000-0000-0000777A0000}"/>
    <cellStyle name="SAPBEXtitle 44 7" xfId="17637" xr:uid="{00000000-0005-0000-0000-0000787A0000}"/>
    <cellStyle name="SAPBEXtitle 44 8" xfId="18180" xr:uid="{00000000-0005-0000-0000-0000797A0000}"/>
    <cellStyle name="SAPBEXtitle 44 9" xfId="22266" xr:uid="{00000000-0005-0000-0000-00007A7A0000}"/>
    <cellStyle name="SAPBEXtitle 45" xfId="4755" xr:uid="{00000000-0005-0000-0000-00007B7A0000}"/>
    <cellStyle name="SAPBEXtitle 45 2" xfId="7293" xr:uid="{00000000-0005-0000-0000-00007C7A0000}"/>
    <cellStyle name="SAPBEXtitle 45 3" xfId="8048" xr:uid="{00000000-0005-0000-0000-00007D7A0000}"/>
    <cellStyle name="SAPBEXtitle 45 4" xfId="10493" xr:uid="{00000000-0005-0000-0000-00007E7A0000}"/>
    <cellStyle name="SAPBEXtitle 45 5" xfId="12828" xr:uid="{00000000-0005-0000-0000-00007F7A0000}"/>
    <cellStyle name="SAPBEXtitle 45 6" xfId="15334" xr:uid="{00000000-0005-0000-0000-0000807A0000}"/>
    <cellStyle name="SAPBEXtitle 45 7" xfId="17524" xr:uid="{00000000-0005-0000-0000-0000817A0000}"/>
    <cellStyle name="SAPBEXtitle 45 8" xfId="20030" xr:uid="{00000000-0005-0000-0000-0000827A0000}"/>
    <cellStyle name="SAPBEXtitle 45 9" xfId="22163" xr:uid="{00000000-0005-0000-0000-0000837A0000}"/>
    <cellStyle name="SAPBEXtitle 46" xfId="4500" xr:uid="{00000000-0005-0000-0000-0000847A0000}"/>
    <cellStyle name="SAPBEXtitle 46 2" xfId="7038" xr:uid="{00000000-0005-0000-0000-0000857A0000}"/>
    <cellStyle name="SAPBEXtitle 46 3" xfId="9901" xr:uid="{00000000-0005-0000-0000-0000867A0000}"/>
    <cellStyle name="SAPBEXtitle 46 4" xfId="11390" xr:uid="{00000000-0005-0000-0000-0000877A0000}"/>
    <cellStyle name="SAPBEXtitle 46 5" xfId="13805" xr:uid="{00000000-0005-0000-0000-0000887A0000}"/>
    <cellStyle name="SAPBEXtitle 46 6" xfId="16545" xr:uid="{00000000-0005-0000-0000-0000897A0000}"/>
    <cellStyle name="SAPBEXtitle 46 7" xfId="18501" xr:uid="{00000000-0005-0000-0000-00008A7A0000}"/>
    <cellStyle name="SAPBEXtitle 46 8" xfId="21241" xr:uid="{00000000-0005-0000-0000-00008B7A0000}"/>
    <cellStyle name="SAPBEXtitle 46 9" xfId="23064" xr:uid="{00000000-0005-0000-0000-00008C7A0000}"/>
    <cellStyle name="SAPBEXtitle 47" xfId="4817" xr:uid="{00000000-0005-0000-0000-00008D7A0000}"/>
    <cellStyle name="SAPBEXtitle 47 2" xfId="7355" xr:uid="{00000000-0005-0000-0000-00008E7A0000}"/>
    <cellStyle name="SAPBEXtitle 47 3" xfId="9775" xr:uid="{00000000-0005-0000-0000-00008F7A0000}"/>
    <cellStyle name="SAPBEXtitle 47 4" xfId="10267" xr:uid="{00000000-0005-0000-0000-0000907A0000}"/>
    <cellStyle name="SAPBEXtitle 47 5" xfId="12577" xr:uid="{00000000-0005-0000-0000-0000917A0000}"/>
    <cellStyle name="SAPBEXtitle 47 6" xfId="15885" xr:uid="{00000000-0005-0000-0000-0000927A0000}"/>
    <cellStyle name="SAPBEXtitle 47 7" xfId="17273" xr:uid="{00000000-0005-0000-0000-0000937A0000}"/>
    <cellStyle name="SAPBEXtitle 47 8" xfId="20581" xr:uid="{00000000-0005-0000-0000-0000947A0000}"/>
    <cellStyle name="SAPBEXtitle 47 9" xfId="21936" xr:uid="{00000000-0005-0000-0000-0000957A0000}"/>
    <cellStyle name="SAPBEXtitle 48" xfId="4860" xr:uid="{00000000-0005-0000-0000-0000967A0000}"/>
    <cellStyle name="SAPBEXtitle 48 2" xfId="7398" xr:uid="{00000000-0005-0000-0000-0000977A0000}"/>
    <cellStyle name="SAPBEXtitle 48 3" xfId="9588" xr:uid="{00000000-0005-0000-0000-0000987A0000}"/>
    <cellStyle name="SAPBEXtitle 48 4" xfId="12109" xr:uid="{00000000-0005-0000-0000-0000997A0000}"/>
    <cellStyle name="SAPBEXtitle 48 5" xfId="14591" xr:uid="{00000000-0005-0000-0000-00009A7A0000}"/>
    <cellStyle name="SAPBEXtitle 48 6" xfId="16557" xr:uid="{00000000-0005-0000-0000-00009B7A0000}"/>
    <cellStyle name="SAPBEXtitle 48 7" xfId="19287" xr:uid="{00000000-0005-0000-0000-00009C7A0000}"/>
    <cellStyle name="SAPBEXtitle 48 8" xfId="21253" xr:uid="{00000000-0005-0000-0000-00009D7A0000}"/>
    <cellStyle name="SAPBEXtitle 48 9" xfId="23783" xr:uid="{00000000-0005-0000-0000-00009E7A0000}"/>
    <cellStyle name="SAPBEXtitle 49" xfId="4841" xr:uid="{00000000-0005-0000-0000-00009F7A0000}"/>
    <cellStyle name="SAPBEXtitle 49 2" xfId="7379" xr:uid="{00000000-0005-0000-0000-0000A07A0000}"/>
    <cellStyle name="SAPBEXtitle 49 3" xfId="9929" xr:uid="{00000000-0005-0000-0000-0000A17A0000}"/>
    <cellStyle name="SAPBEXtitle 49 4" xfId="12207" xr:uid="{00000000-0005-0000-0000-0000A27A0000}"/>
    <cellStyle name="SAPBEXtitle 49 5" xfId="14854" xr:uid="{00000000-0005-0000-0000-0000A37A0000}"/>
    <cellStyle name="SAPBEXtitle 49 6" xfId="16902" xr:uid="{00000000-0005-0000-0000-0000A47A0000}"/>
    <cellStyle name="SAPBEXtitle 49 7" xfId="19550" xr:uid="{00000000-0005-0000-0000-0000A57A0000}"/>
    <cellStyle name="SAPBEXtitle 49 8" xfId="21598" xr:uid="{00000000-0005-0000-0000-0000A67A0000}"/>
    <cellStyle name="SAPBEXtitle 49 9" xfId="24026" xr:uid="{00000000-0005-0000-0000-0000A77A0000}"/>
    <cellStyle name="SAPBEXtitle 5" xfId="3229" xr:uid="{00000000-0005-0000-0000-0000A87A0000}"/>
    <cellStyle name="SAPBEXtitle 5 2" xfId="5767" xr:uid="{00000000-0005-0000-0000-0000A97A0000}"/>
    <cellStyle name="SAPBEXtitle 5 3" xfId="9696" xr:uid="{00000000-0005-0000-0000-0000AA7A0000}"/>
    <cellStyle name="SAPBEXtitle 5 4" xfId="10728" xr:uid="{00000000-0005-0000-0000-0000AB7A0000}"/>
    <cellStyle name="SAPBEXtitle 5 5" xfId="13083" xr:uid="{00000000-0005-0000-0000-0000AC7A0000}"/>
    <cellStyle name="SAPBEXtitle 5 6" xfId="15343" xr:uid="{00000000-0005-0000-0000-0000AD7A0000}"/>
    <cellStyle name="SAPBEXtitle 5 7" xfId="17779" xr:uid="{00000000-0005-0000-0000-0000AE7A0000}"/>
    <cellStyle name="SAPBEXtitle 5 8" xfId="20039" xr:uid="{00000000-0005-0000-0000-0000AF7A0000}"/>
    <cellStyle name="SAPBEXtitle 5 9" xfId="22401" xr:uid="{00000000-0005-0000-0000-0000B07A0000}"/>
    <cellStyle name="SAPBEXtitle 50" xfId="4940" xr:uid="{00000000-0005-0000-0000-0000B17A0000}"/>
    <cellStyle name="SAPBEXtitle 50 2" xfId="7478" xr:uid="{00000000-0005-0000-0000-0000B27A0000}"/>
    <cellStyle name="SAPBEXtitle 50 3" xfId="9187" xr:uid="{00000000-0005-0000-0000-0000B37A0000}"/>
    <cellStyle name="SAPBEXtitle 50 4" xfId="11786" xr:uid="{00000000-0005-0000-0000-0000B47A0000}"/>
    <cellStyle name="SAPBEXtitle 50 5" xfId="14009" xr:uid="{00000000-0005-0000-0000-0000B57A0000}"/>
    <cellStyle name="SAPBEXtitle 50 6" xfId="16237" xr:uid="{00000000-0005-0000-0000-0000B67A0000}"/>
    <cellStyle name="SAPBEXtitle 50 7" xfId="18705" xr:uid="{00000000-0005-0000-0000-0000B77A0000}"/>
    <cellStyle name="SAPBEXtitle 50 8" xfId="20933" xr:uid="{00000000-0005-0000-0000-0000B87A0000}"/>
    <cellStyle name="SAPBEXtitle 50 9" xfId="23246" xr:uid="{00000000-0005-0000-0000-0000B97A0000}"/>
    <cellStyle name="SAPBEXtitle 51" xfId="4978" xr:uid="{00000000-0005-0000-0000-0000BA7A0000}"/>
    <cellStyle name="SAPBEXtitle 51 2" xfId="7516" xr:uid="{00000000-0005-0000-0000-0000BB7A0000}"/>
    <cellStyle name="SAPBEXtitle 51 3" xfId="9810" xr:uid="{00000000-0005-0000-0000-0000BC7A0000}"/>
    <cellStyle name="SAPBEXtitle 51 4" xfId="11181" xr:uid="{00000000-0005-0000-0000-0000BD7A0000}"/>
    <cellStyle name="SAPBEXtitle 51 5" xfId="13579" xr:uid="{00000000-0005-0000-0000-0000BE7A0000}"/>
    <cellStyle name="SAPBEXtitle 51 6" xfId="16189" xr:uid="{00000000-0005-0000-0000-0000BF7A0000}"/>
    <cellStyle name="SAPBEXtitle 51 7" xfId="18275" xr:uid="{00000000-0005-0000-0000-0000C07A0000}"/>
    <cellStyle name="SAPBEXtitle 51 8" xfId="20885" xr:uid="{00000000-0005-0000-0000-0000C17A0000}"/>
    <cellStyle name="SAPBEXtitle 51 9" xfId="22854" xr:uid="{00000000-0005-0000-0000-0000C27A0000}"/>
    <cellStyle name="SAPBEXtitle 52" xfId="5016" xr:uid="{00000000-0005-0000-0000-0000C37A0000}"/>
    <cellStyle name="SAPBEXtitle 52 2" xfId="7554" xr:uid="{00000000-0005-0000-0000-0000C47A0000}"/>
    <cellStyle name="SAPBEXtitle 52 3" xfId="8493" xr:uid="{00000000-0005-0000-0000-0000C57A0000}"/>
    <cellStyle name="SAPBEXtitle 52 4" xfId="11032" xr:uid="{00000000-0005-0000-0000-0000C67A0000}"/>
    <cellStyle name="SAPBEXtitle 52 5" xfId="13414" xr:uid="{00000000-0005-0000-0000-0000C77A0000}"/>
    <cellStyle name="SAPBEXtitle 52 6" xfId="16828" xr:uid="{00000000-0005-0000-0000-0000C87A0000}"/>
    <cellStyle name="SAPBEXtitle 52 7" xfId="18110" xr:uid="{00000000-0005-0000-0000-0000C97A0000}"/>
    <cellStyle name="SAPBEXtitle 52 8" xfId="21524" xr:uid="{00000000-0005-0000-0000-0000CA7A0000}"/>
    <cellStyle name="SAPBEXtitle 52 9" xfId="22705" xr:uid="{00000000-0005-0000-0000-0000CB7A0000}"/>
    <cellStyle name="SAPBEXtitle 53" xfId="5053" xr:uid="{00000000-0005-0000-0000-0000CC7A0000}"/>
    <cellStyle name="SAPBEXtitle 53 2" xfId="7591" xr:uid="{00000000-0005-0000-0000-0000CD7A0000}"/>
    <cellStyle name="SAPBEXtitle 53 3" xfId="9240" xr:uid="{00000000-0005-0000-0000-0000CE7A0000}"/>
    <cellStyle name="SAPBEXtitle 53 4" xfId="11415" xr:uid="{00000000-0005-0000-0000-0000CF7A0000}"/>
    <cellStyle name="SAPBEXtitle 53 5" xfId="13831" xr:uid="{00000000-0005-0000-0000-0000D07A0000}"/>
    <cellStyle name="SAPBEXtitle 53 6" xfId="16601" xr:uid="{00000000-0005-0000-0000-0000D17A0000}"/>
    <cellStyle name="SAPBEXtitle 53 7" xfId="18527" xr:uid="{00000000-0005-0000-0000-0000D27A0000}"/>
    <cellStyle name="SAPBEXtitle 53 8" xfId="21297" xr:uid="{00000000-0005-0000-0000-0000D37A0000}"/>
    <cellStyle name="SAPBEXtitle 53 9" xfId="23089" xr:uid="{00000000-0005-0000-0000-0000D47A0000}"/>
    <cellStyle name="SAPBEXtitle 54" xfId="5083" xr:uid="{00000000-0005-0000-0000-0000D57A0000}"/>
    <cellStyle name="SAPBEXtitle 54 2" xfId="7621" xr:uid="{00000000-0005-0000-0000-0000D67A0000}"/>
    <cellStyle name="SAPBEXtitle 54 3" xfId="9642" xr:uid="{00000000-0005-0000-0000-0000D77A0000}"/>
    <cellStyle name="SAPBEXtitle 54 4" xfId="11431" xr:uid="{00000000-0005-0000-0000-0000D87A0000}"/>
    <cellStyle name="SAPBEXtitle 54 5" xfId="13849" xr:uid="{00000000-0005-0000-0000-0000D97A0000}"/>
    <cellStyle name="SAPBEXtitle 54 6" xfId="13058" xr:uid="{00000000-0005-0000-0000-0000DA7A0000}"/>
    <cellStyle name="SAPBEXtitle 54 7" xfId="18545" xr:uid="{00000000-0005-0000-0000-0000DB7A0000}"/>
    <cellStyle name="SAPBEXtitle 54 8" xfId="17754" xr:uid="{00000000-0005-0000-0000-0000DC7A0000}"/>
    <cellStyle name="SAPBEXtitle 54 9" xfId="23106" xr:uid="{00000000-0005-0000-0000-0000DD7A0000}"/>
    <cellStyle name="SAPBEXtitle 55" xfId="5109" xr:uid="{00000000-0005-0000-0000-0000DE7A0000}"/>
    <cellStyle name="SAPBEXtitle 55 2" xfId="7647" xr:uid="{00000000-0005-0000-0000-0000DF7A0000}"/>
    <cellStyle name="SAPBEXtitle 55 3" xfId="9107" xr:uid="{00000000-0005-0000-0000-0000E07A0000}"/>
    <cellStyle name="SAPBEXtitle 55 4" xfId="11310" xr:uid="{00000000-0005-0000-0000-0000E17A0000}"/>
    <cellStyle name="SAPBEXtitle 55 5" xfId="13718" xr:uid="{00000000-0005-0000-0000-0000E27A0000}"/>
    <cellStyle name="SAPBEXtitle 55 6" xfId="16548" xr:uid="{00000000-0005-0000-0000-0000E37A0000}"/>
    <cellStyle name="SAPBEXtitle 55 7" xfId="18414" xr:uid="{00000000-0005-0000-0000-0000E47A0000}"/>
    <cellStyle name="SAPBEXtitle 55 8" xfId="21244" xr:uid="{00000000-0005-0000-0000-0000E57A0000}"/>
    <cellStyle name="SAPBEXtitle 55 9" xfId="22984" xr:uid="{00000000-0005-0000-0000-0000E67A0000}"/>
    <cellStyle name="SAPBEXtitle 56" xfId="5157" xr:uid="{00000000-0005-0000-0000-0000E77A0000}"/>
    <cellStyle name="SAPBEXtitle 56 2" xfId="7695" xr:uid="{00000000-0005-0000-0000-0000E87A0000}"/>
    <cellStyle name="SAPBEXtitle 56 3" xfId="10168" xr:uid="{00000000-0005-0000-0000-0000E97A0000}"/>
    <cellStyle name="SAPBEXtitle 56 4" xfId="10971" xr:uid="{00000000-0005-0000-0000-0000EA7A0000}"/>
    <cellStyle name="SAPBEXtitle 56 5" xfId="13343" xr:uid="{00000000-0005-0000-0000-0000EB7A0000}"/>
    <cellStyle name="SAPBEXtitle 56 6" xfId="15392" xr:uid="{00000000-0005-0000-0000-0000EC7A0000}"/>
    <cellStyle name="SAPBEXtitle 56 7" xfId="18039" xr:uid="{00000000-0005-0000-0000-0000ED7A0000}"/>
    <cellStyle name="SAPBEXtitle 56 8" xfId="20088" xr:uid="{00000000-0005-0000-0000-0000EE7A0000}"/>
    <cellStyle name="SAPBEXtitle 56 9" xfId="22642" xr:uid="{00000000-0005-0000-0000-0000EF7A0000}"/>
    <cellStyle name="SAPBEXtitle 57" xfId="5226" xr:uid="{00000000-0005-0000-0000-0000F07A0000}"/>
    <cellStyle name="SAPBEXtitle 57 2" xfId="7765" xr:uid="{00000000-0005-0000-0000-0000F17A0000}"/>
    <cellStyle name="SAPBEXtitle 57 3" xfId="8119" xr:uid="{00000000-0005-0000-0000-0000F27A0000}"/>
    <cellStyle name="SAPBEXtitle 57 4" xfId="10858" xr:uid="{00000000-0005-0000-0000-0000F37A0000}"/>
    <cellStyle name="SAPBEXtitle 57 5" xfId="13223" xr:uid="{00000000-0005-0000-0000-0000F47A0000}"/>
    <cellStyle name="SAPBEXtitle 57 6" xfId="16957" xr:uid="{00000000-0005-0000-0000-0000F57A0000}"/>
    <cellStyle name="SAPBEXtitle 57 7" xfId="17919" xr:uid="{00000000-0005-0000-0000-0000F67A0000}"/>
    <cellStyle name="SAPBEXtitle 57 8" xfId="21653" xr:uid="{00000000-0005-0000-0000-0000F77A0000}"/>
    <cellStyle name="SAPBEXtitle 57 9" xfId="22529" xr:uid="{00000000-0005-0000-0000-0000F87A0000}"/>
    <cellStyle name="SAPBEXtitle 58" xfId="5264" xr:uid="{00000000-0005-0000-0000-0000F97A0000}"/>
    <cellStyle name="SAPBEXtitle 58 2" xfId="8575" xr:uid="{00000000-0005-0000-0000-0000FA7A0000}"/>
    <cellStyle name="SAPBEXtitle 58 3" xfId="11094" xr:uid="{00000000-0005-0000-0000-0000FB7A0000}"/>
    <cellStyle name="SAPBEXtitle 58 4" xfId="13487" xr:uid="{00000000-0005-0000-0000-0000FC7A0000}"/>
    <cellStyle name="SAPBEXtitle 58 5" xfId="16472" xr:uid="{00000000-0005-0000-0000-0000FD7A0000}"/>
    <cellStyle name="SAPBEXtitle 58 6" xfId="18183" xr:uid="{00000000-0005-0000-0000-0000FE7A0000}"/>
    <cellStyle name="SAPBEXtitle 58 7" xfId="21168" xr:uid="{00000000-0005-0000-0000-0000FF7A0000}"/>
    <cellStyle name="SAPBEXtitle 58 8" xfId="22767" xr:uid="{00000000-0005-0000-0000-0000007B0000}"/>
    <cellStyle name="SAPBEXtitle 59" xfId="10221" xr:uid="{00000000-0005-0000-0000-0000017B0000}"/>
    <cellStyle name="SAPBEXtitle 6" xfId="3272" xr:uid="{00000000-0005-0000-0000-0000027B0000}"/>
    <cellStyle name="SAPBEXtitle 6 2" xfId="5810" xr:uid="{00000000-0005-0000-0000-0000037B0000}"/>
    <cellStyle name="SAPBEXtitle 6 3" xfId="9800" xr:uid="{00000000-0005-0000-0000-0000047B0000}"/>
    <cellStyle name="SAPBEXtitle 6 4" xfId="11912" xr:uid="{00000000-0005-0000-0000-0000057B0000}"/>
    <cellStyle name="SAPBEXtitle 6 5" xfId="14384" xr:uid="{00000000-0005-0000-0000-0000067B0000}"/>
    <cellStyle name="SAPBEXtitle 6 6" xfId="15195" xr:uid="{00000000-0005-0000-0000-0000077B0000}"/>
    <cellStyle name="SAPBEXtitle 6 7" xfId="19080" xr:uid="{00000000-0005-0000-0000-0000087B0000}"/>
    <cellStyle name="SAPBEXtitle 6 8" xfId="19891" xr:uid="{00000000-0005-0000-0000-0000097B0000}"/>
    <cellStyle name="SAPBEXtitle 6 9" xfId="23587" xr:uid="{00000000-0005-0000-0000-00000A7B0000}"/>
    <cellStyle name="SAPBEXtitle 60" xfId="10482" xr:uid="{00000000-0005-0000-0000-00000B7B0000}"/>
    <cellStyle name="SAPBEXtitle 61" xfId="12816" xr:uid="{00000000-0005-0000-0000-00000C7B0000}"/>
    <cellStyle name="SAPBEXtitle 62" xfId="16603" xr:uid="{00000000-0005-0000-0000-00000D7B0000}"/>
    <cellStyle name="SAPBEXtitle 63" xfId="17512" xr:uid="{00000000-0005-0000-0000-00000E7B0000}"/>
    <cellStyle name="SAPBEXtitle 64" xfId="21299" xr:uid="{00000000-0005-0000-0000-00000F7B0000}"/>
    <cellStyle name="SAPBEXtitle 65" xfId="22152" xr:uid="{00000000-0005-0000-0000-0000107B0000}"/>
    <cellStyle name="SAPBEXtitle 7" xfId="3315" xr:uid="{00000000-0005-0000-0000-0000117B0000}"/>
    <cellStyle name="SAPBEXtitle 7 2" xfId="5853" xr:uid="{00000000-0005-0000-0000-0000127B0000}"/>
    <cellStyle name="SAPBEXtitle 7 3" xfId="9970" xr:uid="{00000000-0005-0000-0000-0000137B0000}"/>
    <cellStyle name="SAPBEXtitle 7 4" xfId="11774" xr:uid="{00000000-0005-0000-0000-0000147B0000}"/>
    <cellStyle name="SAPBEXtitle 7 5" xfId="14227" xr:uid="{00000000-0005-0000-0000-0000157B0000}"/>
    <cellStyle name="SAPBEXtitle 7 6" xfId="15541" xr:uid="{00000000-0005-0000-0000-0000167B0000}"/>
    <cellStyle name="SAPBEXtitle 7 7" xfId="18923" xr:uid="{00000000-0005-0000-0000-0000177B0000}"/>
    <cellStyle name="SAPBEXtitle 7 8" xfId="20237" xr:uid="{00000000-0005-0000-0000-0000187B0000}"/>
    <cellStyle name="SAPBEXtitle 7 9" xfId="23448" xr:uid="{00000000-0005-0000-0000-0000197B0000}"/>
    <cellStyle name="SAPBEXtitle 8" xfId="3358" xr:uid="{00000000-0005-0000-0000-00001A7B0000}"/>
    <cellStyle name="SAPBEXtitle 8 2" xfId="5896" xr:uid="{00000000-0005-0000-0000-00001B7B0000}"/>
    <cellStyle name="SAPBEXtitle 8 3" xfId="9802" xr:uid="{00000000-0005-0000-0000-00001C7B0000}"/>
    <cellStyle name="SAPBEXtitle 8 4" xfId="11243" xr:uid="{00000000-0005-0000-0000-00001D7B0000}"/>
    <cellStyle name="SAPBEXtitle 8 5" xfId="13648" xr:uid="{00000000-0005-0000-0000-00001E7B0000}"/>
    <cellStyle name="SAPBEXtitle 8 6" xfId="15546" xr:uid="{00000000-0005-0000-0000-00001F7B0000}"/>
    <cellStyle name="SAPBEXtitle 8 7" xfId="18344" xr:uid="{00000000-0005-0000-0000-0000207B0000}"/>
    <cellStyle name="SAPBEXtitle 8 8" xfId="20242" xr:uid="{00000000-0005-0000-0000-0000217B0000}"/>
    <cellStyle name="SAPBEXtitle 8 9" xfId="22917" xr:uid="{00000000-0005-0000-0000-0000227B0000}"/>
    <cellStyle name="SAPBEXtitle 9" xfId="3401" xr:uid="{00000000-0005-0000-0000-0000237B0000}"/>
    <cellStyle name="SAPBEXtitle 9 2" xfId="5939" xr:uid="{00000000-0005-0000-0000-0000247B0000}"/>
    <cellStyle name="SAPBEXtitle 9 3" xfId="10211" xr:uid="{00000000-0005-0000-0000-0000257B0000}"/>
    <cellStyle name="SAPBEXtitle 9 4" xfId="11998" xr:uid="{00000000-0005-0000-0000-0000267B0000}"/>
    <cellStyle name="SAPBEXtitle 9 5" xfId="14476" xr:uid="{00000000-0005-0000-0000-0000277B0000}"/>
    <cellStyle name="SAPBEXtitle 9 6" xfId="15863" xr:uid="{00000000-0005-0000-0000-0000287B0000}"/>
    <cellStyle name="SAPBEXtitle 9 7" xfId="19172" xr:uid="{00000000-0005-0000-0000-0000297B0000}"/>
    <cellStyle name="SAPBEXtitle 9 8" xfId="20559" xr:uid="{00000000-0005-0000-0000-00002A7B0000}"/>
    <cellStyle name="SAPBEXtitle 9 9" xfId="23673" xr:uid="{00000000-0005-0000-0000-00002B7B0000}"/>
    <cellStyle name="SAPBEXunassignedItem" xfId="2979" xr:uid="{00000000-0005-0000-0000-00002C7B0000}"/>
    <cellStyle name="SAPBEXundefined" xfId="2980" xr:uid="{00000000-0005-0000-0000-00002D7B0000}"/>
    <cellStyle name="SAPBEXundefined 10" xfId="3446" xr:uid="{00000000-0005-0000-0000-00002E7B0000}"/>
    <cellStyle name="SAPBEXundefined 10 2" xfId="5984" xr:uid="{00000000-0005-0000-0000-00002F7B0000}"/>
    <cellStyle name="SAPBEXundefined 10 3" xfId="8540" xr:uid="{00000000-0005-0000-0000-0000307B0000}"/>
    <cellStyle name="SAPBEXundefined 10 4" xfId="11324" xr:uid="{00000000-0005-0000-0000-0000317B0000}"/>
    <cellStyle name="SAPBEXundefined 10 5" xfId="13733" xr:uid="{00000000-0005-0000-0000-0000327B0000}"/>
    <cellStyle name="SAPBEXundefined 10 6" xfId="15175" xr:uid="{00000000-0005-0000-0000-0000337B0000}"/>
    <cellStyle name="SAPBEXundefined 10 7" xfId="18429" xr:uid="{00000000-0005-0000-0000-0000347B0000}"/>
    <cellStyle name="SAPBEXundefined 10 8" xfId="19871" xr:uid="{00000000-0005-0000-0000-0000357B0000}"/>
    <cellStyle name="SAPBEXundefined 10 9" xfId="22998" xr:uid="{00000000-0005-0000-0000-0000367B0000}"/>
    <cellStyle name="SAPBEXundefined 11" xfId="3504" xr:uid="{00000000-0005-0000-0000-0000377B0000}"/>
    <cellStyle name="SAPBEXundefined 11 2" xfId="6042" xr:uid="{00000000-0005-0000-0000-0000387B0000}"/>
    <cellStyle name="SAPBEXundefined 11 3" xfId="7963" xr:uid="{00000000-0005-0000-0000-0000397B0000}"/>
    <cellStyle name="SAPBEXundefined 11 4" xfId="11084" xr:uid="{00000000-0005-0000-0000-00003A7B0000}"/>
    <cellStyle name="SAPBEXundefined 11 5" xfId="13474" xr:uid="{00000000-0005-0000-0000-00003B7B0000}"/>
    <cellStyle name="SAPBEXundefined 11 6" xfId="16244" xr:uid="{00000000-0005-0000-0000-00003C7B0000}"/>
    <cellStyle name="SAPBEXundefined 11 7" xfId="18170" xr:uid="{00000000-0005-0000-0000-00003D7B0000}"/>
    <cellStyle name="SAPBEXundefined 11 8" xfId="20940" xr:uid="{00000000-0005-0000-0000-00003E7B0000}"/>
    <cellStyle name="SAPBEXundefined 11 9" xfId="22757" xr:uid="{00000000-0005-0000-0000-00003F7B0000}"/>
    <cellStyle name="SAPBEXundefined 12" xfId="3532" xr:uid="{00000000-0005-0000-0000-0000407B0000}"/>
    <cellStyle name="SAPBEXundefined 12 2" xfId="6070" xr:uid="{00000000-0005-0000-0000-0000417B0000}"/>
    <cellStyle name="SAPBEXundefined 12 3" xfId="9860" xr:uid="{00000000-0005-0000-0000-0000427B0000}"/>
    <cellStyle name="SAPBEXundefined 12 4" xfId="11602" xr:uid="{00000000-0005-0000-0000-0000437B0000}"/>
    <cellStyle name="SAPBEXundefined 12 5" xfId="14040" xr:uid="{00000000-0005-0000-0000-0000447B0000}"/>
    <cellStyle name="SAPBEXundefined 12 6" xfId="12595" xr:uid="{00000000-0005-0000-0000-0000457B0000}"/>
    <cellStyle name="SAPBEXundefined 12 7" xfId="18736" xr:uid="{00000000-0005-0000-0000-0000467B0000}"/>
    <cellStyle name="SAPBEXundefined 12 8" xfId="17291" xr:uid="{00000000-0005-0000-0000-0000477B0000}"/>
    <cellStyle name="SAPBEXundefined 12 9" xfId="23276" xr:uid="{00000000-0005-0000-0000-0000487B0000}"/>
    <cellStyle name="SAPBEXundefined 13" xfId="3610" xr:uid="{00000000-0005-0000-0000-0000497B0000}"/>
    <cellStyle name="SAPBEXundefined 13 2" xfId="6148" xr:uid="{00000000-0005-0000-0000-00004A7B0000}"/>
    <cellStyle name="SAPBEXundefined 13 3" xfId="8927" xr:uid="{00000000-0005-0000-0000-00004B7B0000}"/>
    <cellStyle name="SAPBEXundefined 13 4" xfId="10968" xr:uid="{00000000-0005-0000-0000-00004C7B0000}"/>
    <cellStyle name="SAPBEXundefined 13 5" xfId="13340" xr:uid="{00000000-0005-0000-0000-00004D7B0000}"/>
    <cellStyle name="SAPBEXundefined 13 6" xfId="15653" xr:uid="{00000000-0005-0000-0000-00004E7B0000}"/>
    <cellStyle name="SAPBEXundefined 13 7" xfId="18036" xr:uid="{00000000-0005-0000-0000-00004F7B0000}"/>
    <cellStyle name="SAPBEXundefined 13 8" xfId="20349" xr:uid="{00000000-0005-0000-0000-0000507B0000}"/>
    <cellStyle name="SAPBEXundefined 13 9" xfId="22639" xr:uid="{00000000-0005-0000-0000-0000517B0000}"/>
    <cellStyle name="SAPBEXundefined 14" xfId="3644" xr:uid="{00000000-0005-0000-0000-0000527B0000}"/>
    <cellStyle name="SAPBEXundefined 14 2" xfId="6182" xr:uid="{00000000-0005-0000-0000-0000537B0000}"/>
    <cellStyle name="SAPBEXundefined 14 3" xfId="9015" xr:uid="{00000000-0005-0000-0000-0000547B0000}"/>
    <cellStyle name="SAPBEXundefined 14 4" xfId="11450" xr:uid="{00000000-0005-0000-0000-0000557B0000}"/>
    <cellStyle name="SAPBEXundefined 14 5" xfId="13870" xr:uid="{00000000-0005-0000-0000-0000567B0000}"/>
    <cellStyle name="SAPBEXundefined 14 6" xfId="14980" xr:uid="{00000000-0005-0000-0000-0000577B0000}"/>
    <cellStyle name="SAPBEXundefined 14 7" xfId="18566" xr:uid="{00000000-0005-0000-0000-0000587B0000}"/>
    <cellStyle name="SAPBEXundefined 14 8" xfId="19676" xr:uid="{00000000-0005-0000-0000-0000597B0000}"/>
    <cellStyle name="SAPBEXundefined 14 9" xfId="23125" xr:uid="{00000000-0005-0000-0000-00005A7B0000}"/>
    <cellStyle name="SAPBEXundefined 15" xfId="3579" xr:uid="{00000000-0005-0000-0000-00005B7B0000}"/>
    <cellStyle name="SAPBEXundefined 15 2" xfId="6117" xr:uid="{00000000-0005-0000-0000-00005C7B0000}"/>
    <cellStyle name="SAPBEXundefined 15 3" xfId="8016" xr:uid="{00000000-0005-0000-0000-00005D7B0000}"/>
    <cellStyle name="SAPBEXundefined 15 4" xfId="10961" xr:uid="{00000000-0005-0000-0000-00005E7B0000}"/>
    <cellStyle name="SAPBEXundefined 15 5" xfId="13332" xr:uid="{00000000-0005-0000-0000-00005F7B0000}"/>
    <cellStyle name="SAPBEXundefined 15 6" xfId="16725" xr:uid="{00000000-0005-0000-0000-0000607B0000}"/>
    <cellStyle name="SAPBEXundefined 15 7" xfId="18028" xr:uid="{00000000-0005-0000-0000-0000617B0000}"/>
    <cellStyle name="SAPBEXundefined 15 8" xfId="21421" xr:uid="{00000000-0005-0000-0000-0000627B0000}"/>
    <cellStyle name="SAPBEXundefined 15 9" xfId="22632" xr:uid="{00000000-0005-0000-0000-0000637B0000}"/>
    <cellStyle name="SAPBEXundefined 16" xfId="3597" xr:uid="{00000000-0005-0000-0000-0000647B0000}"/>
    <cellStyle name="SAPBEXundefined 16 2" xfId="6135" xr:uid="{00000000-0005-0000-0000-0000657B0000}"/>
    <cellStyle name="SAPBEXundefined 16 3" xfId="9795" xr:uid="{00000000-0005-0000-0000-0000667B0000}"/>
    <cellStyle name="SAPBEXundefined 16 4" xfId="11298" xr:uid="{00000000-0005-0000-0000-0000677B0000}"/>
    <cellStyle name="SAPBEXundefined 16 5" xfId="13705" xr:uid="{00000000-0005-0000-0000-0000687B0000}"/>
    <cellStyle name="SAPBEXundefined 16 6" xfId="13443" xr:uid="{00000000-0005-0000-0000-0000697B0000}"/>
    <cellStyle name="SAPBEXundefined 16 7" xfId="18401" xr:uid="{00000000-0005-0000-0000-00006A7B0000}"/>
    <cellStyle name="SAPBEXundefined 16 8" xfId="18139" xr:uid="{00000000-0005-0000-0000-00006B7B0000}"/>
    <cellStyle name="SAPBEXundefined 16 9" xfId="22972" xr:uid="{00000000-0005-0000-0000-00006C7B0000}"/>
    <cellStyle name="SAPBEXundefined 17" xfId="3817" xr:uid="{00000000-0005-0000-0000-00006D7B0000}"/>
    <cellStyle name="SAPBEXundefined 17 2" xfId="6355" xr:uid="{00000000-0005-0000-0000-00006E7B0000}"/>
    <cellStyle name="SAPBEXundefined 17 3" xfId="5430" xr:uid="{00000000-0005-0000-0000-00006F7B0000}"/>
    <cellStyle name="SAPBEXundefined 17 4" xfId="10966" xr:uid="{00000000-0005-0000-0000-0000707B0000}"/>
    <cellStyle name="SAPBEXundefined 17 5" xfId="13338" xr:uid="{00000000-0005-0000-0000-0000717B0000}"/>
    <cellStyle name="SAPBEXundefined 17 6" xfId="16021" xr:uid="{00000000-0005-0000-0000-0000727B0000}"/>
    <cellStyle name="SAPBEXundefined 17 7" xfId="18034" xr:uid="{00000000-0005-0000-0000-0000737B0000}"/>
    <cellStyle name="SAPBEXundefined 17 8" xfId="20717" xr:uid="{00000000-0005-0000-0000-0000747B0000}"/>
    <cellStyle name="SAPBEXundefined 17 9" xfId="22637" xr:uid="{00000000-0005-0000-0000-0000757B0000}"/>
    <cellStyle name="SAPBEXundefined 18" xfId="3659" xr:uid="{00000000-0005-0000-0000-0000767B0000}"/>
    <cellStyle name="SAPBEXundefined 18 2" xfId="6197" xr:uid="{00000000-0005-0000-0000-0000777B0000}"/>
    <cellStyle name="SAPBEXundefined 18 3" xfId="9899" xr:uid="{00000000-0005-0000-0000-0000787B0000}"/>
    <cellStyle name="SAPBEXundefined 18 4" xfId="11516" xr:uid="{00000000-0005-0000-0000-0000797B0000}"/>
    <cellStyle name="SAPBEXundefined 18 5" xfId="13944" xr:uid="{00000000-0005-0000-0000-00007A7B0000}"/>
    <cellStyle name="SAPBEXundefined 18 6" xfId="15787" xr:uid="{00000000-0005-0000-0000-00007B7B0000}"/>
    <cellStyle name="SAPBEXundefined 18 7" xfId="18640" xr:uid="{00000000-0005-0000-0000-00007C7B0000}"/>
    <cellStyle name="SAPBEXundefined 18 8" xfId="20483" xr:uid="{00000000-0005-0000-0000-00007D7B0000}"/>
    <cellStyle name="SAPBEXundefined 18 9" xfId="23190" xr:uid="{00000000-0005-0000-0000-00007E7B0000}"/>
    <cellStyle name="SAPBEXundefined 19" xfId="3923" xr:uid="{00000000-0005-0000-0000-00007F7B0000}"/>
    <cellStyle name="SAPBEXundefined 19 2" xfId="6461" xr:uid="{00000000-0005-0000-0000-0000807B0000}"/>
    <cellStyle name="SAPBEXundefined 19 3" xfId="9100" xr:uid="{00000000-0005-0000-0000-0000817B0000}"/>
    <cellStyle name="SAPBEXundefined 19 4" xfId="10140" xr:uid="{00000000-0005-0000-0000-0000827B0000}"/>
    <cellStyle name="SAPBEXundefined 19 5" xfId="12497" xr:uid="{00000000-0005-0000-0000-0000837B0000}"/>
    <cellStyle name="SAPBEXundefined 19 6" xfId="15525" xr:uid="{00000000-0005-0000-0000-0000847B0000}"/>
    <cellStyle name="SAPBEXundefined 19 7" xfId="17193" xr:uid="{00000000-0005-0000-0000-0000857B0000}"/>
    <cellStyle name="SAPBEXundefined 19 8" xfId="20221" xr:uid="{00000000-0005-0000-0000-0000867B0000}"/>
    <cellStyle name="SAPBEXundefined 19 9" xfId="21867" xr:uid="{00000000-0005-0000-0000-0000877B0000}"/>
    <cellStyle name="SAPBEXundefined 2" xfId="3099" xr:uid="{00000000-0005-0000-0000-0000887B0000}"/>
    <cellStyle name="SAPBEXundefined 2 2" xfId="5637" xr:uid="{00000000-0005-0000-0000-0000897B0000}"/>
    <cellStyle name="SAPBEXundefined 2 3" xfId="8499" xr:uid="{00000000-0005-0000-0000-00008A7B0000}"/>
    <cellStyle name="SAPBEXundefined 2 4" xfId="11395" xr:uid="{00000000-0005-0000-0000-00008B7B0000}"/>
    <cellStyle name="SAPBEXundefined 2 5" xfId="13810" xr:uid="{00000000-0005-0000-0000-00008C7B0000}"/>
    <cellStyle name="SAPBEXundefined 2 6" xfId="15234" xr:uid="{00000000-0005-0000-0000-00008D7B0000}"/>
    <cellStyle name="SAPBEXundefined 2 7" xfId="18506" xr:uid="{00000000-0005-0000-0000-00008E7B0000}"/>
    <cellStyle name="SAPBEXundefined 2 8" xfId="19930" xr:uid="{00000000-0005-0000-0000-00008F7B0000}"/>
    <cellStyle name="SAPBEXundefined 2 9" xfId="23069" xr:uid="{00000000-0005-0000-0000-0000907B0000}"/>
    <cellStyle name="SAPBEXundefined 20" xfId="3966" xr:uid="{00000000-0005-0000-0000-0000917B0000}"/>
    <cellStyle name="SAPBEXundefined 20 2" xfId="6504" xr:uid="{00000000-0005-0000-0000-0000927B0000}"/>
    <cellStyle name="SAPBEXundefined 20 3" xfId="9506" xr:uid="{00000000-0005-0000-0000-0000937B0000}"/>
    <cellStyle name="SAPBEXundefined 20 4" xfId="12121" xr:uid="{00000000-0005-0000-0000-0000947B0000}"/>
    <cellStyle name="SAPBEXundefined 20 5" xfId="14240" xr:uid="{00000000-0005-0000-0000-0000957B0000}"/>
    <cellStyle name="SAPBEXundefined 20 6" xfId="15034" xr:uid="{00000000-0005-0000-0000-0000967B0000}"/>
    <cellStyle name="SAPBEXundefined 20 7" xfId="18936" xr:uid="{00000000-0005-0000-0000-0000977B0000}"/>
    <cellStyle name="SAPBEXundefined 20 8" xfId="19730" xr:uid="{00000000-0005-0000-0000-0000987B0000}"/>
    <cellStyle name="SAPBEXundefined 20 9" xfId="23460" xr:uid="{00000000-0005-0000-0000-0000997B0000}"/>
    <cellStyle name="SAPBEXundefined 21" xfId="3938" xr:uid="{00000000-0005-0000-0000-00009A7B0000}"/>
    <cellStyle name="SAPBEXundefined 21 2" xfId="6476" xr:uid="{00000000-0005-0000-0000-00009B7B0000}"/>
    <cellStyle name="SAPBEXundefined 21 3" xfId="9697" xr:uid="{00000000-0005-0000-0000-00009C7B0000}"/>
    <cellStyle name="SAPBEXundefined 21 4" xfId="10983" xr:uid="{00000000-0005-0000-0000-00009D7B0000}"/>
    <cellStyle name="SAPBEXundefined 21 5" xfId="13357" xr:uid="{00000000-0005-0000-0000-00009E7B0000}"/>
    <cellStyle name="SAPBEXundefined 21 6" xfId="14975" xr:uid="{00000000-0005-0000-0000-00009F7B0000}"/>
    <cellStyle name="SAPBEXundefined 21 7" xfId="18053" xr:uid="{00000000-0005-0000-0000-0000A07B0000}"/>
    <cellStyle name="SAPBEXundefined 21 8" xfId="19671" xr:uid="{00000000-0005-0000-0000-0000A17B0000}"/>
    <cellStyle name="SAPBEXundefined 21 9" xfId="22656" xr:uid="{00000000-0005-0000-0000-0000A27B0000}"/>
    <cellStyle name="SAPBEXundefined 22" xfId="4079" xr:uid="{00000000-0005-0000-0000-0000A37B0000}"/>
    <cellStyle name="SAPBEXundefined 22 2" xfId="6617" xr:uid="{00000000-0005-0000-0000-0000A47B0000}"/>
    <cellStyle name="SAPBEXundefined 22 3" xfId="7817" xr:uid="{00000000-0005-0000-0000-0000A57B0000}"/>
    <cellStyle name="SAPBEXundefined 22 4" xfId="11404" xr:uid="{00000000-0005-0000-0000-0000A67B0000}"/>
    <cellStyle name="SAPBEXundefined 22 5" xfId="13820" xr:uid="{00000000-0005-0000-0000-0000A77B0000}"/>
    <cellStyle name="SAPBEXundefined 22 6" xfId="15427" xr:uid="{00000000-0005-0000-0000-0000A87B0000}"/>
    <cellStyle name="SAPBEXundefined 22 7" xfId="18516" xr:uid="{00000000-0005-0000-0000-0000A97B0000}"/>
    <cellStyle name="SAPBEXundefined 22 8" xfId="20123" xr:uid="{00000000-0005-0000-0000-0000AA7B0000}"/>
    <cellStyle name="SAPBEXundefined 22 9" xfId="23078" xr:uid="{00000000-0005-0000-0000-0000AB7B0000}"/>
    <cellStyle name="SAPBEXundefined 23" xfId="4114" xr:uid="{00000000-0005-0000-0000-0000AC7B0000}"/>
    <cellStyle name="SAPBEXundefined 23 2" xfId="6652" xr:uid="{00000000-0005-0000-0000-0000AD7B0000}"/>
    <cellStyle name="SAPBEXundefined 23 3" xfId="9851" xr:uid="{00000000-0005-0000-0000-0000AE7B0000}"/>
    <cellStyle name="SAPBEXundefined 23 4" xfId="11708" xr:uid="{00000000-0005-0000-0000-0000AF7B0000}"/>
    <cellStyle name="SAPBEXundefined 23 5" xfId="14157" xr:uid="{00000000-0005-0000-0000-0000B07B0000}"/>
    <cellStyle name="SAPBEXundefined 23 6" xfId="15833" xr:uid="{00000000-0005-0000-0000-0000B17B0000}"/>
    <cellStyle name="SAPBEXundefined 23 7" xfId="18853" xr:uid="{00000000-0005-0000-0000-0000B27B0000}"/>
    <cellStyle name="SAPBEXundefined 23 8" xfId="20529" xr:uid="{00000000-0005-0000-0000-0000B37B0000}"/>
    <cellStyle name="SAPBEXundefined 23 9" xfId="23382" xr:uid="{00000000-0005-0000-0000-0000B47B0000}"/>
    <cellStyle name="SAPBEXundefined 24" xfId="4157" xr:uid="{00000000-0005-0000-0000-0000B57B0000}"/>
    <cellStyle name="SAPBEXundefined 24 2" xfId="6695" xr:uid="{00000000-0005-0000-0000-0000B67B0000}"/>
    <cellStyle name="SAPBEXundefined 24 3" xfId="8287" xr:uid="{00000000-0005-0000-0000-0000B77B0000}"/>
    <cellStyle name="SAPBEXundefined 24 4" xfId="12218" xr:uid="{00000000-0005-0000-0000-0000B87B0000}"/>
    <cellStyle name="SAPBEXundefined 24 5" xfId="14834" xr:uid="{00000000-0005-0000-0000-0000B97B0000}"/>
    <cellStyle name="SAPBEXundefined 24 6" xfId="15207" xr:uid="{00000000-0005-0000-0000-0000BA7B0000}"/>
    <cellStyle name="SAPBEXundefined 24 7" xfId="19530" xr:uid="{00000000-0005-0000-0000-0000BB7B0000}"/>
    <cellStyle name="SAPBEXundefined 24 8" xfId="19903" xr:uid="{00000000-0005-0000-0000-0000BC7B0000}"/>
    <cellStyle name="SAPBEXundefined 24 9" xfId="24015" xr:uid="{00000000-0005-0000-0000-0000BD7B0000}"/>
    <cellStyle name="SAPBEXundefined 25" xfId="4200" xr:uid="{00000000-0005-0000-0000-0000BE7B0000}"/>
    <cellStyle name="SAPBEXundefined 25 2" xfId="6738" xr:uid="{00000000-0005-0000-0000-0000BF7B0000}"/>
    <cellStyle name="SAPBEXundefined 25 3" xfId="9242" xr:uid="{00000000-0005-0000-0000-0000C07B0000}"/>
    <cellStyle name="SAPBEXundefined 25 4" xfId="9555" xr:uid="{00000000-0005-0000-0000-0000C17B0000}"/>
    <cellStyle name="SAPBEXundefined 25 5" xfId="12444" xr:uid="{00000000-0005-0000-0000-0000C27B0000}"/>
    <cellStyle name="SAPBEXundefined 25 6" xfId="15676" xr:uid="{00000000-0005-0000-0000-0000C37B0000}"/>
    <cellStyle name="SAPBEXundefined 25 7" xfId="17140" xr:uid="{00000000-0005-0000-0000-0000C47B0000}"/>
    <cellStyle name="SAPBEXundefined 25 8" xfId="20372" xr:uid="{00000000-0005-0000-0000-0000C57B0000}"/>
    <cellStyle name="SAPBEXundefined 25 9" xfId="21823" xr:uid="{00000000-0005-0000-0000-0000C67B0000}"/>
    <cellStyle name="SAPBEXundefined 26" xfId="4242" xr:uid="{00000000-0005-0000-0000-0000C77B0000}"/>
    <cellStyle name="SAPBEXundefined 26 2" xfId="6780" xr:uid="{00000000-0005-0000-0000-0000C87B0000}"/>
    <cellStyle name="SAPBEXundefined 26 3" xfId="9686" xr:uid="{00000000-0005-0000-0000-0000C97B0000}"/>
    <cellStyle name="SAPBEXundefined 26 4" xfId="12154" xr:uid="{00000000-0005-0000-0000-0000CA7B0000}"/>
    <cellStyle name="SAPBEXundefined 26 5" xfId="14637" xr:uid="{00000000-0005-0000-0000-0000CB7B0000}"/>
    <cellStyle name="SAPBEXundefined 26 6" xfId="15654" xr:uid="{00000000-0005-0000-0000-0000CC7B0000}"/>
    <cellStyle name="SAPBEXundefined 26 7" xfId="19333" xr:uid="{00000000-0005-0000-0000-0000CD7B0000}"/>
    <cellStyle name="SAPBEXundefined 26 8" xfId="20350" xr:uid="{00000000-0005-0000-0000-0000CE7B0000}"/>
    <cellStyle name="SAPBEXundefined 26 9" xfId="23828" xr:uid="{00000000-0005-0000-0000-0000CF7B0000}"/>
    <cellStyle name="SAPBEXundefined 27" xfId="4285" xr:uid="{00000000-0005-0000-0000-0000D07B0000}"/>
    <cellStyle name="SAPBEXundefined 27 2" xfId="6823" xr:uid="{00000000-0005-0000-0000-0000D17B0000}"/>
    <cellStyle name="SAPBEXundefined 27 3" xfId="9825" xr:uid="{00000000-0005-0000-0000-0000D27B0000}"/>
    <cellStyle name="SAPBEXundefined 27 4" xfId="10366" xr:uid="{00000000-0005-0000-0000-0000D37B0000}"/>
    <cellStyle name="SAPBEXundefined 27 5" xfId="12688" xr:uid="{00000000-0005-0000-0000-0000D47B0000}"/>
    <cellStyle name="SAPBEXundefined 27 6" xfId="15573" xr:uid="{00000000-0005-0000-0000-0000D57B0000}"/>
    <cellStyle name="SAPBEXundefined 27 7" xfId="17384" xr:uid="{00000000-0005-0000-0000-0000D67B0000}"/>
    <cellStyle name="SAPBEXundefined 27 8" xfId="20269" xr:uid="{00000000-0005-0000-0000-0000D77B0000}"/>
    <cellStyle name="SAPBEXundefined 27 9" xfId="22037" xr:uid="{00000000-0005-0000-0000-0000D87B0000}"/>
    <cellStyle name="SAPBEXundefined 28" xfId="4328" xr:uid="{00000000-0005-0000-0000-0000D97B0000}"/>
    <cellStyle name="SAPBEXundefined 28 2" xfId="6866" xr:uid="{00000000-0005-0000-0000-0000DA7B0000}"/>
    <cellStyle name="SAPBEXundefined 28 3" xfId="8092" xr:uid="{00000000-0005-0000-0000-0000DB7B0000}"/>
    <cellStyle name="SAPBEXundefined 28 4" xfId="12284" xr:uid="{00000000-0005-0000-0000-0000DC7B0000}"/>
    <cellStyle name="SAPBEXundefined 28 5" xfId="13938" xr:uid="{00000000-0005-0000-0000-0000DD7B0000}"/>
    <cellStyle name="SAPBEXundefined 28 6" xfId="16040" xr:uid="{00000000-0005-0000-0000-0000DE7B0000}"/>
    <cellStyle name="SAPBEXundefined 28 7" xfId="18634" xr:uid="{00000000-0005-0000-0000-0000DF7B0000}"/>
    <cellStyle name="SAPBEXundefined 28 8" xfId="20736" xr:uid="{00000000-0005-0000-0000-0000E07B0000}"/>
    <cellStyle name="SAPBEXundefined 28 9" xfId="23185" xr:uid="{00000000-0005-0000-0000-0000E17B0000}"/>
    <cellStyle name="SAPBEXundefined 29" xfId="4371" xr:uid="{00000000-0005-0000-0000-0000E27B0000}"/>
    <cellStyle name="SAPBEXundefined 29 2" xfId="6909" xr:uid="{00000000-0005-0000-0000-0000E37B0000}"/>
    <cellStyle name="SAPBEXundefined 29 3" xfId="7800" xr:uid="{00000000-0005-0000-0000-0000E47B0000}"/>
    <cellStyle name="SAPBEXundefined 29 4" xfId="12220" xr:uid="{00000000-0005-0000-0000-0000E57B0000}"/>
    <cellStyle name="SAPBEXundefined 29 5" xfId="14832" xr:uid="{00000000-0005-0000-0000-0000E67B0000}"/>
    <cellStyle name="SAPBEXundefined 29 6" xfId="15080" xr:uid="{00000000-0005-0000-0000-0000E77B0000}"/>
    <cellStyle name="SAPBEXundefined 29 7" xfId="19528" xr:uid="{00000000-0005-0000-0000-0000E87B0000}"/>
    <cellStyle name="SAPBEXundefined 29 8" xfId="19776" xr:uid="{00000000-0005-0000-0000-0000E97B0000}"/>
    <cellStyle name="SAPBEXundefined 29 9" xfId="24013" xr:uid="{00000000-0005-0000-0000-0000EA7B0000}"/>
    <cellStyle name="SAPBEXundefined 3" xfId="3145" xr:uid="{00000000-0005-0000-0000-0000EB7B0000}"/>
    <cellStyle name="SAPBEXundefined 3 2" xfId="5683" xr:uid="{00000000-0005-0000-0000-0000EC7B0000}"/>
    <cellStyle name="SAPBEXundefined 3 3" xfId="8313" xr:uid="{00000000-0005-0000-0000-0000ED7B0000}"/>
    <cellStyle name="SAPBEXundefined 3 4" xfId="11020" xr:uid="{00000000-0005-0000-0000-0000EE7B0000}"/>
    <cellStyle name="SAPBEXundefined 3 5" xfId="13401" xr:uid="{00000000-0005-0000-0000-0000EF7B0000}"/>
    <cellStyle name="SAPBEXundefined 3 6" xfId="15292" xr:uid="{00000000-0005-0000-0000-0000F07B0000}"/>
    <cellStyle name="SAPBEXundefined 3 7" xfId="18097" xr:uid="{00000000-0005-0000-0000-0000F17B0000}"/>
    <cellStyle name="SAPBEXundefined 3 8" xfId="19988" xr:uid="{00000000-0005-0000-0000-0000F27B0000}"/>
    <cellStyle name="SAPBEXundefined 3 9" xfId="22693" xr:uid="{00000000-0005-0000-0000-0000F37B0000}"/>
    <cellStyle name="SAPBEXundefined 30" xfId="4414" xr:uid="{00000000-0005-0000-0000-0000F47B0000}"/>
    <cellStyle name="SAPBEXundefined 30 2" xfId="6952" xr:uid="{00000000-0005-0000-0000-0000F57B0000}"/>
    <cellStyle name="SAPBEXundefined 30 3" xfId="9672" xr:uid="{00000000-0005-0000-0000-0000F67B0000}"/>
    <cellStyle name="SAPBEXundefined 30 4" xfId="11003" xr:uid="{00000000-0005-0000-0000-0000F77B0000}"/>
    <cellStyle name="SAPBEXundefined 30 5" xfId="13378" xr:uid="{00000000-0005-0000-0000-0000F87B0000}"/>
    <cellStyle name="SAPBEXundefined 30 6" xfId="15396" xr:uid="{00000000-0005-0000-0000-0000F97B0000}"/>
    <cellStyle name="SAPBEXundefined 30 7" xfId="18074" xr:uid="{00000000-0005-0000-0000-0000FA7B0000}"/>
    <cellStyle name="SAPBEXundefined 30 8" xfId="20092" xr:uid="{00000000-0005-0000-0000-0000FB7B0000}"/>
    <cellStyle name="SAPBEXundefined 30 9" xfId="22676" xr:uid="{00000000-0005-0000-0000-0000FC7B0000}"/>
    <cellStyle name="SAPBEXundefined 31" xfId="4457" xr:uid="{00000000-0005-0000-0000-0000FD7B0000}"/>
    <cellStyle name="SAPBEXundefined 31 2" xfId="6995" xr:uid="{00000000-0005-0000-0000-0000FE7B0000}"/>
    <cellStyle name="SAPBEXundefined 31 3" xfId="9359" xr:uid="{00000000-0005-0000-0000-0000FF7B0000}"/>
    <cellStyle name="SAPBEXundefined 31 4" xfId="10444" xr:uid="{00000000-0005-0000-0000-0000007C0000}"/>
    <cellStyle name="SAPBEXundefined 31 5" xfId="12771" xr:uid="{00000000-0005-0000-0000-0000017C0000}"/>
    <cellStyle name="SAPBEXundefined 31 6" xfId="16458" xr:uid="{00000000-0005-0000-0000-0000027C0000}"/>
    <cellStyle name="SAPBEXundefined 31 7" xfId="17467" xr:uid="{00000000-0005-0000-0000-0000037C0000}"/>
    <cellStyle name="SAPBEXundefined 31 8" xfId="21154" xr:uid="{00000000-0005-0000-0000-0000047C0000}"/>
    <cellStyle name="SAPBEXundefined 31 9" xfId="22115" xr:uid="{00000000-0005-0000-0000-0000057C0000}"/>
    <cellStyle name="SAPBEXundefined 32" xfId="4508" xr:uid="{00000000-0005-0000-0000-0000067C0000}"/>
    <cellStyle name="SAPBEXundefined 32 2" xfId="7046" xr:uid="{00000000-0005-0000-0000-0000077C0000}"/>
    <cellStyle name="SAPBEXundefined 32 3" xfId="8215" xr:uid="{00000000-0005-0000-0000-0000087C0000}"/>
    <cellStyle name="SAPBEXundefined 32 4" xfId="7716" xr:uid="{00000000-0005-0000-0000-0000097C0000}"/>
    <cellStyle name="SAPBEXundefined 32 5" xfId="12374" xr:uid="{00000000-0005-0000-0000-00000A7C0000}"/>
    <cellStyle name="SAPBEXundefined 32 6" xfId="15430" xr:uid="{00000000-0005-0000-0000-00000B7C0000}"/>
    <cellStyle name="SAPBEXundefined 32 7" xfId="17070" xr:uid="{00000000-0005-0000-0000-00000C7C0000}"/>
    <cellStyle name="SAPBEXundefined 32 8" xfId="20126" xr:uid="{00000000-0005-0000-0000-00000D7C0000}"/>
    <cellStyle name="SAPBEXundefined 32 9" xfId="21759" xr:uid="{00000000-0005-0000-0000-00000E7C0000}"/>
    <cellStyle name="SAPBEXundefined 33" xfId="4543" xr:uid="{00000000-0005-0000-0000-00000F7C0000}"/>
    <cellStyle name="SAPBEXundefined 33 2" xfId="7081" xr:uid="{00000000-0005-0000-0000-0000107C0000}"/>
    <cellStyle name="SAPBEXundefined 33 3" xfId="8972" xr:uid="{00000000-0005-0000-0000-0000117C0000}"/>
    <cellStyle name="SAPBEXundefined 33 4" xfId="11983" xr:uid="{00000000-0005-0000-0000-0000127C0000}"/>
    <cellStyle name="SAPBEXundefined 33 5" xfId="14461" xr:uid="{00000000-0005-0000-0000-0000137C0000}"/>
    <cellStyle name="SAPBEXundefined 33 6" xfId="15936" xr:uid="{00000000-0005-0000-0000-0000147C0000}"/>
    <cellStyle name="SAPBEXundefined 33 7" xfId="19157" xr:uid="{00000000-0005-0000-0000-0000157C0000}"/>
    <cellStyle name="SAPBEXundefined 33 8" xfId="20632" xr:uid="{00000000-0005-0000-0000-0000167C0000}"/>
    <cellStyle name="SAPBEXundefined 33 9" xfId="23658" xr:uid="{00000000-0005-0000-0000-0000177C0000}"/>
    <cellStyle name="SAPBEXundefined 34" xfId="4586" xr:uid="{00000000-0005-0000-0000-0000187C0000}"/>
    <cellStyle name="SAPBEXundefined 34 2" xfId="7124" xr:uid="{00000000-0005-0000-0000-0000197C0000}"/>
    <cellStyle name="SAPBEXundefined 34 3" xfId="10003" xr:uid="{00000000-0005-0000-0000-00001A7C0000}"/>
    <cellStyle name="SAPBEXundefined 34 4" xfId="10255" xr:uid="{00000000-0005-0000-0000-00001B7C0000}"/>
    <cellStyle name="SAPBEXundefined 34 5" xfId="12563" xr:uid="{00000000-0005-0000-0000-00001C7C0000}"/>
    <cellStyle name="SAPBEXundefined 34 6" xfId="15628" xr:uid="{00000000-0005-0000-0000-00001D7C0000}"/>
    <cellStyle name="SAPBEXundefined 34 7" xfId="17259" xr:uid="{00000000-0005-0000-0000-00001E7C0000}"/>
    <cellStyle name="SAPBEXundefined 34 8" xfId="20324" xr:uid="{00000000-0005-0000-0000-00001F7C0000}"/>
    <cellStyle name="SAPBEXundefined 34 9" xfId="21924" xr:uid="{00000000-0005-0000-0000-0000207C0000}"/>
    <cellStyle name="SAPBEXundefined 35" xfId="4629" xr:uid="{00000000-0005-0000-0000-0000217C0000}"/>
    <cellStyle name="SAPBEXundefined 35 2" xfId="7167" xr:uid="{00000000-0005-0000-0000-0000227C0000}"/>
    <cellStyle name="SAPBEXundefined 35 3" xfId="9259" xr:uid="{00000000-0005-0000-0000-0000237C0000}"/>
    <cellStyle name="SAPBEXundefined 35 4" xfId="12092" xr:uid="{00000000-0005-0000-0000-0000247C0000}"/>
    <cellStyle name="SAPBEXundefined 35 5" xfId="14572" xr:uid="{00000000-0005-0000-0000-0000257C0000}"/>
    <cellStyle name="SAPBEXundefined 35 6" xfId="16048" xr:uid="{00000000-0005-0000-0000-0000267C0000}"/>
    <cellStyle name="SAPBEXundefined 35 7" xfId="19268" xr:uid="{00000000-0005-0000-0000-0000277C0000}"/>
    <cellStyle name="SAPBEXundefined 35 8" xfId="20744" xr:uid="{00000000-0005-0000-0000-0000287C0000}"/>
    <cellStyle name="SAPBEXundefined 35 9" xfId="23764" xr:uid="{00000000-0005-0000-0000-0000297C0000}"/>
    <cellStyle name="SAPBEXundefined 36" xfId="4672" xr:uid="{00000000-0005-0000-0000-00002A7C0000}"/>
    <cellStyle name="SAPBEXundefined 36 2" xfId="7210" xr:uid="{00000000-0005-0000-0000-00002B7C0000}"/>
    <cellStyle name="SAPBEXundefined 36 3" xfId="9922" xr:uid="{00000000-0005-0000-0000-00002C7C0000}"/>
    <cellStyle name="SAPBEXundefined 36 4" xfId="10765" xr:uid="{00000000-0005-0000-0000-00002D7C0000}"/>
    <cellStyle name="SAPBEXundefined 36 5" xfId="13120" xr:uid="{00000000-0005-0000-0000-00002E7C0000}"/>
    <cellStyle name="SAPBEXundefined 36 6" xfId="16678" xr:uid="{00000000-0005-0000-0000-00002F7C0000}"/>
    <cellStyle name="SAPBEXundefined 36 7" xfId="17816" xr:uid="{00000000-0005-0000-0000-0000307C0000}"/>
    <cellStyle name="SAPBEXundefined 36 8" xfId="21374" xr:uid="{00000000-0005-0000-0000-0000317C0000}"/>
    <cellStyle name="SAPBEXundefined 36 9" xfId="22437" xr:uid="{00000000-0005-0000-0000-0000327C0000}"/>
    <cellStyle name="SAPBEXundefined 37" xfId="4714" xr:uid="{00000000-0005-0000-0000-0000337C0000}"/>
    <cellStyle name="SAPBEXundefined 37 2" xfId="7252" xr:uid="{00000000-0005-0000-0000-0000347C0000}"/>
    <cellStyle name="SAPBEXundefined 37 3" xfId="9465" xr:uid="{00000000-0005-0000-0000-0000357C0000}"/>
    <cellStyle name="SAPBEXundefined 37 4" xfId="11202" xr:uid="{00000000-0005-0000-0000-0000367C0000}"/>
    <cellStyle name="SAPBEXundefined 37 5" xfId="13603" xr:uid="{00000000-0005-0000-0000-0000377C0000}"/>
    <cellStyle name="SAPBEXundefined 37 6" xfId="16510" xr:uid="{00000000-0005-0000-0000-0000387C0000}"/>
    <cellStyle name="SAPBEXundefined 37 7" xfId="18299" xr:uid="{00000000-0005-0000-0000-0000397C0000}"/>
    <cellStyle name="SAPBEXundefined 37 8" xfId="21206" xr:uid="{00000000-0005-0000-0000-00003A7C0000}"/>
    <cellStyle name="SAPBEXundefined 37 9" xfId="22877" xr:uid="{00000000-0005-0000-0000-00003B7C0000}"/>
    <cellStyle name="SAPBEXundefined 38" xfId="4686" xr:uid="{00000000-0005-0000-0000-00003C7C0000}"/>
    <cellStyle name="SAPBEXundefined 38 2" xfId="7224" xr:uid="{00000000-0005-0000-0000-00003D7C0000}"/>
    <cellStyle name="SAPBEXundefined 38 3" xfId="9409" xr:uid="{00000000-0005-0000-0000-00003E7C0000}"/>
    <cellStyle name="SAPBEXundefined 38 4" xfId="11704" xr:uid="{00000000-0005-0000-0000-00003F7C0000}"/>
    <cellStyle name="SAPBEXundefined 38 5" xfId="14153" xr:uid="{00000000-0005-0000-0000-0000407C0000}"/>
    <cellStyle name="SAPBEXundefined 38 6" xfId="16233" xr:uid="{00000000-0005-0000-0000-0000417C0000}"/>
    <cellStyle name="SAPBEXundefined 38 7" xfId="18849" xr:uid="{00000000-0005-0000-0000-0000427C0000}"/>
    <cellStyle name="SAPBEXundefined 38 8" xfId="20929" xr:uid="{00000000-0005-0000-0000-0000437C0000}"/>
    <cellStyle name="SAPBEXundefined 38 9" xfId="23378" xr:uid="{00000000-0005-0000-0000-0000447C0000}"/>
    <cellStyle name="SAPBEXundefined 39" xfId="4819" xr:uid="{00000000-0005-0000-0000-0000457C0000}"/>
    <cellStyle name="SAPBEXundefined 39 2" xfId="7357" xr:uid="{00000000-0005-0000-0000-0000467C0000}"/>
    <cellStyle name="SAPBEXundefined 39 3" xfId="8525" xr:uid="{00000000-0005-0000-0000-0000477C0000}"/>
    <cellStyle name="SAPBEXundefined 39 4" xfId="10569" xr:uid="{00000000-0005-0000-0000-0000487C0000}"/>
    <cellStyle name="SAPBEXundefined 39 5" xfId="14904" xr:uid="{00000000-0005-0000-0000-0000497C0000}"/>
    <cellStyle name="SAPBEXundefined 39 6" xfId="16851" xr:uid="{00000000-0005-0000-0000-00004A7C0000}"/>
    <cellStyle name="SAPBEXundefined 39 7" xfId="19600" xr:uid="{00000000-0005-0000-0000-00004B7C0000}"/>
    <cellStyle name="SAPBEXundefined 39 8" xfId="21547" xr:uid="{00000000-0005-0000-0000-00004C7C0000}"/>
    <cellStyle name="SAPBEXundefined 39 9" xfId="24069" xr:uid="{00000000-0005-0000-0000-00004D7C0000}"/>
    <cellStyle name="SAPBEXundefined 4" xfId="3188" xr:uid="{00000000-0005-0000-0000-00004E7C0000}"/>
    <cellStyle name="SAPBEXundefined 4 2" xfId="5726" xr:uid="{00000000-0005-0000-0000-00004F7C0000}"/>
    <cellStyle name="SAPBEXundefined 4 3" xfId="8899" xr:uid="{00000000-0005-0000-0000-0000507C0000}"/>
    <cellStyle name="SAPBEXundefined 4 4" xfId="11815" xr:uid="{00000000-0005-0000-0000-0000517C0000}"/>
    <cellStyle name="SAPBEXundefined 4 5" xfId="14272" xr:uid="{00000000-0005-0000-0000-0000527C0000}"/>
    <cellStyle name="SAPBEXundefined 4 6" xfId="12659" xr:uid="{00000000-0005-0000-0000-0000537C0000}"/>
    <cellStyle name="SAPBEXundefined 4 7" xfId="18968" xr:uid="{00000000-0005-0000-0000-0000547C0000}"/>
    <cellStyle name="SAPBEXundefined 4 8" xfId="17355" xr:uid="{00000000-0005-0000-0000-0000557C0000}"/>
    <cellStyle name="SAPBEXundefined 4 9" xfId="23490" xr:uid="{00000000-0005-0000-0000-0000567C0000}"/>
    <cellStyle name="SAPBEXundefined 40" xfId="4862" xr:uid="{00000000-0005-0000-0000-0000577C0000}"/>
    <cellStyle name="SAPBEXundefined 40 2" xfId="7400" xr:uid="{00000000-0005-0000-0000-0000587C0000}"/>
    <cellStyle name="SAPBEXundefined 40 3" xfId="9033" xr:uid="{00000000-0005-0000-0000-0000597C0000}"/>
    <cellStyle name="SAPBEXundefined 40 4" xfId="11402" xr:uid="{00000000-0005-0000-0000-00005A7C0000}"/>
    <cellStyle name="SAPBEXundefined 40 5" xfId="13817" xr:uid="{00000000-0005-0000-0000-00005B7C0000}"/>
    <cellStyle name="SAPBEXundefined 40 6" xfId="16736" xr:uid="{00000000-0005-0000-0000-00005C7C0000}"/>
    <cellStyle name="SAPBEXundefined 40 7" xfId="18513" xr:uid="{00000000-0005-0000-0000-00005D7C0000}"/>
    <cellStyle name="SAPBEXundefined 40 8" xfId="21432" xr:uid="{00000000-0005-0000-0000-00005E7C0000}"/>
    <cellStyle name="SAPBEXundefined 40 9" xfId="23076" xr:uid="{00000000-0005-0000-0000-00005F7C0000}"/>
    <cellStyle name="SAPBEXundefined 41" xfId="4909" xr:uid="{00000000-0005-0000-0000-0000607C0000}"/>
    <cellStyle name="SAPBEXundefined 41 2" xfId="7447" xr:uid="{00000000-0005-0000-0000-0000617C0000}"/>
    <cellStyle name="SAPBEXundefined 41 3" xfId="8756" xr:uid="{00000000-0005-0000-0000-0000627C0000}"/>
    <cellStyle name="SAPBEXundefined 41 4" xfId="11949" xr:uid="{00000000-0005-0000-0000-0000637C0000}"/>
    <cellStyle name="SAPBEXundefined 41 5" xfId="14423" xr:uid="{00000000-0005-0000-0000-0000647C0000}"/>
    <cellStyle name="SAPBEXundefined 41 6" xfId="15848" xr:uid="{00000000-0005-0000-0000-0000657C0000}"/>
    <cellStyle name="SAPBEXundefined 41 7" xfId="19119" xr:uid="{00000000-0005-0000-0000-0000667C0000}"/>
    <cellStyle name="SAPBEXundefined 41 8" xfId="20544" xr:uid="{00000000-0005-0000-0000-0000677C0000}"/>
    <cellStyle name="SAPBEXundefined 41 9" xfId="23624" xr:uid="{00000000-0005-0000-0000-0000687C0000}"/>
    <cellStyle name="SAPBEXundefined 42" xfId="4941" xr:uid="{00000000-0005-0000-0000-0000697C0000}"/>
    <cellStyle name="SAPBEXundefined 42 2" xfId="7479" xr:uid="{00000000-0005-0000-0000-00006A7C0000}"/>
    <cellStyle name="SAPBEXundefined 42 3" xfId="9209" xr:uid="{00000000-0005-0000-0000-00006B7C0000}"/>
    <cellStyle name="SAPBEXundefined 42 4" xfId="12185" xr:uid="{00000000-0005-0000-0000-00006C7C0000}"/>
    <cellStyle name="SAPBEXundefined 42 5" xfId="14670" xr:uid="{00000000-0005-0000-0000-00006D7C0000}"/>
    <cellStyle name="SAPBEXundefined 42 6" xfId="16984" xr:uid="{00000000-0005-0000-0000-00006E7C0000}"/>
    <cellStyle name="SAPBEXundefined 42 7" xfId="19366" xr:uid="{00000000-0005-0000-0000-00006F7C0000}"/>
    <cellStyle name="SAPBEXundefined 42 8" xfId="21680" xr:uid="{00000000-0005-0000-0000-0000707C0000}"/>
    <cellStyle name="SAPBEXundefined 42 9" xfId="23859" xr:uid="{00000000-0005-0000-0000-0000717C0000}"/>
    <cellStyle name="SAPBEXundefined 43" xfId="4980" xr:uid="{00000000-0005-0000-0000-0000727C0000}"/>
    <cellStyle name="SAPBEXundefined 43 2" xfId="7518" xr:uid="{00000000-0005-0000-0000-0000737C0000}"/>
    <cellStyle name="SAPBEXundefined 43 3" xfId="7797" xr:uid="{00000000-0005-0000-0000-0000747C0000}"/>
    <cellStyle name="SAPBEXundefined 43 4" xfId="10529" xr:uid="{00000000-0005-0000-0000-0000757C0000}"/>
    <cellStyle name="SAPBEXundefined 43 5" xfId="12871" xr:uid="{00000000-0005-0000-0000-0000767C0000}"/>
    <cellStyle name="SAPBEXundefined 43 6" xfId="16760" xr:uid="{00000000-0005-0000-0000-0000777C0000}"/>
    <cellStyle name="SAPBEXundefined 43 7" xfId="17567" xr:uid="{00000000-0005-0000-0000-0000787C0000}"/>
    <cellStyle name="SAPBEXundefined 43 8" xfId="21456" xr:uid="{00000000-0005-0000-0000-0000797C0000}"/>
    <cellStyle name="SAPBEXundefined 43 9" xfId="22200" xr:uid="{00000000-0005-0000-0000-00007A7C0000}"/>
    <cellStyle name="SAPBEXundefined 44" xfId="5018" xr:uid="{00000000-0005-0000-0000-00007B7C0000}"/>
    <cellStyle name="SAPBEXundefined 44 2" xfId="7556" xr:uid="{00000000-0005-0000-0000-00007C7C0000}"/>
    <cellStyle name="SAPBEXundefined 44 3" xfId="8453" xr:uid="{00000000-0005-0000-0000-00007D7C0000}"/>
    <cellStyle name="SAPBEXundefined 44 4" xfId="11587" xr:uid="{00000000-0005-0000-0000-00007E7C0000}"/>
    <cellStyle name="SAPBEXundefined 44 5" xfId="14024" xr:uid="{00000000-0005-0000-0000-00007F7C0000}"/>
    <cellStyle name="SAPBEXundefined 44 6" xfId="16814" xr:uid="{00000000-0005-0000-0000-0000807C0000}"/>
    <cellStyle name="SAPBEXundefined 44 7" xfId="18720" xr:uid="{00000000-0005-0000-0000-0000817C0000}"/>
    <cellStyle name="SAPBEXundefined 44 8" xfId="21510" xr:uid="{00000000-0005-0000-0000-0000827C0000}"/>
    <cellStyle name="SAPBEXundefined 44 9" xfId="23261" xr:uid="{00000000-0005-0000-0000-0000837C0000}"/>
    <cellStyle name="SAPBEXundefined 45" xfId="5054" xr:uid="{00000000-0005-0000-0000-0000847C0000}"/>
    <cellStyle name="SAPBEXundefined 45 2" xfId="7592" xr:uid="{00000000-0005-0000-0000-0000857C0000}"/>
    <cellStyle name="SAPBEXundefined 45 3" xfId="10021" xr:uid="{00000000-0005-0000-0000-0000867C0000}"/>
    <cellStyle name="SAPBEXundefined 45 4" xfId="11070" xr:uid="{00000000-0005-0000-0000-0000877C0000}"/>
    <cellStyle name="SAPBEXundefined 45 5" xfId="13458" xr:uid="{00000000-0005-0000-0000-0000887C0000}"/>
    <cellStyle name="SAPBEXundefined 45 6" xfId="15398" xr:uid="{00000000-0005-0000-0000-0000897C0000}"/>
    <cellStyle name="SAPBEXundefined 45 7" xfId="18154" xr:uid="{00000000-0005-0000-0000-00008A7C0000}"/>
    <cellStyle name="SAPBEXundefined 45 8" xfId="20094" xr:uid="{00000000-0005-0000-0000-00008B7C0000}"/>
    <cellStyle name="SAPBEXundefined 45 9" xfId="22743" xr:uid="{00000000-0005-0000-0000-00008C7C0000}"/>
    <cellStyle name="SAPBEXundefined 46" xfId="5084" xr:uid="{00000000-0005-0000-0000-00008D7C0000}"/>
    <cellStyle name="SAPBEXundefined 46 2" xfId="7622" xr:uid="{00000000-0005-0000-0000-00008E7C0000}"/>
    <cellStyle name="SAPBEXundefined 46 3" xfId="10150" xr:uid="{00000000-0005-0000-0000-00008F7C0000}"/>
    <cellStyle name="SAPBEXundefined 46 4" xfId="10468" xr:uid="{00000000-0005-0000-0000-0000907C0000}"/>
    <cellStyle name="SAPBEXundefined 46 5" xfId="12800" xr:uid="{00000000-0005-0000-0000-0000917C0000}"/>
    <cellStyle name="SAPBEXundefined 46 6" xfId="15680" xr:uid="{00000000-0005-0000-0000-0000927C0000}"/>
    <cellStyle name="SAPBEXundefined 46 7" xfId="17496" xr:uid="{00000000-0005-0000-0000-0000937C0000}"/>
    <cellStyle name="SAPBEXundefined 46 8" xfId="20376" xr:uid="{00000000-0005-0000-0000-0000947C0000}"/>
    <cellStyle name="SAPBEXundefined 46 9" xfId="22138" xr:uid="{00000000-0005-0000-0000-0000957C0000}"/>
    <cellStyle name="SAPBEXundefined 47" xfId="5110" xr:uid="{00000000-0005-0000-0000-0000967C0000}"/>
    <cellStyle name="SAPBEXundefined 47 2" xfId="7648" xr:uid="{00000000-0005-0000-0000-0000977C0000}"/>
    <cellStyle name="SAPBEXundefined 47 3" xfId="8425" xr:uid="{00000000-0005-0000-0000-0000987C0000}"/>
    <cellStyle name="SAPBEXundefined 47 4" xfId="12097" xr:uid="{00000000-0005-0000-0000-0000997C0000}"/>
    <cellStyle name="SAPBEXundefined 47 5" xfId="12675" xr:uid="{00000000-0005-0000-0000-00009A7C0000}"/>
    <cellStyle name="SAPBEXundefined 47 6" xfId="16790" xr:uid="{00000000-0005-0000-0000-00009B7C0000}"/>
    <cellStyle name="SAPBEXundefined 47 7" xfId="17371" xr:uid="{00000000-0005-0000-0000-00009C7C0000}"/>
    <cellStyle name="SAPBEXundefined 47 8" xfId="21486" xr:uid="{00000000-0005-0000-0000-00009D7C0000}"/>
    <cellStyle name="SAPBEXundefined 47 9" xfId="22024" xr:uid="{00000000-0005-0000-0000-00009E7C0000}"/>
    <cellStyle name="SAPBEXundefined 48" xfId="5158" xr:uid="{00000000-0005-0000-0000-00009F7C0000}"/>
    <cellStyle name="SAPBEXundefined 48 2" xfId="7696" xr:uid="{00000000-0005-0000-0000-0000A07C0000}"/>
    <cellStyle name="SAPBEXundefined 48 3" xfId="8806" xr:uid="{00000000-0005-0000-0000-0000A17C0000}"/>
    <cellStyle name="SAPBEXundefined 48 4" xfId="11405" xr:uid="{00000000-0005-0000-0000-0000A27C0000}"/>
    <cellStyle name="SAPBEXundefined 48 5" xfId="13821" xr:uid="{00000000-0005-0000-0000-0000A37C0000}"/>
    <cellStyle name="SAPBEXundefined 48 6" xfId="15248" xr:uid="{00000000-0005-0000-0000-0000A47C0000}"/>
    <cellStyle name="SAPBEXundefined 48 7" xfId="18517" xr:uid="{00000000-0005-0000-0000-0000A57C0000}"/>
    <cellStyle name="SAPBEXundefined 48 8" xfId="19944" xr:uid="{00000000-0005-0000-0000-0000A67C0000}"/>
    <cellStyle name="SAPBEXundefined 48 9" xfId="23079" xr:uid="{00000000-0005-0000-0000-0000A77C0000}"/>
    <cellStyle name="SAPBEXundefined 49" xfId="5227" xr:uid="{00000000-0005-0000-0000-0000A87C0000}"/>
    <cellStyle name="SAPBEXundefined 49 2" xfId="7766" xr:uid="{00000000-0005-0000-0000-0000A97C0000}"/>
    <cellStyle name="SAPBEXundefined 49 3" xfId="8669" xr:uid="{00000000-0005-0000-0000-0000AA7C0000}"/>
    <cellStyle name="SAPBEXundefined 49 4" xfId="8205" xr:uid="{00000000-0005-0000-0000-0000AB7C0000}"/>
    <cellStyle name="SAPBEXundefined 49 5" xfId="13543" xr:uid="{00000000-0005-0000-0000-0000AC7C0000}"/>
    <cellStyle name="SAPBEXundefined 49 6" xfId="15188" xr:uid="{00000000-0005-0000-0000-0000AD7C0000}"/>
    <cellStyle name="SAPBEXundefined 49 7" xfId="18239" xr:uid="{00000000-0005-0000-0000-0000AE7C0000}"/>
    <cellStyle name="SAPBEXundefined 49 8" xfId="19884" xr:uid="{00000000-0005-0000-0000-0000AF7C0000}"/>
    <cellStyle name="SAPBEXundefined 49 9" xfId="22820" xr:uid="{00000000-0005-0000-0000-0000B07C0000}"/>
    <cellStyle name="SAPBEXundefined 5" xfId="3231" xr:uid="{00000000-0005-0000-0000-0000B17C0000}"/>
    <cellStyle name="SAPBEXundefined 5 2" xfId="5769" xr:uid="{00000000-0005-0000-0000-0000B27C0000}"/>
    <cellStyle name="SAPBEXundefined 5 3" xfId="8167" xr:uid="{00000000-0005-0000-0000-0000B37C0000}"/>
    <cellStyle name="SAPBEXundefined 5 4" xfId="11705" xr:uid="{00000000-0005-0000-0000-0000B47C0000}"/>
    <cellStyle name="SAPBEXundefined 5 5" xfId="14154" xr:uid="{00000000-0005-0000-0000-0000B57C0000}"/>
    <cellStyle name="SAPBEXundefined 5 6" xfId="16129" xr:uid="{00000000-0005-0000-0000-0000B67C0000}"/>
    <cellStyle name="SAPBEXundefined 5 7" xfId="18850" xr:uid="{00000000-0005-0000-0000-0000B77C0000}"/>
    <cellStyle name="SAPBEXundefined 5 8" xfId="20825" xr:uid="{00000000-0005-0000-0000-0000B87C0000}"/>
    <cellStyle name="SAPBEXundefined 5 9" xfId="23379" xr:uid="{00000000-0005-0000-0000-0000B97C0000}"/>
    <cellStyle name="SAPBEXundefined 50" xfId="5265" xr:uid="{00000000-0005-0000-0000-0000BA7C0000}"/>
    <cellStyle name="SAPBEXundefined 50 2" xfId="9196" xr:uid="{00000000-0005-0000-0000-0000BB7C0000}"/>
    <cellStyle name="SAPBEXundefined 50 3" xfId="12016" xr:uid="{00000000-0005-0000-0000-0000BC7C0000}"/>
    <cellStyle name="SAPBEXundefined 50 4" xfId="14496" xr:uid="{00000000-0005-0000-0000-0000BD7C0000}"/>
    <cellStyle name="SAPBEXundefined 50 5" xfId="16916" xr:uid="{00000000-0005-0000-0000-0000BE7C0000}"/>
    <cellStyle name="SAPBEXundefined 50 6" xfId="19192" xr:uid="{00000000-0005-0000-0000-0000BF7C0000}"/>
    <cellStyle name="SAPBEXundefined 50 7" xfId="21612" xr:uid="{00000000-0005-0000-0000-0000C07C0000}"/>
    <cellStyle name="SAPBEXundefined 50 8" xfId="23691" xr:uid="{00000000-0005-0000-0000-0000C17C0000}"/>
    <cellStyle name="SAPBEXundefined 51" xfId="9777" xr:uid="{00000000-0005-0000-0000-0000C27C0000}"/>
    <cellStyle name="SAPBEXundefined 52" xfId="11917" xr:uid="{00000000-0005-0000-0000-0000C37C0000}"/>
    <cellStyle name="SAPBEXundefined 53" xfId="14389" xr:uid="{00000000-0005-0000-0000-0000C47C0000}"/>
    <cellStyle name="SAPBEXundefined 54" xfId="13834" xr:uid="{00000000-0005-0000-0000-0000C57C0000}"/>
    <cellStyle name="SAPBEXundefined 55" xfId="19085" xr:uid="{00000000-0005-0000-0000-0000C67C0000}"/>
    <cellStyle name="SAPBEXundefined 56" xfId="18530" xr:uid="{00000000-0005-0000-0000-0000C77C0000}"/>
    <cellStyle name="SAPBEXundefined 57" xfId="23592" xr:uid="{00000000-0005-0000-0000-0000C87C0000}"/>
    <cellStyle name="SAPBEXundefined 6" xfId="3274" xr:uid="{00000000-0005-0000-0000-0000C97C0000}"/>
    <cellStyle name="SAPBEXundefined 6 2" xfId="5812" xr:uid="{00000000-0005-0000-0000-0000CA7C0000}"/>
    <cellStyle name="SAPBEXundefined 6 3" xfId="9958" xr:uid="{00000000-0005-0000-0000-0000CB7C0000}"/>
    <cellStyle name="SAPBEXundefined 6 4" xfId="12186" xr:uid="{00000000-0005-0000-0000-0000CC7C0000}"/>
    <cellStyle name="SAPBEXundefined 6 5" xfId="14671" xr:uid="{00000000-0005-0000-0000-0000CD7C0000}"/>
    <cellStyle name="SAPBEXundefined 6 6" xfId="12708" xr:uid="{00000000-0005-0000-0000-0000CE7C0000}"/>
    <cellStyle name="SAPBEXundefined 6 7" xfId="19367" xr:uid="{00000000-0005-0000-0000-0000CF7C0000}"/>
    <cellStyle name="SAPBEXundefined 6 8" xfId="17404" xr:uid="{00000000-0005-0000-0000-0000D07C0000}"/>
    <cellStyle name="SAPBEXundefined 6 9" xfId="23860" xr:uid="{00000000-0005-0000-0000-0000D17C0000}"/>
    <cellStyle name="SAPBEXundefined 7" xfId="3317" xr:uid="{00000000-0005-0000-0000-0000D27C0000}"/>
    <cellStyle name="SAPBEXundefined 7 2" xfId="5855" xr:uid="{00000000-0005-0000-0000-0000D37C0000}"/>
    <cellStyle name="SAPBEXundefined 7 3" xfId="9432" xr:uid="{00000000-0005-0000-0000-0000D47C0000}"/>
    <cellStyle name="SAPBEXundefined 7 4" xfId="11000" xr:uid="{00000000-0005-0000-0000-0000D57C0000}"/>
    <cellStyle name="SAPBEXundefined 7 5" xfId="13375" xr:uid="{00000000-0005-0000-0000-0000D67C0000}"/>
    <cellStyle name="SAPBEXundefined 7 6" xfId="16650" xr:uid="{00000000-0005-0000-0000-0000D77C0000}"/>
    <cellStyle name="SAPBEXundefined 7 7" xfId="18071" xr:uid="{00000000-0005-0000-0000-0000D87C0000}"/>
    <cellStyle name="SAPBEXundefined 7 8" xfId="21346" xr:uid="{00000000-0005-0000-0000-0000D97C0000}"/>
    <cellStyle name="SAPBEXundefined 7 9" xfId="22673" xr:uid="{00000000-0005-0000-0000-0000DA7C0000}"/>
    <cellStyle name="SAPBEXundefined 8" xfId="3360" xr:uid="{00000000-0005-0000-0000-0000DB7C0000}"/>
    <cellStyle name="SAPBEXundefined 8 2" xfId="5898" xr:uid="{00000000-0005-0000-0000-0000DC7C0000}"/>
    <cellStyle name="SAPBEXundefined 8 3" xfId="8320" xr:uid="{00000000-0005-0000-0000-0000DD7C0000}"/>
    <cellStyle name="SAPBEXundefined 8 4" xfId="11334" xr:uid="{00000000-0005-0000-0000-0000DE7C0000}"/>
    <cellStyle name="SAPBEXundefined 8 5" xfId="13744" xr:uid="{00000000-0005-0000-0000-0000DF7C0000}"/>
    <cellStyle name="SAPBEXundefined 8 6" xfId="15530" xr:uid="{00000000-0005-0000-0000-0000E07C0000}"/>
    <cellStyle name="SAPBEXundefined 8 7" xfId="18440" xr:uid="{00000000-0005-0000-0000-0000E17C0000}"/>
    <cellStyle name="SAPBEXundefined 8 8" xfId="20226" xr:uid="{00000000-0005-0000-0000-0000E27C0000}"/>
    <cellStyle name="SAPBEXundefined 8 9" xfId="23008" xr:uid="{00000000-0005-0000-0000-0000E37C0000}"/>
    <cellStyle name="SAPBEXundefined 9" xfId="3403" xr:uid="{00000000-0005-0000-0000-0000E47C0000}"/>
    <cellStyle name="SAPBEXundefined 9 2" xfId="5941" xr:uid="{00000000-0005-0000-0000-0000E57C0000}"/>
    <cellStyle name="SAPBEXundefined 9 3" xfId="9814" xr:uid="{00000000-0005-0000-0000-0000E67C0000}"/>
    <cellStyle name="SAPBEXundefined 9 4" xfId="10474" xr:uid="{00000000-0005-0000-0000-0000E77C0000}"/>
    <cellStyle name="SAPBEXundefined 9 5" xfId="12808" xr:uid="{00000000-0005-0000-0000-0000E87C0000}"/>
    <cellStyle name="SAPBEXundefined 9 6" xfId="15174" xr:uid="{00000000-0005-0000-0000-0000E97C0000}"/>
    <cellStyle name="SAPBEXundefined 9 7" xfId="17504" xr:uid="{00000000-0005-0000-0000-0000EA7C0000}"/>
    <cellStyle name="SAPBEXundefined 9 8" xfId="19870" xr:uid="{00000000-0005-0000-0000-0000EB7C0000}"/>
    <cellStyle name="SAPBEXundefined 9 9" xfId="22144" xr:uid="{00000000-0005-0000-0000-0000EC7C0000}"/>
    <cellStyle name="scenario" xfId="1706" xr:uid="{00000000-0005-0000-0000-0000ED7C0000}"/>
    <cellStyle name="SECTION" xfId="1707" xr:uid="{00000000-0005-0000-0000-0000EE7C0000}"/>
    <cellStyle name="Sheet Title" xfId="2981" xr:uid="{00000000-0005-0000-0000-0000EF7C0000}"/>
    <cellStyle name="Sheetmult" xfId="1708" xr:uid="{00000000-0005-0000-0000-0000F07C0000}"/>
    <cellStyle name="Shtmultx" xfId="1709" xr:uid="{00000000-0005-0000-0000-0000F17C0000}"/>
    <cellStyle name="Style 1" xfId="1710" xr:uid="{00000000-0005-0000-0000-0000F27C0000}"/>
    <cellStyle name="Style 1 2" xfId="26141" xr:uid="{00000000-0005-0000-0000-0000F37C0000}"/>
    <cellStyle name="Style 1 3" xfId="25945" xr:uid="{00000000-0005-0000-0000-0000F47C0000}"/>
    <cellStyle name="STYLE1" xfId="1711" xr:uid="{00000000-0005-0000-0000-0000F57C0000}"/>
    <cellStyle name="STYLE2" xfId="1712" xr:uid="{00000000-0005-0000-0000-0000F67C0000}"/>
    <cellStyle name="System Defined" xfId="1713" xr:uid="{00000000-0005-0000-0000-0000F77C0000}"/>
    <cellStyle name="TableHeading" xfId="1714" xr:uid="{00000000-0005-0000-0000-0000F87C0000}"/>
    <cellStyle name="tb" xfId="1715" xr:uid="{00000000-0005-0000-0000-0000F97C0000}"/>
    <cellStyle name="TemplateStyle" xfId="25946" xr:uid="{00000000-0005-0000-0000-0000FA7C0000}"/>
    <cellStyle name="Tickmark" xfId="1716" xr:uid="{00000000-0005-0000-0000-0000FB7C0000}"/>
    <cellStyle name="Title 2" xfId="1717" xr:uid="{00000000-0005-0000-0000-0000FC7C0000}"/>
    <cellStyle name="Title 2 2" xfId="1718" xr:uid="{00000000-0005-0000-0000-0000FD7C0000}"/>
    <cellStyle name="Title 3" xfId="2894" xr:uid="{00000000-0005-0000-0000-0000FE7C0000}"/>
    <cellStyle name="Title1" xfId="1719" xr:uid="{00000000-0005-0000-0000-0000FF7C0000}"/>
    <cellStyle name="top" xfId="1720" xr:uid="{00000000-0005-0000-0000-0000007D0000}"/>
    <cellStyle name="Total 2" xfId="1721" xr:uid="{00000000-0005-0000-0000-0000017D0000}"/>
    <cellStyle name="Total 2 10" xfId="3448" xr:uid="{00000000-0005-0000-0000-0000027D0000}"/>
    <cellStyle name="Total 2 10 2" xfId="5986" xr:uid="{00000000-0005-0000-0000-0000037D0000}"/>
    <cellStyle name="Total 2 10 3" xfId="9880" xr:uid="{00000000-0005-0000-0000-0000047D0000}"/>
    <cellStyle name="Total 2 10 4" xfId="10350" xr:uid="{00000000-0005-0000-0000-0000057D0000}"/>
    <cellStyle name="Total 2 10 5" xfId="12672" xr:uid="{00000000-0005-0000-0000-0000067D0000}"/>
    <cellStyle name="Total 2 10 6" xfId="15384" xr:uid="{00000000-0005-0000-0000-0000077D0000}"/>
    <cellStyle name="Total 2 10 7" xfId="17368" xr:uid="{00000000-0005-0000-0000-0000087D0000}"/>
    <cellStyle name="Total 2 10 8" xfId="20080" xr:uid="{00000000-0005-0000-0000-0000097D0000}"/>
    <cellStyle name="Total 2 10 9" xfId="22021" xr:uid="{00000000-0005-0000-0000-00000A7D0000}"/>
    <cellStyle name="Total 2 11" xfId="3473" xr:uid="{00000000-0005-0000-0000-00000B7D0000}"/>
    <cellStyle name="Total 2 11 2" xfId="6011" xr:uid="{00000000-0005-0000-0000-00000C7D0000}"/>
    <cellStyle name="Total 2 11 3" xfId="8010" xr:uid="{00000000-0005-0000-0000-00000D7D0000}"/>
    <cellStyle name="Total 2 11 4" xfId="11048" xr:uid="{00000000-0005-0000-0000-00000E7D0000}"/>
    <cellStyle name="Total 2 11 5" xfId="13432" xr:uid="{00000000-0005-0000-0000-00000F7D0000}"/>
    <cellStyle name="Total 2 11 6" xfId="16407" xr:uid="{00000000-0005-0000-0000-0000107D0000}"/>
    <cellStyle name="Total 2 11 7" xfId="18128" xr:uid="{00000000-0005-0000-0000-0000117D0000}"/>
    <cellStyle name="Total 2 11 8" xfId="21103" xr:uid="{00000000-0005-0000-0000-0000127D0000}"/>
    <cellStyle name="Total 2 11 9" xfId="22721" xr:uid="{00000000-0005-0000-0000-0000137D0000}"/>
    <cellStyle name="Total 2 12" xfId="3534" xr:uid="{00000000-0005-0000-0000-0000147D0000}"/>
    <cellStyle name="Total 2 12 2" xfId="6072" xr:uid="{00000000-0005-0000-0000-0000157D0000}"/>
    <cellStyle name="Total 2 12 3" xfId="8465" xr:uid="{00000000-0005-0000-0000-0000167D0000}"/>
    <cellStyle name="Total 2 12 4" xfId="11880" xr:uid="{00000000-0005-0000-0000-0000177D0000}"/>
    <cellStyle name="Total 2 12 5" xfId="14346" xr:uid="{00000000-0005-0000-0000-0000187D0000}"/>
    <cellStyle name="Total 2 12 6" xfId="15425" xr:uid="{00000000-0005-0000-0000-0000197D0000}"/>
    <cellStyle name="Total 2 12 7" xfId="19042" xr:uid="{00000000-0005-0000-0000-00001A7D0000}"/>
    <cellStyle name="Total 2 12 8" xfId="20121" xr:uid="{00000000-0005-0000-0000-00001B7D0000}"/>
    <cellStyle name="Total 2 12 9" xfId="23556" xr:uid="{00000000-0005-0000-0000-00001C7D0000}"/>
    <cellStyle name="Total 2 13" xfId="3577" xr:uid="{00000000-0005-0000-0000-00001D7D0000}"/>
    <cellStyle name="Total 2 13 2" xfId="6115" xr:uid="{00000000-0005-0000-0000-00001E7D0000}"/>
    <cellStyle name="Total 2 13 3" xfId="9695" xr:uid="{00000000-0005-0000-0000-00001F7D0000}"/>
    <cellStyle name="Total 2 13 4" xfId="11857" xr:uid="{00000000-0005-0000-0000-0000207D0000}"/>
    <cellStyle name="Total 2 13 5" xfId="14059" xr:uid="{00000000-0005-0000-0000-0000217D0000}"/>
    <cellStyle name="Total 2 13 6" xfId="15700" xr:uid="{00000000-0005-0000-0000-0000227D0000}"/>
    <cellStyle name="Total 2 13 7" xfId="18755" xr:uid="{00000000-0005-0000-0000-0000237D0000}"/>
    <cellStyle name="Total 2 13 8" xfId="20396" xr:uid="{00000000-0005-0000-0000-0000247D0000}"/>
    <cellStyle name="Total 2 13 9" xfId="23293" xr:uid="{00000000-0005-0000-0000-0000257D0000}"/>
    <cellStyle name="Total 2 14" xfId="3212" xr:uid="{00000000-0005-0000-0000-0000267D0000}"/>
    <cellStyle name="Total 2 14 2" xfId="5750" xr:uid="{00000000-0005-0000-0000-0000277D0000}"/>
    <cellStyle name="Total 2 14 3" xfId="8912" xr:uid="{00000000-0005-0000-0000-0000287D0000}"/>
    <cellStyle name="Total 2 14 4" xfId="10797" xr:uid="{00000000-0005-0000-0000-0000297D0000}"/>
    <cellStyle name="Total 2 14 5" xfId="13156" xr:uid="{00000000-0005-0000-0000-00002A7D0000}"/>
    <cellStyle name="Total 2 14 6" xfId="16549" xr:uid="{00000000-0005-0000-0000-00002B7D0000}"/>
    <cellStyle name="Total 2 14 7" xfId="17852" xr:uid="{00000000-0005-0000-0000-00002C7D0000}"/>
    <cellStyle name="Total 2 14 8" xfId="21245" xr:uid="{00000000-0005-0000-0000-00002D7D0000}"/>
    <cellStyle name="Total 2 14 9" xfId="22468" xr:uid="{00000000-0005-0000-0000-00002E7D0000}"/>
    <cellStyle name="Total 2 15" xfId="3646" xr:uid="{00000000-0005-0000-0000-00002F7D0000}"/>
    <cellStyle name="Total 2 15 2" xfId="6184" xr:uid="{00000000-0005-0000-0000-0000307D0000}"/>
    <cellStyle name="Total 2 15 3" xfId="7977" xr:uid="{00000000-0005-0000-0000-0000317D0000}"/>
    <cellStyle name="Total 2 15 4" xfId="10250" xr:uid="{00000000-0005-0000-0000-0000327D0000}"/>
    <cellStyle name="Total 2 15 5" xfId="12558" xr:uid="{00000000-0005-0000-0000-0000337D0000}"/>
    <cellStyle name="Total 2 15 6" xfId="15681" xr:uid="{00000000-0005-0000-0000-0000347D0000}"/>
    <cellStyle name="Total 2 15 7" xfId="17254" xr:uid="{00000000-0005-0000-0000-0000357D0000}"/>
    <cellStyle name="Total 2 15 8" xfId="20377" xr:uid="{00000000-0005-0000-0000-0000367D0000}"/>
    <cellStyle name="Total 2 15 9" xfId="21919" xr:uid="{00000000-0005-0000-0000-0000377D0000}"/>
    <cellStyle name="Total 2 16" xfId="3689" xr:uid="{00000000-0005-0000-0000-0000387D0000}"/>
    <cellStyle name="Total 2 16 2" xfId="6227" xr:uid="{00000000-0005-0000-0000-0000397D0000}"/>
    <cellStyle name="Total 2 16 3" xfId="8483" xr:uid="{00000000-0005-0000-0000-00003A7D0000}"/>
    <cellStyle name="Total 2 16 4" xfId="12060" xr:uid="{00000000-0005-0000-0000-00003B7D0000}"/>
    <cellStyle name="Total 2 16 5" xfId="14540" xr:uid="{00000000-0005-0000-0000-00003C7D0000}"/>
    <cellStyle name="Total 2 16 6" xfId="14441" xr:uid="{00000000-0005-0000-0000-00003D7D0000}"/>
    <cellStyle name="Total 2 16 7" xfId="19236" xr:uid="{00000000-0005-0000-0000-00003E7D0000}"/>
    <cellStyle name="Total 2 16 8" xfId="19137" xr:uid="{00000000-0005-0000-0000-00003F7D0000}"/>
    <cellStyle name="Total 2 16 9" xfId="23732" xr:uid="{00000000-0005-0000-0000-0000407D0000}"/>
    <cellStyle name="Total 2 17" xfId="3708" xr:uid="{00000000-0005-0000-0000-0000417D0000}"/>
    <cellStyle name="Total 2 17 2" xfId="6246" xr:uid="{00000000-0005-0000-0000-0000427D0000}"/>
    <cellStyle name="Total 2 17 3" xfId="10120" xr:uid="{00000000-0005-0000-0000-0000437D0000}"/>
    <cellStyle name="Total 2 17 4" xfId="10425" xr:uid="{00000000-0005-0000-0000-0000447D0000}"/>
    <cellStyle name="Total 2 17 5" xfId="14862" xr:uid="{00000000-0005-0000-0000-0000457D0000}"/>
    <cellStyle name="Total 2 17 6" xfId="16456" xr:uid="{00000000-0005-0000-0000-0000467D0000}"/>
    <cellStyle name="Total 2 17 7" xfId="19558" xr:uid="{00000000-0005-0000-0000-0000477D0000}"/>
    <cellStyle name="Total 2 17 8" xfId="21152" xr:uid="{00000000-0005-0000-0000-0000487D0000}"/>
    <cellStyle name="Total 2 17 9" xfId="24034" xr:uid="{00000000-0005-0000-0000-0000497D0000}"/>
    <cellStyle name="Total 2 18" xfId="3751" xr:uid="{00000000-0005-0000-0000-00004A7D0000}"/>
    <cellStyle name="Total 2 18 2" xfId="6289" xr:uid="{00000000-0005-0000-0000-00004B7D0000}"/>
    <cellStyle name="Total 2 18 3" xfId="8718" xr:uid="{00000000-0005-0000-0000-00004C7D0000}"/>
    <cellStyle name="Total 2 18 4" xfId="11940" xr:uid="{00000000-0005-0000-0000-00004D7D0000}"/>
    <cellStyle name="Total 2 18 5" xfId="13352" xr:uid="{00000000-0005-0000-0000-00004E7D0000}"/>
    <cellStyle name="Total 2 18 6" xfId="15210" xr:uid="{00000000-0005-0000-0000-00004F7D0000}"/>
    <cellStyle name="Total 2 18 7" xfId="18048" xr:uid="{00000000-0005-0000-0000-0000507D0000}"/>
    <cellStyle name="Total 2 18 8" xfId="19906" xr:uid="{00000000-0005-0000-0000-0000517D0000}"/>
    <cellStyle name="Total 2 18 9" xfId="22651" xr:uid="{00000000-0005-0000-0000-0000527D0000}"/>
    <cellStyle name="Total 2 19" xfId="3770" xr:uid="{00000000-0005-0000-0000-0000537D0000}"/>
    <cellStyle name="Total 2 19 2" xfId="6308" xr:uid="{00000000-0005-0000-0000-0000547D0000}"/>
    <cellStyle name="Total 2 19 3" xfId="8542" xr:uid="{00000000-0005-0000-0000-0000557D0000}"/>
    <cellStyle name="Total 2 19 4" xfId="11767" xr:uid="{00000000-0005-0000-0000-0000567D0000}"/>
    <cellStyle name="Total 2 19 5" xfId="14219" xr:uid="{00000000-0005-0000-0000-0000577D0000}"/>
    <cellStyle name="Total 2 19 6" xfId="16588" xr:uid="{00000000-0005-0000-0000-0000587D0000}"/>
    <cellStyle name="Total 2 19 7" xfId="18915" xr:uid="{00000000-0005-0000-0000-0000597D0000}"/>
    <cellStyle name="Total 2 19 8" xfId="21284" xr:uid="{00000000-0005-0000-0000-00005A7D0000}"/>
    <cellStyle name="Total 2 19 9" xfId="23441" xr:uid="{00000000-0005-0000-0000-00005B7D0000}"/>
    <cellStyle name="Total 2 2" xfId="3101" xr:uid="{00000000-0005-0000-0000-00005C7D0000}"/>
    <cellStyle name="Total 2 2 10" xfId="25948" xr:uid="{00000000-0005-0000-0000-00005D7D0000}"/>
    <cellStyle name="Total 2 2 2" xfId="5639" xr:uid="{00000000-0005-0000-0000-00005E7D0000}"/>
    <cellStyle name="Total 2 2 3" xfId="9756" xr:uid="{00000000-0005-0000-0000-00005F7D0000}"/>
    <cellStyle name="Total 2 2 4" xfId="11946" xr:uid="{00000000-0005-0000-0000-0000607D0000}"/>
    <cellStyle name="Total 2 2 5" xfId="14419" xr:uid="{00000000-0005-0000-0000-0000617D0000}"/>
    <cellStyle name="Total 2 2 6" xfId="14242" xr:uid="{00000000-0005-0000-0000-0000627D0000}"/>
    <cellStyle name="Total 2 2 7" xfId="19115" xr:uid="{00000000-0005-0000-0000-0000637D0000}"/>
    <cellStyle name="Total 2 2 8" xfId="18938" xr:uid="{00000000-0005-0000-0000-0000647D0000}"/>
    <cellStyle name="Total 2 2 9" xfId="23621" xr:uid="{00000000-0005-0000-0000-0000657D0000}"/>
    <cellStyle name="Total 2 20" xfId="3818" xr:uid="{00000000-0005-0000-0000-0000667D0000}"/>
    <cellStyle name="Total 2 20 2" xfId="6356" xr:uid="{00000000-0005-0000-0000-0000677D0000}"/>
    <cellStyle name="Total 2 20 3" xfId="9818" xr:uid="{00000000-0005-0000-0000-0000687D0000}"/>
    <cellStyle name="Total 2 20 4" xfId="12094" xr:uid="{00000000-0005-0000-0000-0000697D0000}"/>
    <cellStyle name="Total 2 20 5" xfId="14820" xr:uid="{00000000-0005-0000-0000-00006A7D0000}"/>
    <cellStyle name="Total 2 20 6" xfId="16089" xr:uid="{00000000-0005-0000-0000-00006B7D0000}"/>
    <cellStyle name="Total 2 20 7" xfId="19516" xr:uid="{00000000-0005-0000-0000-00006C7D0000}"/>
    <cellStyle name="Total 2 20 8" xfId="20785" xr:uid="{00000000-0005-0000-0000-00006D7D0000}"/>
    <cellStyle name="Total 2 20 9" xfId="24004" xr:uid="{00000000-0005-0000-0000-00006E7D0000}"/>
    <cellStyle name="Total 2 21" xfId="3863" xr:uid="{00000000-0005-0000-0000-00006F7D0000}"/>
    <cellStyle name="Total 2 21 2" xfId="6401" xr:uid="{00000000-0005-0000-0000-0000707D0000}"/>
    <cellStyle name="Total 2 21 3" xfId="8147" xr:uid="{00000000-0005-0000-0000-0000717D0000}"/>
    <cellStyle name="Total 2 21 4" xfId="11253" xr:uid="{00000000-0005-0000-0000-0000727D0000}"/>
    <cellStyle name="Total 2 21 5" xfId="13658" xr:uid="{00000000-0005-0000-0000-0000737D0000}"/>
    <cellStyle name="Total 2 21 6" xfId="15765" xr:uid="{00000000-0005-0000-0000-0000747D0000}"/>
    <cellStyle name="Total 2 21 7" xfId="18354" xr:uid="{00000000-0005-0000-0000-0000757D0000}"/>
    <cellStyle name="Total 2 21 8" xfId="20461" xr:uid="{00000000-0005-0000-0000-0000767D0000}"/>
    <cellStyle name="Total 2 21 9" xfId="22927" xr:uid="{00000000-0005-0000-0000-0000777D0000}"/>
    <cellStyle name="Total 2 22" xfId="3882" xr:uid="{00000000-0005-0000-0000-0000787D0000}"/>
    <cellStyle name="Total 2 22 2" xfId="6420" xr:uid="{00000000-0005-0000-0000-0000797D0000}"/>
    <cellStyle name="Total 2 22 3" xfId="9955" xr:uid="{00000000-0005-0000-0000-00007A7D0000}"/>
    <cellStyle name="Total 2 22 4" xfId="11676" xr:uid="{00000000-0005-0000-0000-00007B7D0000}"/>
    <cellStyle name="Total 2 22 5" xfId="14123" xr:uid="{00000000-0005-0000-0000-00007C7D0000}"/>
    <cellStyle name="Total 2 22 6" xfId="16852" xr:uid="{00000000-0005-0000-0000-00007D7D0000}"/>
    <cellStyle name="Total 2 22 7" xfId="18819" xr:uid="{00000000-0005-0000-0000-00007E7D0000}"/>
    <cellStyle name="Total 2 22 8" xfId="21548" xr:uid="{00000000-0005-0000-0000-00007F7D0000}"/>
    <cellStyle name="Total 2 22 9" xfId="23350" xr:uid="{00000000-0005-0000-0000-0000807D0000}"/>
    <cellStyle name="Total 2 23" xfId="3925" xr:uid="{00000000-0005-0000-0000-0000817D0000}"/>
    <cellStyle name="Total 2 23 2" xfId="6463" xr:uid="{00000000-0005-0000-0000-0000827D0000}"/>
    <cellStyle name="Total 2 23 3" xfId="9780" xr:uid="{00000000-0005-0000-0000-0000837D0000}"/>
    <cellStyle name="Total 2 23 4" xfId="11224" xr:uid="{00000000-0005-0000-0000-0000847D0000}"/>
    <cellStyle name="Total 2 23 5" xfId="13628" xr:uid="{00000000-0005-0000-0000-0000857D0000}"/>
    <cellStyle name="Total 2 23 6" xfId="15864" xr:uid="{00000000-0005-0000-0000-0000867D0000}"/>
    <cellStyle name="Total 2 23 7" xfId="18324" xr:uid="{00000000-0005-0000-0000-0000877D0000}"/>
    <cellStyle name="Total 2 23 8" xfId="20560" xr:uid="{00000000-0005-0000-0000-0000887D0000}"/>
    <cellStyle name="Total 2 23 9" xfId="22899" xr:uid="{00000000-0005-0000-0000-0000897D0000}"/>
    <cellStyle name="Total 2 24" xfId="3968" xr:uid="{00000000-0005-0000-0000-00008A7D0000}"/>
    <cellStyle name="Total 2 24 2" xfId="6506" xr:uid="{00000000-0005-0000-0000-00008B7D0000}"/>
    <cellStyle name="Total 2 24 3" xfId="8011" xr:uid="{00000000-0005-0000-0000-00008C7D0000}"/>
    <cellStyle name="Total 2 24 4" xfId="12215" xr:uid="{00000000-0005-0000-0000-00008D7D0000}"/>
    <cellStyle name="Total 2 24 5" xfId="14837" xr:uid="{00000000-0005-0000-0000-00008E7D0000}"/>
    <cellStyle name="Total 2 24 6" xfId="16628" xr:uid="{00000000-0005-0000-0000-00008F7D0000}"/>
    <cellStyle name="Total 2 24 7" xfId="19533" xr:uid="{00000000-0005-0000-0000-0000907D0000}"/>
    <cellStyle name="Total 2 24 8" xfId="21324" xr:uid="{00000000-0005-0000-0000-0000917D0000}"/>
    <cellStyle name="Total 2 24 9" xfId="24018" xr:uid="{00000000-0005-0000-0000-0000927D0000}"/>
    <cellStyle name="Total 2 25" xfId="4011" xr:uid="{00000000-0005-0000-0000-0000937D0000}"/>
    <cellStyle name="Total 2 25 2" xfId="6549" xr:uid="{00000000-0005-0000-0000-0000947D0000}"/>
    <cellStyle name="Total 2 25 3" xfId="9570" xr:uid="{00000000-0005-0000-0000-0000957D0000}"/>
    <cellStyle name="Total 2 25 4" xfId="10467" xr:uid="{00000000-0005-0000-0000-0000967D0000}"/>
    <cellStyle name="Total 2 25 5" xfId="12799" xr:uid="{00000000-0005-0000-0000-0000977D0000}"/>
    <cellStyle name="Total 2 25 6" xfId="12572" xr:uid="{00000000-0005-0000-0000-0000987D0000}"/>
    <cellStyle name="Total 2 25 7" xfId="17495" xr:uid="{00000000-0005-0000-0000-0000997D0000}"/>
    <cellStyle name="Total 2 25 8" xfId="17268" xr:uid="{00000000-0005-0000-0000-00009A7D0000}"/>
    <cellStyle name="Total 2 25 9" xfId="22137" xr:uid="{00000000-0005-0000-0000-00009B7D0000}"/>
    <cellStyle name="Total 2 26" xfId="4030" xr:uid="{00000000-0005-0000-0000-00009C7D0000}"/>
    <cellStyle name="Total 2 26 2" xfId="6568" xr:uid="{00000000-0005-0000-0000-00009D7D0000}"/>
    <cellStyle name="Total 2 26 3" xfId="9975" xr:uid="{00000000-0005-0000-0000-00009E7D0000}"/>
    <cellStyle name="Total 2 26 4" xfId="10759" xr:uid="{00000000-0005-0000-0000-00009F7D0000}"/>
    <cellStyle name="Total 2 26 5" xfId="13114" xr:uid="{00000000-0005-0000-0000-0000A07D0000}"/>
    <cellStyle name="Total 2 26 6" xfId="16150" xr:uid="{00000000-0005-0000-0000-0000A17D0000}"/>
    <cellStyle name="Total 2 26 7" xfId="17810" xr:uid="{00000000-0005-0000-0000-0000A27D0000}"/>
    <cellStyle name="Total 2 26 8" xfId="20846" xr:uid="{00000000-0005-0000-0000-0000A37D0000}"/>
    <cellStyle name="Total 2 26 9" xfId="22431" xr:uid="{00000000-0005-0000-0000-0000A47D0000}"/>
    <cellStyle name="Total 2 27" xfId="4080" xr:uid="{00000000-0005-0000-0000-0000A57D0000}"/>
    <cellStyle name="Total 2 27 2" xfId="6618" xr:uid="{00000000-0005-0000-0000-0000A67D0000}"/>
    <cellStyle name="Total 2 27 3" xfId="5458" xr:uid="{00000000-0005-0000-0000-0000A77D0000}"/>
    <cellStyle name="Total 2 27 4" xfId="11987" xr:uid="{00000000-0005-0000-0000-0000A87D0000}"/>
    <cellStyle name="Total 2 27 5" xfId="14465" xr:uid="{00000000-0005-0000-0000-0000A97D0000}"/>
    <cellStyle name="Total 2 27 6" xfId="15513" xr:uid="{00000000-0005-0000-0000-0000AA7D0000}"/>
    <cellStyle name="Total 2 27 7" xfId="19161" xr:uid="{00000000-0005-0000-0000-0000AB7D0000}"/>
    <cellStyle name="Total 2 27 8" xfId="20209" xr:uid="{00000000-0005-0000-0000-0000AC7D0000}"/>
    <cellStyle name="Total 2 27 9" xfId="23662" xr:uid="{00000000-0005-0000-0000-0000AD7D0000}"/>
    <cellStyle name="Total 2 28" xfId="4116" xr:uid="{00000000-0005-0000-0000-0000AE7D0000}"/>
    <cellStyle name="Total 2 28 2" xfId="6654" xr:uid="{00000000-0005-0000-0000-0000AF7D0000}"/>
    <cellStyle name="Total 2 28 3" xfId="7871" xr:uid="{00000000-0005-0000-0000-0000B07D0000}"/>
    <cellStyle name="Total 2 28 4" xfId="11526" xr:uid="{00000000-0005-0000-0000-0000B17D0000}"/>
    <cellStyle name="Total 2 28 5" xfId="13955" xr:uid="{00000000-0005-0000-0000-0000B27D0000}"/>
    <cellStyle name="Total 2 28 6" xfId="16505" xr:uid="{00000000-0005-0000-0000-0000B37D0000}"/>
    <cellStyle name="Total 2 28 7" xfId="18651" xr:uid="{00000000-0005-0000-0000-0000B47D0000}"/>
    <cellStyle name="Total 2 28 8" xfId="21201" xr:uid="{00000000-0005-0000-0000-0000B57D0000}"/>
    <cellStyle name="Total 2 28 9" xfId="23200" xr:uid="{00000000-0005-0000-0000-0000B67D0000}"/>
    <cellStyle name="Total 2 29" xfId="4159" xr:uid="{00000000-0005-0000-0000-0000B77D0000}"/>
    <cellStyle name="Total 2 29 2" xfId="6697" xr:uid="{00000000-0005-0000-0000-0000B87D0000}"/>
    <cellStyle name="Total 2 29 3" xfId="9220" xr:uid="{00000000-0005-0000-0000-0000B97D0000}"/>
    <cellStyle name="Total 2 29 4" xfId="11456" xr:uid="{00000000-0005-0000-0000-0000BA7D0000}"/>
    <cellStyle name="Total 2 29 5" xfId="13877" xr:uid="{00000000-0005-0000-0000-0000BB7D0000}"/>
    <cellStyle name="Total 2 29 6" xfId="15886" xr:uid="{00000000-0005-0000-0000-0000BC7D0000}"/>
    <cellStyle name="Total 2 29 7" xfId="18573" xr:uid="{00000000-0005-0000-0000-0000BD7D0000}"/>
    <cellStyle name="Total 2 29 8" xfId="20582" xr:uid="{00000000-0005-0000-0000-0000BE7D0000}"/>
    <cellStyle name="Total 2 29 9" xfId="23131" xr:uid="{00000000-0005-0000-0000-0000BF7D0000}"/>
    <cellStyle name="Total 2 3" xfId="3147" xr:uid="{00000000-0005-0000-0000-0000C07D0000}"/>
    <cellStyle name="Total 2 3 10" xfId="25949" xr:uid="{00000000-0005-0000-0000-0000C17D0000}"/>
    <cellStyle name="Total 2 3 2" xfId="5685" xr:uid="{00000000-0005-0000-0000-0000C27D0000}"/>
    <cellStyle name="Total 2 3 3" xfId="9294" xr:uid="{00000000-0005-0000-0000-0000C37D0000}"/>
    <cellStyle name="Total 2 3 4" xfId="11513" xr:uid="{00000000-0005-0000-0000-0000C47D0000}"/>
    <cellStyle name="Total 2 3 5" xfId="13941" xr:uid="{00000000-0005-0000-0000-0000C57D0000}"/>
    <cellStyle name="Total 2 3 6" xfId="16471" xr:uid="{00000000-0005-0000-0000-0000C67D0000}"/>
    <cellStyle name="Total 2 3 7" xfId="18637" xr:uid="{00000000-0005-0000-0000-0000C77D0000}"/>
    <cellStyle name="Total 2 3 8" xfId="21167" xr:uid="{00000000-0005-0000-0000-0000C87D0000}"/>
    <cellStyle name="Total 2 3 9" xfId="23187" xr:uid="{00000000-0005-0000-0000-0000C97D0000}"/>
    <cellStyle name="Total 2 30" xfId="4202" xr:uid="{00000000-0005-0000-0000-0000CA7D0000}"/>
    <cellStyle name="Total 2 30 2" xfId="6740" xr:uid="{00000000-0005-0000-0000-0000CB7D0000}"/>
    <cellStyle name="Total 2 30 3" xfId="8987" xr:uid="{00000000-0005-0000-0000-0000CC7D0000}"/>
    <cellStyle name="Total 2 30 4" xfId="9441" xr:uid="{00000000-0005-0000-0000-0000CD7D0000}"/>
    <cellStyle name="Total 2 30 5" xfId="12373" xr:uid="{00000000-0005-0000-0000-0000CE7D0000}"/>
    <cellStyle name="Total 2 30 6" xfId="16052" xr:uid="{00000000-0005-0000-0000-0000CF7D0000}"/>
    <cellStyle name="Total 2 30 7" xfId="17069" xr:uid="{00000000-0005-0000-0000-0000D07D0000}"/>
    <cellStyle name="Total 2 30 8" xfId="20748" xr:uid="{00000000-0005-0000-0000-0000D17D0000}"/>
    <cellStyle name="Total 2 30 9" xfId="21758" xr:uid="{00000000-0005-0000-0000-0000D27D0000}"/>
    <cellStyle name="Total 2 31" xfId="4244" xr:uid="{00000000-0005-0000-0000-0000D37D0000}"/>
    <cellStyle name="Total 2 31 2" xfId="6782" xr:uid="{00000000-0005-0000-0000-0000D47D0000}"/>
    <cellStyle name="Total 2 31 3" xfId="9428" xr:uid="{00000000-0005-0000-0000-0000D57D0000}"/>
    <cellStyle name="Total 2 31 4" xfId="11796" xr:uid="{00000000-0005-0000-0000-0000D67D0000}"/>
    <cellStyle name="Total 2 31 5" xfId="14253" xr:uid="{00000000-0005-0000-0000-0000D77D0000}"/>
    <cellStyle name="Total 2 31 6" xfId="15641" xr:uid="{00000000-0005-0000-0000-0000D87D0000}"/>
    <cellStyle name="Total 2 31 7" xfId="18949" xr:uid="{00000000-0005-0000-0000-0000D97D0000}"/>
    <cellStyle name="Total 2 31 8" xfId="20337" xr:uid="{00000000-0005-0000-0000-0000DA7D0000}"/>
    <cellStyle name="Total 2 31 9" xfId="23471" xr:uid="{00000000-0005-0000-0000-0000DB7D0000}"/>
    <cellStyle name="Total 2 32" xfId="4287" xr:uid="{00000000-0005-0000-0000-0000DC7D0000}"/>
    <cellStyle name="Total 2 32 2" xfId="6825" xr:uid="{00000000-0005-0000-0000-0000DD7D0000}"/>
    <cellStyle name="Total 2 32 3" xfId="8002" xr:uid="{00000000-0005-0000-0000-0000DE7D0000}"/>
    <cellStyle name="Total 2 32 4" xfId="11812" xr:uid="{00000000-0005-0000-0000-0000DF7D0000}"/>
    <cellStyle name="Total 2 32 5" xfId="14269" xr:uid="{00000000-0005-0000-0000-0000E07D0000}"/>
    <cellStyle name="Total 2 32 6" xfId="16143" xr:uid="{00000000-0005-0000-0000-0000E17D0000}"/>
    <cellStyle name="Total 2 32 7" xfId="18965" xr:uid="{00000000-0005-0000-0000-0000E27D0000}"/>
    <cellStyle name="Total 2 32 8" xfId="20839" xr:uid="{00000000-0005-0000-0000-0000E37D0000}"/>
    <cellStyle name="Total 2 32 9" xfId="23487" xr:uid="{00000000-0005-0000-0000-0000E47D0000}"/>
    <cellStyle name="Total 2 33" xfId="4330" xr:uid="{00000000-0005-0000-0000-0000E57D0000}"/>
    <cellStyle name="Total 2 33 2" xfId="6868" xr:uid="{00000000-0005-0000-0000-0000E67D0000}"/>
    <cellStyle name="Total 2 33 3" xfId="10152" xr:uid="{00000000-0005-0000-0000-0000E77D0000}"/>
    <cellStyle name="Total 2 33 4" xfId="12142" xr:uid="{00000000-0005-0000-0000-0000E87D0000}"/>
    <cellStyle name="Total 2 33 5" xfId="14625" xr:uid="{00000000-0005-0000-0000-0000E97D0000}"/>
    <cellStyle name="Total 2 33 6" xfId="13302" xr:uid="{00000000-0005-0000-0000-0000EA7D0000}"/>
    <cellStyle name="Total 2 33 7" xfId="19321" xr:uid="{00000000-0005-0000-0000-0000EB7D0000}"/>
    <cellStyle name="Total 2 33 8" xfId="17998" xr:uid="{00000000-0005-0000-0000-0000EC7D0000}"/>
    <cellStyle name="Total 2 33 9" xfId="23816" xr:uid="{00000000-0005-0000-0000-0000ED7D0000}"/>
    <cellStyle name="Total 2 34" xfId="4373" xr:uid="{00000000-0005-0000-0000-0000EE7D0000}"/>
    <cellStyle name="Total 2 34 2" xfId="6911" xr:uid="{00000000-0005-0000-0000-0000EF7D0000}"/>
    <cellStyle name="Total 2 34 3" xfId="9509" xr:uid="{00000000-0005-0000-0000-0000F07D0000}"/>
    <cellStyle name="Total 2 34 4" xfId="11389" xr:uid="{00000000-0005-0000-0000-0000F17D0000}"/>
    <cellStyle name="Total 2 34 5" xfId="13804" xr:uid="{00000000-0005-0000-0000-0000F27D0000}"/>
    <cellStyle name="Total 2 34 6" xfId="16079" xr:uid="{00000000-0005-0000-0000-0000F37D0000}"/>
    <cellStyle name="Total 2 34 7" xfId="18500" xr:uid="{00000000-0005-0000-0000-0000F47D0000}"/>
    <cellStyle name="Total 2 34 8" xfId="20775" xr:uid="{00000000-0005-0000-0000-0000F57D0000}"/>
    <cellStyle name="Total 2 34 9" xfId="23063" xr:uid="{00000000-0005-0000-0000-0000F67D0000}"/>
    <cellStyle name="Total 2 35" xfId="4416" xr:uid="{00000000-0005-0000-0000-0000F77D0000}"/>
    <cellStyle name="Total 2 35 2" xfId="6954" xr:uid="{00000000-0005-0000-0000-0000F87D0000}"/>
    <cellStyle name="Total 2 35 3" xfId="5506" xr:uid="{00000000-0005-0000-0000-0000F97D0000}"/>
    <cellStyle name="Total 2 35 4" xfId="10600" xr:uid="{00000000-0005-0000-0000-0000FA7D0000}"/>
    <cellStyle name="Total 2 35 5" xfId="12948" xr:uid="{00000000-0005-0000-0000-0000FB7D0000}"/>
    <cellStyle name="Total 2 35 6" xfId="15888" xr:uid="{00000000-0005-0000-0000-0000FC7D0000}"/>
    <cellStyle name="Total 2 35 7" xfId="17644" xr:uid="{00000000-0005-0000-0000-0000FD7D0000}"/>
    <cellStyle name="Total 2 35 8" xfId="20584" xr:uid="{00000000-0005-0000-0000-0000FE7D0000}"/>
    <cellStyle name="Total 2 35 9" xfId="22273" xr:uid="{00000000-0005-0000-0000-0000FF7D0000}"/>
    <cellStyle name="Total 2 36" xfId="4459" xr:uid="{00000000-0005-0000-0000-0000007E0000}"/>
    <cellStyle name="Total 2 36 2" xfId="6997" xr:uid="{00000000-0005-0000-0000-0000017E0000}"/>
    <cellStyle name="Total 2 36 3" xfId="8535" xr:uid="{00000000-0005-0000-0000-0000027E0000}"/>
    <cellStyle name="Total 2 36 4" xfId="10554" xr:uid="{00000000-0005-0000-0000-0000037E0000}"/>
    <cellStyle name="Total 2 36 5" xfId="12897" xr:uid="{00000000-0005-0000-0000-0000047E0000}"/>
    <cellStyle name="Total 2 36 6" xfId="16651" xr:uid="{00000000-0005-0000-0000-0000057E0000}"/>
    <cellStyle name="Total 2 36 7" xfId="17593" xr:uid="{00000000-0005-0000-0000-0000067E0000}"/>
    <cellStyle name="Total 2 36 8" xfId="21347" xr:uid="{00000000-0005-0000-0000-0000077E0000}"/>
    <cellStyle name="Total 2 36 9" xfId="22225" xr:uid="{00000000-0005-0000-0000-0000087E0000}"/>
    <cellStyle name="Total 2 37" xfId="4509" xr:uid="{00000000-0005-0000-0000-0000097E0000}"/>
    <cellStyle name="Total 2 37 2" xfId="7047" xr:uid="{00000000-0005-0000-0000-00000A7E0000}"/>
    <cellStyle name="Total 2 37 3" xfId="9142" xr:uid="{00000000-0005-0000-0000-00000B7E0000}"/>
    <cellStyle name="Total 2 37 4" xfId="11128" xr:uid="{00000000-0005-0000-0000-00000C7E0000}"/>
    <cellStyle name="Total 2 37 5" xfId="13523" xr:uid="{00000000-0005-0000-0000-00000D7E0000}"/>
    <cellStyle name="Total 2 37 6" xfId="15928" xr:uid="{00000000-0005-0000-0000-00000E7E0000}"/>
    <cellStyle name="Total 2 37 7" xfId="18219" xr:uid="{00000000-0005-0000-0000-00000F7E0000}"/>
    <cellStyle name="Total 2 37 8" xfId="20624" xr:uid="{00000000-0005-0000-0000-0000107E0000}"/>
    <cellStyle name="Total 2 37 9" xfId="22801" xr:uid="{00000000-0005-0000-0000-0000117E0000}"/>
    <cellStyle name="Total 2 38" xfId="4544" xr:uid="{00000000-0005-0000-0000-0000127E0000}"/>
    <cellStyle name="Total 2 38 2" xfId="7082" xr:uid="{00000000-0005-0000-0000-0000137E0000}"/>
    <cellStyle name="Total 2 38 3" xfId="8508" xr:uid="{00000000-0005-0000-0000-0000147E0000}"/>
    <cellStyle name="Total 2 38 4" xfId="9630" xr:uid="{00000000-0005-0000-0000-0000157E0000}"/>
    <cellStyle name="Total 2 38 5" xfId="12532" xr:uid="{00000000-0005-0000-0000-0000167E0000}"/>
    <cellStyle name="Total 2 38 6" xfId="16859" xr:uid="{00000000-0005-0000-0000-0000177E0000}"/>
    <cellStyle name="Total 2 38 7" xfId="17228" xr:uid="{00000000-0005-0000-0000-0000187E0000}"/>
    <cellStyle name="Total 2 38 8" xfId="21555" xr:uid="{00000000-0005-0000-0000-0000197E0000}"/>
    <cellStyle name="Total 2 38 9" xfId="21896" xr:uid="{00000000-0005-0000-0000-00001A7E0000}"/>
    <cellStyle name="Total 2 39" xfId="4588" xr:uid="{00000000-0005-0000-0000-00001B7E0000}"/>
    <cellStyle name="Total 2 39 2" xfId="7126" xr:uid="{00000000-0005-0000-0000-00001C7E0000}"/>
    <cellStyle name="Total 2 39 3" xfId="9205" xr:uid="{00000000-0005-0000-0000-00001D7E0000}"/>
    <cellStyle name="Total 2 39 4" xfId="12242" xr:uid="{00000000-0005-0000-0000-00001E7E0000}"/>
    <cellStyle name="Total 2 39 5" xfId="12794" xr:uid="{00000000-0005-0000-0000-00001F7E0000}"/>
    <cellStyle name="Total 2 39 6" xfId="15293" xr:uid="{00000000-0005-0000-0000-0000207E0000}"/>
    <cellStyle name="Total 2 39 7" xfId="17490" xr:uid="{00000000-0005-0000-0000-0000217E0000}"/>
    <cellStyle name="Total 2 39 8" xfId="19989" xr:uid="{00000000-0005-0000-0000-0000227E0000}"/>
    <cellStyle name="Total 2 39 9" xfId="22133" xr:uid="{00000000-0005-0000-0000-0000237E0000}"/>
    <cellStyle name="Total 2 4" xfId="3190" xr:uid="{00000000-0005-0000-0000-0000247E0000}"/>
    <cellStyle name="Total 2 4 10" xfId="25950" xr:uid="{00000000-0005-0000-0000-0000257E0000}"/>
    <cellStyle name="Total 2 4 2" xfId="5728" xr:uid="{00000000-0005-0000-0000-0000267E0000}"/>
    <cellStyle name="Total 2 4 3" xfId="8012" xr:uid="{00000000-0005-0000-0000-0000277E0000}"/>
    <cellStyle name="Total 2 4 4" xfId="10526" xr:uid="{00000000-0005-0000-0000-0000287E0000}"/>
    <cellStyle name="Total 2 4 5" xfId="12867" xr:uid="{00000000-0005-0000-0000-0000297E0000}"/>
    <cellStyle name="Total 2 4 6" xfId="16301" xr:uid="{00000000-0005-0000-0000-00002A7E0000}"/>
    <cellStyle name="Total 2 4 7" xfId="17563" xr:uid="{00000000-0005-0000-0000-00002B7E0000}"/>
    <cellStyle name="Total 2 4 8" xfId="20997" xr:uid="{00000000-0005-0000-0000-00002C7E0000}"/>
    <cellStyle name="Total 2 4 9" xfId="22197" xr:uid="{00000000-0005-0000-0000-00002D7E0000}"/>
    <cellStyle name="Total 2 40" xfId="4631" xr:uid="{00000000-0005-0000-0000-00002E7E0000}"/>
    <cellStyle name="Total 2 40 2" xfId="7169" xr:uid="{00000000-0005-0000-0000-00002F7E0000}"/>
    <cellStyle name="Total 2 40 3" xfId="8244" xr:uid="{00000000-0005-0000-0000-0000307E0000}"/>
    <cellStyle name="Total 2 40 4" xfId="10460" xr:uid="{00000000-0005-0000-0000-0000317E0000}"/>
    <cellStyle name="Total 2 40 5" xfId="12792" xr:uid="{00000000-0005-0000-0000-0000327E0000}"/>
    <cellStyle name="Total 2 40 6" xfId="15743" xr:uid="{00000000-0005-0000-0000-0000337E0000}"/>
    <cellStyle name="Total 2 40 7" xfId="17488" xr:uid="{00000000-0005-0000-0000-0000347E0000}"/>
    <cellStyle name="Total 2 40 8" xfId="20439" xr:uid="{00000000-0005-0000-0000-0000357E0000}"/>
    <cellStyle name="Total 2 40 9" xfId="22131" xr:uid="{00000000-0005-0000-0000-0000367E0000}"/>
    <cellStyle name="Total 2 41" xfId="4674" xr:uid="{00000000-0005-0000-0000-0000377E0000}"/>
    <cellStyle name="Total 2 41 2" xfId="7212" xr:uid="{00000000-0005-0000-0000-0000387E0000}"/>
    <cellStyle name="Total 2 41 3" xfId="9254" xr:uid="{00000000-0005-0000-0000-0000397E0000}"/>
    <cellStyle name="Total 2 41 4" xfId="11933" xr:uid="{00000000-0005-0000-0000-00003A7E0000}"/>
    <cellStyle name="Total 2 41 5" xfId="14406" xr:uid="{00000000-0005-0000-0000-00003B7E0000}"/>
    <cellStyle name="Total 2 41 6" xfId="15353" xr:uid="{00000000-0005-0000-0000-00003C7E0000}"/>
    <cellStyle name="Total 2 41 7" xfId="19102" xr:uid="{00000000-0005-0000-0000-00003D7E0000}"/>
    <cellStyle name="Total 2 41 8" xfId="20049" xr:uid="{00000000-0005-0000-0000-00003E7E0000}"/>
    <cellStyle name="Total 2 41 9" xfId="23608" xr:uid="{00000000-0005-0000-0000-00003F7E0000}"/>
    <cellStyle name="Total 2 42" xfId="4716" xr:uid="{00000000-0005-0000-0000-0000407E0000}"/>
    <cellStyle name="Total 2 42 2" xfId="7254" xr:uid="{00000000-0005-0000-0000-0000417E0000}"/>
    <cellStyle name="Total 2 42 3" xfId="8109" xr:uid="{00000000-0005-0000-0000-0000427E0000}"/>
    <cellStyle name="Total 2 42 4" xfId="11477" xr:uid="{00000000-0005-0000-0000-0000437E0000}"/>
    <cellStyle name="Total 2 42 5" xfId="13901" xr:uid="{00000000-0005-0000-0000-0000447E0000}"/>
    <cellStyle name="Total 2 42 6" xfId="12308" xr:uid="{00000000-0005-0000-0000-0000457E0000}"/>
    <cellStyle name="Total 2 42 7" xfId="18597" xr:uid="{00000000-0005-0000-0000-0000467E0000}"/>
    <cellStyle name="Total 2 42 8" xfId="17004" xr:uid="{00000000-0005-0000-0000-0000477E0000}"/>
    <cellStyle name="Total 2 42 9" xfId="23152" xr:uid="{00000000-0005-0000-0000-0000487E0000}"/>
    <cellStyle name="Total 2 43" xfId="4759" xr:uid="{00000000-0005-0000-0000-0000497E0000}"/>
    <cellStyle name="Total 2 43 2" xfId="7297" xr:uid="{00000000-0005-0000-0000-00004A7E0000}"/>
    <cellStyle name="Total 2 43 3" xfId="9264" xr:uid="{00000000-0005-0000-0000-00004B7E0000}"/>
    <cellStyle name="Total 2 43 4" xfId="12131" xr:uid="{00000000-0005-0000-0000-00004C7E0000}"/>
    <cellStyle name="Total 2 43 5" xfId="14613" xr:uid="{00000000-0005-0000-0000-00004D7E0000}"/>
    <cellStyle name="Total 2 43 6" xfId="16316" xr:uid="{00000000-0005-0000-0000-00004E7E0000}"/>
    <cellStyle name="Total 2 43 7" xfId="19309" xr:uid="{00000000-0005-0000-0000-00004F7E0000}"/>
    <cellStyle name="Total 2 43 8" xfId="21012" xr:uid="{00000000-0005-0000-0000-0000507E0000}"/>
    <cellStyle name="Total 2 43 9" xfId="23805" xr:uid="{00000000-0005-0000-0000-0000517E0000}"/>
    <cellStyle name="Total 2 44" xfId="4778" xr:uid="{00000000-0005-0000-0000-0000527E0000}"/>
    <cellStyle name="Total 2 44 2" xfId="7316" xr:uid="{00000000-0005-0000-0000-0000537E0000}"/>
    <cellStyle name="Total 2 44 3" xfId="9080" xr:uid="{00000000-0005-0000-0000-0000547E0000}"/>
    <cellStyle name="Total 2 44 4" xfId="11862" xr:uid="{00000000-0005-0000-0000-0000557E0000}"/>
    <cellStyle name="Total 2 44 5" xfId="14325" xr:uid="{00000000-0005-0000-0000-0000567E0000}"/>
    <cellStyle name="Total 2 44 6" xfId="15123" xr:uid="{00000000-0005-0000-0000-0000577E0000}"/>
    <cellStyle name="Total 2 44 7" xfId="19021" xr:uid="{00000000-0005-0000-0000-0000587E0000}"/>
    <cellStyle name="Total 2 44 8" xfId="19819" xr:uid="{00000000-0005-0000-0000-0000597E0000}"/>
    <cellStyle name="Total 2 44 9" xfId="23538" xr:uid="{00000000-0005-0000-0000-00005A7E0000}"/>
    <cellStyle name="Total 2 45" xfId="4821" xr:uid="{00000000-0005-0000-0000-00005B7E0000}"/>
    <cellStyle name="Total 2 45 2" xfId="7359" xr:uid="{00000000-0005-0000-0000-00005C7E0000}"/>
    <cellStyle name="Total 2 45 3" xfId="9130" xr:uid="{00000000-0005-0000-0000-00005D7E0000}"/>
    <cellStyle name="Total 2 45 4" xfId="11249" xr:uid="{00000000-0005-0000-0000-00005E7E0000}"/>
    <cellStyle name="Total 2 45 5" xfId="13654" xr:uid="{00000000-0005-0000-0000-00005F7E0000}"/>
    <cellStyle name="Total 2 45 6" xfId="15604" xr:uid="{00000000-0005-0000-0000-0000607E0000}"/>
    <cellStyle name="Total 2 45 7" xfId="18350" xr:uid="{00000000-0005-0000-0000-0000617E0000}"/>
    <cellStyle name="Total 2 45 8" xfId="20300" xr:uid="{00000000-0005-0000-0000-0000627E0000}"/>
    <cellStyle name="Total 2 45 9" xfId="22923" xr:uid="{00000000-0005-0000-0000-0000637E0000}"/>
    <cellStyle name="Total 2 46" xfId="4864" xr:uid="{00000000-0005-0000-0000-0000647E0000}"/>
    <cellStyle name="Total 2 46 2" xfId="7402" xr:uid="{00000000-0005-0000-0000-0000657E0000}"/>
    <cellStyle name="Total 2 46 3" xfId="8924" xr:uid="{00000000-0005-0000-0000-0000667E0000}"/>
    <cellStyle name="Total 2 46 4" xfId="10959" xr:uid="{00000000-0005-0000-0000-0000677E0000}"/>
    <cellStyle name="Total 2 46 5" xfId="13330" xr:uid="{00000000-0005-0000-0000-0000687E0000}"/>
    <cellStyle name="Total 2 46 6" xfId="16865" xr:uid="{00000000-0005-0000-0000-0000697E0000}"/>
    <cellStyle name="Total 2 46 7" xfId="18026" xr:uid="{00000000-0005-0000-0000-00006A7E0000}"/>
    <cellStyle name="Total 2 46 8" xfId="21561" xr:uid="{00000000-0005-0000-0000-00006B7E0000}"/>
    <cellStyle name="Total 2 46 9" xfId="22630" xr:uid="{00000000-0005-0000-0000-00006C7E0000}"/>
    <cellStyle name="Total 2 47" xfId="4910" xr:uid="{00000000-0005-0000-0000-00006D7E0000}"/>
    <cellStyle name="Total 2 47 2" xfId="7448" xr:uid="{00000000-0005-0000-0000-00006E7E0000}"/>
    <cellStyle name="Total 2 47 3" xfId="9257" xr:uid="{00000000-0005-0000-0000-00006F7E0000}"/>
    <cellStyle name="Total 2 47 4" xfId="9306" xr:uid="{00000000-0005-0000-0000-0000707E0000}"/>
    <cellStyle name="Total 2 47 5" xfId="12513" xr:uid="{00000000-0005-0000-0000-0000717E0000}"/>
    <cellStyle name="Total 2 47 6" xfId="16663" xr:uid="{00000000-0005-0000-0000-0000727E0000}"/>
    <cellStyle name="Total 2 47 7" xfId="17209" xr:uid="{00000000-0005-0000-0000-0000737E0000}"/>
    <cellStyle name="Total 2 47 8" xfId="21359" xr:uid="{00000000-0005-0000-0000-0000747E0000}"/>
    <cellStyle name="Total 2 47 9" xfId="21880" xr:uid="{00000000-0005-0000-0000-0000757E0000}"/>
    <cellStyle name="Total 2 48" xfId="4943" xr:uid="{00000000-0005-0000-0000-0000767E0000}"/>
    <cellStyle name="Total 2 48 2" xfId="7481" xr:uid="{00000000-0005-0000-0000-0000777E0000}"/>
    <cellStyle name="Total 2 48 3" xfId="8238" xr:uid="{00000000-0005-0000-0000-0000787E0000}"/>
    <cellStyle name="Total 2 48 4" xfId="5631" xr:uid="{00000000-0005-0000-0000-0000797E0000}"/>
    <cellStyle name="Total 2 48 5" xfId="14937" xr:uid="{00000000-0005-0000-0000-00007A7E0000}"/>
    <cellStyle name="Total 2 48 6" xfId="16450" xr:uid="{00000000-0005-0000-0000-00007B7E0000}"/>
    <cellStyle name="Total 2 48 7" xfId="19633" xr:uid="{00000000-0005-0000-0000-00007C7E0000}"/>
    <cellStyle name="Total 2 48 8" xfId="21146" xr:uid="{00000000-0005-0000-0000-00007D7E0000}"/>
    <cellStyle name="Total 2 48 9" xfId="24100" xr:uid="{00000000-0005-0000-0000-00007E7E0000}"/>
    <cellStyle name="Total 2 49" xfId="4981" xr:uid="{00000000-0005-0000-0000-00007F7E0000}"/>
    <cellStyle name="Total 2 49 2" xfId="7519" xr:uid="{00000000-0005-0000-0000-0000807E0000}"/>
    <cellStyle name="Total 2 49 3" xfId="9997" xr:uid="{00000000-0005-0000-0000-0000817E0000}"/>
    <cellStyle name="Total 2 49 4" xfId="12299" xr:uid="{00000000-0005-0000-0000-0000827E0000}"/>
    <cellStyle name="Total 2 49 5" xfId="12356" xr:uid="{00000000-0005-0000-0000-0000837E0000}"/>
    <cellStyle name="Total 2 49 6" xfId="16846" xr:uid="{00000000-0005-0000-0000-0000847E0000}"/>
    <cellStyle name="Total 2 49 7" xfId="17052" xr:uid="{00000000-0005-0000-0000-0000857E0000}"/>
    <cellStyle name="Total 2 49 8" xfId="21542" xr:uid="{00000000-0005-0000-0000-0000867E0000}"/>
    <cellStyle name="Total 2 49 9" xfId="21743" xr:uid="{00000000-0005-0000-0000-0000877E0000}"/>
    <cellStyle name="Total 2 5" xfId="3233" xr:uid="{00000000-0005-0000-0000-0000887E0000}"/>
    <cellStyle name="Total 2 5 2" xfId="5771" xr:uid="{00000000-0005-0000-0000-0000897E0000}"/>
    <cellStyle name="Total 2 5 3" xfId="8161" xr:uid="{00000000-0005-0000-0000-00008A7E0000}"/>
    <cellStyle name="Total 2 5 4" xfId="11232" xr:uid="{00000000-0005-0000-0000-00008B7E0000}"/>
    <cellStyle name="Total 2 5 5" xfId="13637" xr:uid="{00000000-0005-0000-0000-00008C7E0000}"/>
    <cellStyle name="Total 2 5 6" xfId="16211" xr:uid="{00000000-0005-0000-0000-00008D7E0000}"/>
    <cellStyle name="Total 2 5 7" xfId="18333" xr:uid="{00000000-0005-0000-0000-00008E7E0000}"/>
    <cellStyle name="Total 2 5 8" xfId="20907" xr:uid="{00000000-0005-0000-0000-00008F7E0000}"/>
    <cellStyle name="Total 2 5 9" xfId="22906" xr:uid="{00000000-0005-0000-0000-0000907E0000}"/>
    <cellStyle name="Total 2 50" xfId="5019" xr:uid="{00000000-0005-0000-0000-0000917E0000}"/>
    <cellStyle name="Total 2 50 2" xfId="7557" xr:uid="{00000000-0005-0000-0000-0000927E0000}"/>
    <cellStyle name="Total 2 50 3" xfId="9565" xr:uid="{00000000-0005-0000-0000-0000937E0000}"/>
    <cellStyle name="Total 2 50 4" xfId="10343" xr:uid="{00000000-0005-0000-0000-0000947E0000}"/>
    <cellStyle name="Total 2 50 5" xfId="12664" xr:uid="{00000000-0005-0000-0000-0000957E0000}"/>
    <cellStyle name="Total 2 50 6" xfId="14663" xr:uid="{00000000-0005-0000-0000-0000967E0000}"/>
    <cellStyle name="Total 2 50 7" xfId="17360" xr:uid="{00000000-0005-0000-0000-0000977E0000}"/>
    <cellStyle name="Total 2 50 8" xfId="19359" xr:uid="{00000000-0005-0000-0000-0000987E0000}"/>
    <cellStyle name="Total 2 50 9" xfId="22014" xr:uid="{00000000-0005-0000-0000-0000997E0000}"/>
    <cellStyle name="Total 2 51" xfId="5055" xr:uid="{00000000-0005-0000-0000-00009A7E0000}"/>
    <cellStyle name="Total 2 51 2" xfId="7593" xr:uid="{00000000-0005-0000-0000-00009B7E0000}"/>
    <cellStyle name="Total 2 51 3" xfId="9687" xr:uid="{00000000-0005-0000-0000-00009C7E0000}"/>
    <cellStyle name="Total 2 51 4" xfId="11355" xr:uid="{00000000-0005-0000-0000-00009D7E0000}"/>
    <cellStyle name="Total 2 51 5" xfId="13767" xr:uid="{00000000-0005-0000-0000-00009E7E0000}"/>
    <cellStyle name="Total 2 51 6" xfId="15124" xr:uid="{00000000-0005-0000-0000-00009F7E0000}"/>
    <cellStyle name="Total 2 51 7" xfId="18463" xr:uid="{00000000-0005-0000-0000-0000A07E0000}"/>
    <cellStyle name="Total 2 51 8" xfId="19820" xr:uid="{00000000-0005-0000-0000-0000A17E0000}"/>
    <cellStyle name="Total 2 51 9" xfId="23029" xr:uid="{00000000-0005-0000-0000-0000A27E0000}"/>
    <cellStyle name="Total 2 52" xfId="5085" xr:uid="{00000000-0005-0000-0000-0000A37E0000}"/>
    <cellStyle name="Total 2 52 2" xfId="7623" xr:uid="{00000000-0005-0000-0000-0000A47E0000}"/>
    <cellStyle name="Total 2 52 3" xfId="8890" xr:uid="{00000000-0005-0000-0000-0000A57E0000}"/>
    <cellStyle name="Total 2 52 4" xfId="10345" xr:uid="{00000000-0005-0000-0000-0000A67E0000}"/>
    <cellStyle name="Total 2 52 5" xfId="12667" xr:uid="{00000000-0005-0000-0000-0000A77E0000}"/>
    <cellStyle name="Total 2 52 6" xfId="16596" xr:uid="{00000000-0005-0000-0000-0000A87E0000}"/>
    <cellStyle name="Total 2 52 7" xfId="17363" xr:uid="{00000000-0005-0000-0000-0000A97E0000}"/>
    <cellStyle name="Total 2 52 8" xfId="21292" xr:uid="{00000000-0005-0000-0000-0000AA7E0000}"/>
    <cellStyle name="Total 2 52 9" xfId="22016" xr:uid="{00000000-0005-0000-0000-0000AB7E0000}"/>
    <cellStyle name="Total 2 53" xfId="5111" xr:uid="{00000000-0005-0000-0000-0000AC7E0000}"/>
    <cellStyle name="Total 2 53 2" xfId="7649" xr:uid="{00000000-0005-0000-0000-0000AD7E0000}"/>
    <cellStyle name="Total 2 53 3" xfId="10105" xr:uid="{00000000-0005-0000-0000-0000AE7E0000}"/>
    <cellStyle name="Total 2 53 4" xfId="10928" xr:uid="{00000000-0005-0000-0000-0000AF7E0000}"/>
    <cellStyle name="Total 2 53 5" xfId="13298" xr:uid="{00000000-0005-0000-0000-0000B07E0000}"/>
    <cellStyle name="Total 2 53 6" xfId="16241" xr:uid="{00000000-0005-0000-0000-0000B17E0000}"/>
    <cellStyle name="Total 2 53 7" xfId="17994" xr:uid="{00000000-0005-0000-0000-0000B27E0000}"/>
    <cellStyle name="Total 2 53 8" xfId="20937" xr:uid="{00000000-0005-0000-0000-0000B37E0000}"/>
    <cellStyle name="Total 2 53 9" xfId="22599" xr:uid="{00000000-0005-0000-0000-0000B47E0000}"/>
    <cellStyle name="Total 2 54" xfId="5159" xr:uid="{00000000-0005-0000-0000-0000B57E0000}"/>
    <cellStyle name="Total 2 54 2" xfId="7697" xr:uid="{00000000-0005-0000-0000-0000B67E0000}"/>
    <cellStyle name="Total 2 54 3" xfId="9227" xr:uid="{00000000-0005-0000-0000-0000B77E0000}"/>
    <cellStyle name="Total 2 54 4" xfId="11123" xr:uid="{00000000-0005-0000-0000-0000B87E0000}"/>
    <cellStyle name="Total 2 54 5" xfId="13518" xr:uid="{00000000-0005-0000-0000-0000B97E0000}"/>
    <cellStyle name="Total 2 54 6" xfId="16029" xr:uid="{00000000-0005-0000-0000-0000BA7E0000}"/>
    <cellStyle name="Total 2 54 7" xfId="18214" xr:uid="{00000000-0005-0000-0000-0000BB7E0000}"/>
    <cellStyle name="Total 2 54 8" xfId="20725" xr:uid="{00000000-0005-0000-0000-0000BC7E0000}"/>
    <cellStyle name="Total 2 54 9" xfId="22796" xr:uid="{00000000-0005-0000-0000-0000BD7E0000}"/>
    <cellStyle name="Total 2 55" xfId="5228" xr:uid="{00000000-0005-0000-0000-0000BE7E0000}"/>
    <cellStyle name="Total 2 55 2" xfId="7767" xr:uid="{00000000-0005-0000-0000-0000BF7E0000}"/>
    <cellStyle name="Total 2 55 3" xfId="9234" xr:uid="{00000000-0005-0000-0000-0000C07E0000}"/>
    <cellStyle name="Total 2 55 4" xfId="12029" xr:uid="{00000000-0005-0000-0000-0000C17E0000}"/>
    <cellStyle name="Total 2 55 5" xfId="14510" xr:uid="{00000000-0005-0000-0000-0000C27E0000}"/>
    <cellStyle name="Total 2 55 6" xfId="12787" xr:uid="{00000000-0005-0000-0000-0000C37E0000}"/>
    <cellStyle name="Total 2 55 7" xfId="19206" xr:uid="{00000000-0005-0000-0000-0000C47E0000}"/>
    <cellStyle name="Total 2 55 8" xfId="17483" xr:uid="{00000000-0005-0000-0000-0000C57E0000}"/>
    <cellStyle name="Total 2 55 9" xfId="23704" xr:uid="{00000000-0005-0000-0000-0000C67E0000}"/>
    <cellStyle name="Total 2 56" xfId="5266" xr:uid="{00000000-0005-0000-0000-0000C77E0000}"/>
    <cellStyle name="Total 2 56 2" xfId="9933" xr:uid="{00000000-0005-0000-0000-0000C87E0000}"/>
    <cellStyle name="Total 2 56 3" xfId="11062" xr:uid="{00000000-0005-0000-0000-0000C97E0000}"/>
    <cellStyle name="Total 2 56 4" xfId="13450" xr:uid="{00000000-0005-0000-0000-0000CA7E0000}"/>
    <cellStyle name="Total 2 56 5" xfId="16705" xr:uid="{00000000-0005-0000-0000-0000CB7E0000}"/>
    <cellStyle name="Total 2 56 6" xfId="18146" xr:uid="{00000000-0005-0000-0000-0000CC7E0000}"/>
    <cellStyle name="Total 2 56 7" xfId="21401" xr:uid="{00000000-0005-0000-0000-0000CD7E0000}"/>
    <cellStyle name="Total 2 56 8" xfId="22735" xr:uid="{00000000-0005-0000-0000-0000CE7E0000}"/>
    <cellStyle name="Total 2 57" xfId="9128" xr:uid="{00000000-0005-0000-0000-0000CF7E0000}"/>
    <cellStyle name="Total 2 58" xfId="11139" xr:uid="{00000000-0005-0000-0000-0000D07E0000}"/>
    <cellStyle name="Total 2 59" xfId="13535" xr:uid="{00000000-0005-0000-0000-0000D17E0000}"/>
    <cellStyle name="Total 2 6" xfId="3276" xr:uid="{00000000-0005-0000-0000-0000D27E0000}"/>
    <cellStyle name="Total 2 6 2" xfId="5814" xr:uid="{00000000-0005-0000-0000-0000D37E0000}"/>
    <cellStyle name="Total 2 6 3" xfId="10018" xr:uid="{00000000-0005-0000-0000-0000D47E0000}"/>
    <cellStyle name="Total 2 6 4" xfId="9403" xr:uid="{00000000-0005-0000-0000-0000D57E0000}"/>
    <cellStyle name="Total 2 6 5" xfId="12509" xr:uid="{00000000-0005-0000-0000-0000D67E0000}"/>
    <cellStyle name="Total 2 6 6" xfId="15401" xr:uid="{00000000-0005-0000-0000-0000D77E0000}"/>
    <cellStyle name="Total 2 6 7" xfId="17205" xr:uid="{00000000-0005-0000-0000-0000D87E0000}"/>
    <cellStyle name="Total 2 6 8" xfId="20097" xr:uid="{00000000-0005-0000-0000-0000D97E0000}"/>
    <cellStyle name="Total 2 6 9" xfId="21876" xr:uid="{00000000-0005-0000-0000-0000DA7E0000}"/>
    <cellStyle name="Total 2 60" xfId="15953" xr:uid="{00000000-0005-0000-0000-0000DB7E0000}"/>
    <cellStyle name="Total 2 61" xfId="18231" xr:uid="{00000000-0005-0000-0000-0000DC7E0000}"/>
    <cellStyle name="Total 2 62" xfId="20649" xr:uid="{00000000-0005-0000-0000-0000DD7E0000}"/>
    <cellStyle name="Total 2 63" xfId="22812" xr:uid="{00000000-0005-0000-0000-0000DE7E0000}"/>
    <cellStyle name="Total 2 64" xfId="2982" xr:uid="{00000000-0005-0000-0000-0000DF7E0000}"/>
    <cellStyle name="Total 2 65" xfId="25947" xr:uid="{00000000-0005-0000-0000-0000E07E0000}"/>
    <cellStyle name="Total 2 7" xfId="3319" xr:uid="{00000000-0005-0000-0000-0000E17E0000}"/>
    <cellStyle name="Total 2 7 2" xfId="5857" xr:uid="{00000000-0005-0000-0000-0000E27E0000}"/>
    <cellStyle name="Total 2 7 3" xfId="5530" xr:uid="{00000000-0005-0000-0000-0000E37E0000}"/>
    <cellStyle name="Total 2 7 4" xfId="11981" xr:uid="{00000000-0005-0000-0000-0000E47E0000}"/>
    <cellStyle name="Total 2 7 5" xfId="14459" xr:uid="{00000000-0005-0000-0000-0000E57E0000}"/>
    <cellStyle name="Total 2 7 6" xfId="15431" xr:uid="{00000000-0005-0000-0000-0000E67E0000}"/>
    <cellStyle name="Total 2 7 7" xfId="19155" xr:uid="{00000000-0005-0000-0000-0000E77E0000}"/>
    <cellStyle name="Total 2 7 8" xfId="20127" xr:uid="{00000000-0005-0000-0000-0000E87E0000}"/>
    <cellStyle name="Total 2 7 9" xfId="23656" xr:uid="{00000000-0005-0000-0000-0000E97E0000}"/>
    <cellStyle name="Total 2 8" xfId="3362" xr:uid="{00000000-0005-0000-0000-0000EA7E0000}"/>
    <cellStyle name="Total 2 8 2" xfId="5900" xr:uid="{00000000-0005-0000-0000-0000EB7E0000}"/>
    <cellStyle name="Total 2 8 3" xfId="8984" xr:uid="{00000000-0005-0000-0000-0000EC7E0000}"/>
    <cellStyle name="Total 2 8 4" xfId="10837" xr:uid="{00000000-0005-0000-0000-0000ED7E0000}"/>
    <cellStyle name="Total 2 8 5" xfId="13202" xr:uid="{00000000-0005-0000-0000-0000EE7E0000}"/>
    <cellStyle name="Total 2 8 6" xfId="16055" xr:uid="{00000000-0005-0000-0000-0000EF7E0000}"/>
    <cellStyle name="Total 2 8 7" xfId="17898" xr:uid="{00000000-0005-0000-0000-0000F07E0000}"/>
    <cellStyle name="Total 2 8 8" xfId="20751" xr:uid="{00000000-0005-0000-0000-0000F17E0000}"/>
    <cellStyle name="Total 2 8 9" xfId="22508" xr:uid="{00000000-0005-0000-0000-0000F27E0000}"/>
    <cellStyle name="Total 2 9" xfId="3405" xr:uid="{00000000-0005-0000-0000-0000F37E0000}"/>
    <cellStyle name="Total 2 9 2" xfId="5943" xr:uid="{00000000-0005-0000-0000-0000F47E0000}"/>
    <cellStyle name="Total 2 9 3" xfId="8342" xr:uid="{00000000-0005-0000-0000-0000F57E0000}"/>
    <cellStyle name="Total 2 9 4" xfId="10553" xr:uid="{00000000-0005-0000-0000-0000F67E0000}"/>
    <cellStyle name="Total 2 9 5" xfId="12896" xr:uid="{00000000-0005-0000-0000-0000F77E0000}"/>
    <cellStyle name="Total 2 9 6" xfId="15875" xr:uid="{00000000-0005-0000-0000-0000F87E0000}"/>
    <cellStyle name="Total 2 9 7" xfId="17592" xr:uid="{00000000-0005-0000-0000-0000F97E0000}"/>
    <cellStyle name="Total 2 9 8" xfId="20571" xr:uid="{00000000-0005-0000-0000-0000FA7E0000}"/>
    <cellStyle name="Total 2 9 9" xfId="22224" xr:uid="{00000000-0005-0000-0000-0000FB7E0000}"/>
    <cellStyle name="Total 9" xfId="26142" xr:uid="{00000000-0005-0000-0000-0000FC7E0000}"/>
    <cellStyle name="w" xfId="1722" xr:uid="{00000000-0005-0000-0000-0000FD7E0000}"/>
    <cellStyle name="Warning Text 2" xfId="1723" xr:uid="{00000000-0005-0000-0000-0000FE7E0000}"/>
    <cellStyle name="Warning Text 2 2" xfId="1724" xr:uid="{00000000-0005-0000-0000-0000FF7E0000}"/>
    <cellStyle name="Warning Text 2 2 3" xfId="25951" xr:uid="{00000000-0005-0000-0000-0000007F0000}"/>
    <cellStyle name="Warning Text 2 3" xfId="2983" xr:uid="{00000000-0005-0000-0000-0000017F0000}"/>
    <cellStyle name="Warning Text 2 3 2" xfId="25952" xr:uid="{00000000-0005-0000-0000-0000027F0000}"/>
    <cellStyle name="Warning Text 2 4" xfId="26236" xr:uid="{00000000-0005-0000-0000-0000037F0000}"/>
    <cellStyle name="XComma" xfId="1725" xr:uid="{00000000-0005-0000-0000-0000047F0000}"/>
    <cellStyle name="XComma 0.0" xfId="1726" xr:uid="{00000000-0005-0000-0000-0000057F0000}"/>
    <cellStyle name="XComma 0.00" xfId="1727" xr:uid="{00000000-0005-0000-0000-0000067F0000}"/>
    <cellStyle name="XComma 0.000" xfId="1728" xr:uid="{00000000-0005-0000-0000-0000077F0000}"/>
    <cellStyle name="XCurrency" xfId="1729" xr:uid="{00000000-0005-0000-0000-0000087F0000}"/>
    <cellStyle name="XCurrency 0.0" xfId="1730" xr:uid="{00000000-0005-0000-0000-0000097F0000}"/>
    <cellStyle name="XCurrency 0.00" xfId="1731" xr:uid="{00000000-0005-0000-0000-00000A7F0000}"/>
    <cellStyle name="XCurrency 0.000" xfId="1732" xr:uid="{00000000-0005-0000-0000-00000B7F0000}"/>
    <cellStyle name="yra" xfId="1733" xr:uid="{00000000-0005-0000-0000-00000C7F0000}"/>
    <cellStyle name="yrActual" xfId="1734" xr:uid="{00000000-0005-0000-0000-00000D7F0000}"/>
    <cellStyle name="yre" xfId="1735" xr:uid="{00000000-0005-0000-0000-00000E7F0000}"/>
    <cellStyle name="yrExpect" xfId="1736" xr:uid="{00000000-0005-0000-0000-00000F7F0000}"/>
  </cellStyles>
  <dxfs count="39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fill>
        <patternFill>
          <bgColor theme="7" tint="0.79998168889431442"/>
        </patternFill>
      </fill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fill>
        <patternFill patternType="none">
          <bgColor auto="1"/>
        </patternFill>
      </fill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i/>
        <color theme="0" tint="-4.9989318521683403E-2"/>
      </font>
      <fill>
        <patternFill>
          <bgColor theme="0" tint="-0.49998474074526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</border>
    </dxf>
    <dxf>
      <font>
        <b/>
        <color theme="1"/>
      </font>
      <fill>
        <patternFill patternType="solid">
          <fgColor theme="4" tint="0.79995117038483843"/>
          <bgColor theme="3" tint="0.39994506668294322"/>
        </patternFill>
      </fill>
      <border>
        <bottom style="thin">
          <color theme="4" tint="0.39997558519241921"/>
        </bottom>
      </border>
    </dxf>
    <dxf>
      <border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border>
        <left style="medium">
          <color theme="1" tint="0.499984740745262"/>
        </left>
        <top style="medium">
          <color theme="1" tint="0.499984740745262"/>
        </top>
        <bottom style="medium">
          <color theme="1" tint="0.499984740745262"/>
        </bottom>
      </border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  <border>
        <bottom style="medium">
          <color theme="4" tint="0.79998168889431442"/>
        </bottom>
      </border>
    </dxf>
    <dxf>
      <border>
        <top style="medium">
          <color theme="4" tint="0.79998168889431442"/>
        </top>
      </border>
    </dxf>
    <dxf>
      <border>
        <top style="medium">
          <color theme="4" tint="0.79998168889431442"/>
        </top>
      </border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ill>
        <patternFill>
          <bgColor theme="0" tint="-0.14996795556505021"/>
        </patternFill>
      </fill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left style="thick">
          <color theme="4" tint="0.59996337778862885"/>
        </left>
        <right style="thin">
          <color theme="4" tint="0.39997558519241921"/>
        </right>
      </border>
    </dxf>
    <dxf>
      <border>
        <top style="thin">
          <color theme="4" tint="0.59999389629810485"/>
        </top>
        <bottom style="thin">
          <color theme="4" tint="0.59999389629810485"/>
        </bottom>
      </border>
    </dxf>
    <dxf>
      <font>
        <color theme="0"/>
      </font>
      <fill>
        <patternFill>
          <bgColor theme="4" tint="0.59996337778862885"/>
        </patternFill>
      </fill>
    </dxf>
    <dxf>
      <font>
        <b/>
        <color theme="0"/>
      </font>
      <fill>
        <patternFill patternType="solid">
          <fgColor theme="1" tint="0.249977111117893"/>
          <bgColor theme="1" tint="0.249977111117893"/>
        </patternFill>
      </fill>
    </dxf>
    <dxf>
      <font>
        <b/>
        <color theme="0"/>
      </font>
      <fill>
        <patternFill patternType="solid">
          <fgColor theme="1" tint="0.249977111117893"/>
          <bgColor theme="1" tint="0.249977111117893"/>
        </patternFill>
      </fill>
    </dxf>
    <dxf>
      <font>
        <color theme="1"/>
      </font>
      <fill>
        <patternFill patternType="solid">
          <fgColor theme="4" tint="0.79998168889431442"/>
          <bgColor theme="4" tint="0.79998168889431442"/>
        </patternFill>
      </fill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font>
        <color theme="0"/>
      </font>
      <fill>
        <patternFill patternType="solid">
          <fgColor theme="4" tint="-0.499984740745262"/>
          <bgColor theme="4" tint="-0.499984740745262"/>
        </patternFill>
      </fill>
      <border>
        <horizontal style="thin">
          <color theme="4" tint="-0.499984740745262"/>
        </horizontal>
      </border>
    </dxf>
    <dxf>
      <font>
        <b/>
        <color theme="0"/>
      </font>
      <fill>
        <patternFill patternType="solid">
          <fgColor theme="4" tint="-0.499984740745262"/>
          <bgColor theme="4" tint="-0.499984740745262"/>
        </patternFill>
      </fill>
      <border>
        <horizontal style="thin">
          <color theme="4" tint="-0.499984740745262"/>
        </horizontal>
      </border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border>
        <bottom style="thin">
          <color theme="4" tint="0.79998168889431442"/>
        </bottom>
      </border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border>
        <left style="thin">
          <color theme="4" tint="0.79998168889431442"/>
        </left>
        <right style="thin">
          <color theme="4" tint="0.79998168889431442"/>
        </right>
      </border>
    </dxf>
    <dxf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  <fill>
        <patternFill patternType="solid">
          <fgColor theme="4" tint="-0.499984740745262"/>
          <bgColor theme="4" tint="-0.499984740745262"/>
        </patternFill>
      </fill>
    </dxf>
    <dxf>
      <font>
        <b/>
        <color theme="0"/>
      </font>
      <fill>
        <patternFill patternType="solid">
          <fgColor theme="4" tint="-0.499984740745262"/>
          <bgColor theme="4" tint="-0.499984740745262"/>
        </patternFill>
      </fill>
      <border>
        <bottom style="thin">
          <color theme="4"/>
        </bottom>
        <horizontal style="thin">
          <color theme="4" tint="-0.499984740745262"/>
        </horizontal>
      </border>
    </dxf>
    <dxf>
      <font>
        <color theme="1"/>
      </font>
      <fill>
        <patternFill patternType="solid">
          <fgColor theme="4" tint="0.59999389629810485"/>
          <bgColor theme="4" tint="0.59999389629810485"/>
        </patternFill>
      </fill>
      <border>
        <horizontal style="thin">
          <color theme="4" tint="0.79998168889431442"/>
        </horizontal>
      </border>
    </dxf>
  </dxfs>
  <tableStyles count="4" defaultTableStyle="TableStyleMedium9" defaultPivotStyle="PivotStyleLight16">
    <tableStyle name="Invisible" pivot="0" table="0" count="0" xr9:uid="{00000000-0011-0000-FFFF-FFFF00000000}"/>
    <tableStyle name="PivotStyleDark2 2" table="0" count="13" xr9:uid="{00000000-0011-0000-FFFF-FFFF01000000}">
      <tableStyleElement type="wholeTable" dxfId="38"/>
      <tableStyleElement type="headerRow" dxfId="37"/>
      <tableStyleElement type="totalRow" dxfId="36"/>
      <tableStyleElement type="secondRowStripe" dxfId="35"/>
      <tableStyleElement type="secondColumnStripe" dxfId="34"/>
      <tableStyleElement type="firstSubtotalColumn" dxfId="33"/>
      <tableStyleElement type="secondSubtotalColumn" dxfId="32"/>
      <tableStyleElement type="thirdSubtotalColumn" dxfId="31"/>
      <tableStyleElement type="firstSubtotalRow" dxfId="30"/>
      <tableStyleElement type="firstRowSubheading" dxfId="29"/>
      <tableStyleElement type="secondRowSubheading" dxfId="28"/>
      <tableStyleElement type="pageFieldLabels" dxfId="27"/>
      <tableStyleElement type="pageFieldValues" dxfId="26"/>
    </tableStyle>
    <tableStyle name="PivotStyleDark9 2" table="0" count="14" xr9:uid="{00000000-0011-0000-FFFF-FFFF02000000}">
      <tableStyleElement type="wholeTable" dxfId="25"/>
      <tableStyleElement type="headerRow" dxfId="24"/>
      <tableStyleElement type="totalRow" dxfId="23"/>
      <tableStyleElement type="firstColumn" dxfId="22"/>
      <tableStyleElement type="secondRowStripe" dxfId="21"/>
      <tableStyleElement type="firstColumnStripe" dxfId="20"/>
      <tableStyleElement type="secondColumnStripe" dxfId="19"/>
      <tableStyleElement type="firstSubtotalRow" dxfId="18"/>
      <tableStyleElement type="secondColumnSubheading" dxfId="17"/>
      <tableStyleElement type="thirdColumnSubheading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  <tableStyle name="PivotStyleLight16 2" table="0" count="12" xr9:uid="{00000000-0011-0000-FFFF-FFFF03000000}">
      <tableStyleElement type="headerRow" dxfId="11"/>
      <tableStyleElement type="totalRow" dxfId="10"/>
      <tableStyleElement type="firstColumn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506"/>
  <sheetViews>
    <sheetView tabSelected="1" zoomScale="91" zoomScaleNormal="91" workbookViewId="0">
      <selection sqref="A1:Y1"/>
    </sheetView>
  </sheetViews>
  <sheetFormatPr defaultColWidth="9.08984375" defaultRowHeight="13"/>
  <cols>
    <col min="1" max="1" width="17" style="77" customWidth="1"/>
    <col min="2" max="2" width="18.6328125" style="14" customWidth="1"/>
    <col min="3" max="3" width="19.54296875" style="165" customWidth="1"/>
    <col min="4" max="4" width="13.54296875" style="14" customWidth="1"/>
    <col min="5" max="7" width="15.08984375" style="14" bestFit="1" customWidth="1"/>
    <col min="8" max="9" width="14" style="14" bestFit="1" customWidth="1"/>
    <col min="10" max="10" width="11.453125" style="14" bestFit="1" customWidth="1"/>
    <col min="11" max="11" width="19.6328125" style="14" customWidth="1"/>
    <col min="12" max="12" width="13.54296875" style="14" customWidth="1"/>
    <col min="13" max="13" width="14.453125" style="14" customWidth="1"/>
    <col min="14" max="14" width="13.453125" style="14" customWidth="1"/>
    <col min="15" max="15" width="12.453125" style="14" bestFit="1" customWidth="1"/>
    <col min="16" max="17" width="12" style="14" bestFit="1" customWidth="1"/>
    <col min="18" max="18" width="11.453125" style="14" bestFit="1" customWidth="1"/>
    <col min="19" max="19" width="12" style="14" customWidth="1"/>
    <col min="20" max="20" width="15.453125" style="14" customWidth="1"/>
    <col min="21" max="21" width="14.08984375" style="14" bestFit="1" customWidth="1"/>
    <col min="22" max="22" width="13.453125" style="14" customWidth="1"/>
    <col min="23" max="23" width="12" style="14" bestFit="1" customWidth="1"/>
    <col min="24" max="24" width="15.453125" style="14" customWidth="1"/>
    <col min="25" max="25" width="12.90625" style="14" customWidth="1"/>
    <col min="26" max="26" width="12" style="14" bestFit="1" customWidth="1"/>
    <col min="27" max="28" width="15.54296875" style="14" bestFit="1" customWidth="1"/>
    <col min="29" max="29" width="15.453125" style="32" bestFit="1" customWidth="1"/>
    <col min="30" max="30" width="12.453125" style="32" bestFit="1" customWidth="1"/>
    <col min="31" max="16384" width="9.08984375" style="32"/>
  </cols>
  <sheetData>
    <row r="1" spans="1:30" s="14" customFormat="1" ht="13.5" customHeight="1">
      <c r="A1" s="200" t="s">
        <v>685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18"/>
    </row>
    <row r="2" spans="1:30" s="14" customFormat="1" ht="26" customHeight="1">
      <c r="A2" s="13"/>
      <c r="B2" s="1"/>
      <c r="C2" s="156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30" s="14" customFormat="1" thickBot="1">
      <c r="A3" s="64" t="s">
        <v>0</v>
      </c>
      <c r="B3" s="65"/>
      <c r="C3" s="157"/>
      <c r="D3" s="65"/>
      <c r="E3" s="65"/>
      <c r="F3" s="65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30" s="14" customFormat="1" thickBot="1">
      <c r="A4" s="93" t="s">
        <v>1</v>
      </c>
      <c r="B4" s="94" t="s">
        <v>2</v>
      </c>
      <c r="C4" s="129" t="s">
        <v>3</v>
      </c>
      <c r="D4" s="198" t="s">
        <v>4</v>
      </c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03"/>
      <c r="AA4" s="103"/>
      <c r="AB4" s="103"/>
    </row>
    <row r="5" spans="1:30" s="14" customFormat="1" ht="12.5">
      <c r="A5" s="95" t="s">
        <v>5</v>
      </c>
      <c r="B5" s="96" t="s">
        <v>6</v>
      </c>
      <c r="C5" s="130" t="s">
        <v>6</v>
      </c>
      <c r="D5" s="97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9"/>
      <c r="Z5" s="96" t="s">
        <v>7</v>
      </c>
      <c r="AA5" s="99"/>
      <c r="AB5" s="99"/>
    </row>
    <row r="6" spans="1:30" s="14" customFormat="1" ht="12.5">
      <c r="A6" s="95" t="s">
        <v>8</v>
      </c>
      <c r="B6" s="96" t="s">
        <v>9</v>
      </c>
      <c r="C6" s="130" t="s">
        <v>9</v>
      </c>
      <c r="D6" s="100" t="s">
        <v>10</v>
      </c>
      <c r="E6" s="96" t="s">
        <v>11</v>
      </c>
      <c r="F6" s="96" t="s">
        <v>12</v>
      </c>
      <c r="G6" s="96" t="s">
        <v>13</v>
      </c>
      <c r="H6" s="96" t="s">
        <v>14</v>
      </c>
      <c r="I6" s="96" t="s">
        <v>15</v>
      </c>
      <c r="J6" s="96" t="s">
        <v>16</v>
      </c>
      <c r="K6" s="96" t="s">
        <v>17</v>
      </c>
      <c r="L6" s="96" t="s">
        <v>18</v>
      </c>
      <c r="M6" s="96" t="s">
        <v>19</v>
      </c>
      <c r="N6" s="96" t="s">
        <v>20</v>
      </c>
      <c r="O6" s="96" t="s">
        <v>169</v>
      </c>
      <c r="P6" s="96" t="s">
        <v>21</v>
      </c>
      <c r="Q6" s="96" t="s">
        <v>22</v>
      </c>
      <c r="R6" s="96" t="s">
        <v>23</v>
      </c>
      <c r="S6" s="96" t="s">
        <v>24</v>
      </c>
      <c r="T6" s="96" t="s">
        <v>25</v>
      </c>
      <c r="U6" s="96" t="s">
        <v>26</v>
      </c>
      <c r="V6" s="96" t="s">
        <v>27</v>
      </c>
      <c r="W6" s="96" t="s">
        <v>28</v>
      </c>
      <c r="X6" s="96" t="s">
        <v>29</v>
      </c>
      <c r="Y6" s="96" t="s">
        <v>30</v>
      </c>
      <c r="Z6" s="96" t="s">
        <v>31</v>
      </c>
      <c r="AA6" s="104" t="s">
        <v>484</v>
      </c>
      <c r="AB6" s="104" t="s">
        <v>467</v>
      </c>
    </row>
    <row r="7" spans="1:30" s="14" customFormat="1" ht="12.5">
      <c r="A7" s="95"/>
      <c r="B7" s="96"/>
      <c r="C7" s="130" t="s">
        <v>688</v>
      </c>
      <c r="D7" s="97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9"/>
      <c r="AB7" s="99"/>
    </row>
    <row r="8" spans="1:30" s="14" customFormat="1" ht="12.5">
      <c r="A8" s="78" t="s">
        <v>32</v>
      </c>
      <c r="B8" s="15">
        <f>6091164.76/2</f>
        <v>3045582.38</v>
      </c>
      <c r="C8" s="131">
        <f>ROUND(B8/12,2)</f>
        <v>253798.53</v>
      </c>
      <c r="D8" s="35">
        <v>1.5800000000000002E-2</v>
      </c>
      <c r="E8" s="35">
        <v>0.1371</v>
      </c>
      <c r="F8" s="35">
        <v>5.4899999999999997E-2</v>
      </c>
      <c r="G8" s="35">
        <v>7.6899999999999996E-2</v>
      </c>
      <c r="H8" s="35">
        <v>4.1599999999999998E-2</v>
      </c>
      <c r="I8" s="35">
        <v>0.13250000000000001</v>
      </c>
      <c r="J8" s="35">
        <v>2.07E-2</v>
      </c>
      <c r="K8" s="35">
        <v>3.1800000000000002E-2</v>
      </c>
      <c r="L8" s="35">
        <v>1.6500000000000001E-2</v>
      </c>
      <c r="M8" s="35">
        <v>2.5700000000000001E-2</v>
      </c>
      <c r="N8" s="35">
        <v>0.14199999999999999</v>
      </c>
      <c r="O8" s="35">
        <v>2.3E-2</v>
      </c>
      <c r="P8" s="35">
        <v>0</v>
      </c>
      <c r="Q8" s="35">
        <v>3.7999999999999999E-2</v>
      </c>
      <c r="R8" s="35">
        <v>1.8800000000000001E-2</v>
      </c>
      <c r="S8" s="35">
        <v>4.1999999999999997E-3</v>
      </c>
      <c r="T8" s="35">
        <v>5.3199999999999997E-2</v>
      </c>
      <c r="U8" s="35">
        <v>1.8100000000000002E-2</v>
      </c>
      <c r="V8" s="35">
        <v>3.7900000000000003E-2</v>
      </c>
      <c r="W8" s="35">
        <v>4.58E-2</v>
      </c>
      <c r="X8" s="35">
        <v>6.2399999999999997E-2</v>
      </c>
      <c r="Y8" s="35">
        <v>2.5000000000000001E-3</v>
      </c>
      <c r="Z8" s="4">
        <v>0</v>
      </c>
      <c r="AA8" s="4">
        <v>5.9999999999999995E-4</v>
      </c>
      <c r="AB8" s="4">
        <v>0</v>
      </c>
      <c r="AC8" s="56"/>
      <c r="AD8" s="23"/>
    </row>
    <row r="9" spans="1:30" s="14" customFormat="1" ht="12.5">
      <c r="A9" s="79"/>
      <c r="B9" s="9"/>
      <c r="C9" s="131"/>
      <c r="D9" s="5">
        <f>$C8*D8</f>
        <v>4010.0167740000002</v>
      </c>
      <c r="E9" s="5">
        <f>$C8*E8</f>
        <v>34795.778463000002</v>
      </c>
      <c r="F9" s="5">
        <f>$C8*F8</f>
        <v>13933.539296999999</v>
      </c>
      <c r="G9" s="5">
        <f t="shared" ref="G9" si="0">$C8*G8</f>
        <v>19517.106957</v>
      </c>
      <c r="H9" s="5">
        <f t="shared" ref="H9" si="1">$C8*H8</f>
        <v>10558.018848</v>
      </c>
      <c r="I9" s="5">
        <f t="shared" ref="I9:AB9" si="2">$C8*I8</f>
        <v>33628.305225000004</v>
      </c>
      <c r="J9" s="5">
        <f t="shared" si="2"/>
        <v>5253.6295709999995</v>
      </c>
      <c r="K9" s="5">
        <f t="shared" si="2"/>
        <v>8070.7932540000002</v>
      </c>
      <c r="L9" s="5">
        <f t="shared" si="2"/>
        <v>4187.6757450000005</v>
      </c>
      <c r="M9" s="5">
        <f t="shared" si="2"/>
        <v>6522.6222210000005</v>
      </c>
      <c r="N9" s="5">
        <f t="shared" si="2"/>
        <v>36039.391259999997</v>
      </c>
      <c r="O9" s="5">
        <f t="shared" si="2"/>
        <v>5837.3661899999997</v>
      </c>
      <c r="P9" s="5">
        <f t="shared" si="2"/>
        <v>0</v>
      </c>
      <c r="Q9" s="5">
        <f t="shared" si="2"/>
        <v>9644.3441399999992</v>
      </c>
      <c r="R9" s="5">
        <f t="shared" si="2"/>
        <v>4771.4123639999998</v>
      </c>
      <c r="S9" s="5">
        <f t="shared" si="2"/>
        <v>1065.9538259999999</v>
      </c>
      <c r="T9" s="5">
        <f t="shared" si="2"/>
        <v>13502.081795999999</v>
      </c>
      <c r="U9" s="5">
        <f t="shared" si="2"/>
        <v>4593.753393</v>
      </c>
      <c r="V9" s="5">
        <f t="shared" si="2"/>
        <v>9618.9642870000007</v>
      </c>
      <c r="W9" s="5">
        <f t="shared" si="2"/>
        <v>11623.972674000001</v>
      </c>
      <c r="X9" s="5">
        <f t="shared" si="2"/>
        <v>15837.028272</v>
      </c>
      <c r="Y9" s="5">
        <f t="shared" si="2"/>
        <v>634.49632499999996</v>
      </c>
      <c r="Z9" s="5">
        <f t="shared" si="2"/>
        <v>0</v>
      </c>
      <c r="AA9" s="5">
        <f t="shared" si="2"/>
        <v>152.27911799999998</v>
      </c>
      <c r="AB9" s="5">
        <f t="shared" si="2"/>
        <v>0</v>
      </c>
      <c r="AC9" s="56"/>
      <c r="AD9" s="23"/>
    </row>
    <row r="10" spans="1:30" s="14" customFormat="1" ht="12.5">
      <c r="A10" s="80" t="s">
        <v>391</v>
      </c>
      <c r="B10" s="15">
        <f>6091164.76/2</f>
        <v>3045582.38</v>
      </c>
      <c r="C10" s="131">
        <f t="shared" ref="C10:C72" si="3">ROUND(B10/12,2)</f>
        <v>253798.53</v>
      </c>
      <c r="D10" s="39"/>
      <c r="E10" s="39"/>
      <c r="F10" s="39">
        <v>0.27460000000000001</v>
      </c>
      <c r="G10" s="39"/>
      <c r="H10" s="39">
        <v>0.10199999999999999</v>
      </c>
      <c r="I10" s="39"/>
      <c r="J10" s="39"/>
      <c r="K10" s="39"/>
      <c r="L10" s="39"/>
      <c r="M10" s="39"/>
      <c r="N10" s="39">
        <v>0.50229999999999997</v>
      </c>
      <c r="O10" s="39"/>
      <c r="P10" s="39"/>
      <c r="Q10" s="39"/>
      <c r="R10" s="39"/>
      <c r="S10" s="39"/>
      <c r="T10" s="39"/>
      <c r="U10" s="39"/>
      <c r="V10" s="39">
        <v>0.1211</v>
      </c>
      <c r="X10" s="39"/>
      <c r="Y10" s="39"/>
      <c r="Z10" s="39"/>
      <c r="AA10" s="39"/>
      <c r="AB10" s="39"/>
      <c r="AC10" s="56"/>
      <c r="AD10" s="23"/>
    </row>
    <row r="11" spans="1:30" s="14" customFormat="1" ht="12.5">
      <c r="A11" s="80"/>
      <c r="B11" s="9"/>
      <c r="C11" s="131"/>
      <c r="D11" s="6">
        <f t="shared" ref="D11" si="4">$C10*D10</f>
        <v>0</v>
      </c>
      <c r="E11" s="6">
        <f t="shared" ref="E11" si="5">$C10*E10</f>
        <v>0</v>
      </c>
      <c r="F11" s="6">
        <f t="shared" ref="F11:V11" si="6">$C10*F10</f>
        <v>69693.076337999999</v>
      </c>
      <c r="G11" s="6">
        <f t="shared" si="6"/>
        <v>0</v>
      </c>
      <c r="H11" s="6">
        <f t="shared" si="6"/>
        <v>25887.450059999999</v>
      </c>
      <c r="I11" s="6">
        <f t="shared" si="6"/>
        <v>0</v>
      </c>
      <c r="J11" s="6">
        <f t="shared" si="6"/>
        <v>0</v>
      </c>
      <c r="K11" s="6">
        <f t="shared" si="6"/>
        <v>0</v>
      </c>
      <c r="L11" s="6">
        <f t="shared" si="6"/>
        <v>0</v>
      </c>
      <c r="M11" s="6">
        <f t="shared" si="6"/>
        <v>0</v>
      </c>
      <c r="N11" s="6">
        <f t="shared" si="6"/>
        <v>127483.00161899999</v>
      </c>
      <c r="O11" s="6">
        <f t="shared" si="6"/>
        <v>0</v>
      </c>
      <c r="P11" s="6">
        <f t="shared" si="6"/>
        <v>0</v>
      </c>
      <c r="Q11" s="6">
        <f t="shared" si="6"/>
        <v>0</v>
      </c>
      <c r="R11" s="6">
        <f t="shared" si="6"/>
        <v>0</v>
      </c>
      <c r="S11" s="6">
        <f t="shared" si="6"/>
        <v>0</v>
      </c>
      <c r="T11" s="6">
        <f t="shared" si="6"/>
        <v>0</v>
      </c>
      <c r="U11" s="6">
        <f t="shared" si="6"/>
        <v>0</v>
      </c>
      <c r="V11" s="6">
        <f t="shared" si="6"/>
        <v>30735.001982999998</v>
      </c>
      <c r="W11" s="6">
        <f>$C10*O10</f>
        <v>0</v>
      </c>
      <c r="X11" s="6">
        <f>$C10*X10</f>
        <v>0</v>
      </c>
      <c r="Y11" s="6">
        <f>$C10*Y10</f>
        <v>0</v>
      </c>
      <c r="Z11" s="6">
        <f>$C10*Z10</f>
        <v>0</v>
      </c>
      <c r="AA11" s="6">
        <f>$C10*AA10</f>
        <v>0</v>
      </c>
      <c r="AB11" s="6">
        <f>$C10*AB10</f>
        <v>0</v>
      </c>
      <c r="AC11" s="56"/>
      <c r="AD11" s="23"/>
    </row>
    <row r="12" spans="1:30" s="14" customFormat="1" ht="12.5">
      <c r="A12" s="78" t="s">
        <v>33</v>
      </c>
      <c r="B12" s="15">
        <v>1978529.96</v>
      </c>
      <c r="C12" s="131">
        <f t="shared" si="3"/>
        <v>164877.5</v>
      </c>
      <c r="D12" s="4">
        <v>0.1183</v>
      </c>
      <c r="E12" s="4"/>
      <c r="F12" s="4"/>
      <c r="G12" s="4"/>
      <c r="H12" s="4"/>
      <c r="I12" s="4"/>
      <c r="J12" s="4"/>
      <c r="K12" s="4"/>
      <c r="L12" s="4"/>
      <c r="M12" s="4">
        <v>0.19400000000000001</v>
      </c>
      <c r="N12" s="4">
        <v>0.1381</v>
      </c>
      <c r="O12" s="4"/>
      <c r="P12" s="4"/>
      <c r="Q12" s="4">
        <v>0.15559999999999999</v>
      </c>
      <c r="R12" s="4"/>
      <c r="S12" s="4"/>
      <c r="T12" s="4">
        <v>0.39400000000000002</v>
      </c>
      <c r="U12" s="4"/>
      <c r="V12" s="4"/>
      <c r="W12" s="4"/>
      <c r="X12" s="4"/>
      <c r="Y12" s="4"/>
      <c r="Z12" s="4"/>
      <c r="AA12" s="4"/>
      <c r="AB12" s="4"/>
      <c r="AC12" s="56"/>
      <c r="AD12" s="23"/>
    </row>
    <row r="13" spans="1:30" s="14" customFormat="1" ht="12.5">
      <c r="A13" s="79"/>
      <c r="B13" s="8"/>
      <c r="C13" s="131"/>
      <c r="D13" s="5">
        <f t="shared" ref="D13" si="7">$C12*D12</f>
        <v>19505.008249999999</v>
      </c>
      <c r="E13" s="5">
        <f t="shared" ref="E13" si="8">$C12*E12</f>
        <v>0</v>
      </c>
      <c r="F13" s="5">
        <f t="shared" ref="F13:AB13" si="9">$C12*F12</f>
        <v>0</v>
      </c>
      <c r="G13" s="5">
        <f t="shared" si="9"/>
        <v>0</v>
      </c>
      <c r="H13" s="5">
        <f t="shared" si="9"/>
        <v>0</v>
      </c>
      <c r="I13" s="5">
        <f t="shared" si="9"/>
        <v>0</v>
      </c>
      <c r="J13" s="5">
        <f t="shared" si="9"/>
        <v>0</v>
      </c>
      <c r="K13" s="5">
        <f t="shared" si="9"/>
        <v>0</v>
      </c>
      <c r="L13" s="5">
        <f t="shared" si="9"/>
        <v>0</v>
      </c>
      <c r="M13" s="5">
        <f t="shared" si="9"/>
        <v>31986.235000000001</v>
      </c>
      <c r="N13" s="5">
        <f t="shared" si="9"/>
        <v>22769.582750000001</v>
      </c>
      <c r="O13" s="5">
        <f t="shared" si="9"/>
        <v>0</v>
      </c>
      <c r="P13" s="5">
        <f t="shared" si="9"/>
        <v>0</v>
      </c>
      <c r="Q13" s="5">
        <f t="shared" si="9"/>
        <v>25654.938999999998</v>
      </c>
      <c r="R13" s="5">
        <f t="shared" si="9"/>
        <v>0</v>
      </c>
      <c r="S13" s="5">
        <f t="shared" si="9"/>
        <v>0</v>
      </c>
      <c r="T13" s="5">
        <f t="shared" si="9"/>
        <v>64961.735000000001</v>
      </c>
      <c r="U13" s="5">
        <f t="shared" si="9"/>
        <v>0</v>
      </c>
      <c r="V13" s="5">
        <f t="shared" si="9"/>
        <v>0</v>
      </c>
      <c r="W13" s="5">
        <f t="shared" si="9"/>
        <v>0</v>
      </c>
      <c r="X13" s="5">
        <f t="shared" si="9"/>
        <v>0</v>
      </c>
      <c r="Y13" s="5">
        <f t="shared" si="9"/>
        <v>0</v>
      </c>
      <c r="Z13" s="5">
        <f t="shared" si="9"/>
        <v>0</v>
      </c>
      <c r="AA13" s="5">
        <f t="shared" si="9"/>
        <v>0</v>
      </c>
      <c r="AB13" s="5">
        <f t="shared" si="9"/>
        <v>0</v>
      </c>
      <c r="AC13" s="56"/>
      <c r="AD13" s="23"/>
    </row>
    <row r="14" spans="1:30" s="14" customFormat="1" ht="12.5">
      <c r="A14" s="78" t="s">
        <v>34</v>
      </c>
      <c r="B14" s="15">
        <f>113133472.51/2</f>
        <v>56566736.255000003</v>
      </c>
      <c r="C14" s="131">
        <f t="shared" si="3"/>
        <v>4713894.6900000004</v>
      </c>
      <c r="D14" s="35">
        <v>1.5800000000000002E-2</v>
      </c>
      <c r="E14" s="35">
        <v>0.1371</v>
      </c>
      <c r="F14" s="35">
        <v>5.4899999999999997E-2</v>
      </c>
      <c r="G14" s="35">
        <v>7.6899999999999996E-2</v>
      </c>
      <c r="H14" s="35">
        <v>4.1599999999999998E-2</v>
      </c>
      <c r="I14" s="35">
        <v>0.13250000000000001</v>
      </c>
      <c r="J14" s="35">
        <v>2.07E-2</v>
      </c>
      <c r="K14" s="35">
        <v>3.1800000000000002E-2</v>
      </c>
      <c r="L14" s="35">
        <v>1.6500000000000001E-2</v>
      </c>
      <c r="M14" s="35">
        <v>2.5700000000000001E-2</v>
      </c>
      <c r="N14" s="35">
        <v>0.14199999999999999</v>
      </c>
      <c r="O14" s="35">
        <v>2.3E-2</v>
      </c>
      <c r="P14" s="35">
        <v>0</v>
      </c>
      <c r="Q14" s="35">
        <v>3.7999999999999999E-2</v>
      </c>
      <c r="R14" s="35">
        <v>1.8800000000000001E-2</v>
      </c>
      <c r="S14" s="35">
        <v>4.1999999999999997E-3</v>
      </c>
      <c r="T14" s="35">
        <v>5.3199999999999997E-2</v>
      </c>
      <c r="U14" s="35">
        <v>1.8100000000000002E-2</v>
      </c>
      <c r="V14" s="35">
        <v>3.7900000000000003E-2</v>
      </c>
      <c r="W14" s="35">
        <v>4.58E-2</v>
      </c>
      <c r="X14" s="35">
        <v>6.2399999999999997E-2</v>
      </c>
      <c r="Y14" s="35">
        <v>2.5000000000000001E-3</v>
      </c>
      <c r="Z14" s="4">
        <v>0</v>
      </c>
      <c r="AA14" s="4">
        <v>5.9999999999999995E-4</v>
      </c>
      <c r="AB14" s="4">
        <v>0</v>
      </c>
      <c r="AC14" s="56"/>
      <c r="AD14" s="23"/>
    </row>
    <row r="15" spans="1:30" s="14" customFormat="1" ht="12.5">
      <c r="A15" s="80" t="s">
        <v>35</v>
      </c>
      <c r="B15" s="114"/>
      <c r="C15" s="131"/>
      <c r="D15" s="112">
        <f>$C14*D14</f>
        <v>74479.536102000013</v>
      </c>
      <c r="E15" s="6">
        <f>$C14*E14</f>
        <v>646274.96199900005</v>
      </c>
      <c r="F15" s="6">
        <f t="shared" ref="F15" si="10">$C14*F14</f>
        <v>258792.81848100002</v>
      </c>
      <c r="G15" s="6">
        <f t="shared" ref="G15" si="11">$C14*G14</f>
        <v>362498.50166100002</v>
      </c>
      <c r="H15" s="6">
        <f t="shared" ref="H15:O15" si="12">$C14*H14</f>
        <v>196098.01910400001</v>
      </c>
      <c r="I15" s="6">
        <f t="shared" si="12"/>
        <v>624591.04642500007</v>
      </c>
      <c r="J15" s="6">
        <f t="shared" si="12"/>
        <v>97577.620083000002</v>
      </c>
      <c r="K15" s="6">
        <f t="shared" si="12"/>
        <v>149901.85114200003</v>
      </c>
      <c r="L15" s="6">
        <f t="shared" si="12"/>
        <v>77779.262385000009</v>
      </c>
      <c r="M15" s="6">
        <f t="shared" si="12"/>
        <v>121147.09353300001</v>
      </c>
      <c r="N15" s="6">
        <f t="shared" si="12"/>
        <v>669373.04598000005</v>
      </c>
      <c r="O15" s="6">
        <f t="shared" si="12"/>
        <v>108419.57787000001</v>
      </c>
      <c r="P15" s="6">
        <f t="shared" ref="P15" si="13">$C14*P14</f>
        <v>0</v>
      </c>
      <c r="Q15" s="6">
        <f t="shared" ref="Q15" si="14">$C14*Q14</f>
        <v>179127.99822000001</v>
      </c>
      <c r="R15" s="6">
        <f t="shared" ref="R15:AB15" si="15">$C14*R14</f>
        <v>88621.220172000016</v>
      </c>
      <c r="S15" s="6">
        <f t="shared" si="15"/>
        <v>19798.357698</v>
      </c>
      <c r="T15" s="6">
        <f t="shared" si="15"/>
        <v>250779.19750800001</v>
      </c>
      <c r="U15" s="6">
        <f t="shared" si="15"/>
        <v>85321.493889000019</v>
      </c>
      <c r="V15" s="6">
        <f t="shared" si="15"/>
        <v>178656.60875100002</v>
      </c>
      <c r="W15" s="6">
        <f t="shared" si="15"/>
        <v>215896.37680200001</v>
      </c>
      <c r="X15" s="6">
        <f t="shared" si="15"/>
        <v>294147.02865600004</v>
      </c>
      <c r="Y15" s="6">
        <f t="shared" si="15"/>
        <v>11784.736725000001</v>
      </c>
      <c r="Z15" s="6">
        <f t="shared" si="15"/>
        <v>0</v>
      </c>
      <c r="AA15" s="6">
        <f t="shared" si="15"/>
        <v>2828.3368139999998</v>
      </c>
      <c r="AB15" s="6">
        <f t="shared" si="15"/>
        <v>0</v>
      </c>
      <c r="AC15" s="56"/>
      <c r="AD15" s="23"/>
    </row>
    <row r="16" spans="1:30" s="14" customFormat="1" ht="12.5">
      <c r="A16" s="80" t="s">
        <v>36</v>
      </c>
      <c r="B16" s="115"/>
      <c r="C16" s="131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56"/>
      <c r="AD16" s="23"/>
    </row>
    <row r="17" spans="1:30" s="14" customFormat="1" ht="12.5">
      <c r="A17" s="80" t="s">
        <v>37</v>
      </c>
      <c r="B17" s="115"/>
      <c r="C17" s="13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56"/>
      <c r="AD17" s="23"/>
    </row>
    <row r="18" spans="1:30" s="14" customFormat="1" ht="12.5">
      <c r="A18" s="80" t="s">
        <v>38</v>
      </c>
      <c r="B18" s="115"/>
      <c r="C18" s="131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56"/>
      <c r="AD18" s="23"/>
    </row>
    <row r="19" spans="1:30" s="14" customFormat="1" ht="12.5">
      <c r="A19" s="79" t="s">
        <v>39</v>
      </c>
      <c r="B19" s="116"/>
      <c r="C19" s="131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56"/>
      <c r="AD19" s="23"/>
    </row>
    <row r="20" spans="1:30" s="14" customFormat="1" ht="12.5">
      <c r="A20" s="80" t="s">
        <v>392</v>
      </c>
      <c r="B20" s="15">
        <f>113133472.51/2*0</f>
        <v>0</v>
      </c>
      <c r="C20" s="131">
        <f t="shared" si="3"/>
        <v>0</v>
      </c>
      <c r="D20" s="39"/>
      <c r="E20" s="39"/>
      <c r="F20" s="39">
        <v>5.3999999999999999E-2</v>
      </c>
      <c r="G20" s="39"/>
      <c r="H20" s="39">
        <v>5.96E-2</v>
      </c>
      <c r="I20" s="39"/>
      <c r="J20" s="39"/>
      <c r="K20" s="39"/>
      <c r="L20" s="39"/>
      <c r="M20" s="39"/>
      <c r="N20" s="39">
        <v>0.80600000000000005</v>
      </c>
      <c r="O20" s="39"/>
      <c r="P20" s="39"/>
      <c r="Q20" s="39"/>
      <c r="R20" s="39"/>
      <c r="S20" s="39"/>
      <c r="T20" s="39"/>
      <c r="U20" s="39"/>
      <c r="V20" s="39">
        <v>8.0399999999999999E-2</v>
      </c>
      <c r="W20" s="39"/>
      <c r="X20" s="39"/>
      <c r="Y20" s="39"/>
      <c r="Z20" s="39"/>
      <c r="AA20" s="39"/>
      <c r="AB20" s="39"/>
      <c r="AC20" s="56"/>
      <c r="AD20" s="23"/>
    </row>
    <row r="21" spans="1:30" s="14" customFormat="1" ht="12.5">
      <c r="A21" s="80"/>
      <c r="B21" s="9"/>
      <c r="C21" s="131"/>
      <c r="D21" s="6">
        <f t="shared" ref="D21" si="16">$C20*D20</f>
        <v>0</v>
      </c>
      <c r="E21" s="6">
        <f t="shared" ref="E21" si="17">$C20*E20</f>
        <v>0</v>
      </c>
      <c r="F21" s="6">
        <f t="shared" ref="F21:AB21" si="18">$C20*F20</f>
        <v>0</v>
      </c>
      <c r="G21" s="6">
        <f t="shared" si="18"/>
        <v>0</v>
      </c>
      <c r="H21" s="6">
        <f t="shared" si="18"/>
        <v>0</v>
      </c>
      <c r="I21" s="6">
        <f t="shared" si="18"/>
        <v>0</v>
      </c>
      <c r="J21" s="6">
        <f t="shared" si="18"/>
        <v>0</v>
      </c>
      <c r="K21" s="6">
        <f t="shared" si="18"/>
        <v>0</v>
      </c>
      <c r="L21" s="6">
        <f t="shared" si="18"/>
        <v>0</v>
      </c>
      <c r="M21" s="6">
        <f t="shared" si="18"/>
        <v>0</v>
      </c>
      <c r="N21" s="6">
        <f t="shared" si="18"/>
        <v>0</v>
      </c>
      <c r="O21" s="6">
        <f t="shared" si="18"/>
        <v>0</v>
      </c>
      <c r="P21" s="6">
        <f t="shared" si="18"/>
        <v>0</v>
      </c>
      <c r="Q21" s="6">
        <f t="shared" si="18"/>
        <v>0</v>
      </c>
      <c r="R21" s="6">
        <f t="shared" si="18"/>
        <v>0</v>
      </c>
      <c r="S21" s="6">
        <f t="shared" si="18"/>
        <v>0</v>
      </c>
      <c r="T21" s="6">
        <f t="shared" si="18"/>
        <v>0</v>
      </c>
      <c r="U21" s="6">
        <f t="shared" si="18"/>
        <v>0</v>
      </c>
      <c r="V21" s="6">
        <f t="shared" si="18"/>
        <v>0</v>
      </c>
      <c r="W21" s="6">
        <f t="shared" si="18"/>
        <v>0</v>
      </c>
      <c r="X21" s="6">
        <f t="shared" si="18"/>
        <v>0</v>
      </c>
      <c r="Y21" s="6">
        <f t="shared" si="18"/>
        <v>0</v>
      </c>
      <c r="Z21" s="6">
        <f t="shared" si="18"/>
        <v>0</v>
      </c>
      <c r="AA21" s="6">
        <f t="shared" si="18"/>
        <v>0</v>
      </c>
      <c r="AB21" s="6">
        <f t="shared" si="18"/>
        <v>0</v>
      </c>
      <c r="AC21" s="56"/>
      <c r="AD21" s="23"/>
    </row>
    <row r="22" spans="1:30" s="14" customFormat="1" ht="12.5">
      <c r="A22" s="80" t="s">
        <v>393</v>
      </c>
      <c r="B22" s="15">
        <f>113133472.51/2*0.0501</f>
        <v>2833993.4863755</v>
      </c>
      <c r="C22" s="131">
        <f t="shared" si="3"/>
        <v>236166.12</v>
      </c>
      <c r="D22" s="39"/>
      <c r="E22" s="39"/>
      <c r="F22" s="39">
        <v>5.3999999999999999E-2</v>
      </c>
      <c r="G22" s="39"/>
      <c r="H22" s="39">
        <v>5.96E-2</v>
      </c>
      <c r="I22" s="39"/>
      <c r="J22" s="39"/>
      <c r="K22" s="39"/>
      <c r="L22" s="39"/>
      <c r="M22" s="39"/>
      <c r="N22" s="17">
        <v>0.80600000000000005</v>
      </c>
      <c r="O22" s="6"/>
      <c r="P22" s="6"/>
      <c r="Q22" s="6"/>
      <c r="R22" s="6"/>
      <c r="S22" s="6"/>
      <c r="T22" s="6"/>
      <c r="U22" s="6"/>
      <c r="V22" s="17">
        <v>8.0399999999999999E-2</v>
      </c>
      <c r="W22" s="39"/>
      <c r="X22" s="39"/>
      <c r="Y22" s="39"/>
      <c r="Z22" s="39"/>
      <c r="AA22" s="39"/>
      <c r="AB22" s="39"/>
      <c r="AC22" s="56"/>
      <c r="AD22" s="23"/>
    </row>
    <row r="23" spans="1:30" s="14" customFormat="1" ht="12.5">
      <c r="A23" s="80"/>
      <c r="B23" s="9"/>
      <c r="C23" s="131"/>
      <c r="D23" s="6">
        <f t="shared" ref="D23" si="19">$C22*D22</f>
        <v>0</v>
      </c>
      <c r="E23" s="6">
        <f t="shared" ref="E23:AB23" si="20">$C22*E22</f>
        <v>0</v>
      </c>
      <c r="F23" s="6">
        <f t="shared" si="20"/>
        <v>12752.97048</v>
      </c>
      <c r="G23" s="6">
        <f t="shared" si="20"/>
        <v>0</v>
      </c>
      <c r="H23" s="6">
        <f t="shared" si="20"/>
        <v>14075.500752</v>
      </c>
      <c r="I23" s="6">
        <f t="shared" si="20"/>
        <v>0</v>
      </c>
      <c r="J23" s="6">
        <f t="shared" si="20"/>
        <v>0</v>
      </c>
      <c r="K23" s="6">
        <f t="shared" si="20"/>
        <v>0</v>
      </c>
      <c r="L23" s="6">
        <f t="shared" si="20"/>
        <v>0</v>
      </c>
      <c r="M23" s="6">
        <f t="shared" si="20"/>
        <v>0</v>
      </c>
      <c r="N23" s="6">
        <f t="shared" si="20"/>
        <v>190349.89272</v>
      </c>
      <c r="O23" s="6">
        <f t="shared" si="20"/>
        <v>0</v>
      </c>
      <c r="P23" s="6">
        <f t="shared" si="20"/>
        <v>0</v>
      </c>
      <c r="Q23" s="6">
        <f t="shared" si="20"/>
        <v>0</v>
      </c>
      <c r="R23" s="6">
        <f t="shared" si="20"/>
        <v>0</v>
      </c>
      <c r="S23" s="6">
        <f t="shared" si="20"/>
        <v>0</v>
      </c>
      <c r="T23" s="6">
        <f t="shared" si="20"/>
        <v>0</v>
      </c>
      <c r="U23" s="6">
        <f t="shared" si="20"/>
        <v>0</v>
      </c>
      <c r="V23" s="6">
        <f t="shared" si="20"/>
        <v>18987.756047999999</v>
      </c>
      <c r="W23" s="6">
        <f t="shared" si="20"/>
        <v>0</v>
      </c>
      <c r="X23" s="6">
        <f t="shared" si="20"/>
        <v>0</v>
      </c>
      <c r="Y23" s="6">
        <f t="shared" si="20"/>
        <v>0</v>
      </c>
      <c r="Z23" s="6">
        <f t="shared" si="20"/>
        <v>0</v>
      </c>
      <c r="AA23" s="6">
        <f t="shared" si="20"/>
        <v>0</v>
      </c>
      <c r="AB23" s="6">
        <f t="shared" si="20"/>
        <v>0</v>
      </c>
      <c r="AC23" s="56"/>
      <c r="AD23" s="23"/>
    </row>
    <row r="24" spans="1:30" s="14" customFormat="1" ht="12.5">
      <c r="A24" s="80" t="s">
        <v>394</v>
      </c>
      <c r="B24" s="15">
        <f>113133472.51/2*0.23412</f>
        <v>13243404.2920206</v>
      </c>
      <c r="C24" s="131">
        <f t="shared" si="3"/>
        <v>1103617.02</v>
      </c>
      <c r="D24" s="39"/>
      <c r="E24" s="39"/>
      <c r="F24" s="39">
        <v>0.2626</v>
      </c>
      <c r="G24" s="39"/>
      <c r="H24" s="39">
        <v>0.12540000000000001</v>
      </c>
      <c r="I24" s="39"/>
      <c r="J24" s="39"/>
      <c r="K24" s="39"/>
      <c r="L24" s="39"/>
      <c r="M24" s="39"/>
      <c r="N24" s="39">
        <v>0.44369999999999998</v>
      </c>
      <c r="O24" s="39"/>
      <c r="P24" s="39"/>
      <c r="Q24" s="39"/>
      <c r="R24" s="39"/>
      <c r="S24" s="39"/>
      <c r="T24" s="39"/>
      <c r="U24" s="39"/>
      <c r="V24" s="39">
        <v>0.16830000000000001</v>
      </c>
      <c r="W24" s="39"/>
      <c r="X24" s="39"/>
      <c r="Y24" s="39"/>
      <c r="Z24" s="39"/>
      <c r="AA24" s="39"/>
      <c r="AB24" s="39"/>
      <c r="AC24" s="56"/>
      <c r="AD24" s="23"/>
    </row>
    <row r="25" spans="1:30" s="14" customFormat="1" ht="12.5">
      <c r="A25" s="80"/>
      <c r="B25" s="9"/>
      <c r="C25" s="131"/>
      <c r="D25" s="6">
        <f t="shared" ref="D25" si="21">$C24*D24</f>
        <v>0</v>
      </c>
      <c r="E25" s="6">
        <f t="shared" ref="E25:AB25" si="22">$C24*E24</f>
        <v>0</v>
      </c>
      <c r="F25" s="6">
        <f t="shared" si="22"/>
        <v>289809.82945199998</v>
      </c>
      <c r="G25" s="6">
        <f t="shared" si="22"/>
        <v>0</v>
      </c>
      <c r="H25" s="6">
        <f t="shared" si="22"/>
        <v>138393.57430800001</v>
      </c>
      <c r="I25" s="6">
        <f t="shared" si="22"/>
        <v>0</v>
      </c>
      <c r="J25" s="6">
        <f t="shared" si="22"/>
        <v>0</v>
      </c>
      <c r="K25" s="6">
        <f t="shared" si="22"/>
        <v>0</v>
      </c>
      <c r="L25" s="6">
        <f t="shared" si="22"/>
        <v>0</v>
      </c>
      <c r="M25" s="6">
        <f t="shared" si="22"/>
        <v>0</v>
      </c>
      <c r="N25" s="6">
        <f t="shared" si="22"/>
        <v>489674.871774</v>
      </c>
      <c r="O25" s="6">
        <f t="shared" si="22"/>
        <v>0</v>
      </c>
      <c r="P25" s="6">
        <f t="shared" si="22"/>
        <v>0</v>
      </c>
      <c r="Q25" s="6">
        <f t="shared" si="22"/>
        <v>0</v>
      </c>
      <c r="R25" s="6">
        <f t="shared" si="22"/>
        <v>0</v>
      </c>
      <c r="S25" s="6">
        <f t="shared" si="22"/>
        <v>0</v>
      </c>
      <c r="T25" s="6">
        <f t="shared" si="22"/>
        <v>0</v>
      </c>
      <c r="U25" s="6">
        <f t="shared" si="22"/>
        <v>0</v>
      </c>
      <c r="V25" s="6">
        <f t="shared" si="22"/>
        <v>185738.744466</v>
      </c>
      <c r="W25" s="6">
        <f t="shared" si="22"/>
        <v>0</v>
      </c>
      <c r="X25" s="6">
        <f t="shared" si="22"/>
        <v>0</v>
      </c>
      <c r="Y25" s="6">
        <f t="shared" si="22"/>
        <v>0</v>
      </c>
      <c r="Z25" s="6">
        <f t="shared" si="22"/>
        <v>0</v>
      </c>
      <c r="AA25" s="6">
        <f t="shared" si="22"/>
        <v>0</v>
      </c>
      <c r="AB25" s="6">
        <f t="shared" si="22"/>
        <v>0</v>
      </c>
      <c r="AC25" s="56"/>
      <c r="AD25" s="23"/>
    </row>
    <row r="26" spans="1:30" s="14" customFormat="1" ht="12.5">
      <c r="A26" s="80" t="s">
        <v>395</v>
      </c>
      <c r="B26" s="15">
        <f>113133472.51/2*0.62785</f>
        <v>35515425.357701756</v>
      </c>
      <c r="C26" s="131">
        <f t="shared" si="3"/>
        <v>2959618.78</v>
      </c>
      <c r="D26" s="39"/>
      <c r="E26" s="39"/>
      <c r="F26" s="39">
        <v>0.19209999999999999</v>
      </c>
      <c r="G26" s="39"/>
      <c r="H26" s="39">
        <v>7.3599999999999999E-2</v>
      </c>
      <c r="I26" s="39"/>
      <c r="J26" s="39"/>
      <c r="K26" s="39"/>
      <c r="L26" s="39"/>
      <c r="M26" s="39"/>
      <c r="N26" s="39">
        <v>0.63319999999999999</v>
      </c>
      <c r="O26" s="39"/>
      <c r="P26" s="39"/>
      <c r="Q26" s="39"/>
      <c r="R26" s="39"/>
      <c r="S26" s="39"/>
      <c r="T26" s="39"/>
      <c r="U26" s="39"/>
      <c r="V26" s="39">
        <v>0.1011</v>
      </c>
      <c r="W26" s="39"/>
      <c r="X26" s="39"/>
      <c r="Y26" s="39"/>
      <c r="Z26" s="39"/>
      <c r="AA26" s="39"/>
      <c r="AB26" s="39"/>
      <c r="AC26" s="56"/>
      <c r="AD26" s="23"/>
    </row>
    <row r="27" spans="1:30" s="14" customFormat="1" ht="12.5">
      <c r="A27" s="80"/>
      <c r="B27" s="9"/>
      <c r="C27" s="131"/>
      <c r="D27" s="6">
        <f t="shared" ref="D27" si="23">$C26*D26</f>
        <v>0</v>
      </c>
      <c r="E27" s="6">
        <f t="shared" ref="E27:AB27" si="24">$C26*E26</f>
        <v>0</v>
      </c>
      <c r="F27" s="6">
        <f t="shared" si="24"/>
        <v>568542.76763799996</v>
      </c>
      <c r="G27" s="6">
        <f t="shared" si="24"/>
        <v>0</v>
      </c>
      <c r="H27" s="6">
        <f t="shared" si="24"/>
        <v>217827.94220799999</v>
      </c>
      <c r="I27" s="6">
        <f t="shared" si="24"/>
        <v>0</v>
      </c>
      <c r="J27" s="6">
        <f t="shared" si="24"/>
        <v>0</v>
      </c>
      <c r="K27" s="6">
        <f t="shared" si="24"/>
        <v>0</v>
      </c>
      <c r="L27" s="6">
        <f t="shared" si="24"/>
        <v>0</v>
      </c>
      <c r="M27" s="6">
        <f t="shared" si="24"/>
        <v>0</v>
      </c>
      <c r="N27" s="6">
        <f t="shared" si="24"/>
        <v>1874030.6114959999</v>
      </c>
      <c r="O27" s="6">
        <f t="shared" si="24"/>
        <v>0</v>
      </c>
      <c r="P27" s="6">
        <f t="shared" si="24"/>
        <v>0</v>
      </c>
      <c r="Q27" s="6">
        <f t="shared" si="24"/>
        <v>0</v>
      </c>
      <c r="R27" s="6">
        <f t="shared" si="24"/>
        <v>0</v>
      </c>
      <c r="S27" s="6">
        <f t="shared" si="24"/>
        <v>0</v>
      </c>
      <c r="T27" s="6">
        <f t="shared" si="24"/>
        <v>0</v>
      </c>
      <c r="U27" s="6">
        <f t="shared" si="24"/>
        <v>0</v>
      </c>
      <c r="V27" s="6">
        <f t="shared" si="24"/>
        <v>299217.45865799999</v>
      </c>
      <c r="W27" s="6">
        <f t="shared" si="24"/>
        <v>0</v>
      </c>
      <c r="X27" s="6">
        <f t="shared" si="24"/>
        <v>0</v>
      </c>
      <c r="Y27" s="6">
        <f t="shared" si="24"/>
        <v>0</v>
      </c>
      <c r="Z27" s="6">
        <f t="shared" si="24"/>
        <v>0</v>
      </c>
      <c r="AA27" s="6">
        <f t="shared" si="24"/>
        <v>0</v>
      </c>
      <c r="AB27" s="6">
        <f t="shared" si="24"/>
        <v>0</v>
      </c>
      <c r="AC27" s="56"/>
      <c r="AD27" s="23"/>
    </row>
    <row r="28" spans="1:30" s="14" customFormat="1" ht="12.5">
      <c r="A28" s="80" t="s">
        <v>396</v>
      </c>
      <c r="B28" s="15">
        <f>113133472.51/2*0.06466</f>
        <v>3657605.1662483001</v>
      </c>
      <c r="C28" s="131">
        <f t="shared" si="3"/>
        <v>304800.43</v>
      </c>
      <c r="D28" s="39"/>
      <c r="E28" s="39"/>
      <c r="F28" s="39">
        <v>0.2626</v>
      </c>
      <c r="G28" s="39"/>
      <c r="H28" s="39">
        <v>0.12540000000000001</v>
      </c>
      <c r="I28" s="39"/>
      <c r="J28" s="39"/>
      <c r="K28" s="39"/>
      <c r="L28" s="39"/>
      <c r="M28" s="39"/>
      <c r="N28" s="39">
        <v>0.44369999999999998</v>
      </c>
      <c r="O28" s="39"/>
      <c r="P28" s="39"/>
      <c r="Q28" s="39"/>
      <c r="R28" s="39"/>
      <c r="S28" s="39"/>
      <c r="T28" s="39"/>
      <c r="U28" s="39"/>
      <c r="V28" s="39">
        <v>0.16830000000000001</v>
      </c>
      <c r="W28" s="39"/>
      <c r="X28" s="39"/>
      <c r="Y28" s="39"/>
      <c r="Z28" s="39"/>
      <c r="AA28" s="39"/>
      <c r="AB28" s="39"/>
      <c r="AC28" s="56"/>
      <c r="AD28" s="23"/>
    </row>
    <row r="29" spans="1:30" s="14" customFormat="1" ht="12.5">
      <c r="A29" s="80"/>
      <c r="B29" s="9"/>
      <c r="C29" s="131"/>
      <c r="D29" s="6">
        <f t="shared" ref="D29" si="25">$C28*D28</f>
        <v>0</v>
      </c>
      <c r="E29" s="6">
        <f t="shared" ref="E29:AB29" si="26">$C28*E28</f>
        <v>0</v>
      </c>
      <c r="F29" s="6">
        <f t="shared" si="26"/>
        <v>80040.592917999995</v>
      </c>
      <c r="G29" s="6">
        <f t="shared" si="26"/>
        <v>0</v>
      </c>
      <c r="H29" s="6">
        <f t="shared" si="26"/>
        <v>38221.973922000005</v>
      </c>
      <c r="I29" s="6">
        <f t="shared" si="26"/>
        <v>0</v>
      </c>
      <c r="J29" s="6">
        <f t="shared" si="26"/>
        <v>0</v>
      </c>
      <c r="K29" s="6">
        <f t="shared" si="26"/>
        <v>0</v>
      </c>
      <c r="L29" s="6">
        <f t="shared" si="26"/>
        <v>0</v>
      </c>
      <c r="M29" s="6">
        <f t="shared" si="26"/>
        <v>0</v>
      </c>
      <c r="N29" s="6">
        <f t="shared" si="26"/>
        <v>135239.95079099998</v>
      </c>
      <c r="O29" s="6">
        <f t="shared" si="26"/>
        <v>0</v>
      </c>
      <c r="P29" s="6">
        <f t="shared" si="26"/>
        <v>0</v>
      </c>
      <c r="Q29" s="6">
        <f t="shared" si="26"/>
        <v>0</v>
      </c>
      <c r="R29" s="6">
        <f t="shared" si="26"/>
        <v>0</v>
      </c>
      <c r="S29" s="6">
        <f t="shared" si="26"/>
        <v>0</v>
      </c>
      <c r="T29" s="6">
        <f t="shared" si="26"/>
        <v>0</v>
      </c>
      <c r="U29" s="6">
        <f t="shared" si="26"/>
        <v>0</v>
      </c>
      <c r="V29" s="6">
        <f t="shared" si="26"/>
        <v>51297.912368999998</v>
      </c>
      <c r="W29" s="6">
        <f t="shared" si="26"/>
        <v>0</v>
      </c>
      <c r="X29" s="6">
        <f t="shared" si="26"/>
        <v>0</v>
      </c>
      <c r="Y29" s="6">
        <f t="shared" si="26"/>
        <v>0</v>
      </c>
      <c r="Z29" s="6">
        <f t="shared" si="26"/>
        <v>0</v>
      </c>
      <c r="AA29" s="6">
        <f t="shared" si="26"/>
        <v>0</v>
      </c>
      <c r="AB29" s="6">
        <f t="shared" si="26"/>
        <v>0</v>
      </c>
      <c r="AC29" s="56"/>
      <c r="AD29" s="23"/>
    </row>
    <row r="30" spans="1:30" s="14" customFormat="1" ht="12.5">
      <c r="A30" s="80" t="s">
        <v>397</v>
      </c>
      <c r="B30" s="15">
        <f>113133472.51/2*0.02327</f>
        <v>1316307.95265385</v>
      </c>
      <c r="C30" s="131">
        <f t="shared" si="3"/>
        <v>109692.33</v>
      </c>
      <c r="D30" s="39"/>
      <c r="E30" s="39"/>
      <c r="F30" s="39">
        <v>0.19209999999999999</v>
      </c>
      <c r="G30" s="39"/>
      <c r="H30" s="39">
        <v>7.3599999999999999E-2</v>
      </c>
      <c r="I30" s="39"/>
      <c r="J30" s="39"/>
      <c r="K30" s="39"/>
      <c r="L30" s="39"/>
      <c r="M30" s="39"/>
      <c r="N30" s="39">
        <v>0.63319999999999999</v>
      </c>
      <c r="O30" s="39"/>
      <c r="P30" s="39"/>
      <c r="Q30" s="39"/>
      <c r="R30" s="39"/>
      <c r="S30" s="39"/>
      <c r="T30" s="39"/>
      <c r="U30" s="39"/>
      <c r="V30" s="39">
        <v>0.1011</v>
      </c>
      <c r="W30" s="39"/>
      <c r="X30" s="39"/>
      <c r="Y30" s="39"/>
      <c r="Z30" s="39"/>
      <c r="AA30" s="39"/>
      <c r="AB30" s="39"/>
      <c r="AC30" s="56"/>
      <c r="AD30" s="23"/>
    </row>
    <row r="31" spans="1:30" s="14" customFormat="1" ht="12.5">
      <c r="A31" s="80"/>
      <c r="B31" s="9"/>
      <c r="C31" s="131"/>
      <c r="D31" s="6">
        <f t="shared" ref="D31" si="27">$C30*D30</f>
        <v>0</v>
      </c>
      <c r="E31" s="6">
        <f t="shared" ref="E31:AB31" si="28">$C30*E30</f>
        <v>0</v>
      </c>
      <c r="F31" s="6">
        <f t="shared" si="28"/>
        <v>21071.896593000001</v>
      </c>
      <c r="G31" s="6">
        <f t="shared" si="28"/>
        <v>0</v>
      </c>
      <c r="H31" s="6">
        <f t="shared" si="28"/>
        <v>8073.3554880000002</v>
      </c>
      <c r="I31" s="6">
        <f t="shared" si="28"/>
        <v>0</v>
      </c>
      <c r="J31" s="6">
        <f t="shared" si="28"/>
        <v>0</v>
      </c>
      <c r="K31" s="6">
        <f t="shared" si="28"/>
        <v>0</v>
      </c>
      <c r="L31" s="6">
        <f t="shared" si="28"/>
        <v>0</v>
      </c>
      <c r="M31" s="6">
        <f t="shared" si="28"/>
        <v>0</v>
      </c>
      <c r="N31" s="6">
        <f t="shared" si="28"/>
        <v>69457.183355999994</v>
      </c>
      <c r="O31" s="6">
        <f t="shared" si="28"/>
        <v>0</v>
      </c>
      <c r="P31" s="6">
        <f t="shared" si="28"/>
        <v>0</v>
      </c>
      <c r="Q31" s="6">
        <f t="shared" si="28"/>
        <v>0</v>
      </c>
      <c r="R31" s="6">
        <f t="shared" si="28"/>
        <v>0</v>
      </c>
      <c r="S31" s="6">
        <f t="shared" si="28"/>
        <v>0</v>
      </c>
      <c r="T31" s="6">
        <f t="shared" si="28"/>
        <v>0</v>
      </c>
      <c r="U31" s="6">
        <f t="shared" si="28"/>
        <v>0</v>
      </c>
      <c r="V31" s="6">
        <f t="shared" si="28"/>
        <v>11089.894563</v>
      </c>
      <c r="W31" s="6">
        <f t="shared" si="28"/>
        <v>0</v>
      </c>
      <c r="X31" s="6">
        <f t="shared" si="28"/>
        <v>0</v>
      </c>
      <c r="Y31" s="6">
        <f t="shared" si="28"/>
        <v>0</v>
      </c>
      <c r="Z31" s="6">
        <f t="shared" si="28"/>
        <v>0</v>
      </c>
      <c r="AA31" s="6">
        <f t="shared" si="28"/>
        <v>0</v>
      </c>
      <c r="AB31" s="6">
        <f t="shared" si="28"/>
        <v>0</v>
      </c>
      <c r="AC31" s="56"/>
      <c r="AD31" s="23"/>
    </row>
    <row r="32" spans="1:30" s="14" customFormat="1" ht="12.5">
      <c r="A32" s="78" t="s">
        <v>40</v>
      </c>
      <c r="B32" s="15">
        <v>185369.58</v>
      </c>
      <c r="C32" s="131">
        <f t="shared" si="3"/>
        <v>15447.47</v>
      </c>
      <c r="D32" s="4"/>
      <c r="E32" s="4"/>
      <c r="F32" s="4">
        <v>1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56"/>
      <c r="AD32" s="23"/>
    </row>
    <row r="33" spans="1:30" s="14" customFormat="1" ht="12.5">
      <c r="A33" s="79"/>
      <c r="B33" s="9"/>
      <c r="C33" s="131"/>
      <c r="D33" s="5">
        <f t="shared" ref="D33" si="29">$C32*D32</f>
        <v>0</v>
      </c>
      <c r="E33" s="5">
        <f t="shared" ref="E33" si="30">$C32*E32</f>
        <v>0</v>
      </c>
      <c r="F33" s="5">
        <f t="shared" ref="F33:AB33" si="31">$C32*F32</f>
        <v>15447.47</v>
      </c>
      <c r="G33" s="5">
        <f t="shared" si="31"/>
        <v>0</v>
      </c>
      <c r="H33" s="5">
        <f t="shared" si="31"/>
        <v>0</v>
      </c>
      <c r="I33" s="5">
        <f t="shared" si="31"/>
        <v>0</v>
      </c>
      <c r="J33" s="5">
        <f t="shared" si="31"/>
        <v>0</v>
      </c>
      <c r="K33" s="5">
        <f t="shared" si="31"/>
        <v>0</v>
      </c>
      <c r="L33" s="5">
        <f t="shared" si="31"/>
        <v>0</v>
      </c>
      <c r="M33" s="5">
        <f t="shared" si="31"/>
        <v>0</v>
      </c>
      <c r="N33" s="5">
        <f t="shared" si="31"/>
        <v>0</v>
      </c>
      <c r="O33" s="5">
        <f t="shared" si="31"/>
        <v>0</v>
      </c>
      <c r="P33" s="5">
        <f t="shared" si="31"/>
        <v>0</v>
      </c>
      <c r="Q33" s="5">
        <f t="shared" si="31"/>
        <v>0</v>
      </c>
      <c r="R33" s="5">
        <f t="shared" si="31"/>
        <v>0</v>
      </c>
      <c r="S33" s="5">
        <f t="shared" si="31"/>
        <v>0</v>
      </c>
      <c r="T33" s="5">
        <f t="shared" si="31"/>
        <v>0</v>
      </c>
      <c r="U33" s="5">
        <f t="shared" si="31"/>
        <v>0</v>
      </c>
      <c r="V33" s="5">
        <f t="shared" si="31"/>
        <v>0</v>
      </c>
      <c r="W33" s="5">
        <f t="shared" si="31"/>
        <v>0</v>
      </c>
      <c r="X33" s="5">
        <f t="shared" si="31"/>
        <v>0</v>
      </c>
      <c r="Y33" s="5">
        <f t="shared" si="31"/>
        <v>0</v>
      </c>
      <c r="Z33" s="5">
        <f t="shared" si="31"/>
        <v>0</v>
      </c>
      <c r="AA33" s="5">
        <f t="shared" si="31"/>
        <v>0</v>
      </c>
      <c r="AB33" s="5">
        <f t="shared" si="31"/>
        <v>0</v>
      </c>
      <c r="AC33" s="56"/>
      <c r="AD33" s="23"/>
    </row>
    <row r="34" spans="1:30" s="14" customFormat="1" ht="12.5">
      <c r="A34" s="78" t="s">
        <v>41</v>
      </c>
      <c r="B34" s="15">
        <v>755220.88</v>
      </c>
      <c r="C34" s="131">
        <f t="shared" si="3"/>
        <v>62935.07</v>
      </c>
      <c r="D34" s="4"/>
      <c r="E34" s="4"/>
      <c r="F34" s="4">
        <v>0.79159999999999997</v>
      </c>
      <c r="G34" s="4"/>
      <c r="H34" s="4">
        <v>3.61E-2</v>
      </c>
      <c r="I34" s="4"/>
      <c r="J34" s="4"/>
      <c r="K34" s="4"/>
      <c r="L34" s="4"/>
      <c r="M34" s="4">
        <v>8.6E-3</v>
      </c>
      <c r="N34" s="4">
        <v>0.11749999999999999</v>
      </c>
      <c r="O34" s="4"/>
      <c r="P34" s="4"/>
      <c r="Q34" s="4"/>
      <c r="R34" s="4">
        <v>6.7000000000000002E-3</v>
      </c>
      <c r="S34" s="4"/>
      <c r="T34" s="4"/>
      <c r="U34" s="4"/>
      <c r="V34" s="4">
        <v>3.95E-2</v>
      </c>
      <c r="W34" s="4"/>
      <c r="X34" s="4"/>
      <c r="Y34" s="4"/>
      <c r="Z34" s="4"/>
      <c r="AA34" s="4"/>
      <c r="AB34" s="4"/>
      <c r="AC34" s="56"/>
      <c r="AD34" s="23"/>
    </row>
    <row r="35" spans="1:30" s="14" customFormat="1" ht="12.5">
      <c r="A35" s="79"/>
      <c r="B35" s="9"/>
      <c r="C35" s="131"/>
      <c r="D35" s="5">
        <f t="shared" ref="D35" si="32">$C34*D34</f>
        <v>0</v>
      </c>
      <c r="E35" s="5">
        <f t="shared" ref="E35" si="33">$C34*E34</f>
        <v>0</v>
      </c>
      <c r="F35" s="5">
        <f t="shared" ref="F35:AB35" si="34">$C34*F34</f>
        <v>49819.401411999999</v>
      </c>
      <c r="G35" s="5">
        <f t="shared" si="34"/>
        <v>0</v>
      </c>
      <c r="H35" s="5">
        <f t="shared" si="34"/>
        <v>2271.9560270000002</v>
      </c>
      <c r="I35" s="5">
        <f t="shared" si="34"/>
        <v>0</v>
      </c>
      <c r="J35" s="5">
        <f t="shared" si="34"/>
        <v>0</v>
      </c>
      <c r="K35" s="5">
        <f t="shared" si="34"/>
        <v>0</v>
      </c>
      <c r="L35" s="5">
        <f t="shared" si="34"/>
        <v>0</v>
      </c>
      <c r="M35" s="5">
        <f t="shared" si="34"/>
        <v>541.24160199999994</v>
      </c>
      <c r="N35" s="5">
        <f t="shared" si="34"/>
        <v>7394.8707249999998</v>
      </c>
      <c r="O35" s="5">
        <f t="shared" si="34"/>
        <v>0</v>
      </c>
      <c r="P35" s="5">
        <f t="shared" si="34"/>
        <v>0</v>
      </c>
      <c r="Q35" s="5">
        <f t="shared" si="34"/>
        <v>0</v>
      </c>
      <c r="R35" s="5">
        <f t="shared" si="34"/>
        <v>421.66496899999999</v>
      </c>
      <c r="S35" s="5">
        <f t="shared" si="34"/>
        <v>0</v>
      </c>
      <c r="T35" s="5">
        <f t="shared" si="34"/>
        <v>0</v>
      </c>
      <c r="U35" s="5">
        <f t="shared" si="34"/>
        <v>0</v>
      </c>
      <c r="V35" s="5">
        <f t="shared" si="34"/>
        <v>2485.9352650000001</v>
      </c>
      <c r="W35" s="5">
        <f t="shared" si="34"/>
        <v>0</v>
      </c>
      <c r="X35" s="5">
        <f t="shared" si="34"/>
        <v>0</v>
      </c>
      <c r="Y35" s="5">
        <f t="shared" si="34"/>
        <v>0</v>
      </c>
      <c r="Z35" s="5">
        <f t="shared" si="34"/>
        <v>0</v>
      </c>
      <c r="AA35" s="5">
        <f t="shared" si="34"/>
        <v>0</v>
      </c>
      <c r="AB35" s="5">
        <f t="shared" si="34"/>
        <v>0</v>
      </c>
      <c r="AC35" s="56"/>
      <c r="AD35" s="23"/>
    </row>
    <row r="36" spans="1:30" s="14" customFormat="1" ht="12.5">
      <c r="A36" s="78" t="s">
        <v>42</v>
      </c>
      <c r="B36" s="15">
        <f>893129.26/2</f>
        <v>446564.63</v>
      </c>
      <c r="C36" s="131">
        <f t="shared" si="3"/>
        <v>37213.72</v>
      </c>
      <c r="D36" s="35">
        <v>1.5800000000000002E-2</v>
      </c>
      <c r="E36" s="35">
        <v>0.1371</v>
      </c>
      <c r="F36" s="35">
        <v>5.4899999999999997E-2</v>
      </c>
      <c r="G36" s="35">
        <v>7.6899999999999996E-2</v>
      </c>
      <c r="H36" s="35">
        <v>4.1599999999999998E-2</v>
      </c>
      <c r="I36" s="35">
        <v>0.13250000000000001</v>
      </c>
      <c r="J36" s="35">
        <v>2.07E-2</v>
      </c>
      <c r="K36" s="35">
        <v>3.1800000000000002E-2</v>
      </c>
      <c r="L36" s="35">
        <v>1.6500000000000001E-2</v>
      </c>
      <c r="M36" s="35">
        <v>2.5700000000000001E-2</v>
      </c>
      <c r="N36" s="35">
        <v>0.14199999999999999</v>
      </c>
      <c r="O36" s="35">
        <v>2.3E-2</v>
      </c>
      <c r="P36" s="35">
        <v>0</v>
      </c>
      <c r="Q36" s="35">
        <v>3.7999999999999999E-2</v>
      </c>
      <c r="R36" s="35">
        <v>1.8800000000000001E-2</v>
      </c>
      <c r="S36" s="35">
        <v>4.1999999999999997E-3</v>
      </c>
      <c r="T36" s="35">
        <v>5.3199999999999997E-2</v>
      </c>
      <c r="U36" s="35">
        <v>1.8100000000000002E-2</v>
      </c>
      <c r="V36" s="35">
        <v>3.7900000000000003E-2</v>
      </c>
      <c r="W36" s="35">
        <v>4.58E-2</v>
      </c>
      <c r="X36" s="35">
        <v>6.2399999999999997E-2</v>
      </c>
      <c r="Y36" s="35">
        <v>2.5000000000000001E-3</v>
      </c>
      <c r="Z36" s="4">
        <v>0</v>
      </c>
      <c r="AA36" s="4">
        <v>5.9999999999999995E-4</v>
      </c>
      <c r="AB36" s="4">
        <v>0</v>
      </c>
      <c r="AC36" s="56"/>
      <c r="AD36" s="23"/>
    </row>
    <row r="37" spans="1:30" s="14" customFormat="1" ht="12.5">
      <c r="A37" s="79"/>
      <c r="B37" s="9"/>
      <c r="C37" s="131"/>
      <c r="D37" s="5">
        <f t="shared" ref="D37" si="35">$C36*D36</f>
        <v>587.97677600000009</v>
      </c>
      <c r="E37" s="5">
        <f t="shared" ref="E37" si="36">$C36*E36</f>
        <v>5102.0010119999997</v>
      </c>
      <c r="F37" s="5">
        <f t="shared" ref="F37:O37" si="37">$C36*F36</f>
        <v>2043.033228</v>
      </c>
      <c r="G37" s="5">
        <f t="shared" si="37"/>
        <v>2861.735068</v>
      </c>
      <c r="H37" s="5">
        <f t="shared" si="37"/>
        <v>1548.0907520000001</v>
      </c>
      <c r="I37" s="5">
        <f t="shared" si="37"/>
        <v>4930.8179</v>
      </c>
      <c r="J37" s="5">
        <f t="shared" si="37"/>
        <v>770.32400400000006</v>
      </c>
      <c r="K37" s="5">
        <f t="shared" si="37"/>
        <v>1183.3962960000001</v>
      </c>
      <c r="L37" s="5">
        <f t="shared" si="37"/>
        <v>614.02638000000002</v>
      </c>
      <c r="M37" s="5">
        <f t="shared" si="37"/>
        <v>956.39260400000001</v>
      </c>
      <c r="N37" s="5">
        <f t="shared" si="37"/>
        <v>5284.3482399999994</v>
      </c>
      <c r="O37" s="5">
        <f t="shared" si="37"/>
        <v>855.91556000000003</v>
      </c>
      <c r="P37" s="5">
        <f t="shared" ref="P37" si="38">$C36*P36</f>
        <v>0</v>
      </c>
      <c r="Q37" s="5">
        <f t="shared" ref="Q37" si="39">$C36*Q36</f>
        <v>1414.1213600000001</v>
      </c>
      <c r="R37" s="5">
        <f t="shared" ref="R37:AB37" si="40">$C36*R36</f>
        <v>699.6179360000001</v>
      </c>
      <c r="S37" s="5">
        <f t="shared" si="40"/>
        <v>156.29762399999998</v>
      </c>
      <c r="T37" s="5">
        <f t="shared" si="40"/>
        <v>1979.769904</v>
      </c>
      <c r="U37" s="5">
        <f t="shared" si="40"/>
        <v>673.56833200000005</v>
      </c>
      <c r="V37" s="5">
        <f t="shared" si="40"/>
        <v>1410.3999880000001</v>
      </c>
      <c r="W37" s="5">
        <f t="shared" si="40"/>
        <v>1704.3883760000001</v>
      </c>
      <c r="X37" s="5">
        <f t="shared" si="40"/>
        <v>2322.1361280000001</v>
      </c>
      <c r="Y37" s="5">
        <f t="shared" si="40"/>
        <v>93.034300000000002</v>
      </c>
      <c r="Z37" s="5">
        <f t="shared" si="40"/>
        <v>0</v>
      </c>
      <c r="AA37" s="5">
        <f t="shared" si="40"/>
        <v>22.328232</v>
      </c>
      <c r="AB37" s="5">
        <f t="shared" si="40"/>
        <v>0</v>
      </c>
      <c r="AC37" s="56"/>
      <c r="AD37" s="23"/>
    </row>
    <row r="38" spans="1:30" s="14" customFormat="1" ht="12.5">
      <c r="A38" s="80" t="s">
        <v>398</v>
      </c>
      <c r="B38" s="15">
        <f>893129.26/2</f>
        <v>446564.63</v>
      </c>
      <c r="C38" s="131">
        <f t="shared" si="3"/>
        <v>37213.72</v>
      </c>
      <c r="D38" s="39"/>
      <c r="E38" s="39"/>
      <c r="F38" s="39">
        <v>0.19209999999999999</v>
      </c>
      <c r="G38" s="39"/>
      <c r="H38" s="39">
        <v>7.3599999999999999E-2</v>
      </c>
      <c r="I38" s="39"/>
      <c r="J38" s="39"/>
      <c r="K38" s="39"/>
      <c r="L38" s="39"/>
      <c r="M38" s="39"/>
      <c r="N38" s="39">
        <v>0.63319999999999999</v>
      </c>
      <c r="O38" s="39"/>
      <c r="P38" s="39"/>
      <c r="Q38" s="39"/>
      <c r="R38" s="39"/>
      <c r="S38" s="39"/>
      <c r="T38" s="39"/>
      <c r="U38" s="39"/>
      <c r="V38" s="39">
        <v>0.1011</v>
      </c>
      <c r="W38" s="39"/>
      <c r="X38" s="39"/>
      <c r="Y38" s="39"/>
      <c r="Z38" s="39"/>
      <c r="AA38" s="39"/>
      <c r="AB38" s="39"/>
      <c r="AC38" s="56"/>
      <c r="AD38" s="23"/>
    </row>
    <row r="39" spans="1:30" s="14" customFormat="1" ht="12.5">
      <c r="A39" s="80"/>
      <c r="B39" s="9"/>
      <c r="C39" s="131"/>
      <c r="D39" s="6">
        <f t="shared" ref="D39" si="41">$C38*D38</f>
        <v>0</v>
      </c>
      <c r="E39" s="6">
        <f t="shared" ref="E39" si="42">$C38*E38</f>
        <v>0</v>
      </c>
      <c r="F39" s="6">
        <f t="shared" ref="F39:AB39" si="43">$C38*F38</f>
        <v>7148.7556119999999</v>
      </c>
      <c r="G39" s="6">
        <f t="shared" si="43"/>
        <v>0</v>
      </c>
      <c r="H39" s="6">
        <f t="shared" si="43"/>
        <v>2738.9297919999999</v>
      </c>
      <c r="I39" s="6">
        <f t="shared" si="43"/>
        <v>0</v>
      </c>
      <c r="J39" s="6">
        <f t="shared" si="43"/>
        <v>0</v>
      </c>
      <c r="K39" s="6">
        <f t="shared" si="43"/>
        <v>0</v>
      </c>
      <c r="L39" s="6">
        <f t="shared" si="43"/>
        <v>0</v>
      </c>
      <c r="M39" s="6">
        <f t="shared" si="43"/>
        <v>0</v>
      </c>
      <c r="N39" s="6">
        <f t="shared" si="43"/>
        <v>23563.727503999999</v>
      </c>
      <c r="O39" s="6">
        <f t="shared" si="43"/>
        <v>0</v>
      </c>
      <c r="P39" s="6">
        <f t="shared" si="43"/>
        <v>0</v>
      </c>
      <c r="Q39" s="6">
        <f t="shared" si="43"/>
        <v>0</v>
      </c>
      <c r="R39" s="6">
        <f t="shared" si="43"/>
        <v>0</v>
      </c>
      <c r="S39" s="6">
        <f t="shared" si="43"/>
        <v>0</v>
      </c>
      <c r="T39" s="6">
        <f t="shared" si="43"/>
        <v>0</v>
      </c>
      <c r="U39" s="6">
        <f t="shared" si="43"/>
        <v>0</v>
      </c>
      <c r="V39" s="6">
        <f t="shared" si="43"/>
        <v>3762.307092</v>
      </c>
      <c r="W39" s="6">
        <f t="shared" si="43"/>
        <v>0</v>
      </c>
      <c r="X39" s="6">
        <f t="shared" si="43"/>
        <v>0</v>
      </c>
      <c r="Y39" s="6">
        <f t="shared" si="43"/>
        <v>0</v>
      </c>
      <c r="Z39" s="6">
        <f t="shared" si="43"/>
        <v>0</v>
      </c>
      <c r="AA39" s="6">
        <f t="shared" si="43"/>
        <v>0</v>
      </c>
      <c r="AB39" s="6">
        <f t="shared" si="43"/>
        <v>0</v>
      </c>
      <c r="AC39" s="56"/>
      <c r="AD39" s="23"/>
    </row>
    <row r="40" spans="1:30" s="14" customFormat="1" ht="12.5">
      <c r="A40" s="78" t="s">
        <v>43</v>
      </c>
      <c r="B40" s="15">
        <v>955051.71</v>
      </c>
      <c r="C40" s="131">
        <f t="shared" si="3"/>
        <v>79587.64</v>
      </c>
      <c r="D40" s="4"/>
      <c r="E40" s="4"/>
      <c r="F40" s="4">
        <v>0.50980000000000003</v>
      </c>
      <c r="G40" s="4"/>
      <c r="H40" s="4">
        <v>0.13420000000000001</v>
      </c>
      <c r="I40" s="4"/>
      <c r="J40" s="4"/>
      <c r="K40" s="4"/>
      <c r="L40" s="4"/>
      <c r="M40" s="4">
        <v>2.0299999999999999E-2</v>
      </c>
      <c r="N40" s="4">
        <v>0.14499999999999999</v>
      </c>
      <c r="O40" s="4"/>
      <c r="P40" s="4"/>
      <c r="Q40" s="4"/>
      <c r="R40" s="4">
        <v>1.43E-2</v>
      </c>
      <c r="S40" s="4"/>
      <c r="T40" s="4"/>
      <c r="U40" s="4"/>
      <c r="V40" s="4">
        <v>0.1764</v>
      </c>
      <c r="W40" s="4"/>
      <c r="X40" s="4"/>
      <c r="Y40" s="4"/>
      <c r="Z40" s="4"/>
      <c r="AA40" s="4"/>
      <c r="AB40" s="4"/>
      <c r="AC40" s="56"/>
      <c r="AD40" s="23"/>
    </row>
    <row r="41" spans="1:30" s="14" customFormat="1" ht="12.5">
      <c r="A41" s="79"/>
      <c r="B41" s="9"/>
      <c r="C41" s="131"/>
      <c r="D41" s="5"/>
      <c r="E41" s="5"/>
      <c r="F41" s="5">
        <f t="shared" ref="F41" si="44">$C40*F40</f>
        <v>40573.778872000003</v>
      </c>
      <c r="G41" s="5">
        <f t="shared" ref="G41" si="45">$C40*G40</f>
        <v>0</v>
      </c>
      <c r="H41" s="5">
        <f t="shared" ref="H41:AB41" si="46">$C40*H40</f>
        <v>10680.661288000001</v>
      </c>
      <c r="I41" s="5">
        <f t="shared" si="46"/>
        <v>0</v>
      </c>
      <c r="J41" s="5">
        <f t="shared" si="46"/>
        <v>0</v>
      </c>
      <c r="K41" s="5">
        <f t="shared" si="46"/>
        <v>0</v>
      </c>
      <c r="L41" s="5">
        <f t="shared" si="46"/>
        <v>0</v>
      </c>
      <c r="M41" s="5">
        <f t="shared" si="46"/>
        <v>1615.6290919999999</v>
      </c>
      <c r="N41" s="5">
        <f t="shared" si="46"/>
        <v>11540.207799999998</v>
      </c>
      <c r="O41" s="5">
        <f t="shared" si="46"/>
        <v>0</v>
      </c>
      <c r="P41" s="5">
        <f t="shared" si="46"/>
        <v>0</v>
      </c>
      <c r="Q41" s="5">
        <f t="shared" si="46"/>
        <v>0</v>
      </c>
      <c r="R41" s="5">
        <f t="shared" si="46"/>
        <v>1138.1032520000001</v>
      </c>
      <c r="S41" s="5">
        <f t="shared" si="46"/>
        <v>0</v>
      </c>
      <c r="T41" s="5">
        <f t="shared" si="46"/>
        <v>0</v>
      </c>
      <c r="U41" s="5">
        <f t="shared" si="46"/>
        <v>0</v>
      </c>
      <c r="V41" s="5">
        <f t="shared" si="46"/>
        <v>14039.259695999999</v>
      </c>
      <c r="W41" s="5">
        <f t="shared" si="46"/>
        <v>0</v>
      </c>
      <c r="X41" s="5">
        <f t="shared" si="46"/>
        <v>0</v>
      </c>
      <c r="Y41" s="5">
        <f t="shared" si="46"/>
        <v>0</v>
      </c>
      <c r="Z41" s="5">
        <f t="shared" si="46"/>
        <v>0</v>
      </c>
      <c r="AA41" s="5">
        <f t="shared" si="46"/>
        <v>0</v>
      </c>
      <c r="AB41" s="5">
        <f t="shared" si="46"/>
        <v>0</v>
      </c>
      <c r="AC41" s="56"/>
      <c r="AD41" s="23"/>
    </row>
    <row r="42" spans="1:30" s="14" customFormat="1" ht="12.5">
      <c r="A42" s="78" t="s">
        <v>44</v>
      </c>
      <c r="B42" s="15">
        <f>3775150.95/2</f>
        <v>1887575.4750000001</v>
      </c>
      <c r="C42" s="131">
        <f t="shared" si="3"/>
        <v>157297.96</v>
      </c>
      <c r="D42" s="35">
        <v>1.5800000000000002E-2</v>
      </c>
      <c r="E42" s="35">
        <v>0.1371</v>
      </c>
      <c r="F42" s="35">
        <v>5.4899999999999997E-2</v>
      </c>
      <c r="G42" s="35">
        <v>7.6899999999999996E-2</v>
      </c>
      <c r="H42" s="35">
        <v>4.1599999999999998E-2</v>
      </c>
      <c r="I42" s="35">
        <v>0.13250000000000001</v>
      </c>
      <c r="J42" s="35">
        <v>2.07E-2</v>
      </c>
      <c r="K42" s="35">
        <v>3.1800000000000002E-2</v>
      </c>
      <c r="L42" s="35">
        <v>1.6500000000000001E-2</v>
      </c>
      <c r="M42" s="35">
        <v>2.5700000000000001E-2</v>
      </c>
      <c r="N42" s="35">
        <v>0.14199999999999999</v>
      </c>
      <c r="O42" s="35">
        <v>2.3E-2</v>
      </c>
      <c r="P42" s="35">
        <v>0</v>
      </c>
      <c r="Q42" s="35">
        <v>3.7999999999999999E-2</v>
      </c>
      <c r="R42" s="35">
        <v>1.8800000000000001E-2</v>
      </c>
      <c r="S42" s="35">
        <v>4.1999999999999997E-3</v>
      </c>
      <c r="T42" s="35">
        <v>5.3199999999999997E-2</v>
      </c>
      <c r="U42" s="35">
        <v>1.8100000000000002E-2</v>
      </c>
      <c r="V42" s="35">
        <v>3.7900000000000003E-2</v>
      </c>
      <c r="W42" s="35">
        <v>4.58E-2</v>
      </c>
      <c r="X42" s="35">
        <v>6.2399999999999997E-2</v>
      </c>
      <c r="Y42" s="35">
        <v>2.5000000000000001E-3</v>
      </c>
      <c r="Z42" s="4">
        <v>0</v>
      </c>
      <c r="AA42" s="4">
        <v>5.9999999999999995E-4</v>
      </c>
      <c r="AB42" s="4">
        <v>0</v>
      </c>
      <c r="AC42" s="56"/>
      <c r="AD42" s="23"/>
    </row>
    <row r="43" spans="1:30" s="14" customFormat="1" ht="12.5">
      <c r="A43" s="79"/>
      <c r="B43" s="9"/>
      <c r="C43" s="131"/>
      <c r="D43" s="5">
        <f t="shared" ref="D43" si="47">$C42*D42</f>
        <v>2485.3077680000001</v>
      </c>
      <c r="E43" s="5">
        <f t="shared" ref="E43" si="48">$C42*E42</f>
        <v>21565.550315999997</v>
      </c>
      <c r="F43" s="5">
        <f t="shared" ref="F43:O43" si="49">$C42*F42</f>
        <v>8635.658003999999</v>
      </c>
      <c r="G43" s="5">
        <f t="shared" si="49"/>
        <v>12096.213123999998</v>
      </c>
      <c r="H43" s="5">
        <f t="shared" si="49"/>
        <v>6543.595135999999</v>
      </c>
      <c r="I43" s="5">
        <f t="shared" si="49"/>
        <v>20841.9797</v>
      </c>
      <c r="J43" s="5">
        <f t="shared" si="49"/>
        <v>3256.0677719999999</v>
      </c>
      <c r="K43" s="5">
        <f t="shared" si="49"/>
        <v>5002.0751280000004</v>
      </c>
      <c r="L43" s="5">
        <f t="shared" si="49"/>
        <v>2595.4163399999998</v>
      </c>
      <c r="M43" s="5">
        <f t="shared" si="49"/>
        <v>4042.5575719999997</v>
      </c>
      <c r="N43" s="5">
        <f t="shared" si="49"/>
        <v>22336.310319999997</v>
      </c>
      <c r="O43" s="5">
        <f t="shared" si="49"/>
        <v>3617.8530799999999</v>
      </c>
      <c r="P43" s="5">
        <f t="shared" ref="P43" si="50">$C42*P42</f>
        <v>0</v>
      </c>
      <c r="Q43" s="5">
        <f t="shared" ref="Q43" si="51">$C42*Q42</f>
        <v>5977.3224799999998</v>
      </c>
      <c r="R43" s="5">
        <f t="shared" ref="R43:AB43" si="52">$C42*R42</f>
        <v>2957.2016479999998</v>
      </c>
      <c r="S43" s="5">
        <f t="shared" si="52"/>
        <v>660.65143199999989</v>
      </c>
      <c r="T43" s="5">
        <f t="shared" si="52"/>
        <v>8368.2514719999999</v>
      </c>
      <c r="U43" s="5">
        <f t="shared" si="52"/>
        <v>2847.0930760000001</v>
      </c>
      <c r="V43" s="5">
        <f t="shared" si="52"/>
        <v>5961.5926840000002</v>
      </c>
      <c r="W43" s="5">
        <f t="shared" si="52"/>
        <v>7204.2465679999996</v>
      </c>
      <c r="X43" s="5">
        <f t="shared" si="52"/>
        <v>9815.3927039999999</v>
      </c>
      <c r="Y43" s="5">
        <f t="shared" si="52"/>
        <v>393.24489999999997</v>
      </c>
      <c r="Z43" s="5">
        <f t="shared" si="52"/>
        <v>0</v>
      </c>
      <c r="AA43" s="5">
        <f t="shared" si="52"/>
        <v>94.378775999999988</v>
      </c>
      <c r="AB43" s="5">
        <f t="shared" si="52"/>
        <v>0</v>
      </c>
      <c r="AC43" s="56"/>
      <c r="AD43" s="23"/>
    </row>
    <row r="44" spans="1:30" s="14" customFormat="1" ht="12.5">
      <c r="A44" s="80" t="s">
        <v>399</v>
      </c>
      <c r="B44" s="15">
        <f>3775150.95/2</f>
        <v>1887575.4750000001</v>
      </c>
      <c r="C44" s="131">
        <f t="shared" si="3"/>
        <v>157297.96</v>
      </c>
      <c r="D44" s="39"/>
      <c r="E44" s="39">
        <v>0</v>
      </c>
      <c r="F44" s="39">
        <v>0</v>
      </c>
      <c r="G44" s="39"/>
      <c r="H44" s="39">
        <v>8.7300000000000003E-2</v>
      </c>
      <c r="I44" s="39"/>
      <c r="J44" s="39"/>
      <c r="K44" s="39">
        <v>0</v>
      </c>
      <c r="L44" s="39"/>
      <c r="M44" s="39"/>
      <c r="N44" s="39">
        <v>0.81299999999999994</v>
      </c>
      <c r="O44" s="39"/>
      <c r="P44" s="39"/>
      <c r="Q44" s="39"/>
      <c r="R44" s="39"/>
      <c r="S44" s="39"/>
      <c r="T44" s="39"/>
      <c r="U44" s="39"/>
      <c r="V44" s="39">
        <v>9.9699999999999997E-2</v>
      </c>
      <c r="W44" s="39"/>
      <c r="X44" s="39"/>
      <c r="Y44" s="39"/>
      <c r="Z44" s="39"/>
      <c r="AA44" s="39"/>
      <c r="AB44" s="39"/>
      <c r="AC44" s="56"/>
      <c r="AD44" s="23"/>
    </row>
    <row r="45" spans="1:30" s="14" customFormat="1" ht="12.5">
      <c r="A45" s="80"/>
      <c r="B45" s="9"/>
      <c r="C45" s="131"/>
      <c r="D45" s="6">
        <f t="shared" ref="D45" si="53">$C44*D44</f>
        <v>0</v>
      </c>
      <c r="E45" s="6">
        <f t="shared" ref="E45" si="54">$C44*E44</f>
        <v>0</v>
      </c>
      <c r="F45" s="6">
        <f t="shared" ref="F45:AB45" si="55">$C44*F44</f>
        <v>0</v>
      </c>
      <c r="G45" s="6">
        <f t="shared" si="55"/>
        <v>0</v>
      </c>
      <c r="H45" s="6">
        <f t="shared" si="55"/>
        <v>13732.111907999999</v>
      </c>
      <c r="I45" s="6">
        <f t="shared" si="55"/>
        <v>0</v>
      </c>
      <c r="J45" s="6">
        <f t="shared" si="55"/>
        <v>0</v>
      </c>
      <c r="K45" s="6">
        <f t="shared" si="55"/>
        <v>0</v>
      </c>
      <c r="L45" s="6">
        <f t="shared" si="55"/>
        <v>0</v>
      </c>
      <c r="M45" s="6">
        <f t="shared" si="55"/>
        <v>0</v>
      </c>
      <c r="N45" s="6">
        <f t="shared" si="55"/>
        <v>127883.24147999998</v>
      </c>
      <c r="O45" s="6">
        <f t="shared" si="55"/>
        <v>0</v>
      </c>
      <c r="P45" s="6">
        <f t="shared" si="55"/>
        <v>0</v>
      </c>
      <c r="Q45" s="6">
        <f t="shared" si="55"/>
        <v>0</v>
      </c>
      <c r="R45" s="6">
        <f t="shared" si="55"/>
        <v>0</v>
      </c>
      <c r="S45" s="6">
        <f t="shared" si="55"/>
        <v>0</v>
      </c>
      <c r="T45" s="6">
        <f t="shared" si="55"/>
        <v>0</v>
      </c>
      <c r="U45" s="6">
        <f t="shared" si="55"/>
        <v>0</v>
      </c>
      <c r="V45" s="6">
        <f t="shared" si="55"/>
        <v>15682.606612</v>
      </c>
      <c r="W45" s="6">
        <f t="shared" si="55"/>
        <v>0</v>
      </c>
      <c r="X45" s="6">
        <f t="shared" si="55"/>
        <v>0</v>
      </c>
      <c r="Y45" s="6">
        <f t="shared" si="55"/>
        <v>0</v>
      </c>
      <c r="Z45" s="6">
        <f t="shared" si="55"/>
        <v>0</v>
      </c>
      <c r="AA45" s="6">
        <f t="shared" si="55"/>
        <v>0</v>
      </c>
      <c r="AB45" s="6">
        <f t="shared" si="55"/>
        <v>0</v>
      </c>
      <c r="AC45" s="56"/>
      <c r="AD45" s="23"/>
    </row>
    <row r="46" spans="1:30" s="14" customFormat="1" ht="12.5">
      <c r="A46" s="78" t="s">
        <v>45</v>
      </c>
      <c r="B46" s="15">
        <v>1198119.92</v>
      </c>
      <c r="C46" s="131">
        <f t="shared" si="3"/>
        <v>99843.33</v>
      </c>
      <c r="D46" s="4">
        <v>1.8499999999999999E-2</v>
      </c>
      <c r="E46" s="4"/>
      <c r="F46" s="4"/>
      <c r="G46" s="4"/>
      <c r="H46" s="4">
        <v>0.21490000000000001</v>
      </c>
      <c r="I46" s="4"/>
      <c r="J46" s="4"/>
      <c r="K46" s="4"/>
      <c r="L46" s="4"/>
      <c r="M46" s="4">
        <v>3.9100000000000003E-2</v>
      </c>
      <c r="N46" s="4">
        <v>0.28860000000000002</v>
      </c>
      <c r="O46" s="4"/>
      <c r="P46" s="4"/>
      <c r="Q46" s="4"/>
      <c r="R46" s="4">
        <v>2.9700000000000001E-2</v>
      </c>
      <c r="S46" s="4"/>
      <c r="T46" s="4">
        <v>5.7299999999999997E-2</v>
      </c>
      <c r="U46" s="4"/>
      <c r="V46" s="4">
        <v>0.35189999999999999</v>
      </c>
      <c r="W46" s="4"/>
      <c r="X46" s="4"/>
      <c r="Y46" s="4"/>
      <c r="Z46" s="4"/>
      <c r="AA46" s="4"/>
      <c r="AB46" s="4"/>
      <c r="AC46" s="56"/>
      <c r="AD46" s="23"/>
    </row>
    <row r="47" spans="1:30" s="14" customFormat="1" ht="12.5">
      <c r="A47" s="79"/>
      <c r="B47" s="9"/>
      <c r="C47" s="131"/>
      <c r="D47" s="5">
        <f t="shared" ref="D47" si="56">$C46*D46</f>
        <v>1847.1016049999998</v>
      </c>
      <c r="E47" s="5">
        <f t="shared" ref="E47" si="57">$C46*E46</f>
        <v>0</v>
      </c>
      <c r="F47" s="5">
        <f t="shared" ref="F47:AB47" si="58">$C46*F46</f>
        <v>0</v>
      </c>
      <c r="G47" s="5">
        <f t="shared" si="58"/>
        <v>0</v>
      </c>
      <c r="H47" s="5">
        <f t="shared" si="58"/>
        <v>21456.331617</v>
      </c>
      <c r="I47" s="5">
        <f t="shared" si="58"/>
        <v>0</v>
      </c>
      <c r="J47" s="5">
        <f t="shared" si="58"/>
        <v>0</v>
      </c>
      <c r="K47" s="5">
        <f t="shared" si="58"/>
        <v>0</v>
      </c>
      <c r="L47" s="5">
        <f t="shared" si="58"/>
        <v>0</v>
      </c>
      <c r="M47" s="5">
        <f t="shared" si="58"/>
        <v>3903.8742030000003</v>
      </c>
      <c r="N47" s="5">
        <f t="shared" si="58"/>
        <v>28814.785038000002</v>
      </c>
      <c r="O47" s="5">
        <f t="shared" si="58"/>
        <v>0</v>
      </c>
      <c r="P47" s="5">
        <f t="shared" si="58"/>
        <v>0</v>
      </c>
      <c r="Q47" s="5">
        <f t="shared" si="58"/>
        <v>0</v>
      </c>
      <c r="R47" s="5">
        <f t="shared" si="58"/>
        <v>2965.3469010000003</v>
      </c>
      <c r="S47" s="5">
        <f t="shared" si="58"/>
        <v>0</v>
      </c>
      <c r="T47" s="5">
        <f t="shared" si="58"/>
        <v>5721.0228090000001</v>
      </c>
      <c r="U47" s="5">
        <f t="shared" si="58"/>
        <v>0</v>
      </c>
      <c r="V47" s="5">
        <f t="shared" si="58"/>
        <v>35134.867827000002</v>
      </c>
      <c r="W47" s="5">
        <f t="shared" si="58"/>
        <v>0</v>
      </c>
      <c r="X47" s="5">
        <f t="shared" si="58"/>
        <v>0</v>
      </c>
      <c r="Y47" s="5">
        <f t="shared" si="58"/>
        <v>0</v>
      </c>
      <c r="Z47" s="5">
        <f t="shared" si="58"/>
        <v>0</v>
      </c>
      <c r="AA47" s="5">
        <f t="shared" si="58"/>
        <v>0</v>
      </c>
      <c r="AB47" s="5">
        <f t="shared" si="58"/>
        <v>0</v>
      </c>
      <c r="AC47" s="56"/>
      <c r="AD47" s="23"/>
    </row>
    <row r="48" spans="1:30" s="14" customFormat="1" ht="12.5">
      <c r="A48" s="78" t="s">
        <v>46</v>
      </c>
      <c r="B48" s="15">
        <v>515766.21</v>
      </c>
      <c r="C48" s="131">
        <f t="shared" si="3"/>
        <v>42980.52</v>
      </c>
      <c r="D48" s="4">
        <v>1.8599999999999998E-2</v>
      </c>
      <c r="E48" s="4"/>
      <c r="F48" s="4"/>
      <c r="G48" s="4"/>
      <c r="H48" s="4">
        <v>0.215</v>
      </c>
      <c r="I48" s="4"/>
      <c r="J48" s="4"/>
      <c r="K48" s="4"/>
      <c r="L48" s="4"/>
      <c r="M48" s="4">
        <v>3.9100000000000003E-2</v>
      </c>
      <c r="N48" s="4">
        <v>0.28820000000000001</v>
      </c>
      <c r="O48" s="4"/>
      <c r="P48" s="4"/>
      <c r="Q48" s="4"/>
      <c r="R48" s="4">
        <v>2.9700000000000001E-2</v>
      </c>
      <c r="S48" s="4"/>
      <c r="T48" s="4">
        <v>5.74E-2</v>
      </c>
      <c r="U48" s="4"/>
      <c r="V48" s="4">
        <v>0.35199999999999998</v>
      </c>
      <c r="W48" s="4"/>
      <c r="X48" s="4"/>
      <c r="Y48" s="4"/>
      <c r="Z48" s="4"/>
      <c r="AA48" s="4"/>
      <c r="AB48" s="4"/>
      <c r="AC48" s="56"/>
      <c r="AD48" s="23"/>
    </row>
    <row r="49" spans="1:30" s="14" customFormat="1" ht="12.5">
      <c r="A49" s="79"/>
      <c r="B49" s="9"/>
      <c r="C49" s="131"/>
      <c r="D49" s="5">
        <f t="shared" ref="D49" si="59">$C48*D48</f>
        <v>799.43767199999991</v>
      </c>
      <c r="E49" s="5">
        <f t="shared" ref="E49" si="60">$C48*E48</f>
        <v>0</v>
      </c>
      <c r="F49" s="5">
        <f t="shared" ref="F49:AB49" si="61">$C48*F48</f>
        <v>0</v>
      </c>
      <c r="G49" s="5">
        <f t="shared" si="61"/>
        <v>0</v>
      </c>
      <c r="H49" s="5">
        <f t="shared" si="61"/>
        <v>9240.8117999999995</v>
      </c>
      <c r="I49" s="5">
        <f t="shared" si="61"/>
        <v>0</v>
      </c>
      <c r="J49" s="5">
        <f t="shared" si="61"/>
        <v>0</v>
      </c>
      <c r="K49" s="5">
        <f t="shared" si="61"/>
        <v>0</v>
      </c>
      <c r="L49" s="5">
        <f t="shared" si="61"/>
        <v>0</v>
      </c>
      <c r="M49" s="5">
        <f t="shared" si="61"/>
        <v>1680.5383320000001</v>
      </c>
      <c r="N49" s="5">
        <f t="shared" si="61"/>
        <v>12386.985864</v>
      </c>
      <c r="O49" s="5">
        <f t="shared" si="61"/>
        <v>0</v>
      </c>
      <c r="P49" s="5">
        <f t="shared" si="61"/>
        <v>0</v>
      </c>
      <c r="Q49" s="5">
        <f t="shared" si="61"/>
        <v>0</v>
      </c>
      <c r="R49" s="5">
        <f t="shared" si="61"/>
        <v>1276.521444</v>
      </c>
      <c r="S49" s="5">
        <f t="shared" si="61"/>
        <v>0</v>
      </c>
      <c r="T49" s="5">
        <f t="shared" si="61"/>
        <v>2467.0818479999998</v>
      </c>
      <c r="U49" s="5">
        <f t="shared" si="61"/>
        <v>0</v>
      </c>
      <c r="V49" s="5">
        <f t="shared" si="61"/>
        <v>15129.143039999997</v>
      </c>
      <c r="W49" s="5">
        <f t="shared" si="61"/>
        <v>0</v>
      </c>
      <c r="X49" s="5">
        <f t="shared" si="61"/>
        <v>0</v>
      </c>
      <c r="Y49" s="5">
        <f t="shared" si="61"/>
        <v>0</v>
      </c>
      <c r="Z49" s="5">
        <f t="shared" si="61"/>
        <v>0</v>
      </c>
      <c r="AA49" s="5">
        <f t="shared" si="61"/>
        <v>0</v>
      </c>
      <c r="AB49" s="5">
        <f t="shared" si="61"/>
        <v>0</v>
      </c>
      <c r="AC49" s="56"/>
      <c r="AD49" s="23"/>
    </row>
    <row r="50" spans="1:30" s="14" customFormat="1" ht="12.5">
      <c r="A50" s="78" t="s">
        <v>47</v>
      </c>
      <c r="B50" s="15">
        <v>527142.37</v>
      </c>
      <c r="C50" s="131">
        <f t="shared" si="3"/>
        <v>43928.53</v>
      </c>
      <c r="D50" s="4">
        <v>1.8499999999999999E-2</v>
      </c>
      <c r="E50" s="4"/>
      <c r="F50" s="4"/>
      <c r="G50" s="4"/>
      <c r="H50" s="4">
        <v>0.21490000000000001</v>
      </c>
      <c r="I50" s="4"/>
      <c r="J50" s="4"/>
      <c r="K50" s="4"/>
      <c r="L50" s="4"/>
      <c r="M50" s="4">
        <v>3.9E-2</v>
      </c>
      <c r="N50" s="4">
        <v>0.2883</v>
      </c>
      <c r="O50" s="4"/>
      <c r="P50" s="4"/>
      <c r="Q50" s="4"/>
      <c r="R50" s="4">
        <v>2.98E-2</v>
      </c>
      <c r="S50" s="4"/>
      <c r="T50" s="4">
        <v>5.7500000000000002E-2</v>
      </c>
      <c r="U50" s="4"/>
      <c r="V50" s="4">
        <v>0.35199999999999998</v>
      </c>
      <c r="W50" s="4"/>
      <c r="X50" s="4"/>
      <c r="Y50" s="4"/>
      <c r="Z50" s="4"/>
      <c r="AA50" s="4"/>
      <c r="AB50" s="4"/>
      <c r="AC50" s="56"/>
      <c r="AD50" s="23"/>
    </row>
    <row r="51" spans="1:30" s="14" customFormat="1" ht="12.5">
      <c r="A51" s="79"/>
      <c r="B51" s="9"/>
      <c r="C51" s="131"/>
      <c r="D51" s="5">
        <f t="shared" ref="D51" si="62">$C50*D50</f>
        <v>812.67780499999992</v>
      </c>
      <c r="E51" s="5">
        <f t="shared" ref="E51" si="63">$C50*E50</f>
        <v>0</v>
      </c>
      <c r="F51" s="5">
        <f t="shared" ref="F51:AB51" si="64">$C50*F50</f>
        <v>0</v>
      </c>
      <c r="G51" s="5">
        <f t="shared" si="64"/>
        <v>0</v>
      </c>
      <c r="H51" s="5">
        <f t="shared" si="64"/>
        <v>9440.2410970000001</v>
      </c>
      <c r="I51" s="5">
        <f t="shared" si="64"/>
        <v>0</v>
      </c>
      <c r="J51" s="5">
        <f t="shared" si="64"/>
        <v>0</v>
      </c>
      <c r="K51" s="5">
        <f t="shared" si="64"/>
        <v>0</v>
      </c>
      <c r="L51" s="5">
        <f t="shared" si="64"/>
        <v>0</v>
      </c>
      <c r="M51" s="5">
        <f t="shared" si="64"/>
        <v>1713.2126699999999</v>
      </c>
      <c r="N51" s="5">
        <f t="shared" si="64"/>
        <v>12664.595198999999</v>
      </c>
      <c r="O51" s="5">
        <f t="shared" si="64"/>
        <v>0</v>
      </c>
      <c r="P51" s="5">
        <f t="shared" si="64"/>
        <v>0</v>
      </c>
      <c r="Q51" s="5">
        <f t="shared" si="64"/>
        <v>0</v>
      </c>
      <c r="R51" s="5">
        <f t="shared" si="64"/>
        <v>1309.0701939999999</v>
      </c>
      <c r="S51" s="5">
        <f t="shared" si="64"/>
        <v>0</v>
      </c>
      <c r="T51" s="5">
        <f t="shared" si="64"/>
        <v>2525.8904750000002</v>
      </c>
      <c r="U51" s="5">
        <f t="shared" si="64"/>
        <v>0</v>
      </c>
      <c r="V51" s="5">
        <f t="shared" si="64"/>
        <v>15462.842559999999</v>
      </c>
      <c r="W51" s="5">
        <f t="shared" si="64"/>
        <v>0</v>
      </c>
      <c r="X51" s="5">
        <f t="shared" si="64"/>
        <v>0</v>
      </c>
      <c r="Y51" s="5">
        <f t="shared" si="64"/>
        <v>0</v>
      </c>
      <c r="Z51" s="5">
        <f t="shared" si="64"/>
        <v>0</v>
      </c>
      <c r="AA51" s="5">
        <f t="shared" si="64"/>
        <v>0</v>
      </c>
      <c r="AB51" s="5">
        <f t="shared" si="64"/>
        <v>0</v>
      </c>
      <c r="AC51" s="56"/>
      <c r="AD51" s="23"/>
    </row>
    <row r="52" spans="1:30" s="14" customFormat="1" ht="12.5">
      <c r="A52" s="78" t="s">
        <v>48</v>
      </c>
      <c r="B52" s="15">
        <v>1294018.31</v>
      </c>
      <c r="C52" s="131">
        <f t="shared" si="3"/>
        <v>107834.86</v>
      </c>
      <c r="D52" s="4"/>
      <c r="E52" s="4"/>
      <c r="F52" s="4">
        <v>0.74360000000000004</v>
      </c>
      <c r="G52" s="4"/>
      <c r="H52" s="4"/>
      <c r="I52" s="4"/>
      <c r="J52" s="4"/>
      <c r="K52" s="4"/>
      <c r="L52" s="4">
        <v>2.7300000000000001E-2</v>
      </c>
      <c r="M52" s="4"/>
      <c r="N52" s="4"/>
      <c r="O52" s="4"/>
      <c r="P52" s="4"/>
      <c r="Q52" s="4"/>
      <c r="R52" s="4"/>
      <c r="S52" s="4"/>
      <c r="T52" s="4"/>
      <c r="U52" s="4">
        <v>0.2291</v>
      </c>
      <c r="V52" s="4"/>
      <c r="W52" s="4"/>
      <c r="X52" s="4"/>
      <c r="Y52" s="4"/>
      <c r="Z52" s="4"/>
      <c r="AA52" s="4"/>
      <c r="AB52" s="4"/>
      <c r="AC52" s="56"/>
      <c r="AD52" s="23"/>
    </row>
    <row r="53" spans="1:30" s="14" customFormat="1" ht="12.5">
      <c r="A53" s="79"/>
      <c r="B53" s="9"/>
      <c r="C53" s="131"/>
      <c r="D53" s="5">
        <f t="shared" ref="D53" si="65">$C52*D52</f>
        <v>0</v>
      </c>
      <c r="E53" s="5">
        <f t="shared" ref="E53" si="66">$C52*E52</f>
        <v>0</v>
      </c>
      <c r="F53" s="5">
        <f t="shared" ref="F53:AB53" si="67">$C52*F52</f>
        <v>80186.001896000002</v>
      </c>
      <c r="G53" s="5">
        <f t="shared" si="67"/>
        <v>0</v>
      </c>
      <c r="H53" s="5">
        <f t="shared" si="67"/>
        <v>0</v>
      </c>
      <c r="I53" s="5">
        <f t="shared" si="67"/>
        <v>0</v>
      </c>
      <c r="J53" s="5">
        <f t="shared" si="67"/>
        <v>0</v>
      </c>
      <c r="K53" s="5">
        <f t="shared" si="67"/>
        <v>0</v>
      </c>
      <c r="L53" s="5">
        <f t="shared" si="67"/>
        <v>2943.891678</v>
      </c>
      <c r="M53" s="5">
        <f t="shared" si="67"/>
        <v>0</v>
      </c>
      <c r="N53" s="5">
        <f t="shared" si="67"/>
        <v>0</v>
      </c>
      <c r="O53" s="5">
        <f t="shared" si="67"/>
        <v>0</v>
      </c>
      <c r="P53" s="5">
        <f t="shared" si="67"/>
        <v>0</v>
      </c>
      <c r="Q53" s="5">
        <f t="shared" si="67"/>
        <v>0</v>
      </c>
      <c r="R53" s="5">
        <f t="shared" si="67"/>
        <v>0</v>
      </c>
      <c r="S53" s="5">
        <f t="shared" si="67"/>
        <v>0</v>
      </c>
      <c r="T53" s="5">
        <f t="shared" si="67"/>
        <v>0</v>
      </c>
      <c r="U53" s="5">
        <f t="shared" si="67"/>
        <v>24704.966425999999</v>
      </c>
      <c r="V53" s="5">
        <f t="shared" si="67"/>
        <v>0</v>
      </c>
      <c r="W53" s="5">
        <f t="shared" si="67"/>
        <v>0</v>
      </c>
      <c r="X53" s="5">
        <f t="shared" si="67"/>
        <v>0</v>
      </c>
      <c r="Y53" s="5">
        <f t="shared" si="67"/>
        <v>0</v>
      </c>
      <c r="Z53" s="5">
        <f t="shared" si="67"/>
        <v>0</v>
      </c>
      <c r="AA53" s="5">
        <f t="shared" si="67"/>
        <v>0</v>
      </c>
      <c r="AB53" s="5">
        <f t="shared" si="67"/>
        <v>0</v>
      </c>
      <c r="AC53" s="56"/>
      <c r="AD53" s="23"/>
    </row>
    <row r="54" spans="1:30" s="14" customFormat="1" ht="12.5">
      <c r="A54" s="78" t="s">
        <v>49</v>
      </c>
      <c r="B54" s="15">
        <v>218628.76</v>
      </c>
      <c r="C54" s="131">
        <f t="shared" si="3"/>
        <v>18219.060000000001</v>
      </c>
      <c r="D54" s="4"/>
      <c r="E54" s="4"/>
      <c r="F54" s="4">
        <v>1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56"/>
      <c r="AD54" s="23"/>
    </row>
    <row r="55" spans="1:30" s="14" customFormat="1" ht="12.5">
      <c r="A55" s="79"/>
      <c r="B55" s="9"/>
      <c r="C55" s="131"/>
      <c r="D55" s="5">
        <f t="shared" ref="D55" si="68">$C54*D54</f>
        <v>0</v>
      </c>
      <c r="E55" s="5">
        <f t="shared" ref="E55" si="69">$C54*E54</f>
        <v>0</v>
      </c>
      <c r="F55" s="5">
        <f t="shared" ref="F55:AB55" si="70">$C54*F54</f>
        <v>18219.060000000001</v>
      </c>
      <c r="G55" s="5">
        <f t="shared" si="70"/>
        <v>0</v>
      </c>
      <c r="H55" s="5">
        <f t="shared" si="70"/>
        <v>0</v>
      </c>
      <c r="I55" s="5">
        <f t="shared" si="70"/>
        <v>0</v>
      </c>
      <c r="J55" s="5">
        <f t="shared" si="70"/>
        <v>0</v>
      </c>
      <c r="K55" s="5">
        <f t="shared" si="70"/>
        <v>0</v>
      </c>
      <c r="L55" s="5">
        <f t="shared" si="70"/>
        <v>0</v>
      </c>
      <c r="M55" s="5">
        <f t="shared" si="70"/>
        <v>0</v>
      </c>
      <c r="N55" s="5">
        <f t="shared" si="70"/>
        <v>0</v>
      </c>
      <c r="O55" s="5">
        <f t="shared" si="70"/>
        <v>0</v>
      </c>
      <c r="P55" s="5">
        <f t="shared" si="70"/>
        <v>0</v>
      </c>
      <c r="Q55" s="5">
        <f t="shared" si="70"/>
        <v>0</v>
      </c>
      <c r="R55" s="5">
        <f t="shared" si="70"/>
        <v>0</v>
      </c>
      <c r="S55" s="5">
        <f t="shared" si="70"/>
        <v>0</v>
      </c>
      <c r="T55" s="5">
        <f t="shared" si="70"/>
        <v>0</v>
      </c>
      <c r="U55" s="5">
        <f t="shared" si="70"/>
        <v>0</v>
      </c>
      <c r="V55" s="5">
        <f t="shared" si="70"/>
        <v>0</v>
      </c>
      <c r="W55" s="5">
        <f t="shared" si="70"/>
        <v>0</v>
      </c>
      <c r="X55" s="5">
        <f t="shared" si="70"/>
        <v>0</v>
      </c>
      <c r="Y55" s="5">
        <f t="shared" si="70"/>
        <v>0</v>
      </c>
      <c r="Z55" s="5">
        <f t="shared" si="70"/>
        <v>0</v>
      </c>
      <c r="AA55" s="5">
        <f t="shared" si="70"/>
        <v>0</v>
      </c>
      <c r="AB55" s="5">
        <f t="shared" si="70"/>
        <v>0</v>
      </c>
      <c r="AC55" s="56"/>
      <c r="AD55" s="23"/>
    </row>
    <row r="56" spans="1:30" s="14" customFormat="1" ht="12.5">
      <c r="A56" s="78" t="s">
        <v>149</v>
      </c>
      <c r="B56" s="15">
        <v>271440.96999999997</v>
      </c>
      <c r="C56" s="131">
        <f t="shared" si="3"/>
        <v>22620.080000000002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>
        <v>1</v>
      </c>
      <c r="V56" s="4"/>
      <c r="W56" s="4"/>
      <c r="X56" s="4"/>
      <c r="Y56" s="4"/>
      <c r="Z56" s="4"/>
      <c r="AA56" s="4"/>
      <c r="AB56" s="4"/>
      <c r="AC56" s="56"/>
      <c r="AD56" s="23"/>
    </row>
    <row r="57" spans="1:30" s="14" customFormat="1" ht="12.5">
      <c r="A57" s="79"/>
      <c r="B57" s="9"/>
      <c r="C57" s="131"/>
      <c r="D57" s="5">
        <f t="shared" ref="D57" si="71">$C56*D56</f>
        <v>0</v>
      </c>
      <c r="E57" s="5">
        <f t="shared" ref="E57" si="72">$C56*E56</f>
        <v>0</v>
      </c>
      <c r="F57" s="5">
        <f t="shared" ref="F57:AB57" si="73">$C56*F56</f>
        <v>0</v>
      </c>
      <c r="G57" s="5">
        <f t="shared" si="73"/>
        <v>0</v>
      </c>
      <c r="H57" s="5">
        <f t="shared" si="73"/>
        <v>0</v>
      </c>
      <c r="I57" s="5">
        <f t="shared" si="73"/>
        <v>0</v>
      </c>
      <c r="J57" s="5">
        <f t="shared" si="73"/>
        <v>0</v>
      </c>
      <c r="K57" s="5">
        <f t="shared" si="73"/>
        <v>0</v>
      </c>
      <c r="L57" s="5">
        <f t="shared" si="73"/>
        <v>0</v>
      </c>
      <c r="M57" s="5">
        <f t="shared" si="73"/>
        <v>0</v>
      </c>
      <c r="N57" s="5">
        <f t="shared" si="73"/>
        <v>0</v>
      </c>
      <c r="O57" s="5">
        <f t="shared" si="73"/>
        <v>0</v>
      </c>
      <c r="P57" s="5">
        <f t="shared" si="73"/>
        <v>0</v>
      </c>
      <c r="Q57" s="5">
        <f t="shared" si="73"/>
        <v>0</v>
      </c>
      <c r="R57" s="5">
        <f t="shared" si="73"/>
        <v>0</v>
      </c>
      <c r="S57" s="5">
        <f t="shared" si="73"/>
        <v>0</v>
      </c>
      <c r="T57" s="5">
        <f t="shared" si="73"/>
        <v>0</v>
      </c>
      <c r="U57" s="5">
        <f t="shared" si="73"/>
        <v>22620.080000000002</v>
      </c>
      <c r="V57" s="5">
        <f t="shared" si="73"/>
        <v>0</v>
      </c>
      <c r="W57" s="5">
        <f t="shared" si="73"/>
        <v>0</v>
      </c>
      <c r="X57" s="5">
        <f t="shared" si="73"/>
        <v>0</v>
      </c>
      <c r="Y57" s="5">
        <f t="shared" si="73"/>
        <v>0</v>
      </c>
      <c r="Z57" s="5">
        <f t="shared" si="73"/>
        <v>0</v>
      </c>
      <c r="AA57" s="5">
        <f t="shared" si="73"/>
        <v>0</v>
      </c>
      <c r="AB57" s="5">
        <f t="shared" si="73"/>
        <v>0</v>
      </c>
      <c r="AC57" s="56"/>
      <c r="AD57" s="23"/>
    </row>
    <row r="58" spans="1:30" s="14" customFormat="1" ht="12.5">
      <c r="A58" s="78" t="s">
        <v>150</v>
      </c>
      <c r="B58" s="15">
        <v>86125.11</v>
      </c>
      <c r="C58" s="131">
        <f t="shared" si="3"/>
        <v>7177.09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>
        <v>1</v>
      </c>
      <c r="V58" s="4"/>
      <c r="W58" s="4"/>
      <c r="X58" s="4"/>
      <c r="Y58" s="4"/>
      <c r="Z58" s="4"/>
      <c r="AA58" s="4"/>
      <c r="AB58" s="4"/>
      <c r="AC58" s="56"/>
      <c r="AD58" s="23"/>
    </row>
    <row r="59" spans="1:30" s="14" customFormat="1" ht="12.5">
      <c r="A59" s="79"/>
      <c r="B59" s="9"/>
      <c r="C59" s="131"/>
      <c r="D59" s="5">
        <f t="shared" ref="D59" si="74">$C58*D58</f>
        <v>0</v>
      </c>
      <c r="E59" s="5">
        <f t="shared" ref="E59" si="75">$C58*E58</f>
        <v>0</v>
      </c>
      <c r="F59" s="5">
        <f t="shared" ref="F59:AB59" si="76">$C58*F58</f>
        <v>0</v>
      </c>
      <c r="G59" s="5">
        <f t="shared" si="76"/>
        <v>0</v>
      </c>
      <c r="H59" s="5">
        <f t="shared" si="76"/>
        <v>0</v>
      </c>
      <c r="I59" s="5">
        <f t="shared" si="76"/>
        <v>0</v>
      </c>
      <c r="J59" s="5">
        <f t="shared" si="76"/>
        <v>0</v>
      </c>
      <c r="K59" s="5">
        <f t="shared" si="76"/>
        <v>0</v>
      </c>
      <c r="L59" s="5">
        <f t="shared" si="76"/>
        <v>0</v>
      </c>
      <c r="M59" s="5">
        <f t="shared" si="76"/>
        <v>0</v>
      </c>
      <c r="N59" s="5">
        <f t="shared" si="76"/>
        <v>0</v>
      </c>
      <c r="O59" s="5">
        <f t="shared" si="76"/>
        <v>0</v>
      </c>
      <c r="P59" s="5">
        <f t="shared" si="76"/>
        <v>0</v>
      </c>
      <c r="Q59" s="5">
        <f t="shared" si="76"/>
        <v>0</v>
      </c>
      <c r="R59" s="5">
        <f t="shared" si="76"/>
        <v>0</v>
      </c>
      <c r="S59" s="5">
        <f t="shared" si="76"/>
        <v>0</v>
      </c>
      <c r="T59" s="5">
        <f t="shared" si="76"/>
        <v>0</v>
      </c>
      <c r="U59" s="5">
        <f t="shared" si="76"/>
        <v>7177.09</v>
      </c>
      <c r="V59" s="5">
        <f t="shared" si="76"/>
        <v>0</v>
      </c>
      <c r="W59" s="5">
        <f t="shared" si="76"/>
        <v>0</v>
      </c>
      <c r="X59" s="5">
        <f t="shared" si="76"/>
        <v>0</v>
      </c>
      <c r="Y59" s="5">
        <f t="shared" si="76"/>
        <v>0</v>
      </c>
      <c r="Z59" s="5">
        <f t="shared" si="76"/>
        <v>0</v>
      </c>
      <c r="AA59" s="5">
        <f t="shared" si="76"/>
        <v>0</v>
      </c>
      <c r="AB59" s="5">
        <f t="shared" si="76"/>
        <v>0</v>
      </c>
      <c r="AC59" s="56"/>
      <c r="AD59" s="23"/>
    </row>
    <row r="60" spans="1:30" s="14" customFormat="1" ht="12.5">
      <c r="A60" s="78" t="s">
        <v>322</v>
      </c>
      <c r="B60" s="15">
        <f>2440070.63*0.95488</f>
        <v>2329974.6431743996</v>
      </c>
      <c r="C60" s="131">
        <f t="shared" si="3"/>
        <v>194164.55</v>
      </c>
      <c r="D60" s="37"/>
      <c r="E60" s="37"/>
      <c r="F60" s="37">
        <v>0.9768</v>
      </c>
      <c r="G60" s="37"/>
      <c r="H60" s="37"/>
      <c r="I60" s="37"/>
      <c r="J60" s="37"/>
      <c r="K60" s="37"/>
      <c r="L60" s="37">
        <v>9.5999999999999992E-3</v>
      </c>
      <c r="M60" s="37"/>
      <c r="N60" s="37"/>
      <c r="O60" s="37"/>
      <c r="P60" s="37"/>
      <c r="Q60" s="37"/>
      <c r="R60" s="37"/>
      <c r="S60" s="37"/>
      <c r="T60" s="37"/>
      <c r="U60" s="37">
        <v>1.09E-2</v>
      </c>
      <c r="V60" s="37"/>
      <c r="W60" s="37"/>
      <c r="X60" s="37">
        <v>2.5000000000000001E-3</v>
      </c>
      <c r="Y60" s="37">
        <v>1E-4</v>
      </c>
      <c r="Z60" s="37">
        <v>1E-4</v>
      </c>
      <c r="AA60" s="37">
        <v>0</v>
      </c>
      <c r="AB60" s="37">
        <v>0</v>
      </c>
      <c r="AC60" s="56"/>
      <c r="AD60" s="23"/>
    </row>
    <row r="61" spans="1:30" s="14" customFormat="1" ht="12.5">
      <c r="A61" s="80"/>
      <c r="B61" s="9"/>
      <c r="C61" s="131"/>
      <c r="D61" s="36">
        <f t="shared" ref="D61" si="77">$C60*D60</f>
        <v>0</v>
      </c>
      <c r="E61" s="36">
        <f t="shared" ref="E61" si="78">$C60*E60</f>
        <v>0</v>
      </c>
      <c r="F61" s="36">
        <f t="shared" ref="F61:AB61" si="79">$C60*F60</f>
        <v>189659.93243999998</v>
      </c>
      <c r="G61" s="36">
        <f t="shared" si="79"/>
        <v>0</v>
      </c>
      <c r="H61" s="36">
        <f t="shared" si="79"/>
        <v>0</v>
      </c>
      <c r="I61" s="36">
        <f t="shared" si="79"/>
        <v>0</v>
      </c>
      <c r="J61" s="36">
        <f t="shared" si="79"/>
        <v>0</v>
      </c>
      <c r="K61" s="36">
        <f t="shared" si="79"/>
        <v>0</v>
      </c>
      <c r="L61" s="36">
        <f t="shared" si="79"/>
        <v>1863.9796799999997</v>
      </c>
      <c r="M61" s="36">
        <f t="shared" si="79"/>
        <v>0</v>
      </c>
      <c r="N61" s="36">
        <f t="shared" si="79"/>
        <v>0</v>
      </c>
      <c r="O61" s="36">
        <f t="shared" si="79"/>
        <v>0</v>
      </c>
      <c r="P61" s="36">
        <f t="shared" si="79"/>
        <v>0</v>
      </c>
      <c r="Q61" s="36">
        <f t="shared" si="79"/>
        <v>0</v>
      </c>
      <c r="R61" s="36">
        <f t="shared" si="79"/>
        <v>0</v>
      </c>
      <c r="S61" s="36">
        <f t="shared" si="79"/>
        <v>0</v>
      </c>
      <c r="T61" s="36">
        <f t="shared" si="79"/>
        <v>0</v>
      </c>
      <c r="U61" s="36">
        <f t="shared" si="79"/>
        <v>2116.393595</v>
      </c>
      <c r="V61" s="36">
        <f t="shared" si="79"/>
        <v>0</v>
      </c>
      <c r="W61" s="36">
        <f t="shared" si="79"/>
        <v>0</v>
      </c>
      <c r="X61" s="36">
        <f t="shared" si="79"/>
        <v>485.41137499999996</v>
      </c>
      <c r="Y61" s="36">
        <f t="shared" si="79"/>
        <v>19.416454999999999</v>
      </c>
      <c r="Z61" s="36">
        <f t="shared" si="79"/>
        <v>19.416454999999999</v>
      </c>
      <c r="AA61" s="36">
        <f t="shared" si="79"/>
        <v>0</v>
      </c>
      <c r="AB61" s="36">
        <f t="shared" si="79"/>
        <v>0</v>
      </c>
      <c r="AC61" s="56"/>
      <c r="AD61" s="23"/>
    </row>
    <row r="62" spans="1:30" s="14" customFormat="1" ht="12.5">
      <c r="A62" s="78" t="s">
        <v>323</v>
      </c>
      <c r="B62" s="15">
        <f>2440070.63*0</f>
        <v>0</v>
      </c>
      <c r="C62" s="131">
        <f t="shared" si="3"/>
        <v>0</v>
      </c>
      <c r="D62" s="4"/>
      <c r="E62" s="4"/>
      <c r="F62" s="4">
        <v>1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56"/>
      <c r="AD62" s="23"/>
    </row>
    <row r="63" spans="1:30" s="14" customFormat="1" ht="12.5">
      <c r="A63" s="80"/>
      <c r="B63" s="9"/>
      <c r="C63" s="131"/>
      <c r="D63" s="5">
        <f t="shared" ref="D63" si="80">$C62*D62</f>
        <v>0</v>
      </c>
      <c r="E63" s="5">
        <f t="shared" ref="E63" si="81">$C62*E62</f>
        <v>0</v>
      </c>
      <c r="F63" s="5">
        <f t="shared" ref="F63:AB63" si="82">$C62*F62</f>
        <v>0</v>
      </c>
      <c r="G63" s="5">
        <f t="shared" si="82"/>
        <v>0</v>
      </c>
      <c r="H63" s="5">
        <f t="shared" si="82"/>
        <v>0</v>
      </c>
      <c r="I63" s="5">
        <f t="shared" si="82"/>
        <v>0</v>
      </c>
      <c r="J63" s="5">
        <f t="shared" si="82"/>
        <v>0</v>
      </c>
      <c r="K63" s="5">
        <f t="shared" si="82"/>
        <v>0</v>
      </c>
      <c r="L63" s="5">
        <f t="shared" si="82"/>
        <v>0</v>
      </c>
      <c r="M63" s="5">
        <f t="shared" si="82"/>
        <v>0</v>
      </c>
      <c r="N63" s="5">
        <f t="shared" si="82"/>
        <v>0</v>
      </c>
      <c r="O63" s="5">
        <f t="shared" si="82"/>
        <v>0</v>
      </c>
      <c r="P63" s="5">
        <f t="shared" si="82"/>
        <v>0</v>
      </c>
      <c r="Q63" s="5">
        <f t="shared" si="82"/>
        <v>0</v>
      </c>
      <c r="R63" s="5">
        <f t="shared" si="82"/>
        <v>0</v>
      </c>
      <c r="S63" s="5">
        <f t="shared" si="82"/>
        <v>0</v>
      </c>
      <c r="T63" s="5">
        <f t="shared" si="82"/>
        <v>0</v>
      </c>
      <c r="U63" s="5">
        <f t="shared" si="82"/>
        <v>0</v>
      </c>
      <c r="V63" s="5">
        <f t="shared" si="82"/>
        <v>0</v>
      </c>
      <c r="W63" s="5">
        <f t="shared" si="82"/>
        <v>0</v>
      </c>
      <c r="X63" s="5">
        <f t="shared" si="82"/>
        <v>0</v>
      </c>
      <c r="Y63" s="5">
        <f t="shared" si="82"/>
        <v>0</v>
      </c>
      <c r="Z63" s="5">
        <f t="shared" si="82"/>
        <v>0</v>
      </c>
      <c r="AA63" s="5">
        <f t="shared" si="82"/>
        <v>0</v>
      </c>
      <c r="AB63" s="5">
        <f t="shared" si="82"/>
        <v>0</v>
      </c>
      <c r="AC63" s="56"/>
      <c r="AD63" s="23"/>
    </row>
    <row r="64" spans="1:30" s="14" customFormat="1" ht="12.5">
      <c r="A64" s="81" t="s">
        <v>298</v>
      </c>
      <c r="B64" s="15">
        <f>2440070.63*0.04512</f>
        <v>110095.98682559999</v>
      </c>
      <c r="C64" s="131">
        <f t="shared" si="3"/>
        <v>9174.67</v>
      </c>
      <c r="D64" s="37"/>
      <c r="E64" s="37"/>
      <c r="F64" s="37">
        <v>1</v>
      </c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56"/>
      <c r="AD64" s="23"/>
    </row>
    <row r="65" spans="1:30" s="14" customFormat="1" ht="12.5">
      <c r="A65" s="82"/>
      <c r="B65" s="29"/>
      <c r="C65" s="131"/>
      <c r="D65" s="36">
        <f>$C64*D64</f>
        <v>0</v>
      </c>
      <c r="E65" s="36">
        <f>$C64*E64</f>
        <v>0</v>
      </c>
      <c r="F65" s="36">
        <f>$C64*F64</f>
        <v>9174.67</v>
      </c>
      <c r="G65" s="36">
        <f t="shared" ref="G65" si="83">$C64*G64</f>
        <v>0</v>
      </c>
      <c r="H65" s="36">
        <f t="shared" ref="H65" si="84">$C64*H64</f>
        <v>0</v>
      </c>
      <c r="I65" s="36">
        <f t="shared" ref="I65:AB65" si="85">$C64*I64</f>
        <v>0</v>
      </c>
      <c r="J65" s="36">
        <f t="shared" si="85"/>
        <v>0</v>
      </c>
      <c r="K65" s="36">
        <f t="shared" si="85"/>
        <v>0</v>
      </c>
      <c r="L65" s="36">
        <f t="shared" si="85"/>
        <v>0</v>
      </c>
      <c r="M65" s="36">
        <f t="shared" si="85"/>
        <v>0</v>
      </c>
      <c r="N65" s="36">
        <f t="shared" si="85"/>
        <v>0</v>
      </c>
      <c r="O65" s="36">
        <f t="shared" si="85"/>
        <v>0</v>
      </c>
      <c r="P65" s="36">
        <f t="shared" si="85"/>
        <v>0</v>
      </c>
      <c r="Q65" s="36">
        <f t="shared" si="85"/>
        <v>0</v>
      </c>
      <c r="R65" s="36">
        <f t="shared" si="85"/>
        <v>0</v>
      </c>
      <c r="S65" s="36">
        <f t="shared" si="85"/>
        <v>0</v>
      </c>
      <c r="T65" s="36">
        <f t="shared" si="85"/>
        <v>0</v>
      </c>
      <c r="U65" s="36">
        <f t="shared" si="85"/>
        <v>0</v>
      </c>
      <c r="V65" s="36">
        <f t="shared" si="85"/>
        <v>0</v>
      </c>
      <c r="W65" s="36">
        <f t="shared" si="85"/>
        <v>0</v>
      </c>
      <c r="X65" s="36">
        <f t="shared" si="85"/>
        <v>0</v>
      </c>
      <c r="Y65" s="36">
        <f t="shared" si="85"/>
        <v>0</v>
      </c>
      <c r="Z65" s="36">
        <f t="shared" si="85"/>
        <v>0</v>
      </c>
      <c r="AA65" s="36">
        <f t="shared" si="85"/>
        <v>0</v>
      </c>
      <c r="AB65" s="36">
        <f t="shared" si="85"/>
        <v>0</v>
      </c>
      <c r="AC65" s="56"/>
      <c r="AD65" s="23"/>
    </row>
    <row r="66" spans="1:30" s="14" customFormat="1" ht="12.5">
      <c r="A66" s="78" t="s">
        <v>151</v>
      </c>
      <c r="B66" s="15">
        <v>45813.99</v>
      </c>
      <c r="C66" s="131">
        <f t="shared" si="3"/>
        <v>3817.83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>
        <v>1</v>
      </c>
      <c r="V66" s="4"/>
      <c r="W66" s="4"/>
      <c r="X66" s="4"/>
      <c r="Y66" s="4"/>
      <c r="Z66" s="4"/>
      <c r="AA66" s="4"/>
      <c r="AB66" s="4"/>
      <c r="AC66" s="56"/>
      <c r="AD66" s="23"/>
    </row>
    <row r="67" spans="1:30" s="14" customFormat="1" ht="12.5">
      <c r="A67" s="79"/>
      <c r="B67" s="9"/>
      <c r="C67" s="131"/>
      <c r="D67" s="5">
        <f t="shared" ref="D67" si="86">$C66*D66</f>
        <v>0</v>
      </c>
      <c r="E67" s="5">
        <f t="shared" ref="E67" si="87">$C66*E66</f>
        <v>0</v>
      </c>
      <c r="F67" s="5">
        <f t="shared" ref="F67:AB67" si="88">$C66*F66</f>
        <v>0</v>
      </c>
      <c r="G67" s="5">
        <f t="shared" si="88"/>
        <v>0</v>
      </c>
      <c r="H67" s="5">
        <f t="shared" si="88"/>
        <v>0</v>
      </c>
      <c r="I67" s="5">
        <f t="shared" si="88"/>
        <v>0</v>
      </c>
      <c r="J67" s="5">
        <f t="shared" si="88"/>
        <v>0</v>
      </c>
      <c r="K67" s="5">
        <f t="shared" si="88"/>
        <v>0</v>
      </c>
      <c r="L67" s="5">
        <f t="shared" si="88"/>
        <v>0</v>
      </c>
      <c r="M67" s="5">
        <f t="shared" si="88"/>
        <v>0</v>
      </c>
      <c r="N67" s="5">
        <f t="shared" si="88"/>
        <v>0</v>
      </c>
      <c r="O67" s="5">
        <f t="shared" si="88"/>
        <v>0</v>
      </c>
      <c r="P67" s="5">
        <f t="shared" si="88"/>
        <v>0</v>
      </c>
      <c r="Q67" s="5">
        <f t="shared" si="88"/>
        <v>0</v>
      </c>
      <c r="R67" s="5">
        <f t="shared" si="88"/>
        <v>0</v>
      </c>
      <c r="S67" s="5">
        <f t="shared" si="88"/>
        <v>0</v>
      </c>
      <c r="T67" s="5">
        <f t="shared" si="88"/>
        <v>0</v>
      </c>
      <c r="U67" s="5">
        <f t="shared" si="88"/>
        <v>3817.83</v>
      </c>
      <c r="V67" s="5">
        <f t="shared" si="88"/>
        <v>0</v>
      </c>
      <c r="W67" s="5">
        <f t="shared" si="88"/>
        <v>0</v>
      </c>
      <c r="X67" s="5">
        <f t="shared" si="88"/>
        <v>0</v>
      </c>
      <c r="Y67" s="5">
        <f t="shared" si="88"/>
        <v>0</v>
      </c>
      <c r="Z67" s="5">
        <f t="shared" si="88"/>
        <v>0</v>
      </c>
      <c r="AA67" s="5">
        <f t="shared" si="88"/>
        <v>0</v>
      </c>
      <c r="AB67" s="5">
        <f t="shared" si="88"/>
        <v>0</v>
      </c>
      <c r="AC67" s="56"/>
      <c r="AD67" s="23"/>
    </row>
    <row r="68" spans="1:30" s="14" customFormat="1" ht="12.5">
      <c r="A68" s="78" t="s">
        <v>152</v>
      </c>
      <c r="B68" s="15">
        <v>67304.639999999999</v>
      </c>
      <c r="C68" s="131">
        <f t="shared" si="3"/>
        <v>5608.72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>
        <v>1</v>
      </c>
      <c r="V68" s="4"/>
      <c r="W68" s="4"/>
      <c r="X68" s="4"/>
      <c r="Y68" s="4"/>
      <c r="Z68" s="4"/>
      <c r="AA68" s="4"/>
      <c r="AB68" s="4"/>
      <c r="AC68" s="56"/>
      <c r="AD68" s="23"/>
    </row>
    <row r="69" spans="1:30" s="14" customFormat="1" ht="12.5">
      <c r="A69" s="79"/>
      <c r="B69" s="9"/>
      <c r="C69" s="131"/>
      <c r="D69" s="5">
        <f t="shared" ref="D69" si="89">$C68*D68</f>
        <v>0</v>
      </c>
      <c r="E69" s="5">
        <f t="shared" ref="E69" si="90">$C68*E68</f>
        <v>0</v>
      </c>
      <c r="F69" s="5">
        <f t="shared" ref="F69:AB69" si="91">$C68*F68</f>
        <v>0</v>
      </c>
      <c r="G69" s="5">
        <f t="shared" si="91"/>
        <v>0</v>
      </c>
      <c r="H69" s="5">
        <f t="shared" si="91"/>
        <v>0</v>
      </c>
      <c r="I69" s="5">
        <f t="shared" si="91"/>
        <v>0</v>
      </c>
      <c r="J69" s="5">
        <f t="shared" si="91"/>
        <v>0</v>
      </c>
      <c r="K69" s="5">
        <f t="shared" si="91"/>
        <v>0</v>
      </c>
      <c r="L69" s="5">
        <f t="shared" si="91"/>
        <v>0</v>
      </c>
      <c r="M69" s="5">
        <f t="shared" si="91"/>
        <v>0</v>
      </c>
      <c r="N69" s="5">
        <f t="shared" si="91"/>
        <v>0</v>
      </c>
      <c r="O69" s="5">
        <f t="shared" si="91"/>
        <v>0</v>
      </c>
      <c r="P69" s="5">
        <f t="shared" si="91"/>
        <v>0</v>
      </c>
      <c r="Q69" s="5">
        <f t="shared" si="91"/>
        <v>0</v>
      </c>
      <c r="R69" s="5">
        <f t="shared" si="91"/>
        <v>0</v>
      </c>
      <c r="S69" s="5">
        <f t="shared" si="91"/>
        <v>0</v>
      </c>
      <c r="T69" s="5">
        <f t="shared" si="91"/>
        <v>0</v>
      </c>
      <c r="U69" s="5">
        <f t="shared" si="91"/>
        <v>5608.72</v>
      </c>
      <c r="V69" s="5">
        <f t="shared" si="91"/>
        <v>0</v>
      </c>
      <c r="W69" s="5">
        <f t="shared" si="91"/>
        <v>0</v>
      </c>
      <c r="X69" s="5">
        <f t="shared" si="91"/>
        <v>0</v>
      </c>
      <c r="Y69" s="5">
        <f t="shared" si="91"/>
        <v>0</v>
      </c>
      <c r="Z69" s="5">
        <f t="shared" si="91"/>
        <v>0</v>
      </c>
      <c r="AA69" s="5">
        <f t="shared" si="91"/>
        <v>0</v>
      </c>
      <c r="AB69" s="5">
        <f t="shared" si="91"/>
        <v>0</v>
      </c>
      <c r="AC69" s="56"/>
      <c r="AD69" s="23"/>
    </row>
    <row r="70" spans="1:30" s="14" customFormat="1" ht="12.5">
      <c r="A70" s="78" t="s">
        <v>153</v>
      </c>
      <c r="B70" s="15">
        <v>129493.51</v>
      </c>
      <c r="C70" s="131">
        <f t="shared" si="3"/>
        <v>10791.13</v>
      </c>
      <c r="D70" s="4"/>
      <c r="E70" s="4"/>
      <c r="F70" s="4">
        <v>1</v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56"/>
      <c r="AD70" s="23"/>
    </row>
    <row r="71" spans="1:30" s="14" customFormat="1" ht="12.5">
      <c r="A71" s="79"/>
      <c r="B71" s="9"/>
      <c r="C71" s="131"/>
      <c r="D71" s="5">
        <f t="shared" ref="D71" si="92">$C70*D70</f>
        <v>0</v>
      </c>
      <c r="E71" s="5">
        <f t="shared" ref="E71" si="93">$C70*E70</f>
        <v>0</v>
      </c>
      <c r="F71" s="5">
        <f t="shared" ref="F71:AB71" si="94">$C70*F70</f>
        <v>10791.13</v>
      </c>
      <c r="G71" s="5">
        <f t="shared" si="94"/>
        <v>0</v>
      </c>
      <c r="H71" s="5">
        <f t="shared" si="94"/>
        <v>0</v>
      </c>
      <c r="I71" s="5">
        <f t="shared" si="94"/>
        <v>0</v>
      </c>
      <c r="J71" s="5">
        <f t="shared" si="94"/>
        <v>0</v>
      </c>
      <c r="K71" s="5">
        <f t="shared" si="94"/>
        <v>0</v>
      </c>
      <c r="L71" s="5">
        <f t="shared" si="94"/>
        <v>0</v>
      </c>
      <c r="M71" s="5">
        <f t="shared" si="94"/>
        <v>0</v>
      </c>
      <c r="N71" s="5">
        <f t="shared" si="94"/>
        <v>0</v>
      </c>
      <c r="O71" s="5">
        <f t="shared" si="94"/>
        <v>0</v>
      </c>
      <c r="P71" s="5">
        <f t="shared" si="94"/>
        <v>0</v>
      </c>
      <c r="Q71" s="5">
        <f t="shared" si="94"/>
        <v>0</v>
      </c>
      <c r="R71" s="5">
        <f t="shared" si="94"/>
        <v>0</v>
      </c>
      <c r="S71" s="5">
        <f t="shared" si="94"/>
        <v>0</v>
      </c>
      <c r="T71" s="5">
        <f t="shared" si="94"/>
        <v>0</v>
      </c>
      <c r="U71" s="5">
        <f t="shared" si="94"/>
        <v>0</v>
      </c>
      <c r="V71" s="5">
        <f t="shared" si="94"/>
        <v>0</v>
      </c>
      <c r="W71" s="5">
        <f t="shared" si="94"/>
        <v>0</v>
      </c>
      <c r="X71" s="5">
        <f t="shared" si="94"/>
        <v>0</v>
      </c>
      <c r="Y71" s="5">
        <f t="shared" si="94"/>
        <v>0</v>
      </c>
      <c r="Z71" s="5">
        <f t="shared" si="94"/>
        <v>0</v>
      </c>
      <c r="AA71" s="5">
        <f t="shared" si="94"/>
        <v>0</v>
      </c>
      <c r="AB71" s="5">
        <f t="shared" si="94"/>
        <v>0</v>
      </c>
      <c r="AC71" s="56"/>
      <c r="AD71" s="23"/>
    </row>
    <row r="72" spans="1:30" s="14" customFormat="1" ht="12.5">
      <c r="A72" s="78" t="s">
        <v>154</v>
      </c>
      <c r="B72" s="15">
        <v>185325.34</v>
      </c>
      <c r="C72" s="131">
        <f t="shared" si="3"/>
        <v>15443.78</v>
      </c>
      <c r="D72" s="4"/>
      <c r="E72" s="4"/>
      <c r="F72" s="4">
        <v>1</v>
      </c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56"/>
      <c r="AD72" s="23"/>
    </row>
    <row r="73" spans="1:30" s="14" customFormat="1" ht="12.5">
      <c r="A73" s="79"/>
      <c r="B73" s="9"/>
      <c r="C73" s="131"/>
      <c r="D73" s="5">
        <f t="shared" ref="D73" si="95">$C72*D72</f>
        <v>0</v>
      </c>
      <c r="E73" s="5">
        <f t="shared" ref="E73" si="96">$C72*E72</f>
        <v>0</v>
      </c>
      <c r="F73" s="5">
        <f t="shared" ref="F73:AB73" si="97">$C72*F72</f>
        <v>15443.78</v>
      </c>
      <c r="G73" s="5">
        <f t="shared" si="97"/>
        <v>0</v>
      </c>
      <c r="H73" s="5">
        <f t="shared" si="97"/>
        <v>0</v>
      </c>
      <c r="I73" s="5">
        <f t="shared" si="97"/>
        <v>0</v>
      </c>
      <c r="J73" s="5">
        <f t="shared" si="97"/>
        <v>0</v>
      </c>
      <c r="K73" s="5">
        <f t="shared" si="97"/>
        <v>0</v>
      </c>
      <c r="L73" s="5">
        <f t="shared" si="97"/>
        <v>0</v>
      </c>
      <c r="M73" s="5">
        <f t="shared" si="97"/>
        <v>0</v>
      </c>
      <c r="N73" s="5">
        <f t="shared" si="97"/>
        <v>0</v>
      </c>
      <c r="O73" s="5">
        <f t="shared" si="97"/>
        <v>0</v>
      </c>
      <c r="P73" s="5">
        <f t="shared" si="97"/>
        <v>0</v>
      </c>
      <c r="Q73" s="5">
        <f t="shared" si="97"/>
        <v>0</v>
      </c>
      <c r="R73" s="5">
        <f t="shared" si="97"/>
        <v>0</v>
      </c>
      <c r="S73" s="5">
        <f t="shared" si="97"/>
        <v>0</v>
      </c>
      <c r="T73" s="5">
        <f t="shared" si="97"/>
        <v>0</v>
      </c>
      <c r="U73" s="5">
        <f t="shared" si="97"/>
        <v>0</v>
      </c>
      <c r="V73" s="5">
        <f t="shared" si="97"/>
        <v>0</v>
      </c>
      <c r="W73" s="5">
        <f t="shared" si="97"/>
        <v>0</v>
      </c>
      <c r="X73" s="5">
        <f t="shared" si="97"/>
        <v>0</v>
      </c>
      <c r="Y73" s="5">
        <f t="shared" si="97"/>
        <v>0</v>
      </c>
      <c r="Z73" s="5">
        <f t="shared" si="97"/>
        <v>0</v>
      </c>
      <c r="AA73" s="5">
        <f t="shared" si="97"/>
        <v>0</v>
      </c>
      <c r="AB73" s="5">
        <f t="shared" si="97"/>
        <v>0</v>
      </c>
      <c r="AC73" s="56"/>
      <c r="AD73" s="23"/>
    </row>
    <row r="74" spans="1:30" s="14" customFormat="1" ht="12.5">
      <c r="A74" s="78" t="s">
        <v>155</v>
      </c>
      <c r="B74" s="15">
        <v>275036.01</v>
      </c>
      <c r="C74" s="131">
        <f t="shared" ref="C74:C136" si="98">ROUND(B74/12,2)</f>
        <v>22919.67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>
        <v>1</v>
      </c>
      <c r="V74" s="4"/>
      <c r="W74" s="4"/>
      <c r="X74" s="4"/>
      <c r="Y74" s="4"/>
      <c r="Z74" s="4"/>
      <c r="AA74" s="4"/>
      <c r="AB74" s="4"/>
      <c r="AC74" s="56"/>
      <c r="AD74" s="23"/>
    </row>
    <row r="75" spans="1:30" s="14" customFormat="1" ht="12.5">
      <c r="A75" s="79"/>
      <c r="B75" s="9"/>
      <c r="C75" s="131"/>
      <c r="D75" s="5">
        <f t="shared" ref="D75" si="99">$C74*D74</f>
        <v>0</v>
      </c>
      <c r="E75" s="5">
        <f t="shared" ref="E75" si="100">$C74*E74</f>
        <v>0</v>
      </c>
      <c r="F75" s="5">
        <f t="shared" ref="F75:AB75" si="101">$C74*F74</f>
        <v>0</v>
      </c>
      <c r="G75" s="5">
        <f t="shared" si="101"/>
        <v>0</v>
      </c>
      <c r="H75" s="5">
        <f t="shared" si="101"/>
        <v>0</v>
      </c>
      <c r="I75" s="5">
        <f t="shared" si="101"/>
        <v>0</v>
      </c>
      <c r="J75" s="5">
        <f t="shared" si="101"/>
        <v>0</v>
      </c>
      <c r="K75" s="5">
        <f t="shared" si="101"/>
        <v>0</v>
      </c>
      <c r="L75" s="5">
        <f t="shared" si="101"/>
        <v>0</v>
      </c>
      <c r="M75" s="5">
        <f t="shared" si="101"/>
        <v>0</v>
      </c>
      <c r="N75" s="5">
        <f t="shared" si="101"/>
        <v>0</v>
      </c>
      <c r="O75" s="5">
        <f t="shared" si="101"/>
        <v>0</v>
      </c>
      <c r="P75" s="5">
        <f t="shared" si="101"/>
        <v>0</v>
      </c>
      <c r="Q75" s="5">
        <f t="shared" si="101"/>
        <v>0</v>
      </c>
      <c r="R75" s="5">
        <f t="shared" si="101"/>
        <v>0</v>
      </c>
      <c r="S75" s="5">
        <f t="shared" si="101"/>
        <v>0</v>
      </c>
      <c r="T75" s="5">
        <f t="shared" si="101"/>
        <v>0</v>
      </c>
      <c r="U75" s="5">
        <f t="shared" si="101"/>
        <v>22919.67</v>
      </c>
      <c r="V75" s="5">
        <f t="shared" si="101"/>
        <v>0</v>
      </c>
      <c r="W75" s="5">
        <f t="shared" si="101"/>
        <v>0</v>
      </c>
      <c r="X75" s="5">
        <f t="shared" si="101"/>
        <v>0</v>
      </c>
      <c r="Y75" s="5">
        <f t="shared" si="101"/>
        <v>0</v>
      </c>
      <c r="Z75" s="5">
        <f t="shared" si="101"/>
        <v>0</v>
      </c>
      <c r="AA75" s="5">
        <f t="shared" si="101"/>
        <v>0</v>
      </c>
      <c r="AB75" s="5">
        <f t="shared" si="101"/>
        <v>0</v>
      </c>
      <c r="AC75" s="56"/>
      <c r="AD75" s="23"/>
    </row>
    <row r="76" spans="1:30" s="14" customFormat="1" ht="12.5">
      <c r="A76" s="78" t="s">
        <v>156</v>
      </c>
      <c r="B76" s="15">
        <v>95037.03</v>
      </c>
      <c r="C76" s="131">
        <f t="shared" si="98"/>
        <v>7919.75</v>
      </c>
      <c r="D76" s="35">
        <v>8.5800000000000001E-2</v>
      </c>
      <c r="E76" s="35"/>
      <c r="F76" s="35">
        <v>1.6899999999999998E-2</v>
      </c>
      <c r="G76" s="35"/>
      <c r="H76" s="35"/>
      <c r="I76" s="35"/>
      <c r="J76" s="35"/>
      <c r="K76" s="35"/>
      <c r="L76" s="35"/>
      <c r="M76" s="35">
        <v>0.12239999999999999</v>
      </c>
      <c r="N76" s="35"/>
      <c r="O76" s="35"/>
      <c r="P76" s="35"/>
      <c r="Q76" s="35">
        <v>0.18160000000000001</v>
      </c>
      <c r="R76" s="35">
        <v>1.55E-2</v>
      </c>
      <c r="S76" s="35">
        <v>1.77E-2</v>
      </c>
      <c r="T76" s="35">
        <v>0.21779999999999999</v>
      </c>
      <c r="U76" s="35"/>
      <c r="V76" s="35"/>
      <c r="W76" s="35">
        <v>6.4000000000000001E-2</v>
      </c>
      <c r="X76" s="35">
        <v>0.26129999999999998</v>
      </c>
      <c r="Y76" s="35">
        <v>9.7000000000000003E-3</v>
      </c>
      <c r="Z76" s="37">
        <v>7.3000000000000001E-3</v>
      </c>
      <c r="AA76" s="37">
        <v>0</v>
      </c>
      <c r="AB76" s="37">
        <v>0</v>
      </c>
      <c r="AC76" s="56"/>
      <c r="AD76" s="23"/>
    </row>
    <row r="77" spans="1:30" s="14" customFormat="1" ht="12.5">
      <c r="A77" s="79"/>
      <c r="B77" s="9"/>
      <c r="C77" s="131"/>
      <c r="D77" s="36">
        <f t="shared" ref="D77" si="102">$C76*D76</f>
        <v>679.51454999999999</v>
      </c>
      <c r="E77" s="36">
        <f t="shared" ref="E77" si="103">$C76*E76</f>
        <v>0</v>
      </c>
      <c r="F77" s="36">
        <f t="shared" ref="F77:AB77" si="104">$C76*F76</f>
        <v>133.84377499999999</v>
      </c>
      <c r="G77" s="36">
        <f t="shared" si="104"/>
        <v>0</v>
      </c>
      <c r="H77" s="36">
        <f t="shared" si="104"/>
        <v>0</v>
      </c>
      <c r="I77" s="36">
        <f t="shared" si="104"/>
        <v>0</v>
      </c>
      <c r="J77" s="36">
        <f t="shared" si="104"/>
        <v>0</v>
      </c>
      <c r="K77" s="36">
        <f t="shared" si="104"/>
        <v>0</v>
      </c>
      <c r="L77" s="36">
        <f t="shared" si="104"/>
        <v>0</v>
      </c>
      <c r="M77" s="36">
        <f t="shared" si="104"/>
        <v>969.37739999999997</v>
      </c>
      <c r="N77" s="36">
        <f t="shared" si="104"/>
        <v>0</v>
      </c>
      <c r="O77" s="36">
        <f t="shared" si="104"/>
        <v>0</v>
      </c>
      <c r="P77" s="36">
        <f t="shared" si="104"/>
        <v>0</v>
      </c>
      <c r="Q77" s="36">
        <f t="shared" si="104"/>
        <v>1438.2266000000002</v>
      </c>
      <c r="R77" s="36">
        <f t="shared" si="104"/>
        <v>122.756125</v>
      </c>
      <c r="S77" s="36">
        <f t="shared" si="104"/>
        <v>140.179575</v>
      </c>
      <c r="T77" s="36">
        <f t="shared" si="104"/>
        <v>1724.92155</v>
      </c>
      <c r="U77" s="36">
        <f t="shared" si="104"/>
        <v>0</v>
      </c>
      <c r="V77" s="36">
        <f t="shared" si="104"/>
        <v>0</v>
      </c>
      <c r="W77" s="36">
        <f t="shared" si="104"/>
        <v>506.86400000000003</v>
      </c>
      <c r="X77" s="36">
        <f t="shared" si="104"/>
        <v>2069.4306749999996</v>
      </c>
      <c r="Y77" s="36">
        <f t="shared" si="104"/>
        <v>76.821574999999996</v>
      </c>
      <c r="Z77" s="36">
        <f t="shared" si="104"/>
        <v>57.814174999999999</v>
      </c>
      <c r="AA77" s="36">
        <f t="shared" si="104"/>
        <v>0</v>
      </c>
      <c r="AB77" s="36">
        <f t="shared" si="104"/>
        <v>0</v>
      </c>
      <c r="AC77" s="56"/>
      <c r="AD77" s="23"/>
    </row>
    <row r="78" spans="1:30" s="14" customFormat="1" ht="12.5">
      <c r="A78" s="78" t="s">
        <v>157</v>
      </c>
      <c r="B78" s="15">
        <v>3074497.53</v>
      </c>
      <c r="C78" s="131">
        <f t="shared" si="98"/>
        <v>256208.13</v>
      </c>
      <c r="D78" s="37">
        <v>3.7400000000000003E-2</v>
      </c>
      <c r="E78" s="37"/>
      <c r="F78" s="37">
        <v>6.2600000000000003E-2</v>
      </c>
      <c r="G78" s="37"/>
      <c r="H78" s="37">
        <v>0.16819999999999999</v>
      </c>
      <c r="I78" s="37"/>
      <c r="J78" s="37"/>
      <c r="K78" s="37"/>
      <c r="L78" s="37">
        <v>3.2000000000000002E-3</v>
      </c>
      <c r="M78" s="37"/>
      <c r="N78" s="37"/>
      <c r="O78" s="37"/>
      <c r="P78" s="37"/>
      <c r="Q78" s="37">
        <v>0.12570000000000001</v>
      </c>
      <c r="R78" s="37">
        <v>6.8900000000000003E-2</v>
      </c>
      <c r="S78" s="37">
        <v>1.7000000000000001E-2</v>
      </c>
      <c r="T78" s="37">
        <v>0.1153</v>
      </c>
      <c r="U78" s="37"/>
      <c r="V78" s="37">
        <v>5.4999999999999997E-3</v>
      </c>
      <c r="W78" s="37">
        <v>0.1542</v>
      </c>
      <c r="X78" s="37">
        <v>0.20519999999999999</v>
      </c>
      <c r="Y78" s="37">
        <v>7.1999999999999998E-3</v>
      </c>
      <c r="Z78" s="37">
        <v>2.9600000000000001E-2</v>
      </c>
      <c r="AA78" s="37">
        <v>0</v>
      </c>
      <c r="AB78" s="37">
        <v>0</v>
      </c>
      <c r="AC78" s="56"/>
      <c r="AD78" s="23"/>
    </row>
    <row r="79" spans="1:30" s="14" customFormat="1" ht="12.5">
      <c r="A79" s="79"/>
      <c r="B79" s="9"/>
      <c r="C79" s="131"/>
      <c r="D79" s="36">
        <f t="shared" ref="D79" si="105">$C78*D78</f>
        <v>9582.1840620000003</v>
      </c>
      <c r="E79" s="36">
        <f t="shared" ref="E79" si="106">$C78*E78</f>
        <v>0</v>
      </c>
      <c r="F79" s="36">
        <f t="shared" ref="F79:AB79" si="107">$C78*F78</f>
        <v>16038.628938000002</v>
      </c>
      <c r="G79" s="36">
        <f t="shared" si="107"/>
        <v>0</v>
      </c>
      <c r="H79" s="36">
        <f t="shared" si="107"/>
        <v>43094.207466</v>
      </c>
      <c r="I79" s="36">
        <f t="shared" si="107"/>
        <v>0</v>
      </c>
      <c r="J79" s="36">
        <f t="shared" si="107"/>
        <v>0</v>
      </c>
      <c r="K79" s="36">
        <f t="shared" si="107"/>
        <v>0</v>
      </c>
      <c r="L79" s="36">
        <f t="shared" si="107"/>
        <v>819.86601600000006</v>
      </c>
      <c r="M79" s="36">
        <f t="shared" si="107"/>
        <v>0</v>
      </c>
      <c r="N79" s="36">
        <f t="shared" si="107"/>
        <v>0</v>
      </c>
      <c r="O79" s="36">
        <f t="shared" si="107"/>
        <v>0</v>
      </c>
      <c r="P79" s="36">
        <f t="shared" si="107"/>
        <v>0</v>
      </c>
      <c r="Q79" s="36">
        <f t="shared" si="107"/>
        <v>32205.361941000003</v>
      </c>
      <c r="R79" s="36">
        <f t="shared" si="107"/>
        <v>17652.740157</v>
      </c>
      <c r="S79" s="36">
        <f t="shared" si="107"/>
        <v>4355.5382100000006</v>
      </c>
      <c r="T79" s="36">
        <f t="shared" si="107"/>
        <v>29540.797388999999</v>
      </c>
      <c r="U79" s="36">
        <f t="shared" si="107"/>
        <v>0</v>
      </c>
      <c r="V79" s="36">
        <f t="shared" si="107"/>
        <v>1409.1447149999999</v>
      </c>
      <c r="W79" s="36">
        <f t="shared" si="107"/>
        <v>39507.293645999998</v>
      </c>
      <c r="X79" s="36">
        <f t="shared" si="107"/>
        <v>52573.908276000002</v>
      </c>
      <c r="Y79" s="36">
        <f t="shared" si="107"/>
        <v>1844.6985359999999</v>
      </c>
      <c r="Z79" s="36">
        <f t="shared" si="107"/>
        <v>7583.7606480000004</v>
      </c>
      <c r="AA79" s="36">
        <f t="shared" si="107"/>
        <v>0</v>
      </c>
      <c r="AB79" s="36">
        <f t="shared" si="107"/>
        <v>0</v>
      </c>
      <c r="AC79" s="56"/>
      <c r="AD79" s="23"/>
    </row>
    <row r="80" spans="1:30" s="14" customFormat="1" ht="12.5">
      <c r="A80" s="80" t="s">
        <v>158</v>
      </c>
      <c r="B80" s="15">
        <v>2623593.69</v>
      </c>
      <c r="C80" s="131">
        <f t="shared" si="98"/>
        <v>218632.81</v>
      </c>
      <c r="D80" s="4"/>
      <c r="E80" s="4"/>
      <c r="F80" s="4">
        <v>1</v>
      </c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56"/>
      <c r="AD80" s="23"/>
    </row>
    <row r="81" spans="1:30" s="14" customFormat="1" ht="12.5">
      <c r="A81" s="79"/>
      <c r="B81" s="9"/>
      <c r="C81" s="131"/>
      <c r="D81" s="5">
        <f>$C80*D80</f>
        <v>0</v>
      </c>
      <c r="E81" s="5">
        <f>$C80*E80</f>
        <v>0</v>
      </c>
      <c r="F81" s="5">
        <f>$C80*F80</f>
        <v>218632.81</v>
      </c>
      <c r="G81" s="5">
        <f t="shared" ref="G81" si="108">$C80*G80</f>
        <v>0</v>
      </c>
      <c r="H81" s="5">
        <f t="shared" ref="H81" si="109">$C80*H80</f>
        <v>0</v>
      </c>
      <c r="I81" s="5">
        <f t="shared" ref="I81:AB81" si="110">$C80*I80</f>
        <v>0</v>
      </c>
      <c r="J81" s="5">
        <f t="shared" si="110"/>
        <v>0</v>
      </c>
      <c r="K81" s="5">
        <f t="shared" si="110"/>
        <v>0</v>
      </c>
      <c r="L81" s="5">
        <f t="shared" si="110"/>
        <v>0</v>
      </c>
      <c r="M81" s="5">
        <f t="shared" si="110"/>
        <v>0</v>
      </c>
      <c r="N81" s="5">
        <f t="shared" si="110"/>
        <v>0</v>
      </c>
      <c r="O81" s="5">
        <f t="shared" si="110"/>
        <v>0</v>
      </c>
      <c r="P81" s="5">
        <f t="shared" si="110"/>
        <v>0</v>
      </c>
      <c r="Q81" s="5">
        <f t="shared" si="110"/>
        <v>0</v>
      </c>
      <c r="R81" s="5">
        <f t="shared" si="110"/>
        <v>0</v>
      </c>
      <c r="S81" s="5">
        <f t="shared" si="110"/>
        <v>0</v>
      </c>
      <c r="T81" s="5">
        <f t="shared" si="110"/>
        <v>0</v>
      </c>
      <c r="U81" s="5">
        <f t="shared" si="110"/>
        <v>0</v>
      </c>
      <c r="V81" s="5">
        <f t="shared" si="110"/>
        <v>0</v>
      </c>
      <c r="W81" s="5">
        <f t="shared" si="110"/>
        <v>0</v>
      </c>
      <c r="X81" s="5">
        <f t="shared" si="110"/>
        <v>0</v>
      </c>
      <c r="Y81" s="5">
        <f t="shared" si="110"/>
        <v>0</v>
      </c>
      <c r="Z81" s="5">
        <f t="shared" si="110"/>
        <v>0</v>
      </c>
      <c r="AA81" s="5">
        <f t="shared" si="110"/>
        <v>0</v>
      </c>
      <c r="AB81" s="5">
        <f t="shared" si="110"/>
        <v>0</v>
      </c>
      <c r="AC81" s="56"/>
      <c r="AD81" s="23"/>
    </row>
    <row r="82" spans="1:30" s="14" customFormat="1" ht="12.5">
      <c r="A82" s="80" t="s">
        <v>183</v>
      </c>
      <c r="B82" s="15">
        <f>1670118.87+1301957.89</f>
        <v>2972076.76</v>
      </c>
      <c r="C82" s="131">
        <f>ROUND(B82/12,2)</f>
        <v>247673.06</v>
      </c>
      <c r="D82" s="4"/>
      <c r="E82" s="4"/>
      <c r="F82" s="4">
        <v>0.67859999999999998</v>
      </c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>
        <v>0.32140000000000002</v>
      </c>
      <c r="V82" s="4"/>
      <c r="W82" s="4"/>
      <c r="X82" s="4"/>
      <c r="Y82" s="4"/>
      <c r="Z82" s="4"/>
      <c r="AA82" s="4"/>
      <c r="AB82" s="4"/>
      <c r="AC82" s="56"/>
      <c r="AD82" s="23"/>
    </row>
    <row r="83" spans="1:30" s="14" customFormat="1" ht="12.5">
      <c r="A83" s="79"/>
      <c r="B83" s="9"/>
      <c r="C83" s="131"/>
      <c r="D83" s="5">
        <f t="shared" ref="D83" si="111">$C82*D82</f>
        <v>0</v>
      </c>
      <c r="E83" s="5">
        <f t="shared" ref="E83" si="112">$C82*E82</f>
        <v>0</v>
      </c>
      <c r="F83" s="5">
        <f t="shared" ref="F83:AB83" si="113">$C82*F82</f>
        <v>168070.93851599999</v>
      </c>
      <c r="G83" s="5">
        <f t="shared" si="113"/>
        <v>0</v>
      </c>
      <c r="H83" s="5">
        <f t="shared" si="113"/>
        <v>0</v>
      </c>
      <c r="I83" s="5">
        <f t="shared" si="113"/>
        <v>0</v>
      </c>
      <c r="J83" s="5">
        <f t="shared" si="113"/>
        <v>0</v>
      </c>
      <c r="K83" s="5">
        <f t="shared" si="113"/>
        <v>0</v>
      </c>
      <c r="L83" s="5">
        <f t="shared" si="113"/>
        <v>0</v>
      </c>
      <c r="M83" s="5">
        <f t="shared" si="113"/>
        <v>0</v>
      </c>
      <c r="N83" s="5">
        <f t="shared" si="113"/>
        <v>0</v>
      </c>
      <c r="O83" s="5">
        <f t="shared" si="113"/>
        <v>0</v>
      </c>
      <c r="P83" s="5">
        <f t="shared" si="113"/>
        <v>0</v>
      </c>
      <c r="Q83" s="5">
        <f t="shared" si="113"/>
        <v>0</v>
      </c>
      <c r="R83" s="5">
        <f t="shared" si="113"/>
        <v>0</v>
      </c>
      <c r="S83" s="5">
        <f t="shared" si="113"/>
        <v>0</v>
      </c>
      <c r="T83" s="5">
        <f t="shared" si="113"/>
        <v>0</v>
      </c>
      <c r="U83" s="5">
        <f t="shared" si="113"/>
        <v>79602.121484000003</v>
      </c>
      <c r="V83" s="5">
        <f t="shared" si="113"/>
        <v>0</v>
      </c>
      <c r="W83" s="5">
        <f t="shared" si="113"/>
        <v>0</v>
      </c>
      <c r="X83" s="5">
        <f t="shared" si="113"/>
        <v>0</v>
      </c>
      <c r="Y83" s="5">
        <f t="shared" si="113"/>
        <v>0</v>
      </c>
      <c r="Z83" s="5">
        <f t="shared" si="113"/>
        <v>0</v>
      </c>
      <c r="AA83" s="5">
        <f t="shared" si="113"/>
        <v>0</v>
      </c>
      <c r="AB83" s="5">
        <f t="shared" si="113"/>
        <v>0</v>
      </c>
      <c r="AC83" s="56"/>
      <c r="AD83" s="23"/>
    </row>
    <row r="84" spans="1:30" s="14" customFormat="1" ht="12.5">
      <c r="A84" s="80" t="s">
        <v>184</v>
      </c>
      <c r="B84" s="15">
        <f>736033.82/2</f>
        <v>368016.91</v>
      </c>
      <c r="C84" s="131">
        <f t="shared" si="98"/>
        <v>30668.080000000002</v>
      </c>
      <c r="D84" s="35">
        <v>1.5800000000000002E-2</v>
      </c>
      <c r="E84" s="35">
        <v>0.1371</v>
      </c>
      <c r="F84" s="35">
        <v>5.4899999999999997E-2</v>
      </c>
      <c r="G84" s="35">
        <v>7.6899999999999996E-2</v>
      </c>
      <c r="H84" s="35">
        <v>4.1599999999999998E-2</v>
      </c>
      <c r="I84" s="35">
        <v>0.13250000000000001</v>
      </c>
      <c r="J84" s="35">
        <v>2.07E-2</v>
      </c>
      <c r="K84" s="35">
        <v>3.1800000000000002E-2</v>
      </c>
      <c r="L84" s="35">
        <v>1.6500000000000001E-2</v>
      </c>
      <c r="M84" s="35">
        <v>2.5700000000000001E-2</v>
      </c>
      <c r="N84" s="35">
        <v>0.14199999999999999</v>
      </c>
      <c r="O84" s="35">
        <v>2.3E-2</v>
      </c>
      <c r="P84" s="35">
        <v>0</v>
      </c>
      <c r="Q84" s="35">
        <v>3.7999999999999999E-2</v>
      </c>
      <c r="R84" s="35">
        <v>1.8800000000000001E-2</v>
      </c>
      <c r="S84" s="35">
        <v>4.1999999999999997E-3</v>
      </c>
      <c r="T84" s="35">
        <v>5.3199999999999997E-2</v>
      </c>
      <c r="U84" s="35">
        <v>1.8100000000000002E-2</v>
      </c>
      <c r="V84" s="35">
        <v>3.7900000000000003E-2</v>
      </c>
      <c r="W84" s="35">
        <v>4.58E-2</v>
      </c>
      <c r="X84" s="35">
        <v>6.2399999999999997E-2</v>
      </c>
      <c r="Y84" s="35">
        <v>2.5000000000000001E-3</v>
      </c>
      <c r="Z84" s="4">
        <v>0</v>
      </c>
      <c r="AA84" s="4">
        <v>5.9999999999999995E-4</v>
      </c>
      <c r="AB84" s="4">
        <v>0</v>
      </c>
      <c r="AC84" s="56"/>
      <c r="AD84" s="23"/>
    </row>
    <row r="85" spans="1:30" s="14" customFormat="1" ht="12.5">
      <c r="A85" s="79"/>
      <c r="B85" s="9"/>
      <c r="C85" s="131"/>
      <c r="D85" s="5">
        <f t="shared" ref="D85" si="114">$C84*D84</f>
        <v>484.55566400000009</v>
      </c>
      <c r="E85" s="5">
        <f t="shared" ref="E85" si="115">$C84*E84</f>
        <v>4204.5937680000006</v>
      </c>
      <c r="F85" s="5">
        <f t="shared" ref="F85:O85" si="116">$C84*F84</f>
        <v>1683.677592</v>
      </c>
      <c r="G85" s="5">
        <f t="shared" si="116"/>
        <v>2358.375352</v>
      </c>
      <c r="H85" s="5">
        <f t="shared" si="116"/>
        <v>1275.792128</v>
      </c>
      <c r="I85" s="5">
        <f t="shared" si="116"/>
        <v>4063.5206000000003</v>
      </c>
      <c r="J85" s="5">
        <f t="shared" si="116"/>
        <v>634.82925599999999</v>
      </c>
      <c r="K85" s="5">
        <f t="shared" si="116"/>
        <v>975.24494400000015</v>
      </c>
      <c r="L85" s="5">
        <f t="shared" si="116"/>
        <v>506.02332000000007</v>
      </c>
      <c r="M85" s="5">
        <f t="shared" si="116"/>
        <v>788.16965600000003</v>
      </c>
      <c r="N85" s="5">
        <f t="shared" si="116"/>
        <v>4354.8673600000002</v>
      </c>
      <c r="O85" s="5">
        <f t="shared" si="116"/>
        <v>705.36584000000005</v>
      </c>
      <c r="P85" s="5">
        <f t="shared" ref="P85" si="117">$C84*P84</f>
        <v>0</v>
      </c>
      <c r="Q85" s="5">
        <f t="shared" ref="Q85" si="118">$C84*Q84</f>
        <v>1165.3870400000001</v>
      </c>
      <c r="R85" s="5">
        <f t="shared" ref="R85:AB85" si="119">$C84*R84</f>
        <v>576.55990400000007</v>
      </c>
      <c r="S85" s="5">
        <f t="shared" si="119"/>
        <v>128.805936</v>
      </c>
      <c r="T85" s="5">
        <f t="shared" si="119"/>
        <v>1631.5418560000001</v>
      </c>
      <c r="U85" s="5">
        <f t="shared" si="119"/>
        <v>555.09224800000004</v>
      </c>
      <c r="V85" s="5">
        <f t="shared" si="119"/>
        <v>1162.3202320000003</v>
      </c>
      <c r="W85" s="5">
        <f t="shared" si="119"/>
        <v>1404.598064</v>
      </c>
      <c r="X85" s="5">
        <f t="shared" si="119"/>
        <v>1913.6881920000001</v>
      </c>
      <c r="Y85" s="5">
        <f t="shared" si="119"/>
        <v>76.670200000000008</v>
      </c>
      <c r="Z85" s="5">
        <f t="shared" si="119"/>
        <v>0</v>
      </c>
      <c r="AA85" s="5">
        <f t="shared" si="119"/>
        <v>18.400848</v>
      </c>
      <c r="AB85" s="5">
        <f t="shared" si="119"/>
        <v>0</v>
      </c>
      <c r="AC85" s="56"/>
      <c r="AD85" s="23"/>
    </row>
    <row r="86" spans="1:30" s="14" customFormat="1" ht="12.5">
      <c r="A86" s="80" t="s">
        <v>400</v>
      </c>
      <c r="B86" s="15">
        <f>736033.82/2</f>
        <v>368016.91</v>
      </c>
      <c r="C86" s="131">
        <f t="shared" si="98"/>
        <v>30668.080000000002</v>
      </c>
      <c r="D86" s="39"/>
      <c r="E86" s="39"/>
      <c r="F86" s="39">
        <v>0.16950000000000001</v>
      </c>
      <c r="G86" s="39"/>
      <c r="H86" s="39">
        <v>6.83E-2</v>
      </c>
      <c r="I86" s="39"/>
      <c r="J86" s="39"/>
      <c r="K86" s="39"/>
      <c r="L86" s="39"/>
      <c r="M86" s="39">
        <v>1.9699999999999999E-2</v>
      </c>
      <c r="N86" s="39">
        <v>0.67110000000000003</v>
      </c>
      <c r="O86" s="39"/>
      <c r="P86" s="39"/>
      <c r="Q86" s="39"/>
      <c r="R86" s="39"/>
      <c r="S86" s="39"/>
      <c r="T86" s="39"/>
      <c r="U86" s="39"/>
      <c r="V86" s="39">
        <v>7.1400000000000005E-2</v>
      </c>
      <c r="W86" s="39"/>
      <c r="X86" s="39"/>
      <c r="Y86" s="39"/>
      <c r="Z86" s="39"/>
      <c r="AA86" s="39"/>
      <c r="AB86" s="39"/>
      <c r="AC86" s="56"/>
      <c r="AD86" s="23"/>
    </row>
    <row r="87" spans="1:30" s="14" customFormat="1" ht="12.5">
      <c r="A87" s="79"/>
      <c r="B87" s="9"/>
      <c r="C87" s="131"/>
      <c r="D87" s="6">
        <f t="shared" ref="D87" si="120">$C86*D86</f>
        <v>0</v>
      </c>
      <c r="E87" s="6">
        <f t="shared" ref="E87" si="121">$C86*E86</f>
        <v>0</v>
      </c>
      <c r="F87" s="6">
        <f t="shared" ref="F87:AB87" si="122">$C86*F86</f>
        <v>5198.2395600000009</v>
      </c>
      <c r="G87" s="6">
        <f t="shared" si="122"/>
        <v>0</v>
      </c>
      <c r="H87" s="6">
        <f t="shared" si="122"/>
        <v>2094.629864</v>
      </c>
      <c r="I87" s="6">
        <f t="shared" si="122"/>
        <v>0</v>
      </c>
      <c r="J87" s="6">
        <f t="shared" si="122"/>
        <v>0</v>
      </c>
      <c r="K87" s="6">
        <f t="shared" si="122"/>
        <v>0</v>
      </c>
      <c r="L87" s="6">
        <f t="shared" si="122"/>
        <v>0</v>
      </c>
      <c r="M87" s="6">
        <f t="shared" si="122"/>
        <v>604.16117599999995</v>
      </c>
      <c r="N87" s="6">
        <f t="shared" si="122"/>
        <v>20581.348488000003</v>
      </c>
      <c r="O87" s="6">
        <f t="shared" si="122"/>
        <v>0</v>
      </c>
      <c r="P87" s="6">
        <f t="shared" si="122"/>
        <v>0</v>
      </c>
      <c r="Q87" s="6">
        <f t="shared" si="122"/>
        <v>0</v>
      </c>
      <c r="R87" s="6">
        <f t="shared" si="122"/>
        <v>0</v>
      </c>
      <c r="S87" s="6">
        <f t="shared" si="122"/>
        <v>0</v>
      </c>
      <c r="T87" s="6">
        <f t="shared" si="122"/>
        <v>0</v>
      </c>
      <c r="U87" s="6">
        <f t="shared" si="122"/>
        <v>0</v>
      </c>
      <c r="V87" s="6">
        <f t="shared" si="122"/>
        <v>2189.7009120000002</v>
      </c>
      <c r="W87" s="6">
        <f t="shared" si="122"/>
        <v>0</v>
      </c>
      <c r="X87" s="6">
        <f t="shared" si="122"/>
        <v>0</v>
      </c>
      <c r="Y87" s="6">
        <f t="shared" si="122"/>
        <v>0</v>
      </c>
      <c r="Z87" s="6">
        <f t="shared" si="122"/>
        <v>0</v>
      </c>
      <c r="AA87" s="6">
        <f t="shared" si="122"/>
        <v>0</v>
      </c>
      <c r="AB87" s="6">
        <f t="shared" si="122"/>
        <v>0</v>
      </c>
      <c r="AC87" s="56"/>
      <c r="AD87" s="23"/>
    </row>
    <row r="88" spans="1:30" s="14" customFormat="1" ht="12.5">
      <c r="A88" s="80" t="s">
        <v>185</v>
      </c>
      <c r="B88" s="15">
        <f>5308021.59/2</f>
        <v>2654010.7949999999</v>
      </c>
      <c r="C88" s="131">
        <f t="shared" si="98"/>
        <v>221167.57</v>
      </c>
      <c r="D88" s="35">
        <v>1.5800000000000002E-2</v>
      </c>
      <c r="E88" s="35">
        <v>0.1371</v>
      </c>
      <c r="F88" s="35">
        <v>5.4899999999999997E-2</v>
      </c>
      <c r="G88" s="35">
        <v>7.6899999999999996E-2</v>
      </c>
      <c r="H88" s="35">
        <v>4.1599999999999998E-2</v>
      </c>
      <c r="I88" s="35">
        <v>0.13250000000000001</v>
      </c>
      <c r="J88" s="35">
        <v>2.07E-2</v>
      </c>
      <c r="K88" s="35">
        <v>3.1800000000000002E-2</v>
      </c>
      <c r="L88" s="35">
        <v>1.6500000000000001E-2</v>
      </c>
      <c r="M88" s="35">
        <v>2.5700000000000001E-2</v>
      </c>
      <c r="N88" s="35">
        <v>0.14199999999999999</v>
      </c>
      <c r="O88" s="35">
        <v>2.3E-2</v>
      </c>
      <c r="P88" s="35">
        <v>0</v>
      </c>
      <c r="Q88" s="35">
        <v>3.7999999999999999E-2</v>
      </c>
      <c r="R88" s="35">
        <v>1.8800000000000001E-2</v>
      </c>
      <c r="S88" s="35">
        <v>4.1999999999999997E-3</v>
      </c>
      <c r="T88" s="35">
        <v>5.3199999999999997E-2</v>
      </c>
      <c r="U88" s="35">
        <v>1.8100000000000002E-2</v>
      </c>
      <c r="V88" s="35">
        <v>3.7900000000000003E-2</v>
      </c>
      <c r="W88" s="35">
        <v>4.58E-2</v>
      </c>
      <c r="X88" s="35">
        <v>6.2399999999999997E-2</v>
      </c>
      <c r="Y88" s="35">
        <v>2.5000000000000001E-3</v>
      </c>
      <c r="Z88" s="4">
        <v>0</v>
      </c>
      <c r="AA88" s="4">
        <v>5.9999999999999995E-4</v>
      </c>
      <c r="AB88" s="4">
        <v>0</v>
      </c>
      <c r="AC88" s="56"/>
      <c r="AD88" s="23"/>
    </row>
    <row r="89" spans="1:30" s="14" customFormat="1" ht="12.5">
      <c r="A89" s="79"/>
      <c r="B89" s="9"/>
      <c r="C89" s="131"/>
      <c r="D89" s="5">
        <f t="shared" ref="D89" si="123">$C88*D88</f>
        <v>3494.4476060000006</v>
      </c>
      <c r="E89" s="5">
        <f t="shared" ref="E89" si="124">$C88*E88</f>
        <v>30322.073847</v>
      </c>
      <c r="F89" s="5">
        <f t="shared" ref="F89:O89" si="125">$C88*F88</f>
        <v>12142.099592999999</v>
      </c>
      <c r="G89" s="5">
        <f t="shared" si="125"/>
        <v>17007.786133000001</v>
      </c>
      <c r="H89" s="5">
        <f t="shared" si="125"/>
        <v>9200.5709119999992</v>
      </c>
      <c r="I89" s="5">
        <f t="shared" si="125"/>
        <v>29304.703025000003</v>
      </c>
      <c r="J89" s="5">
        <f t="shared" si="125"/>
        <v>4578.1686989999998</v>
      </c>
      <c r="K89" s="5">
        <f t="shared" si="125"/>
        <v>7033.1287260000008</v>
      </c>
      <c r="L89" s="5">
        <f t="shared" si="125"/>
        <v>3649.2649050000005</v>
      </c>
      <c r="M89" s="5">
        <f t="shared" si="125"/>
        <v>5684.0065490000006</v>
      </c>
      <c r="N89" s="5">
        <f t="shared" si="125"/>
        <v>31405.79494</v>
      </c>
      <c r="O89" s="5">
        <f t="shared" si="125"/>
        <v>5086.8541100000002</v>
      </c>
      <c r="P89" s="5">
        <f t="shared" ref="P89" si="126">$C88*P88</f>
        <v>0</v>
      </c>
      <c r="Q89" s="5">
        <f t="shared" ref="Q89" si="127">$C88*Q88</f>
        <v>8404.3676599999999</v>
      </c>
      <c r="R89" s="5">
        <f t="shared" ref="R89:AB89" si="128">$C88*R88</f>
        <v>4157.9503160000004</v>
      </c>
      <c r="S89" s="5">
        <f t="shared" si="128"/>
        <v>928.90379399999995</v>
      </c>
      <c r="T89" s="5">
        <f t="shared" si="128"/>
        <v>11766.114723999999</v>
      </c>
      <c r="U89" s="5">
        <f t="shared" si="128"/>
        <v>4003.1330170000006</v>
      </c>
      <c r="V89" s="5">
        <f t="shared" si="128"/>
        <v>8382.2509030000001</v>
      </c>
      <c r="W89" s="5">
        <f t="shared" si="128"/>
        <v>10129.474706000001</v>
      </c>
      <c r="X89" s="5">
        <f t="shared" si="128"/>
        <v>13800.856368000001</v>
      </c>
      <c r="Y89" s="5">
        <f t="shared" si="128"/>
        <v>552.91892500000006</v>
      </c>
      <c r="Z89" s="5">
        <f t="shared" si="128"/>
        <v>0</v>
      </c>
      <c r="AA89" s="5">
        <f t="shared" si="128"/>
        <v>132.70054199999998</v>
      </c>
      <c r="AB89" s="5">
        <f t="shared" si="128"/>
        <v>0</v>
      </c>
      <c r="AC89" s="56"/>
      <c r="AD89" s="23"/>
    </row>
    <row r="90" spans="1:30" s="14" customFormat="1" ht="12.5">
      <c r="A90" s="80" t="s">
        <v>459</v>
      </c>
      <c r="B90" s="15">
        <f>5308021.59/2</f>
        <v>2654010.7949999999</v>
      </c>
      <c r="C90" s="131">
        <f t="shared" si="98"/>
        <v>221167.57</v>
      </c>
      <c r="D90" s="39"/>
      <c r="E90" s="39"/>
      <c r="F90" s="39">
        <v>0.1298</v>
      </c>
      <c r="G90" s="39"/>
      <c r="H90" s="39">
        <v>0.22700000000000001</v>
      </c>
      <c r="I90" s="39"/>
      <c r="J90" s="39"/>
      <c r="K90" s="39"/>
      <c r="L90" s="39"/>
      <c r="M90" s="39">
        <v>5.4600000000000003E-2</v>
      </c>
      <c r="N90" s="39">
        <v>0.39460000000000001</v>
      </c>
      <c r="O90" s="39"/>
      <c r="P90" s="39"/>
      <c r="Q90" s="39"/>
      <c r="R90" s="39">
        <v>6.6900000000000001E-2</v>
      </c>
      <c r="S90" s="39"/>
      <c r="T90" s="39"/>
      <c r="U90" s="39"/>
      <c r="V90" s="39">
        <v>0.12709999999999999</v>
      </c>
      <c r="W90" s="39"/>
      <c r="X90" s="39"/>
      <c r="Y90" s="39"/>
      <c r="Z90" s="39"/>
      <c r="AA90" s="39"/>
      <c r="AB90" s="39"/>
      <c r="AC90" s="56"/>
      <c r="AD90" s="23"/>
    </row>
    <row r="91" spans="1:30" s="14" customFormat="1" ht="12.5">
      <c r="A91" s="79"/>
      <c r="B91" s="9"/>
      <c r="C91" s="131"/>
      <c r="D91" s="6">
        <f t="shared" ref="D91" si="129">$C90*D90</f>
        <v>0</v>
      </c>
      <c r="E91" s="6">
        <f t="shared" ref="E91" si="130">$C90*E90</f>
        <v>0</v>
      </c>
      <c r="F91" s="6">
        <f t="shared" ref="F91:AB91" si="131">$C90*F90</f>
        <v>28707.550586000001</v>
      </c>
      <c r="G91" s="6">
        <f t="shared" si="131"/>
        <v>0</v>
      </c>
      <c r="H91" s="6">
        <f t="shared" si="131"/>
        <v>50205.038390000002</v>
      </c>
      <c r="I91" s="6">
        <f t="shared" si="131"/>
        <v>0</v>
      </c>
      <c r="J91" s="6">
        <f t="shared" si="131"/>
        <v>0</v>
      </c>
      <c r="K91" s="6">
        <f t="shared" si="131"/>
        <v>0</v>
      </c>
      <c r="L91" s="6">
        <f t="shared" si="131"/>
        <v>0</v>
      </c>
      <c r="M91" s="6">
        <f t="shared" si="131"/>
        <v>12075.749322000001</v>
      </c>
      <c r="N91" s="6">
        <f t="shared" si="131"/>
        <v>87272.72312200001</v>
      </c>
      <c r="O91" s="6">
        <f t="shared" si="131"/>
        <v>0</v>
      </c>
      <c r="P91" s="6">
        <f t="shared" si="131"/>
        <v>0</v>
      </c>
      <c r="Q91" s="6">
        <f t="shared" si="131"/>
        <v>0</v>
      </c>
      <c r="R91" s="6">
        <f t="shared" si="131"/>
        <v>14796.110433</v>
      </c>
      <c r="S91" s="6">
        <f t="shared" si="131"/>
        <v>0</v>
      </c>
      <c r="T91" s="6">
        <f t="shared" si="131"/>
        <v>0</v>
      </c>
      <c r="U91" s="6">
        <f t="shared" si="131"/>
        <v>0</v>
      </c>
      <c r="V91" s="6">
        <f t="shared" si="131"/>
        <v>28110.398147</v>
      </c>
      <c r="W91" s="6">
        <f t="shared" si="131"/>
        <v>0</v>
      </c>
      <c r="X91" s="6">
        <f t="shared" si="131"/>
        <v>0</v>
      </c>
      <c r="Y91" s="6">
        <f t="shared" si="131"/>
        <v>0</v>
      </c>
      <c r="Z91" s="6">
        <f t="shared" si="131"/>
        <v>0</v>
      </c>
      <c r="AA91" s="6">
        <f t="shared" si="131"/>
        <v>0</v>
      </c>
      <c r="AB91" s="6">
        <f t="shared" si="131"/>
        <v>0</v>
      </c>
      <c r="AC91" s="56"/>
      <c r="AD91" s="23"/>
    </row>
    <row r="92" spans="1:30" s="14" customFormat="1" ht="12.5">
      <c r="A92" s="80" t="s">
        <v>312</v>
      </c>
      <c r="B92" s="15">
        <f>6660984.63/2</f>
        <v>3330492.3149999999</v>
      </c>
      <c r="C92" s="131">
        <f t="shared" si="98"/>
        <v>277541.03000000003</v>
      </c>
      <c r="D92" s="35">
        <v>1.5800000000000002E-2</v>
      </c>
      <c r="E92" s="35">
        <v>0.1371</v>
      </c>
      <c r="F92" s="35">
        <v>5.4899999999999997E-2</v>
      </c>
      <c r="G92" s="35">
        <v>7.6899999999999996E-2</v>
      </c>
      <c r="H92" s="35">
        <v>4.1599999999999998E-2</v>
      </c>
      <c r="I92" s="35">
        <v>0.13250000000000001</v>
      </c>
      <c r="J92" s="35">
        <v>2.07E-2</v>
      </c>
      <c r="K92" s="35">
        <v>3.1800000000000002E-2</v>
      </c>
      <c r="L92" s="35">
        <v>1.6500000000000001E-2</v>
      </c>
      <c r="M92" s="35">
        <v>2.5700000000000001E-2</v>
      </c>
      <c r="N92" s="35">
        <v>0.14199999999999999</v>
      </c>
      <c r="O92" s="35">
        <v>2.3E-2</v>
      </c>
      <c r="P92" s="35">
        <v>0</v>
      </c>
      <c r="Q92" s="35">
        <v>3.7999999999999999E-2</v>
      </c>
      <c r="R92" s="35">
        <v>1.8800000000000001E-2</v>
      </c>
      <c r="S92" s="35">
        <v>4.1999999999999997E-3</v>
      </c>
      <c r="T92" s="35">
        <v>5.3199999999999997E-2</v>
      </c>
      <c r="U92" s="35">
        <v>1.8100000000000002E-2</v>
      </c>
      <c r="V92" s="35">
        <v>3.7900000000000003E-2</v>
      </c>
      <c r="W92" s="35">
        <v>4.58E-2</v>
      </c>
      <c r="X92" s="35">
        <v>6.2399999999999997E-2</v>
      </c>
      <c r="Y92" s="35">
        <v>2.5000000000000001E-3</v>
      </c>
      <c r="Z92" s="4">
        <v>0</v>
      </c>
      <c r="AA92" s="4">
        <v>5.9999999999999995E-4</v>
      </c>
      <c r="AB92" s="4">
        <v>0</v>
      </c>
      <c r="AC92" s="56"/>
      <c r="AD92" s="23"/>
    </row>
    <row r="93" spans="1:30" s="14" customFormat="1" ht="12.5">
      <c r="A93" s="79"/>
      <c r="B93" s="9"/>
      <c r="C93" s="131"/>
      <c r="D93" s="5">
        <f t="shared" ref="D93" si="132">$C92*D92</f>
        <v>4385.148274000001</v>
      </c>
      <c r="E93" s="5">
        <f t="shared" ref="E93" si="133">$C92*E92</f>
        <v>38050.875213000007</v>
      </c>
      <c r="F93" s="5">
        <f t="shared" ref="F93:AB93" si="134">$C92*F92</f>
        <v>15237.002547</v>
      </c>
      <c r="G93" s="5">
        <f t="shared" si="134"/>
        <v>21342.905207</v>
      </c>
      <c r="H93" s="5">
        <f t="shared" si="134"/>
        <v>11545.706848</v>
      </c>
      <c r="I93" s="5">
        <f t="shared" si="134"/>
        <v>36774.186475000002</v>
      </c>
      <c r="J93" s="5">
        <f t="shared" si="134"/>
        <v>5745.0993210000006</v>
      </c>
      <c r="K93" s="5">
        <f t="shared" si="134"/>
        <v>8825.8047540000007</v>
      </c>
      <c r="L93" s="5">
        <f t="shared" si="134"/>
        <v>4579.4269950000007</v>
      </c>
      <c r="M93" s="5">
        <f t="shared" si="134"/>
        <v>7132.8044710000013</v>
      </c>
      <c r="N93" s="5">
        <f t="shared" si="134"/>
        <v>39410.826260000002</v>
      </c>
      <c r="O93" s="5">
        <f t="shared" si="134"/>
        <v>6383.443690000001</v>
      </c>
      <c r="P93" s="5">
        <f t="shared" si="134"/>
        <v>0</v>
      </c>
      <c r="Q93" s="5">
        <f t="shared" si="134"/>
        <v>10546.559140000001</v>
      </c>
      <c r="R93" s="5">
        <f t="shared" si="134"/>
        <v>5217.7713640000011</v>
      </c>
      <c r="S93" s="5">
        <f t="shared" si="134"/>
        <v>1165.6723260000001</v>
      </c>
      <c r="T93" s="5">
        <f t="shared" si="134"/>
        <v>14765.182796000001</v>
      </c>
      <c r="U93" s="5">
        <f t="shared" si="134"/>
        <v>5023.4926430000005</v>
      </c>
      <c r="V93" s="5">
        <f t="shared" si="134"/>
        <v>10518.805037000002</v>
      </c>
      <c r="W93" s="5">
        <f t="shared" si="134"/>
        <v>12711.379174000002</v>
      </c>
      <c r="X93" s="5">
        <f t="shared" si="134"/>
        <v>17318.560272000002</v>
      </c>
      <c r="Y93" s="5">
        <f t="shared" si="134"/>
        <v>693.85257500000012</v>
      </c>
      <c r="Z93" s="5">
        <f t="shared" si="134"/>
        <v>0</v>
      </c>
      <c r="AA93" s="5">
        <f t="shared" si="134"/>
        <v>166.524618</v>
      </c>
      <c r="AB93" s="5">
        <f t="shared" si="134"/>
        <v>0</v>
      </c>
      <c r="AC93" s="56"/>
      <c r="AD93" s="23"/>
    </row>
    <row r="94" spans="1:30" s="14" customFormat="1" ht="12.5">
      <c r="A94" s="80" t="s">
        <v>401</v>
      </c>
      <c r="B94" s="15">
        <f>6660984.63/2</f>
        <v>3330492.3149999999</v>
      </c>
      <c r="C94" s="131">
        <f t="shared" si="98"/>
        <v>277541.03000000003</v>
      </c>
      <c r="D94" s="39"/>
      <c r="E94" s="39"/>
      <c r="F94" s="39">
        <v>0.19209999999999999</v>
      </c>
      <c r="G94" s="39"/>
      <c r="H94" s="39">
        <v>7.3599999999999999E-2</v>
      </c>
      <c r="I94" s="39"/>
      <c r="J94" s="39"/>
      <c r="K94" s="39"/>
      <c r="L94" s="39"/>
      <c r="M94" s="39"/>
      <c r="N94" s="39">
        <v>0.63319999999999999</v>
      </c>
      <c r="O94" s="39"/>
      <c r="P94" s="39"/>
      <c r="Q94" s="39"/>
      <c r="R94" s="39"/>
      <c r="S94" s="39"/>
      <c r="T94" s="39"/>
      <c r="U94" s="39"/>
      <c r="V94" s="39">
        <v>0.1011</v>
      </c>
      <c r="W94" s="39"/>
      <c r="X94" s="39"/>
      <c r="Y94" s="39"/>
      <c r="Z94" s="39"/>
      <c r="AA94" s="39"/>
      <c r="AB94" s="39"/>
      <c r="AC94" s="56"/>
      <c r="AD94" s="23"/>
    </row>
    <row r="95" spans="1:30" s="14" customFormat="1" ht="12.5">
      <c r="A95" s="79"/>
      <c r="B95" s="9"/>
      <c r="C95" s="131"/>
      <c r="D95" s="6">
        <f t="shared" ref="D95" si="135">$C94*D94</f>
        <v>0</v>
      </c>
      <c r="E95" s="6">
        <f t="shared" ref="E95" si="136">$C94*E94</f>
        <v>0</v>
      </c>
      <c r="F95" s="6">
        <f t="shared" ref="F95:AB95" si="137">$C94*F94</f>
        <v>53315.631863000002</v>
      </c>
      <c r="G95" s="6">
        <f t="shared" si="137"/>
        <v>0</v>
      </c>
      <c r="H95" s="6">
        <f t="shared" si="137"/>
        <v>20427.019808000001</v>
      </c>
      <c r="I95" s="6">
        <f t="shared" si="137"/>
        <v>0</v>
      </c>
      <c r="J95" s="6">
        <f t="shared" si="137"/>
        <v>0</v>
      </c>
      <c r="K95" s="6">
        <f t="shared" si="137"/>
        <v>0</v>
      </c>
      <c r="L95" s="6">
        <f t="shared" si="137"/>
        <v>0</v>
      </c>
      <c r="M95" s="6">
        <f t="shared" si="137"/>
        <v>0</v>
      </c>
      <c r="N95" s="6">
        <f t="shared" si="137"/>
        <v>175738.98019600002</v>
      </c>
      <c r="O95" s="6">
        <f t="shared" si="137"/>
        <v>0</v>
      </c>
      <c r="P95" s="6">
        <f t="shared" si="137"/>
        <v>0</v>
      </c>
      <c r="Q95" s="6">
        <f t="shared" si="137"/>
        <v>0</v>
      </c>
      <c r="R95" s="6">
        <f t="shared" si="137"/>
        <v>0</v>
      </c>
      <c r="S95" s="6">
        <f t="shared" si="137"/>
        <v>0</v>
      </c>
      <c r="T95" s="6">
        <f t="shared" si="137"/>
        <v>0</v>
      </c>
      <c r="U95" s="6">
        <f t="shared" si="137"/>
        <v>0</v>
      </c>
      <c r="V95" s="6">
        <f t="shared" si="137"/>
        <v>28059.398133000002</v>
      </c>
      <c r="W95" s="6">
        <f t="shared" si="137"/>
        <v>0</v>
      </c>
      <c r="X95" s="6">
        <f t="shared" si="137"/>
        <v>0</v>
      </c>
      <c r="Y95" s="6">
        <f t="shared" si="137"/>
        <v>0</v>
      </c>
      <c r="Z95" s="6">
        <f t="shared" si="137"/>
        <v>0</v>
      </c>
      <c r="AA95" s="6">
        <f t="shared" si="137"/>
        <v>0</v>
      </c>
      <c r="AB95" s="6">
        <f t="shared" si="137"/>
        <v>0</v>
      </c>
      <c r="AC95" s="56"/>
      <c r="AD95" s="23"/>
    </row>
    <row r="96" spans="1:30" s="14" customFormat="1" ht="12.5">
      <c r="A96" s="80" t="s">
        <v>186</v>
      </c>
      <c r="B96" s="15">
        <v>6586276.21</v>
      </c>
      <c r="C96" s="131">
        <f t="shared" si="98"/>
        <v>548856.35</v>
      </c>
      <c r="D96" s="4"/>
      <c r="E96" s="4"/>
      <c r="F96" s="4">
        <v>1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56"/>
      <c r="AD96" s="23"/>
    </row>
    <row r="97" spans="1:30" s="14" customFormat="1" ht="12.5">
      <c r="A97" s="79"/>
      <c r="B97" s="9"/>
      <c r="C97" s="131"/>
      <c r="D97" s="5">
        <f t="shared" ref="D97" si="138">$C96*D96</f>
        <v>0</v>
      </c>
      <c r="E97" s="5">
        <f t="shared" ref="E97" si="139">$C96*E96</f>
        <v>0</v>
      </c>
      <c r="F97" s="5">
        <f t="shared" ref="F97:AB97" si="140">$C96*F96</f>
        <v>548856.35</v>
      </c>
      <c r="G97" s="5">
        <f t="shared" si="140"/>
        <v>0</v>
      </c>
      <c r="H97" s="5">
        <f t="shared" si="140"/>
        <v>0</v>
      </c>
      <c r="I97" s="5">
        <f t="shared" si="140"/>
        <v>0</v>
      </c>
      <c r="J97" s="5">
        <f t="shared" si="140"/>
        <v>0</v>
      </c>
      <c r="K97" s="5">
        <f t="shared" si="140"/>
        <v>0</v>
      </c>
      <c r="L97" s="5">
        <f t="shared" si="140"/>
        <v>0</v>
      </c>
      <c r="M97" s="5">
        <f t="shared" si="140"/>
        <v>0</v>
      </c>
      <c r="N97" s="5">
        <f t="shared" si="140"/>
        <v>0</v>
      </c>
      <c r="O97" s="5">
        <f t="shared" si="140"/>
        <v>0</v>
      </c>
      <c r="P97" s="5">
        <f t="shared" si="140"/>
        <v>0</v>
      </c>
      <c r="Q97" s="5">
        <f t="shared" si="140"/>
        <v>0</v>
      </c>
      <c r="R97" s="5">
        <f t="shared" si="140"/>
        <v>0</v>
      </c>
      <c r="S97" s="5">
        <f t="shared" si="140"/>
        <v>0</v>
      </c>
      <c r="T97" s="5">
        <f t="shared" si="140"/>
        <v>0</v>
      </c>
      <c r="U97" s="5">
        <f t="shared" si="140"/>
        <v>0</v>
      </c>
      <c r="V97" s="5">
        <f t="shared" si="140"/>
        <v>0</v>
      </c>
      <c r="W97" s="5">
        <f t="shared" si="140"/>
        <v>0</v>
      </c>
      <c r="X97" s="5">
        <f t="shared" si="140"/>
        <v>0</v>
      </c>
      <c r="Y97" s="5">
        <f t="shared" si="140"/>
        <v>0</v>
      </c>
      <c r="Z97" s="5">
        <f t="shared" si="140"/>
        <v>0</v>
      </c>
      <c r="AA97" s="5">
        <f t="shared" si="140"/>
        <v>0</v>
      </c>
      <c r="AB97" s="5">
        <f t="shared" si="140"/>
        <v>0</v>
      </c>
      <c r="AC97" s="56"/>
      <c r="AD97" s="23"/>
    </row>
    <row r="98" spans="1:30" s="14" customFormat="1" ht="12.5">
      <c r="A98" s="80" t="s">
        <v>187</v>
      </c>
      <c r="B98" s="15">
        <v>397365.09</v>
      </c>
      <c r="C98" s="131">
        <f t="shared" si="98"/>
        <v>33113.760000000002</v>
      </c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>
        <v>1</v>
      </c>
      <c r="V98" s="4"/>
      <c r="W98" s="4"/>
      <c r="X98" s="4"/>
      <c r="Y98" s="4"/>
      <c r="Z98" s="4"/>
      <c r="AA98" s="4"/>
      <c r="AB98" s="4"/>
      <c r="AC98" s="56"/>
      <c r="AD98" s="23"/>
    </row>
    <row r="99" spans="1:30" s="14" customFormat="1" ht="12.5">
      <c r="A99" s="79"/>
      <c r="B99" s="9"/>
      <c r="C99" s="131"/>
      <c r="D99" s="5">
        <f t="shared" ref="D99" si="141">$C98*D98</f>
        <v>0</v>
      </c>
      <c r="E99" s="5">
        <f t="shared" ref="E99" si="142">$C98*E98</f>
        <v>0</v>
      </c>
      <c r="F99" s="5">
        <f t="shared" ref="F99:AB99" si="143">$C98*F98</f>
        <v>0</v>
      </c>
      <c r="G99" s="5">
        <f t="shared" si="143"/>
        <v>0</v>
      </c>
      <c r="H99" s="5">
        <f t="shared" si="143"/>
        <v>0</v>
      </c>
      <c r="I99" s="5">
        <f t="shared" si="143"/>
        <v>0</v>
      </c>
      <c r="J99" s="5">
        <f t="shared" si="143"/>
        <v>0</v>
      </c>
      <c r="K99" s="5">
        <f t="shared" si="143"/>
        <v>0</v>
      </c>
      <c r="L99" s="5">
        <f t="shared" si="143"/>
        <v>0</v>
      </c>
      <c r="M99" s="5">
        <f t="shared" si="143"/>
        <v>0</v>
      </c>
      <c r="N99" s="5">
        <f t="shared" si="143"/>
        <v>0</v>
      </c>
      <c r="O99" s="5">
        <f t="shared" si="143"/>
        <v>0</v>
      </c>
      <c r="P99" s="5">
        <f t="shared" si="143"/>
        <v>0</v>
      </c>
      <c r="Q99" s="5">
        <f t="shared" si="143"/>
        <v>0</v>
      </c>
      <c r="R99" s="5">
        <f t="shared" si="143"/>
        <v>0</v>
      </c>
      <c r="S99" s="5">
        <f t="shared" si="143"/>
        <v>0</v>
      </c>
      <c r="T99" s="5">
        <f t="shared" si="143"/>
        <v>0</v>
      </c>
      <c r="U99" s="5">
        <f t="shared" si="143"/>
        <v>33113.760000000002</v>
      </c>
      <c r="V99" s="5">
        <f t="shared" si="143"/>
        <v>0</v>
      </c>
      <c r="W99" s="5">
        <f t="shared" si="143"/>
        <v>0</v>
      </c>
      <c r="X99" s="5">
        <f t="shared" si="143"/>
        <v>0</v>
      </c>
      <c r="Y99" s="5">
        <f t="shared" si="143"/>
        <v>0</v>
      </c>
      <c r="Z99" s="5">
        <f t="shared" si="143"/>
        <v>0</v>
      </c>
      <c r="AA99" s="5">
        <f t="shared" si="143"/>
        <v>0</v>
      </c>
      <c r="AB99" s="5">
        <f t="shared" si="143"/>
        <v>0</v>
      </c>
      <c r="AC99" s="56"/>
      <c r="AD99" s="23"/>
    </row>
    <row r="100" spans="1:30" s="14" customFormat="1" ht="12.5">
      <c r="A100" s="80" t="s">
        <v>188</v>
      </c>
      <c r="B100" s="15">
        <v>1045617.73</v>
      </c>
      <c r="C100" s="131">
        <f t="shared" si="98"/>
        <v>87134.81</v>
      </c>
      <c r="D100" s="4"/>
      <c r="E100" s="4"/>
      <c r="F100" s="4">
        <v>4.8599999999999997E-2</v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>
        <v>0.95140000000000002</v>
      </c>
      <c r="V100" s="4"/>
      <c r="W100" s="4"/>
      <c r="X100" s="4"/>
      <c r="Y100" s="4"/>
      <c r="Z100" s="4"/>
      <c r="AA100" s="4"/>
      <c r="AB100" s="4"/>
      <c r="AC100" s="56"/>
      <c r="AD100" s="23"/>
    </row>
    <row r="101" spans="1:30" s="14" customFormat="1" ht="12.5">
      <c r="A101" s="79" t="s">
        <v>189</v>
      </c>
      <c r="B101" s="9"/>
      <c r="C101" s="131"/>
      <c r="D101" s="5">
        <f t="shared" ref="D101" si="144">$C100*D100</f>
        <v>0</v>
      </c>
      <c r="E101" s="5">
        <f t="shared" ref="E101" si="145">$C100*E100</f>
        <v>0</v>
      </c>
      <c r="F101" s="5">
        <f t="shared" ref="F101:AB101" si="146">$C100*F100</f>
        <v>4234.7517659999994</v>
      </c>
      <c r="G101" s="5">
        <f t="shared" si="146"/>
        <v>0</v>
      </c>
      <c r="H101" s="5">
        <f t="shared" si="146"/>
        <v>0</v>
      </c>
      <c r="I101" s="5">
        <f t="shared" si="146"/>
        <v>0</v>
      </c>
      <c r="J101" s="5">
        <f t="shared" si="146"/>
        <v>0</v>
      </c>
      <c r="K101" s="5">
        <f t="shared" si="146"/>
        <v>0</v>
      </c>
      <c r="L101" s="5">
        <f t="shared" si="146"/>
        <v>0</v>
      </c>
      <c r="M101" s="5">
        <f t="shared" si="146"/>
        <v>0</v>
      </c>
      <c r="N101" s="5">
        <f t="shared" si="146"/>
        <v>0</v>
      </c>
      <c r="O101" s="5">
        <f t="shared" si="146"/>
        <v>0</v>
      </c>
      <c r="P101" s="5">
        <f t="shared" si="146"/>
        <v>0</v>
      </c>
      <c r="Q101" s="5">
        <f t="shared" si="146"/>
        <v>0</v>
      </c>
      <c r="R101" s="5">
        <f t="shared" si="146"/>
        <v>0</v>
      </c>
      <c r="S101" s="5">
        <f t="shared" si="146"/>
        <v>0</v>
      </c>
      <c r="T101" s="5">
        <f t="shared" si="146"/>
        <v>0</v>
      </c>
      <c r="U101" s="5">
        <f t="shared" si="146"/>
        <v>82900.058233999996</v>
      </c>
      <c r="V101" s="5">
        <f t="shared" si="146"/>
        <v>0</v>
      </c>
      <c r="W101" s="5">
        <f t="shared" si="146"/>
        <v>0</v>
      </c>
      <c r="X101" s="5">
        <f t="shared" si="146"/>
        <v>0</v>
      </c>
      <c r="Y101" s="5">
        <f t="shared" si="146"/>
        <v>0</v>
      </c>
      <c r="Z101" s="5">
        <f t="shared" si="146"/>
        <v>0</v>
      </c>
      <c r="AA101" s="5">
        <f t="shared" si="146"/>
        <v>0</v>
      </c>
      <c r="AB101" s="5">
        <f t="shared" si="146"/>
        <v>0</v>
      </c>
      <c r="AC101" s="56"/>
      <c r="AD101" s="23"/>
    </row>
    <row r="102" spans="1:30" s="14" customFormat="1" ht="12.5">
      <c r="A102" s="80" t="s">
        <v>190</v>
      </c>
      <c r="B102" s="15">
        <v>513779.41</v>
      </c>
      <c r="C102" s="131">
        <f t="shared" si="98"/>
        <v>42814.95</v>
      </c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>
        <v>1</v>
      </c>
      <c r="V102" s="4"/>
      <c r="W102" s="4"/>
      <c r="X102" s="4"/>
      <c r="Y102" s="4"/>
      <c r="Z102" s="4"/>
      <c r="AA102" s="4"/>
      <c r="AB102" s="4"/>
      <c r="AC102" s="56"/>
      <c r="AD102" s="23"/>
    </row>
    <row r="103" spans="1:30" s="14" customFormat="1" ht="12.5">
      <c r="A103" s="79"/>
      <c r="B103" s="9"/>
      <c r="C103" s="131"/>
      <c r="D103" s="5">
        <f t="shared" ref="D103" si="147">$C102*D102</f>
        <v>0</v>
      </c>
      <c r="E103" s="5">
        <f t="shared" ref="E103" si="148">$C102*E102</f>
        <v>0</v>
      </c>
      <c r="F103" s="5">
        <f t="shared" ref="F103:AB103" si="149">$C102*F102</f>
        <v>0</v>
      </c>
      <c r="G103" s="5">
        <f t="shared" si="149"/>
        <v>0</v>
      </c>
      <c r="H103" s="5">
        <f t="shared" si="149"/>
        <v>0</v>
      </c>
      <c r="I103" s="5">
        <f t="shared" si="149"/>
        <v>0</v>
      </c>
      <c r="J103" s="5">
        <f t="shared" si="149"/>
        <v>0</v>
      </c>
      <c r="K103" s="5">
        <f t="shared" si="149"/>
        <v>0</v>
      </c>
      <c r="L103" s="5">
        <f t="shared" si="149"/>
        <v>0</v>
      </c>
      <c r="M103" s="5">
        <f t="shared" si="149"/>
        <v>0</v>
      </c>
      <c r="N103" s="5">
        <f t="shared" si="149"/>
        <v>0</v>
      </c>
      <c r="O103" s="5">
        <f t="shared" si="149"/>
        <v>0</v>
      </c>
      <c r="P103" s="5">
        <f t="shared" si="149"/>
        <v>0</v>
      </c>
      <c r="Q103" s="5">
        <f t="shared" si="149"/>
        <v>0</v>
      </c>
      <c r="R103" s="5">
        <f t="shared" si="149"/>
        <v>0</v>
      </c>
      <c r="S103" s="5">
        <f t="shared" si="149"/>
        <v>0</v>
      </c>
      <c r="T103" s="5">
        <f t="shared" si="149"/>
        <v>0</v>
      </c>
      <c r="U103" s="5">
        <f t="shared" si="149"/>
        <v>42814.95</v>
      </c>
      <c r="V103" s="5">
        <f t="shared" si="149"/>
        <v>0</v>
      </c>
      <c r="W103" s="5">
        <f t="shared" si="149"/>
        <v>0</v>
      </c>
      <c r="X103" s="5">
        <f t="shared" si="149"/>
        <v>0</v>
      </c>
      <c r="Y103" s="5">
        <f t="shared" si="149"/>
        <v>0</v>
      </c>
      <c r="Z103" s="5">
        <f t="shared" si="149"/>
        <v>0</v>
      </c>
      <c r="AA103" s="5">
        <f t="shared" si="149"/>
        <v>0</v>
      </c>
      <c r="AB103" s="5">
        <f t="shared" si="149"/>
        <v>0</v>
      </c>
      <c r="AC103" s="56"/>
      <c r="AD103" s="23"/>
    </row>
    <row r="104" spans="1:30" s="14" customFormat="1" ht="12.5">
      <c r="A104" s="80" t="s">
        <v>191</v>
      </c>
      <c r="B104" s="15">
        <v>116563.12</v>
      </c>
      <c r="C104" s="131">
        <f t="shared" si="98"/>
        <v>9713.59</v>
      </c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>
        <v>1</v>
      </c>
      <c r="V104" s="4"/>
      <c r="W104" s="4"/>
      <c r="X104" s="4"/>
      <c r="Y104" s="4"/>
      <c r="Z104" s="4"/>
      <c r="AA104" s="4"/>
      <c r="AB104" s="4"/>
      <c r="AC104" s="56"/>
      <c r="AD104" s="23"/>
    </row>
    <row r="105" spans="1:30" s="14" customFormat="1" ht="12.5">
      <c r="A105" s="79"/>
      <c r="B105" s="9"/>
      <c r="C105" s="131"/>
      <c r="D105" s="5">
        <f t="shared" ref="D105" si="150">$C104*D104</f>
        <v>0</v>
      </c>
      <c r="E105" s="5">
        <f t="shared" ref="E105" si="151">$C104*E104</f>
        <v>0</v>
      </c>
      <c r="F105" s="5">
        <f t="shared" ref="F105:AB105" si="152">$C104*F104</f>
        <v>0</v>
      </c>
      <c r="G105" s="5">
        <f t="shared" si="152"/>
        <v>0</v>
      </c>
      <c r="H105" s="5">
        <f t="shared" si="152"/>
        <v>0</v>
      </c>
      <c r="I105" s="5">
        <f t="shared" si="152"/>
        <v>0</v>
      </c>
      <c r="J105" s="5">
        <f t="shared" si="152"/>
        <v>0</v>
      </c>
      <c r="K105" s="5">
        <f t="shared" si="152"/>
        <v>0</v>
      </c>
      <c r="L105" s="5">
        <f t="shared" si="152"/>
        <v>0</v>
      </c>
      <c r="M105" s="5">
        <f t="shared" si="152"/>
        <v>0</v>
      </c>
      <c r="N105" s="5">
        <f t="shared" si="152"/>
        <v>0</v>
      </c>
      <c r="O105" s="5">
        <f t="shared" si="152"/>
        <v>0</v>
      </c>
      <c r="P105" s="5">
        <f t="shared" si="152"/>
        <v>0</v>
      </c>
      <c r="Q105" s="5">
        <f t="shared" si="152"/>
        <v>0</v>
      </c>
      <c r="R105" s="5">
        <f t="shared" si="152"/>
        <v>0</v>
      </c>
      <c r="S105" s="5">
        <f t="shared" si="152"/>
        <v>0</v>
      </c>
      <c r="T105" s="5">
        <f t="shared" si="152"/>
        <v>0</v>
      </c>
      <c r="U105" s="5">
        <f t="shared" si="152"/>
        <v>9713.59</v>
      </c>
      <c r="V105" s="5">
        <f t="shared" si="152"/>
        <v>0</v>
      </c>
      <c r="W105" s="5">
        <f t="shared" si="152"/>
        <v>0</v>
      </c>
      <c r="X105" s="5">
        <f t="shared" si="152"/>
        <v>0</v>
      </c>
      <c r="Y105" s="5">
        <f t="shared" si="152"/>
        <v>0</v>
      </c>
      <c r="Z105" s="5">
        <f t="shared" si="152"/>
        <v>0</v>
      </c>
      <c r="AA105" s="5">
        <f t="shared" si="152"/>
        <v>0</v>
      </c>
      <c r="AB105" s="5">
        <f t="shared" si="152"/>
        <v>0</v>
      </c>
      <c r="AC105" s="56"/>
      <c r="AD105" s="23"/>
    </row>
    <row r="106" spans="1:30" s="14" customFormat="1" ht="12.5">
      <c r="A106" s="80" t="s">
        <v>192</v>
      </c>
      <c r="B106" s="15">
        <v>3834451.19</v>
      </c>
      <c r="C106" s="131">
        <f t="shared" si="98"/>
        <v>319537.59999999998</v>
      </c>
      <c r="D106" s="37">
        <v>6.4699999999999994E-2</v>
      </c>
      <c r="E106" s="37">
        <v>2.58E-2</v>
      </c>
      <c r="F106" s="37">
        <v>6.88E-2</v>
      </c>
      <c r="G106" s="37"/>
      <c r="H106" s="37">
        <v>6.5699999999999995E-2</v>
      </c>
      <c r="I106" s="37"/>
      <c r="J106" s="37"/>
      <c r="K106" s="37"/>
      <c r="L106" s="37"/>
      <c r="M106" s="37">
        <v>0.1239</v>
      </c>
      <c r="N106" s="37">
        <v>0.1489</v>
      </c>
      <c r="O106" s="37"/>
      <c r="P106" s="37"/>
      <c r="Q106" s="37">
        <v>8.14E-2</v>
      </c>
      <c r="R106" s="37">
        <v>6.2100000000000002E-2</v>
      </c>
      <c r="S106" s="37">
        <v>8.2000000000000007E-3</v>
      </c>
      <c r="T106" s="37">
        <v>0.21560000000000001</v>
      </c>
      <c r="U106" s="37"/>
      <c r="V106" s="37"/>
      <c r="W106" s="37">
        <v>4.8899999999999999E-2</v>
      </c>
      <c r="X106" s="37">
        <v>8.1799999999999998E-2</v>
      </c>
      <c r="Y106" s="37">
        <v>3.3E-3</v>
      </c>
      <c r="Z106" s="37">
        <v>8.9999999999999998E-4</v>
      </c>
      <c r="AA106" s="37">
        <v>0</v>
      </c>
      <c r="AB106" s="37">
        <v>0</v>
      </c>
      <c r="AC106" s="56"/>
      <c r="AD106" s="23"/>
    </row>
    <row r="107" spans="1:30" s="14" customFormat="1" ht="12.5">
      <c r="A107" s="79"/>
      <c r="B107" s="9"/>
      <c r="C107" s="131"/>
      <c r="D107" s="36">
        <f t="shared" ref="D107" si="153">$C106*D106</f>
        <v>20674.082719999995</v>
      </c>
      <c r="E107" s="36">
        <f t="shared" ref="E107" si="154">$C106*E106</f>
        <v>8244.0700799999995</v>
      </c>
      <c r="F107" s="36">
        <f t="shared" ref="F107:AB107" si="155">$C106*F106</f>
        <v>21984.186879999997</v>
      </c>
      <c r="G107" s="36">
        <f t="shared" si="155"/>
        <v>0</v>
      </c>
      <c r="H107" s="36">
        <f t="shared" si="155"/>
        <v>20993.620319999998</v>
      </c>
      <c r="I107" s="36">
        <f t="shared" si="155"/>
        <v>0</v>
      </c>
      <c r="J107" s="36">
        <f t="shared" si="155"/>
        <v>0</v>
      </c>
      <c r="K107" s="36">
        <f t="shared" si="155"/>
        <v>0</v>
      </c>
      <c r="L107" s="36">
        <f t="shared" si="155"/>
        <v>0</v>
      </c>
      <c r="M107" s="36">
        <f t="shared" si="155"/>
        <v>39590.708639999997</v>
      </c>
      <c r="N107" s="36">
        <f t="shared" si="155"/>
        <v>47579.148639999999</v>
      </c>
      <c r="O107" s="36">
        <f t="shared" si="155"/>
        <v>0</v>
      </c>
      <c r="P107" s="36">
        <f t="shared" si="155"/>
        <v>0</v>
      </c>
      <c r="Q107" s="36">
        <f t="shared" si="155"/>
        <v>26010.360639999999</v>
      </c>
      <c r="R107" s="36">
        <f t="shared" si="155"/>
        <v>19843.284960000001</v>
      </c>
      <c r="S107" s="36">
        <f t="shared" si="155"/>
        <v>2620.2083200000002</v>
      </c>
      <c r="T107" s="36">
        <f t="shared" si="155"/>
        <v>68892.306559999997</v>
      </c>
      <c r="U107" s="36">
        <f t="shared" si="155"/>
        <v>0</v>
      </c>
      <c r="V107" s="36">
        <f t="shared" si="155"/>
        <v>0</v>
      </c>
      <c r="W107" s="36">
        <f t="shared" si="155"/>
        <v>15625.388639999999</v>
      </c>
      <c r="X107" s="36">
        <f t="shared" si="155"/>
        <v>26138.175679999997</v>
      </c>
      <c r="Y107" s="36">
        <f t="shared" si="155"/>
        <v>1054.47408</v>
      </c>
      <c r="Z107" s="36">
        <f t="shared" si="155"/>
        <v>287.58383999999995</v>
      </c>
      <c r="AA107" s="36">
        <f t="shared" si="155"/>
        <v>0</v>
      </c>
      <c r="AB107" s="36">
        <f t="shared" si="155"/>
        <v>0</v>
      </c>
      <c r="AC107" s="56"/>
      <c r="AD107" s="23"/>
    </row>
    <row r="108" spans="1:30" s="14" customFormat="1" ht="12.5">
      <c r="A108" s="80" t="s">
        <v>193</v>
      </c>
      <c r="B108" s="15">
        <v>837212.94</v>
      </c>
      <c r="C108" s="131">
        <f t="shared" si="98"/>
        <v>69767.75</v>
      </c>
      <c r="D108" s="4"/>
      <c r="E108" s="4"/>
      <c r="F108" s="4">
        <v>0.41060000000000002</v>
      </c>
      <c r="G108" s="4"/>
      <c r="H108" s="4"/>
      <c r="I108" s="4"/>
      <c r="J108" s="4"/>
      <c r="K108" s="4"/>
      <c r="L108" s="4"/>
      <c r="M108" s="4">
        <v>6.6799999999999998E-2</v>
      </c>
      <c r="N108" s="4"/>
      <c r="O108" s="4"/>
      <c r="P108" s="4"/>
      <c r="Q108" s="4">
        <v>5.4800000000000001E-2</v>
      </c>
      <c r="R108" s="4">
        <v>0.107</v>
      </c>
      <c r="S108" s="4">
        <v>5.3E-3</v>
      </c>
      <c r="T108" s="4">
        <v>0.15529999999999999</v>
      </c>
      <c r="U108" s="4"/>
      <c r="V108" s="4"/>
      <c r="W108" s="4">
        <v>0.20019999999999999</v>
      </c>
      <c r="X108" s="4"/>
      <c r="Y108" s="4"/>
      <c r="Z108" s="4"/>
      <c r="AA108" s="4"/>
      <c r="AB108" s="4"/>
      <c r="AC108" s="56"/>
      <c r="AD108" s="23"/>
    </row>
    <row r="109" spans="1:30" s="14" customFormat="1" ht="12.5">
      <c r="A109" s="79"/>
      <c r="B109" s="9"/>
      <c r="C109" s="131"/>
      <c r="D109" s="5">
        <f t="shared" ref="D109" si="156">$C108*D108</f>
        <v>0</v>
      </c>
      <c r="E109" s="5">
        <f t="shared" ref="E109" si="157">$C108*E108</f>
        <v>0</v>
      </c>
      <c r="F109" s="5">
        <f t="shared" ref="F109:AB109" si="158">$C108*F108</f>
        <v>28646.638150000002</v>
      </c>
      <c r="G109" s="5">
        <f t="shared" si="158"/>
        <v>0</v>
      </c>
      <c r="H109" s="5">
        <f t="shared" si="158"/>
        <v>0</v>
      </c>
      <c r="I109" s="5">
        <f t="shared" si="158"/>
        <v>0</v>
      </c>
      <c r="J109" s="5">
        <f t="shared" si="158"/>
        <v>0</v>
      </c>
      <c r="K109" s="5">
        <f t="shared" si="158"/>
        <v>0</v>
      </c>
      <c r="L109" s="5">
        <f t="shared" si="158"/>
        <v>0</v>
      </c>
      <c r="M109" s="5">
        <f t="shared" si="158"/>
        <v>4660.4857000000002</v>
      </c>
      <c r="N109" s="5">
        <f t="shared" si="158"/>
        <v>0</v>
      </c>
      <c r="O109" s="5">
        <f t="shared" si="158"/>
        <v>0</v>
      </c>
      <c r="P109" s="5">
        <f t="shared" si="158"/>
        <v>0</v>
      </c>
      <c r="Q109" s="5">
        <f t="shared" si="158"/>
        <v>3823.2727</v>
      </c>
      <c r="R109" s="5">
        <f t="shared" si="158"/>
        <v>7465.1492499999995</v>
      </c>
      <c r="S109" s="5">
        <f t="shared" si="158"/>
        <v>369.76907499999999</v>
      </c>
      <c r="T109" s="5">
        <f t="shared" si="158"/>
        <v>10834.931574999999</v>
      </c>
      <c r="U109" s="5">
        <f t="shared" si="158"/>
        <v>0</v>
      </c>
      <c r="V109" s="5">
        <f t="shared" si="158"/>
        <v>0</v>
      </c>
      <c r="W109" s="5">
        <f t="shared" si="158"/>
        <v>13967.503549999999</v>
      </c>
      <c r="X109" s="5">
        <f t="shared" si="158"/>
        <v>0</v>
      </c>
      <c r="Y109" s="5">
        <f t="shared" si="158"/>
        <v>0</v>
      </c>
      <c r="Z109" s="5">
        <f t="shared" si="158"/>
        <v>0</v>
      </c>
      <c r="AA109" s="5">
        <f t="shared" si="158"/>
        <v>0</v>
      </c>
      <c r="AB109" s="5">
        <f t="shared" si="158"/>
        <v>0</v>
      </c>
      <c r="AC109" s="56"/>
      <c r="AD109" s="23"/>
    </row>
    <row r="110" spans="1:30" s="14" customFormat="1" ht="12.5">
      <c r="A110" s="80" t="s">
        <v>194</v>
      </c>
      <c r="B110" s="15">
        <v>177063.99</v>
      </c>
      <c r="C110" s="131">
        <f t="shared" si="98"/>
        <v>14755.33</v>
      </c>
      <c r="D110" s="4"/>
      <c r="E110" s="4"/>
      <c r="F110" s="4">
        <v>1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56"/>
      <c r="AD110" s="23"/>
    </row>
    <row r="111" spans="1:30" s="14" customFormat="1" ht="12.5">
      <c r="A111" s="79"/>
      <c r="B111" s="9"/>
      <c r="C111" s="131"/>
      <c r="D111" s="5">
        <f t="shared" ref="D111" si="159">$C110*D110</f>
        <v>0</v>
      </c>
      <c r="E111" s="5">
        <f t="shared" ref="E111" si="160">$C110*E110</f>
        <v>0</v>
      </c>
      <c r="F111" s="5">
        <f t="shared" ref="F111:AB111" si="161">$C110*F110</f>
        <v>14755.33</v>
      </c>
      <c r="G111" s="5">
        <f t="shared" si="161"/>
        <v>0</v>
      </c>
      <c r="H111" s="5">
        <f t="shared" si="161"/>
        <v>0</v>
      </c>
      <c r="I111" s="5">
        <f t="shared" si="161"/>
        <v>0</v>
      </c>
      <c r="J111" s="5">
        <f t="shared" si="161"/>
        <v>0</v>
      </c>
      <c r="K111" s="5">
        <f t="shared" si="161"/>
        <v>0</v>
      </c>
      <c r="L111" s="5">
        <f t="shared" si="161"/>
        <v>0</v>
      </c>
      <c r="M111" s="5">
        <f t="shared" si="161"/>
        <v>0</v>
      </c>
      <c r="N111" s="5">
        <f t="shared" si="161"/>
        <v>0</v>
      </c>
      <c r="O111" s="5">
        <f t="shared" si="161"/>
        <v>0</v>
      </c>
      <c r="P111" s="5">
        <f t="shared" si="161"/>
        <v>0</v>
      </c>
      <c r="Q111" s="5">
        <f t="shared" si="161"/>
        <v>0</v>
      </c>
      <c r="R111" s="5">
        <f t="shared" si="161"/>
        <v>0</v>
      </c>
      <c r="S111" s="5">
        <f t="shared" si="161"/>
        <v>0</v>
      </c>
      <c r="T111" s="5">
        <f t="shared" si="161"/>
        <v>0</v>
      </c>
      <c r="U111" s="5">
        <f t="shared" si="161"/>
        <v>0</v>
      </c>
      <c r="V111" s="5">
        <f t="shared" si="161"/>
        <v>0</v>
      </c>
      <c r="W111" s="5">
        <f t="shared" si="161"/>
        <v>0</v>
      </c>
      <c r="X111" s="5">
        <f t="shared" si="161"/>
        <v>0</v>
      </c>
      <c r="Y111" s="5">
        <f t="shared" si="161"/>
        <v>0</v>
      </c>
      <c r="Z111" s="5">
        <f t="shared" si="161"/>
        <v>0</v>
      </c>
      <c r="AA111" s="5">
        <f t="shared" si="161"/>
        <v>0</v>
      </c>
      <c r="AB111" s="5">
        <f t="shared" si="161"/>
        <v>0</v>
      </c>
      <c r="AC111" s="56"/>
      <c r="AD111" s="23"/>
    </row>
    <row r="112" spans="1:30" s="14" customFormat="1" ht="12.5">
      <c r="A112" s="80" t="s">
        <v>195</v>
      </c>
      <c r="B112" s="15">
        <v>59444.29</v>
      </c>
      <c r="C112" s="131">
        <f t="shared" si="98"/>
        <v>4953.6899999999996</v>
      </c>
      <c r="D112" s="4"/>
      <c r="E112" s="4"/>
      <c r="F112" s="4">
        <v>1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56"/>
      <c r="AD112" s="23"/>
    </row>
    <row r="113" spans="1:30" s="14" customFormat="1" ht="12.5">
      <c r="A113" s="79"/>
      <c r="B113" s="9"/>
      <c r="C113" s="131"/>
      <c r="D113" s="5">
        <f t="shared" ref="D113" si="162">$C112*D112</f>
        <v>0</v>
      </c>
      <c r="E113" s="5">
        <f t="shared" ref="E113" si="163">$C112*E112</f>
        <v>0</v>
      </c>
      <c r="F113" s="5">
        <f t="shared" ref="F113:AB113" si="164">$C112*F112</f>
        <v>4953.6899999999996</v>
      </c>
      <c r="G113" s="5">
        <f t="shared" si="164"/>
        <v>0</v>
      </c>
      <c r="H113" s="5">
        <f t="shared" si="164"/>
        <v>0</v>
      </c>
      <c r="I113" s="5">
        <f t="shared" si="164"/>
        <v>0</v>
      </c>
      <c r="J113" s="5">
        <f t="shared" si="164"/>
        <v>0</v>
      </c>
      <c r="K113" s="5">
        <f t="shared" si="164"/>
        <v>0</v>
      </c>
      <c r="L113" s="5">
        <f t="shared" si="164"/>
        <v>0</v>
      </c>
      <c r="M113" s="5">
        <f t="shared" si="164"/>
        <v>0</v>
      </c>
      <c r="N113" s="5">
        <f t="shared" si="164"/>
        <v>0</v>
      </c>
      <c r="O113" s="5">
        <f t="shared" si="164"/>
        <v>0</v>
      </c>
      <c r="P113" s="5">
        <f t="shared" si="164"/>
        <v>0</v>
      </c>
      <c r="Q113" s="5">
        <f t="shared" si="164"/>
        <v>0</v>
      </c>
      <c r="R113" s="5">
        <f t="shared" si="164"/>
        <v>0</v>
      </c>
      <c r="S113" s="5">
        <f t="shared" si="164"/>
        <v>0</v>
      </c>
      <c r="T113" s="5">
        <f t="shared" si="164"/>
        <v>0</v>
      </c>
      <c r="U113" s="5">
        <f t="shared" si="164"/>
        <v>0</v>
      </c>
      <c r="V113" s="5">
        <f t="shared" si="164"/>
        <v>0</v>
      </c>
      <c r="W113" s="5">
        <f t="shared" si="164"/>
        <v>0</v>
      </c>
      <c r="X113" s="5">
        <f t="shared" si="164"/>
        <v>0</v>
      </c>
      <c r="Y113" s="5">
        <f t="shared" si="164"/>
        <v>0</v>
      </c>
      <c r="Z113" s="5">
        <f t="shared" si="164"/>
        <v>0</v>
      </c>
      <c r="AA113" s="5">
        <f t="shared" si="164"/>
        <v>0</v>
      </c>
      <c r="AB113" s="5">
        <f t="shared" si="164"/>
        <v>0</v>
      </c>
      <c r="AC113" s="56"/>
      <c r="AD113" s="23"/>
    </row>
    <row r="114" spans="1:30" s="14" customFormat="1" ht="12.5">
      <c r="A114" s="80" t="s">
        <v>237</v>
      </c>
      <c r="B114" s="15">
        <v>104071.73</v>
      </c>
      <c r="C114" s="131">
        <f t="shared" si="98"/>
        <v>8672.64</v>
      </c>
      <c r="D114" s="4"/>
      <c r="E114" s="4"/>
      <c r="F114" s="4">
        <v>1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56"/>
      <c r="AD114" s="23"/>
    </row>
    <row r="115" spans="1:30" s="14" customFormat="1" ht="12.5">
      <c r="A115" s="79"/>
      <c r="B115" s="9"/>
      <c r="C115" s="131"/>
      <c r="D115" s="5">
        <f t="shared" ref="D115" si="165">$C114*D114</f>
        <v>0</v>
      </c>
      <c r="E115" s="5">
        <f t="shared" ref="E115" si="166">$C114*E114</f>
        <v>0</v>
      </c>
      <c r="F115" s="5">
        <f t="shared" ref="F115:AB115" si="167">$C114*F114</f>
        <v>8672.64</v>
      </c>
      <c r="G115" s="5">
        <f t="shared" si="167"/>
        <v>0</v>
      </c>
      <c r="H115" s="5">
        <f t="shared" si="167"/>
        <v>0</v>
      </c>
      <c r="I115" s="5">
        <f t="shared" si="167"/>
        <v>0</v>
      </c>
      <c r="J115" s="5">
        <f t="shared" si="167"/>
        <v>0</v>
      </c>
      <c r="K115" s="5">
        <f t="shared" si="167"/>
        <v>0</v>
      </c>
      <c r="L115" s="5">
        <f t="shared" si="167"/>
        <v>0</v>
      </c>
      <c r="M115" s="5">
        <f t="shared" si="167"/>
        <v>0</v>
      </c>
      <c r="N115" s="5">
        <f t="shared" si="167"/>
        <v>0</v>
      </c>
      <c r="O115" s="5">
        <f t="shared" si="167"/>
        <v>0</v>
      </c>
      <c r="P115" s="5">
        <f t="shared" si="167"/>
        <v>0</v>
      </c>
      <c r="Q115" s="5">
        <f t="shared" si="167"/>
        <v>0</v>
      </c>
      <c r="R115" s="5">
        <f t="shared" si="167"/>
        <v>0</v>
      </c>
      <c r="S115" s="5">
        <f t="shared" si="167"/>
        <v>0</v>
      </c>
      <c r="T115" s="5">
        <f t="shared" si="167"/>
        <v>0</v>
      </c>
      <c r="U115" s="5">
        <f t="shared" si="167"/>
        <v>0</v>
      </c>
      <c r="V115" s="5">
        <f t="shared" si="167"/>
        <v>0</v>
      </c>
      <c r="W115" s="5">
        <f t="shared" si="167"/>
        <v>0</v>
      </c>
      <c r="X115" s="5">
        <f t="shared" si="167"/>
        <v>0</v>
      </c>
      <c r="Y115" s="5">
        <f t="shared" si="167"/>
        <v>0</v>
      </c>
      <c r="Z115" s="5">
        <f t="shared" si="167"/>
        <v>0</v>
      </c>
      <c r="AA115" s="5">
        <f t="shared" si="167"/>
        <v>0</v>
      </c>
      <c r="AB115" s="5">
        <f t="shared" si="167"/>
        <v>0</v>
      </c>
      <c r="AC115" s="56"/>
      <c r="AD115" s="23"/>
    </row>
    <row r="116" spans="1:30" s="14" customFormat="1" ht="12.5">
      <c r="A116" s="80" t="s">
        <v>238</v>
      </c>
      <c r="B116" s="15">
        <v>1906162.74</v>
      </c>
      <c r="C116" s="131">
        <f t="shared" si="98"/>
        <v>158846.9</v>
      </c>
      <c r="D116" s="4"/>
      <c r="E116" s="4"/>
      <c r="F116" s="4">
        <v>1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56"/>
      <c r="AD116" s="23"/>
    </row>
    <row r="117" spans="1:30" s="14" customFormat="1" ht="12.5">
      <c r="A117" s="79"/>
      <c r="B117" s="9"/>
      <c r="C117" s="131"/>
      <c r="D117" s="5">
        <f t="shared" ref="D117" si="168">$C116*D116</f>
        <v>0</v>
      </c>
      <c r="E117" s="5">
        <f t="shared" ref="E117" si="169">$C116*E116</f>
        <v>0</v>
      </c>
      <c r="F117" s="5">
        <f t="shared" ref="F117:AB117" si="170">$C116*F116</f>
        <v>158846.9</v>
      </c>
      <c r="G117" s="5">
        <f t="shared" si="170"/>
        <v>0</v>
      </c>
      <c r="H117" s="5">
        <f t="shared" si="170"/>
        <v>0</v>
      </c>
      <c r="I117" s="5">
        <f t="shared" si="170"/>
        <v>0</v>
      </c>
      <c r="J117" s="5">
        <f t="shared" si="170"/>
        <v>0</v>
      </c>
      <c r="K117" s="5">
        <f t="shared" si="170"/>
        <v>0</v>
      </c>
      <c r="L117" s="5">
        <f t="shared" si="170"/>
        <v>0</v>
      </c>
      <c r="M117" s="5">
        <f t="shared" si="170"/>
        <v>0</v>
      </c>
      <c r="N117" s="5">
        <f t="shared" si="170"/>
        <v>0</v>
      </c>
      <c r="O117" s="5">
        <f t="shared" si="170"/>
        <v>0</v>
      </c>
      <c r="P117" s="5">
        <f t="shared" si="170"/>
        <v>0</v>
      </c>
      <c r="Q117" s="5">
        <f t="shared" si="170"/>
        <v>0</v>
      </c>
      <c r="R117" s="5">
        <f t="shared" si="170"/>
        <v>0</v>
      </c>
      <c r="S117" s="5">
        <f t="shared" si="170"/>
        <v>0</v>
      </c>
      <c r="T117" s="5">
        <f t="shared" si="170"/>
        <v>0</v>
      </c>
      <c r="U117" s="5">
        <f t="shared" si="170"/>
        <v>0</v>
      </c>
      <c r="V117" s="5">
        <f t="shared" si="170"/>
        <v>0</v>
      </c>
      <c r="W117" s="5">
        <f t="shared" si="170"/>
        <v>0</v>
      </c>
      <c r="X117" s="5">
        <f t="shared" si="170"/>
        <v>0</v>
      </c>
      <c r="Y117" s="5">
        <f t="shared" si="170"/>
        <v>0</v>
      </c>
      <c r="Z117" s="5">
        <f t="shared" si="170"/>
        <v>0</v>
      </c>
      <c r="AA117" s="5">
        <f t="shared" si="170"/>
        <v>0</v>
      </c>
      <c r="AB117" s="5">
        <f t="shared" si="170"/>
        <v>0</v>
      </c>
      <c r="AC117" s="56"/>
      <c r="AD117" s="23"/>
    </row>
    <row r="118" spans="1:30" s="14" customFormat="1" ht="12.5">
      <c r="A118" s="80" t="s">
        <v>239</v>
      </c>
      <c r="B118" s="15">
        <v>4146908.25</v>
      </c>
      <c r="C118" s="131">
        <f t="shared" si="98"/>
        <v>345575.69</v>
      </c>
      <c r="D118" s="4"/>
      <c r="E118" s="4"/>
      <c r="F118" s="4">
        <v>1</v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56"/>
      <c r="AD118" s="23"/>
    </row>
    <row r="119" spans="1:30" s="14" customFormat="1" ht="12.5">
      <c r="A119" s="79"/>
      <c r="B119" s="9"/>
      <c r="C119" s="131"/>
      <c r="D119" s="5">
        <f t="shared" ref="D119" si="171">$C118*D118</f>
        <v>0</v>
      </c>
      <c r="E119" s="5">
        <f t="shared" ref="E119" si="172">$C118*E118</f>
        <v>0</v>
      </c>
      <c r="F119" s="5">
        <f t="shared" ref="F119:AB119" si="173">$C118*F118</f>
        <v>345575.69</v>
      </c>
      <c r="G119" s="5">
        <f t="shared" si="173"/>
        <v>0</v>
      </c>
      <c r="H119" s="5">
        <f t="shared" si="173"/>
        <v>0</v>
      </c>
      <c r="I119" s="5">
        <f t="shared" si="173"/>
        <v>0</v>
      </c>
      <c r="J119" s="5">
        <f t="shared" si="173"/>
        <v>0</v>
      </c>
      <c r="K119" s="5">
        <f t="shared" si="173"/>
        <v>0</v>
      </c>
      <c r="L119" s="5">
        <f t="shared" si="173"/>
        <v>0</v>
      </c>
      <c r="M119" s="5">
        <f t="shared" si="173"/>
        <v>0</v>
      </c>
      <c r="N119" s="5">
        <f t="shared" si="173"/>
        <v>0</v>
      </c>
      <c r="O119" s="5">
        <f t="shared" si="173"/>
        <v>0</v>
      </c>
      <c r="P119" s="5">
        <f t="shared" si="173"/>
        <v>0</v>
      </c>
      <c r="Q119" s="5">
        <f t="shared" si="173"/>
        <v>0</v>
      </c>
      <c r="R119" s="5">
        <f t="shared" si="173"/>
        <v>0</v>
      </c>
      <c r="S119" s="5">
        <f t="shared" si="173"/>
        <v>0</v>
      </c>
      <c r="T119" s="5">
        <f t="shared" si="173"/>
        <v>0</v>
      </c>
      <c r="U119" s="5">
        <f t="shared" si="173"/>
        <v>0</v>
      </c>
      <c r="V119" s="5">
        <f t="shared" si="173"/>
        <v>0</v>
      </c>
      <c r="W119" s="5">
        <f t="shared" si="173"/>
        <v>0</v>
      </c>
      <c r="X119" s="5">
        <f t="shared" si="173"/>
        <v>0</v>
      </c>
      <c r="Y119" s="5">
        <f t="shared" si="173"/>
        <v>0</v>
      </c>
      <c r="Z119" s="5">
        <f t="shared" si="173"/>
        <v>0</v>
      </c>
      <c r="AA119" s="5">
        <f t="shared" si="173"/>
        <v>0</v>
      </c>
      <c r="AB119" s="5">
        <f t="shared" si="173"/>
        <v>0</v>
      </c>
      <c r="AC119" s="56"/>
      <c r="AD119" s="23"/>
    </row>
    <row r="120" spans="1:30" s="14" customFormat="1" ht="12.5">
      <c r="A120" s="80" t="s">
        <v>240</v>
      </c>
      <c r="B120" s="15">
        <v>70432.98</v>
      </c>
      <c r="C120" s="131">
        <f t="shared" si="98"/>
        <v>5869.42</v>
      </c>
      <c r="D120" s="4"/>
      <c r="E120" s="4"/>
      <c r="F120" s="4">
        <v>1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56"/>
      <c r="AD120" s="23"/>
    </row>
    <row r="121" spans="1:30" s="14" customFormat="1" ht="12.5">
      <c r="A121" s="79"/>
      <c r="B121" s="9"/>
      <c r="C121" s="131"/>
      <c r="D121" s="5">
        <f t="shared" ref="D121" si="174">$C120*D120</f>
        <v>0</v>
      </c>
      <c r="E121" s="5">
        <f t="shared" ref="E121" si="175">$C120*E120</f>
        <v>0</v>
      </c>
      <c r="F121" s="5">
        <f t="shared" ref="F121:AB121" si="176">$C120*F120</f>
        <v>5869.42</v>
      </c>
      <c r="G121" s="5">
        <f t="shared" si="176"/>
        <v>0</v>
      </c>
      <c r="H121" s="5">
        <f t="shared" si="176"/>
        <v>0</v>
      </c>
      <c r="I121" s="5">
        <f t="shared" si="176"/>
        <v>0</v>
      </c>
      <c r="J121" s="5">
        <f t="shared" si="176"/>
        <v>0</v>
      </c>
      <c r="K121" s="5">
        <f t="shared" si="176"/>
        <v>0</v>
      </c>
      <c r="L121" s="5">
        <f t="shared" si="176"/>
        <v>0</v>
      </c>
      <c r="M121" s="5">
        <f t="shared" si="176"/>
        <v>0</v>
      </c>
      <c r="N121" s="5">
        <f t="shared" si="176"/>
        <v>0</v>
      </c>
      <c r="O121" s="5">
        <f t="shared" si="176"/>
        <v>0</v>
      </c>
      <c r="P121" s="5">
        <f t="shared" si="176"/>
        <v>0</v>
      </c>
      <c r="Q121" s="5">
        <f t="shared" si="176"/>
        <v>0</v>
      </c>
      <c r="R121" s="5">
        <f t="shared" si="176"/>
        <v>0</v>
      </c>
      <c r="S121" s="5">
        <f t="shared" si="176"/>
        <v>0</v>
      </c>
      <c r="T121" s="5">
        <f t="shared" si="176"/>
        <v>0</v>
      </c>
      <c r="U121" s="5">
        <f t="shared" si="176"/>
        <v>0</v>
      </c>
      <c r="V121" s="5">
        <f t="shared" si="176"/>
        <v>0</v>
      </c>
      <c r="W121" s="5">
        <f t="shared" si="176"/>
        <v>0</v>
      </c>
      <c r="X121" s="5">
        <f t="shared" si="176"/>
        <v>0</v>
      </c>
      <c r="Y121" s="5">
        <f t="shared" si="176"/>
        <v>0</v>
      </c>
      <c r="Z121" s="5">
        <f t="shared" si="176"/>
        <v>0</v>
      </c>
      <c r="AA121" s="5">
        <f t="shared" si="176"/>
        <v>0</v>
      </c>
      <c r="AB121" s="5">
        <f t="shared" si="176"/>
        <v>0</v>
      </c>
      <c r="AC121" s="56"/>
      <c r="AD121" s="23"/>
    </row>
    <row r="122" spans="1:30" s="14" customFormat="1" ht="12.5">
      <c r="A122" s="80" t="s">
        <v>241</v>
      </c>
      <c r="B122" s="15">
        <f>3642810.27*0</f>
        <v>0</v>
      </c>
      <c r="C122" s="131">
        <f t="shared" si="98"/>
        <v>0</v>
      </c>
      <c r="D122" s="37">
        <v>6.4699999999999994E-2</v>
      </c>
      <c r="E122" s="37">
        <v>2.58E-2</v>
      </c>
      <c r="F122" s="37">
        <v>6.88E-2</v>
      </c>
      <c r="G122" s="37"/>
      <c r="H122" s="37">
        <v>6.5699999999999995E-2</v>
      </c>
      <c r="I122" s="37"/>
      <c r="J122" s="37"/>
      <c r="K122" s="37"/>
      <c r="L122" s="37"/>
      <c r="M122" s="37">
        <v>0.1239</v>
      </c>
      <c r="N122" s="37">
        <v>0.1489</v>
      </c>
      <c r="O122" s="37"/>
      <c r="P122" s="37"/>
      <c r="Q122" s="37">
        <v>8.14E-2</v>
      </c>
      <c r="R122" s="37">
        <v>6.2100000000000002E-2</v>
      </c>
      <c r="S122" s="37">
        <v>8.2000000000000007E-3</v>
      </c>
      <c r="T122" s="37">
        <v>0.21560000000000001</v>
      </c>
      <c r="U122" s="37"/>
      <c r="V122" s="37"/>
      <c r="W122" s="37">
        <v>4.8899999999999999E-2</v>
      </c>
      <c r="X122" s="37">
        <v>8.1799999999999998E-2</v>
      </c>
      <c r="Y122" s="37">
        <v>3.3E-3</v>
      </c>
      <c r="Z122" s="37">
        <v>8.9999999999999998E-4</v>
      </c>
      <c r="AA122" s="37">
        <v>0</v>
      </c>
      <c r="AB122" s="37">
        <v>0</v>
      </c>
      <c r="AC122" s="56"/>
      <c r="AD122" s="23"/>
    </row>
    <row r="123" spans="1:30" s="14" customFormat="1" ht="12.5">
      <c r="A123" s="79"/>
      <c r="B123" s="9"/>
      <c r="C123" s="131"/>
      <c r="D123" s="36">
        <f>$C122*D122</f>
        <v>0</v>
      </c>
      <c r="E123" s="36">
        <f t="shared" ref="E123" si="177">$C122*E122</f>
        <v>0</v>
      </c>
      <c r="F123" s="36">
        <f t="shared" ref="F123" si="178">$C122*F122</f>
        <v>0</v>
      </c>
      <c r="G123" s="36">
        <f t="shared" ref="G123:AB123" si="179">$C122*G122</f>
        <v>0</v>
      </c>
      <c r="H123" s="36">
        <f t="shared" si="179"/>
        <v>0</v>
      </c>
      <c r="I123" s="36">
        <f t="shared" si="179"/>
        <v>0</v>
      </c>
      <c r="J123" s="36">
        <f t="shared" si="179"/>
        <v>0</v>
      </c>
      <c r="K123" s="36">
        <f t="shared" si="179"/>
        <v>0</v>
      </c>
      <c r="L123" s="36">
        <f t="shared" si="179"/>
        <v>0</v>
      </c>
      <c r="M123" s="36">
        <f t="shared" si="179"/>
        <v>0</v>
      </c>
      <c r="N123" s="36">
        <f t="shared" si="179"/>
        <v>0</v>
      </c>
      <c r="O123" s="36">
        <f t="shared" si="179"/>
        <v>0</v>
      </c>
      <c r="P123" s="36">
        <f t="shared" si="179"/>
        <v>0</v>
      </c>
      <c r="Q123" s="36">
        <f t="shared" si="179"/>
        <v>0</v>
      </c>
      <c r="R123" s="36">
        <f t="shared" si="179"/>
        <v>0</v>
      </c>
      <c r="S123" s="36">
        <f t="shared" si="179"/>
        <v>0</v>
      </c>
      <c r="T123" s="36">
        <f t="shared" si="179"/>
        <v>0</v>
      </c>
      <c r="U123" s="36">
        <f t="shared" si="179"/>
        <v>0</v>
      </c>
      <c r="V123" s="36">
        <f t="shared" si="179"/>
        <v>0</v>
      </c>
      <c r="W123" s="36">
        <f t="shared" si="179"/>
        <v>0</v>
      </c>
      <c r="X123" s="36">
        <f t="shared" si="179"/>
        <v>0</v>
      </c>
      <c r="Y123" s="36">
        <f t="shared" si="179"/>
        <v>0</v>
      </c>
      <c r="Z123" s="36">
        <f t="shared" si="179"/>
        <v>0</v>
      </c>
      <c r="AA123" s="36">
        <f t="shared" si="179"/>
        <v>0</v>
      </c>
      <c r="AB123" s="36">
        <f t="shared" si="179"/>
        <v>0</v>
      </c>
      <c r="AC123" s="56"/>
      <c r="AD123" s="23"/>
    </row>
    <row r="124" spans="1:30" s="14" customFormat="1" ht="12.5">
      <c r="A124" s="80" t="s">
        <v>321</v>
      </c>
      <c r="B124" s="15">
        <f>3642810.27*0.69289</f>
        <v>2524066.8079802999</v>
      </c>
      <c r="C124" s="131">
        <f t="shared" si="98"/>
        <v>210338.9</v>
      </c>
      <c r="D124" s="4"/>
      <c r="E124" s="4"/>
      <c r="F124" s="4">
        <v>8.6099999999999996E-2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>
        <v>1.72E-2</v>
      </c>
      <c r="U124" s="4">
        <v>0.89670000000000005</v>
      </c>
      <c r="V124" s="4"/>
      <c r="W124" s="4"/>
      <c r="X124" s="4"/>
      <c r="Y124" s="4"/>
      <c r="Z124" s="4"/>
      <c r="AA124" s="4"/>
      <c r="AB124" s="4"/>
      <c r="AC124" s="56"/>
      <c r="AD124" s="23"/>
    </row>
    <row r="125" spans="1:30" s="14" customFormat="1" ht="12.5">
      <c r="A125" s="79"/>
      <c r="B125" s="9"/>
      <c r="C125" s="131"/>
      <c r="D125" s="5">
        <f t="shared" ref="D125" si="180">$C124*D124</f>
        <v>0</v>
      </c>
      <c r="E125" s="5">
        <f t="shared" ref="E125" si="181">$C124*E124</f>
        <v>0</v>
      </c>
      <c r="F125" s="5">
        <f t="shared" ref="F125:AB125" si="182">$C124*F124</f>
        <v>18110.17929</v>
      </c>
      <c r="G125" s="5">
        <f t="shared" si="182"/>
        <v>0</v>
      </c>
      <c r="H125" s="5">
        <f t="shared" si="182"/>
        <v>0</v>
      </c>
      <c r="I125" s="5">
        <f t="shared" si="182"/>
        <v>0</v>
      </c>
      <c r="J125" s="5">
        <f t="shared" si="182"/>
        <v>0</v>
      </c>
      <c r="K125" s="5">
        <f t="shared" si="182"/>
        <v>0</v>
      </c>
      <c r="L125" s="5">
        <f t="shared" si="182"/>
        <v>0</v>
      </c>
      <c r="M125" s="5">
        <f t="shared" si="182"/>
        <v>0</v>
      </c>
      <c r="N125" s="5">
        <f t="shared" si="182"/>
        <v>0</v>
      </c>
      <c r="O125" s="5">
        <f t="shared" si="182"/>
        <v>0</v>
      </c>
      <c r="P125" s="5">
        <f t="shared" si="182"/>
        <v>0</v>
      </c>
      <c r="Q125" s="5">
        <f t="shared" si="182"/>
        <v>0</v>
      </c>
      <c r="R125" s="5">
        <f t="shared" si="182"/>
        <v>0</v>
      </c>
      <c r="S125" s="5">
        <f t="shared" si="182"/>
        <v>0</v>
      </c>
      <c r="T125" s="5">
        <f t="shared" si="182"/>
        <v>3617.82908</v>
      </c>
      <c r="U125" s="5">
        <f t="shared" si="182"/>
        <v>188610.89163</v>
      </c>
      <c r="V125" s="5">
        <f t="shared" si="182"/>
        <v>0</v>
      </c>
      <c r="W125" s="5">
        <f t="shared" si="182"/>
        <v>0</v>
      </c>
      <c r="X125" s="5">
        <f t="shared" si="182"/>
        <v>0</v>
      </c>
      <c r="Y125" s="5">
        <f t="shared" si="182"/>
        <v>0</v>
      </c>
      <c r="Z125" s="5">
        <f t="shared" si="182"/>
        <v>0</v>
      </c>
      <c r="AA125" s="5">
        <f t="shared" si="182"/>
        <v>0</v>
      </c>
      <c r="AB125" s="5">
        <f t="shared" si="182"/>
        <v>0</v>
      </c>
      <c r="AC125" s="56"/>
      <c r="AD125" s="23"/>
    </row>
    <row r="126" spans="1:30" s="14" customFormat="1" ht="12.5">
      <c r="A126" s="80" t="s">
        <v>517</v>
      </c>
      <c r="B126" s="15">
        <f>3642810.27*0.30711</f>
        <v>1118743.4620197001</v>
      </c>
      <c r="C126" s="131">
        <f t="shared" si="98"/>
        <v>93228.62</v>
      </c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>
        <v>1</v>
      </c>
      <c r="V126" s="4"/>
      <c r="W126" s="4"/>
      <c r="X126" s="4"/>
      <c r="Y126" s="4"/>
      <c r="Z126" s="4"/>
      <c r="AA126" s="4"/>
      <c r="AB126" s="4"/>
      <c r="AC126" s="56"/>
      <c r="AD126" s="23"/>
    </row>
    <row r="127" spans="1:30" s="14" customFormat="1" ht="12.5">
      <c r="A127" s="79"/>
      <c r="B127" s="9"/>
      <c r="C127" s="131"/>
      <c r="D127" s="5">
        <f t="shared" ref="D127" si="183">$C126*D126</f>
        <v>0</v>
      </c>
      <c r="E127" s="5">
        <f t="shared" ref="E127" si="184">$C126*E126</f>
        <v>0</v>
      </c>
      <c r="F127" s="5">
        <f t="shared" ref="F127:AB127" si="185">$C126*F126</f>
        <v>0</v>
      </c>
      <c r="G127" s="5">
        <f t="shared" si="185"/>
        <v>0</v>
      </c>
      <c r="H127" s="5">
        <f t="shared" si="185"/>
        <v>0</v>
      </c>
      <c r="I127" s="5">
        <f t="shared" si="185"/>
        <v>0</v>
      </c>
      <c r="J127" s="5">
        <f t="shared" si="185"/>
        <v>0</v>
      </c>
      <c r="K127" s="5">
        <f t="shared" si="185"/>
        <v>0</v>
      </c>
      <c r="L127" s="5">
        <f t="shared" si="185"/>
        <v>0</v>
      </c>
      <c r="M127" s="5">
        <f t="shared" si="185"/>
        <v>0</v>
      </c>
      <c r="N127" s="5">
        <f t="shared" si="185"/>
        <v>0</v>
      </c>
      <c r="O127" s="5">
        <f t="shared" si="185"/>
        <v>0</v>
      </c>
      <c r="P127" s="5">
        <f t="shared" si="185"/>
        <v>0</v>
      </c>
      <c r="Q127" s="5">
        <f t="shared" si="185"/>
        <v>0</v>
      </c>
      <c r="R127" s="5">
        <f t="shared" si="185"/>
        <v>0</v>
      </c>
      <c r="S127" s="5">
        <f t="shared" si="185"/>
        <v>0</v>
      </c>
      <c r="T127" s="5">
        <f t="shared" si="185"/>
        <v>0</v>
      </c>
      <c r="U127" s="5">
        <f t="shared" si="185"/>
        <v>93228.62</v>
      </c>
      <c r="V127" s="5">
        <f t="shared" si="185"/>
        <v>0</v>
      </c>
      <c r="W127" s="5">
        <f t="shared" si="185"/>
        <v>0</v>
      </c>
      <c r="X127" s="5">
        <f t="shared" si="185"/>
        <v>0</v>
      </c>
      <c r="Y127" s="5">
        <f t="shared" si="185"/>
        <v>0</v>
      </c>
      <c r="Z127" s="5">
        <f t="shared" si="185"/>
        <v>0</v>
      </c>
      <c r="AA127" s="5">
        <f t="shared" si="185"/>
        <v>0</v>
      </c>
      <c r="AB127" s="5">
        <f t="shared" si="185"/>
        <v>0</v>
      </c>
      <c r="AC127" s="56"/>
      <c r="AD127" s="23"/>
    </row>
    <row r="128" spans="1:30" s="14" customFormat="1" ht="12.5">
      <c r="A128" s="80" t="s">
        <v>242</v>
      </c>
      <c r="B128" s="15">
        <v>148216.13</v>
      </c>
      <c r="C128" s="131">
        <f t="shared" si="98"/>
        <v>12351.34</v>
      </c>
      <c r="D128" s="35">
        <v>8.5800000000000001E-2</v>
      </c>
      <c r="E128" s="35"/>
      <c r="F128" s="35">
        <v>1.6899999999999998E-2</v>
      </c>
      <c r="G128" s="35"/>
      <c r="H128" s="35"/>
      <c r="I128" s="35"/>
      <c r="J128" s="35"/>
      <c r="K128" s="35"/>
      <c r="L128" s="35"/>
      <c r="M128" s="35">
        <v>0.12239999999999999</v>
      </c>
      <c r="N128" s="35"/>
      <c r="O128" s="35"/>
      <c r="P128" s="35"/>
      <c r="Q128" s="35">
        <v>0.18160000000000001</v>
      </c>
      <c r="R128" s="35">
        <v>1.55E-2</v>
      </c>
      <c r="S128" s="35">
        <v>1.77E-2</v>
      </c>
      <c r="T128" s="35">
        <v>0.21779999999999999</v>
      </c>
      <c r="U128" s="35"/>
      <c r="V128" s="35"/>
      <c r="W128" s="35">
        <v>6.4000000000000001E-2</v>
      </c>
      <c r="X128" s="35">
        <v>0.26129999999999998</v>
      </c>
      <c r="Y128" s="35">
        <v>9.7000000000000003E-3</v>
      </c>
      <c r="Z128" s="37">
        <v>7.3000000000000001E-3</v>
      </c>
      <c r="AA128" s="37">
        <v>0</v>
      </c>
      <c r="AB128" s="37">
        <v>0</v>
      </c>
      <c r="AC128" s="56"/>
      <c r="AD128" s="23"/>
    </row>
    <row r="129" spans="1:30" s="14" customFormat="1" ht="12.5">
      <c r="A129" s="79"/>
      <c r="B129" s="9"/>
      <c r="C129" s="131"/>
      <c r="D129" s="36">
        <f t="shared" ref="D129" si="186">$C128*D128</f>
        <v>1059.744972</v>
      </c>
      <c r="E129" s="36">
        <f t="shared" ref="E129" si="187">$C128*E128</f>
        <v>0</v>
      </c>
      <c r="F129" s="36">
        <f t="shared" ref="F129:AB129" si="188">$C128*F128</f>
        <v>208.73764599999998</v>
      </c>
      <c r="G129" s="36">
        <f t="shared" si="188"/>
        <v>0</v>
      </c>
      <c r="H129" s="36">
        <f t="shared" si="188"/>
        <v>0</v>
      </c>
      <c r="I129" s="36">
        <f t="shared" si="188"/>
        <v>0</v>
      </c>
      <c r="J129" s="36">
        <f t="shared" si="188"/>
        <v>0</v>
      </c>
      <c r="K129" s="36">
        <f t="shared" si="188"/>
        <v>0</v>
      </c>
      <c r="L129" s="36">
        <f t="shared" si="188"/>
        <v>0</v>
      </c>
      <c r="M129" s="36">
        <f t="shared" si="188"/>
        <v>1511.804016</v>
      </c>
      <c r="N129" s="36">
        <f t="shared" si="188"/>
        <v>0</v>
      </c>
      <c r="O129" s="36">
        <f t="shared" si="188"/>
        <v>0</v>
      </c>
      <c r="P129" s="36">
        <f t="shared" si="188"/>
        <v>0</v>
      </c>
      <c r="Q129" s="36">
        <f t="shared" si="188"/>
        <v>2243.0033440000002</v>
      </c>
      <c r="R129" s="36">
        <f t="shared" si="188"/>
        <v>191.44577000000001</v>
      </c>
      <c r="S129" s="36">
        <f t="shared" si="188"/>
        <v>218.618718</v>
      </c>
      <c r="T129" s="36">
        <f t="shared" si="188"/>
        <v>2690.1218519999998</v>
      </c>
      <c r="U129" s="36">
        <f t="shared" si="188"/>
        <v>0</v>
      </c>
      <c r="V129" s="36">
        <f t="shared" si="188"/>
        <v>0</v>
      </c>
      <c r="W129" s="36">
        <f t="shared" si="188"/>
        <v>790.48576000000003</v>
      </c>
      <c r="X129" s="36">
        <f t="shared" si="188"/>
        <v>3227.4051419999996</v>
      </c>
      <c r="Y129" s="36">
        <f t="shared" si="188"/>
        <v>119.80799800000001</v>
      </c>
      <c r="Z129" s="36">
        <f t="shared" si="188"/>
        <v>90.164782000000002</v>
      </c>
      <c r="AA129" s="36">
        <f t="shared" si="188"/>
        <v>0</v>
      </c>
      <c r="AB129" s="36">
        <f t="shared" si="188"/>
        <v>0</v>
      </c>
      <c r="AC129" s="56"/>
      <c r="AD129" s="23"/>
    </row>
    <row r="130" spans="1:30" s="14" customFormat="1" ht="12.5">
      <c r="A130" s="80" t="s">
        <v>243</v>
      </c>
      <c r="B130" s="15">
        <v>787055.36</v>
      </c>
      <c r="C130" s="131">
        <f t="shared" si="98"/>
        <v>65587.95</v>
      </c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>
        <v>1</v>
      </c>
      <c r="V130" s="4"/>
      <c r="W130" s="4"/>
      <c r="X130" s="4"/>
      <c r="Y130" s="4"/>
      <c r="Z130" s="4"/>
      <c r="AA130" s="4"/>
      <c r="AB130" s="4"/>
      <c r="AC130" s="56"/>
      <c r="AD130" s="23"/>
    </row>
    <row r="131" spans="1:30" s="14" customFormat="1" ht="12.5">
      <c r="A131" s="79"/>
      <c r="B131" s="9"/>
      <c r="C131" s="131"/>
      <c r="D131" s="5">
        <f t="shared" ref="D131" si="189">$C130*D130</f>
        <v>0</v>
      </c>
      <c r="E131" s="5">
        <f t="shared" ref="E131" si="190">$C130*E130</f>
        <v>0</v>
      </c>
      <c r="F131" s="5">
        <f t="shared" ref="F131:AB131" si="191">$C130*F130</f>
        <v>0</v>
      </c>
      <c r="G131" s="5">
        <f t="shared" si="191"/>
        <v>0</v>
      </c>
      <c r="H131" s="5">
        <f t="shared" si="191"/>
        <v>0</v>
      </c>
      <c r="I131" s="5">
        <f t="shared" si="191"/>
        <v>0</v>
      </c>
      <c r="J131" s="5">
        <f t="shared" si="191"/>
        <v>0</v>
      </c>
      <c r="K131" s="5">
        <f t="shared" si="191"/>
        <v>0</v>
      </c>
      <c r="L131" s="5">
        <f t="shared" si="191"/>
        <v>0</v>
      </c>
      <c r="M131" s="5">
        <f t="shared" si="191"/>
        <v>0</v>
      </c>
      <c r="N131" s="5">
        <f t="shared" si="191"/>
        <v>0</v>
      </c>
      <c r="O131" s="5">
        <f t="shared" si="191"/>
        <v>0</v>
      </c>
      <c r="P131" s="5">
        <f t="shared" si="191"/>
        <v>0</v>
      </c>
      <c r="Q131" s="5">
        <f t="shared" si="191"/>
        <v>0</v>
      </c>
      <c r="R131" s="5">
        <f t="shared" si="191"/>
        <v>0</v>
      </c>
      <c r="S131" s="5">
        <f t="shared" si="191"/>
        <v>0</v>
      </c>
      <c r="T131" s="5">
        <f t="shared" si="191"/>
        <v>0</v>
      </c>
      <c r="U131" s="5">
        <f t="shared" si="191"/>
        <v>65587.95</v>
      </c>
      <c r="V131" s="5">
        <f t="shared" si="191"/>
        <v>0</v>
      </c>
      <c r="W131" s="5">
        <f t="shared" si="191"/>
        <v>0</v>
      </c>
      <c r="X131" s="5">
        <f t="shared" si="191"/>
        <v>0</v>
      </c>
      <c r="Y131" s="5">
        <f t="shared" si="191"/>
        <v>0</v>
      </c>
      <c r="Z131" s="5">
        <f t="shared" si="191"/>
        <v>0</v>
      </c>
      <c r="AA131" s="5">
        <f t="shared" si="191"/>
        <v>0</v>
      </c>
      <c r="AB131" s="5">
        <f t="shared" si="191"/>
        <v>0</v>
      </c>
      <c r="AC131" s="56"/>
      <c r="AD131" s="23"/>
    </row>
    <row r="132" spans="1:30" s="14" customFormat="1" ht="12.5">
      <c r="A132" s="80" t="s">
        <v>245</v>
      </c>
      <c r="B132" s="15">
        <v>1885462.18</v>
      </c>
      <c r="C132" s="131">
        <f t="shared" si="98"/>
        <v>157121.85</v>
      </c>
      <c r="D132" s="4"/>
      <c r="E132" s="4"/>
      <c r="F132" s="4">
        <v>1</v>
      </c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56"/>
      <c r="AD132" s="23"/>
    </row>
    <row r="133" spans="1:30" s="14" customFormat="1" ht="12.5">
      <c r="A133" s="79"/>
      <c r="B133" s="9"/>
      <c r="C133" s="131"/>
      <c r="D133" s="5">
        <f t="shared" ref="D133" si="192">$C132*D132</f>
        <v>0</v>
      </c>
      <c r="E133" s="5">
        <f t="shared" ref="E133" si="193">$C132*E132</f>
        <v>0</v>
      </c>
      <c r="F133" s="5">
        <f t="shared" ref="F133:AB133" si="194">$C132*F132</f>
        <v>157121.85</v>
      </c>
      <c r="G133" s="5">
        <f t="shared" si="194"/>
        <v>0</v>
      </c>
      <c r="H133" s="5">
        <f t="shared" si="194"/>
        <v>0</v>
      </c>
      <c r="I133" s="5">
        <f t="shared" si="194"/>
        <v>0</v>
      </c>
      <c r="J133" s="5">
        <f t="shared" si="194"/>
        <v>0</v>
      </c>
      <c r="K133" s="5">
        <f t="shared" si="194"/>
        <v>0</v>
      </c>
      <c r="L133" s="5">
        <f t="shared" si="194"/>
        <v>0</v>
      </c>
      <c r="M133" s="5">
        <f t="shared" si="194"/>
        <v>0</v>
      </c>
      <c r="N133" s="5">
        <f t="shared" si="194"/>
        <v>0</v>
      </c>
      <c r="O133" s="5">
        <f t="shared" si="194"/>
        <v>0</v>
      </c>
      <c r="P133" s="5">
        <f t="shared" si="194"/>
        <v>0</v>
      </c>
      <c r="Q133" s="5">
        <f t="shared" si="194"/>
        <v>0</v>
      </c>
      <c r="R133" s="5">
        <f t="shared" si="194"/>
        <v>0</v>
      </c>
      <c r="S133" s="5">
        <f t="shared" si="194"/>
        <v>0</v>
      </c>
      <c r="T133" s="5">
        <f t="shared" si="194"/>
        <v>0</v>
      </c>
      <c r="U133" s="5">
        <f t="shared" si="194"/>
        <v>0</v>
      </c>
      <c r="V133" s="5">
        <f t="shared" si="194"/>
        <v>0</v>
      </c>
      <c r="W133" s="5">
        <f t="shared" si="194"/>
        <v>0</v>
      </c>
      <c r="X133" s="5">
        <f t="shared" si="194"/>
        <v>0</v>
      </c>
      <c r="Y133" s="5">
        <f t="shared" si="194"/>
        <v>0</v>
      </c>
      <c r="Z133" s="5">
        <f t="shared" si="194"/>
        <v>0</v>
      </c>
      <c r="AA133" s="5">
        <f t="shared" si="194"/>
        <v>0</v>
      </c>
      <c r="AB133" s="5">
        <f t="shared" si="194"/>
        <v>0</v>
      </c>
      <c r="AC133" s="56"/>
      <c r="AD133" s="23"/>
    </row>
    <row r="134" spans="1:30" s="14" customFormat="1" ht="12.5">
      <c r="A134" s="80" t="s">
        <v>246</v>
      </c>
      <c r="B134" s="15">
        <v>3418353.9</v>
      </c>
      <c r="C134" s="131">
        <f t="shared" si="98"/>
        <v>284862.83</v>
      </c>
      <c r="D134" s="4"/>
      <c r="E134" s="4"/>
      <c r="F134" s="4">
        <v>1</v>
      </c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56"/>
      <c r="AD134" s="23"/>
    </row>
    <row r="135" spans="1:30" s="14" customFormat="1" ht="12.5">
      <c r="A135" s="79"/>
      <c r="B135" s="9"/>
      <c r="C135" s="131"/>
      <c r="D135" s="5">
        <f t="shared" ref="D135" si="195">$C134*D134</f>
        <v>0</v>
      </c>
      <c r="E135" s="5">
        <f t="shared" ref="E135" si="196">$C134*E134</f>
        <v>0</v>
      </c>
      <c r="F135" s="5">
        <f t="shared" ref="F135:AB135" si="197">$C134*F134</f>
        <v>284862.83</v>
      </c>
      <c r="G135" s="5">
        <f t="shared" si="197"/>
        <v>0</v>
      </c>
      <c r="H135" s="5">
        <f t="shared" si="197"/>
        <v>0</v>
      </c>
      <c r="I135" s="5">
        <f t="shared" si="197"/>
        <v>0</v>
      </c>
      <c r="J135" s="5">
        <f t="shared" si="197"/>
        <v>0</v>
      </c>
      <c r="K135" s="5">
        <f t="shared" si="197"/>
        <v>0</v>
      </c>
      <c r="L135" s="5">
        <f t="shared" si="197"/>
        <v>0</v>
      </c>
      <c r="M135" s="5">
        <f t="shared" si="197"/>
        <v>0</v>
      </c>
      <c r="N135" s="5">
        <f t="shared" si="197"/>
        <v>0</v>
      </c>
      <c r="O135" s="5">
        <f t="shared" si="197"/>
        <v>0</v>
      </c>
      <c r="P135" s="5">
        <f t="shared" si="197"/>
        <v>0</v>
      </c>
      <c r="Q135" s="5">
        <f t="shared" si="197"/>
        <v>0</v>
      </c>
      <c r="R135" s="5">
        <f t="shared" si="197"/>
        <v>0</v>
      </c>
      <c r="S135" s="5">
        <f t="shared" si="197"/>
        <v>0</v>
      </c>
      <c r="T135" s="5">
        <f t="shared" si="197"/>
        <v>0</v>
      </c>
      <c r="U135" s="5">
        <f t="shared" si="197"/>
        <v>0</v>
      </c>
      <c r="V135" s="5">
        <f t="shared" si="197"/>
        <v>0</v>
      </c>
      <c r="W135" s="5">
        <f t="shared" si="197"/>
        <v>0</v>
      </c>
      <c r="X135" s="5">
        <f t="shared" si="197"/>
        <v>0</v>
      </c>
      <c r="Y135" s="5">
        <f t="shared" si="197"/>
        <v>0</v>
      </c>
      <c r="Z135" s="5">
        <f t="shared" si="197"/>
        <v>0</v>
      </c>
      <c r="AA135" s="5">
        <f t="shared" si="197"/>
        <v>0</v>
      </c>
      <c r="AB135" s="5">
        <f t="shared" si="197"/>
        <v>0</v>
      </c>
      <c r="AC135" s="56"/>
      <c r="AD135" s="23"/>
    </row>
    <row r="136" spans="1:30" s="14" customFormat="1" ht="12.5">
      <c r="A136" s="80" t="s">
        <v>247</v>
      </c>
      <c r="B136" s="15">
        <v>177933.1</v>
      </c>
      <c r="C136" s="131">
        <f t="shared" si="98"/>
        <v>14827.76</v>
      </c>
      <c r="D136" s="4"/>
      <c r="E136" s="4"/>
      <c r="F136" s="4">
        <v>1</v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56"/>
      <c r="AD136" s="23"/>
    </row>
    <row r="137" spans="1:30" s="14" customFormat="1" ht="12.5">
      <c r="A137" s="79"/>
      <c r="B137" s="9"/>
      <c r="C137" s="131"/>
      <c r="D137" s="5">
        <f t="shared" ref="D137" si="198">$C136*D136</f>
        <v>0</v>
      </c>
      <c r="E137" s="5">
        <f t="shared" ref="E137" si="199">$C136*E136</f>
        <v>0</v>
      </c>
      <c r="F137" s="5">
        <f t="shared" ref="F137:AB137" si="200">$C136*F136</f>
        <v>14827.76</v>
      </c>
      <c r="G137" s="5">
        <f t="shared" si="200"/>
        <v>0</v>
      </c>
      <c r="H137" s="5">
        <f t="shared" si="200"/>
        <v>0</v>
      </c>
      <c r="I137" s="5">
        <f t="shared" si="200"/>
        <v>0</v>
      </c>
      <c r="J137" s="5">
        <f t="shared" si="200"/>
        <v>0</v>
      </c>
      <c r="K137" s="5">
        <f t="shared" si="200"/>
        <v>0</v>
      </c>
      <c r="L137" s="5">
        <f t="shared" si="200"/>
        <v>0</v>
      </c>
      <c r="M137" s="5">
        <f t="shared" si="200"/>
        <v>0</v>
      </c>
      <c r="N137" s="5">
        <f t="shared" si="200"/>
        <v>0</v>
      </c>
      <c r="O137" s="5">
        <f t="shared" si="200"/>
        <v>0</v>
      </c>
      <c r="P137" s="5">
        <f t="shared" si="200"/>
        <v>0</v>
      </c>
      <c r="Q137" s="5">
        <f t="shared" si="200"/>
        <v>0</v>
      </c>
      <c r="R137" s="5">
        <f t="shared" si="200"/>
        <v>0</v>
      </c>
      <c r="S137" s="5">
        <f t="shared" si="200"/>
        <v>0</v>
      </c>
      <c r="T137" s="5">
        <f t="shared" si="200"/>
        <v>0</v>
      </c>
      <c r="U137" s="5">
        <f t="shared" si="200"/>
        <v>0</v>
      </c>
      <c r="V137" s="5">
        <f t="shared" si="200"/>
        <v>0</v>
      </c>
      <c r="W137" s="5">
        <f t="shared" si="200"/>
        <v>0</v>
      </c>
      <c r="X137" s="5">
        <f t="shared" si="200"/>
        <v>0</v>
      </c>
      <c r="Y137" s="5">
        <f t="shared" si="200"/>
        <v>0</v>
      </c>
      <c r="Z137" s="5">
        <f t="shared" si="200"/>
        <v>0</v>
      </c>
      <c r="AA137" s="5">
        <f t="shared" si="200"/>
        <v>0</v>
      </c>
      <c r="AB137" s="5">
        <f t="shared" si="200"/>
        <v>0</v>
      </c>
      <c r="AC137" s="56"/>
      <c r="AD137" s="23"/>
    </row>
    <row r="138" spans="1:30" s="14" customFormat="1" ht="12.5">
      <c r="A138" s="80" t="s">
        <v>248</v>
      </c>
      <c r="B138" s="15">
        <v>97287</v>
      </c>
      <c r="C138" s="131">
        <f t="shared" ref="C138:C160" si="201">ROUND(B138/12,2)</f>
        <v>8107.25</v>
      </c>
      <c r="D138" s="4"/>
      <c r="E138" s="4"/>
      <c r="F138" s="4">
        <v>1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56"/>
      <c r="AD138" s="23"/>
    </row>
    <row r="139" spans="1:30" s="14" customFormat="1" ht="12.5">
      <c r="A139" s="79"/>
      <c r="B139" s="9"/>
      <c r="C139" s="131"/>
      <c r="D139" s="5">
        <f t="shared" ref="D139" si="202">$C138*D138</f>
        <v>0</v>
      </c>
      <c r="E139" s="5">
        <f t="shared" ref="E139" si="203">$C138*E138</f>
        <v>0</v>
      </c>
      <c r="F139" s="5">
        <f t="shared" ref="F139:AB139" si="204">$C138*F138</f>
        <v>8107.25</v>
      </c>
      <c r="G139" s="5">
        <f t="shared" si="204"/>
        <v>0</v>
      </c>
      <c r="H139" s="5">
        <f t="shared" si="204"/>
        <v>0</v>
      </c>
      <c r="I139" s="5">
        <f t="shared" si="204"/>
        <v>0</v>
      </c>
      <c r="J139" s="5">
        <f t="shared" si="204"/>
        <v>0</v>
      </c>
      <c r="K139" s="5">
        <f t="shared" si="204"/>
        <v>0</v>
      </c>
      <c r="L139" s="5">
        <f t="shared" si="204"/>
        <v>0</v>
      </c>
      <c r="M139" s="5">
        <f t="shared" si="204"/>
        <v>0</v>
      </c>
      <c r="N139" s="5">
        <f t="shared" si="204"/>
        <v>0</v>
      </c>
      <c r="O139" s="5">
        <f t="shared" si="204"/>
        <v>0</v>
      </c>
      <c r="P139" s="5">
        <f t="shared" si="204"/>
        <v>0</v>
      </c>
      <c r="Q139" s="5">
        <f t="shared" si="204"/>
        <v>0</v>
      </c>
      <c r="R139" s="5">
        <f t="shared" si="204"/>
        <v>0</v>
      </c>
      <c r="S139" s="5">
        <f t="shared" si="204"/>
        <v>0</v>
      </c>
      <c r="T139" s="5">
        <f t="shared" si="204"/>
        <v>0</v>
      </c>
      <c r="U139" s="5">
        <f t="shared" si="204"/>
        <v>0</v>
      </c>
      <c r="V139" s="5">
        <f t="shared" si="204"/>
        <v>0</v>
      </c>
      <c r="W139" s="5">
        <f t="shared" si="204"/>
        <v>0</v>
      </c>
      <c r="X139" s="5">
        <f t="shared" si="204"/>
        <v>0</v>
      </c>
      <c r="Y139" s="5">
        <f t="shared" si="204"/>
        <v>0</v>
      </c>
      <c r="Z139" s="5">
        <f t="shared" si="204"/>
        <v>0</v>
      </c>
      <c r="AA139" s="5">
        <f t="shared" si="204"/>
        <v>0</v>
      </c>
      <c r="AB139" s="5">
        <f t="shared" si="204"/>
        <v>0</v>
      </c>
      <c r="AC139" s="56"/>
      <c r="AD139" s="23"/>
    </row>
    <row r="140" spans="1:30" s="14" customFormat="1" ht="12.5">
      <c r="A140" s="80" t="s">
        <v>282</v>
      </c>
      <c r="B140" s="15">
        <v>7951590.6799999997</v>
      </c>
      <c r="C140" s="131">
        <f t="shared" si="201"/>
        <v>662632.56000000006</v>
      </c>
      <c r="D140" s="4"/>
      <c r="E140" s="4"/>
      <c r="F140" s="4">
        <v>1</v>
      </c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56"/>
      <c r="AD140" s="23"/>
    </row>
    <row r="141" spans="1:30" s="14" customFormat="1" ht="12.5">
      <c r="A141" s="79"/>
      <c r="B141" s="9"/>
      <c r="C141" s="131"/>
      <c r="D141" s="5">
        <f t="shared" ref="D141" si="205">$C140*D140</f>
        <v>0</v>
      </c>
      <c r="E141" s="5">
        <f t="shared" ref="E141" si="206">$C140*E140</f>
        <v>0</v>
      </c>
      <c r="F141" s="5">
        <f t="shared" ref="F141:AB141" si="207">$C140*F140</f>
        <v>662632.56000000006</v>
      </c>
      <c r="G141" s="5">
        <f t="shared" si="207"/>
        <v>0</v>
      </c>
      <c r="H141" s="5">
        <f t="shared" si="207"/>
        <v>0</v>
      </c>
      <c r="I141" s="5">
        <f t="shared" si="207"/>
        <v>0</v>
      </c>
      <c r="J141" s="5">
        <f t="shared" si="207"/>
        <v>0</v>
      </c>
      <c r="K141" s="5">
        <f t="shared" si="207"/>
        <v>0</v>
      </c>
      <c r="L141" s="5">
        <f t="shared" si="207"/>
        <v>0</v>
      </c>
      <c r="M141" s="5">
        <f t="shared" si="207"/>
        <v>0</v>
      </c>
      <c r="N141" s="5">
        <f t="shared" si="207"/>
        <v>0</v>
      </c>
      <c r="O141" s="5">
        <f t="shared" si="207"/>
        <v>0</v>
      </c>
      <c r="P141" s="5">
        <f t="shared" si="207"/>
        <v>0</v>
      </c>
      <c r="Q141" s="5">
        <f t="shared" si="207"/>
        <v>0</v>
      </c>
      <c r="R141" s="5">
        <f t="shared" si="207"/>
        <v>0</v>
      </c>
      <c r="S141" s="5">
        <f t="shared" si="207"/>
        <v>0</v>
      </c>
      <c r="T141" s="5">
        <f t="shared" si="207"/>
        <v>0</v>
      </c>
      <c r="U141" s="5">
        <f t="shared" si="207"/>
        <v>0</v>
      </c>
      <c r="V141" s="5">
        <f t="shared" si="207"/>
        <v>0</v>
      </c>
      <c r="W141" s="5">
        <f t="shared" si="207"/>
        <v>0</v>
      </c>
      <c r="X141" s="5">
        <f t="shared" si="207"/>
        <v>0</v>
      </c>
      <c r="Y141" s="5">
        <f t="shared" si="207"/>
        <v>0</v>
      </c>
      <c r="Z141" s="5">
        <f t="shared" si="207"/>
        <v>0</v>
      </c>
      <c r="AA141" s="5">
        <f t="shared" si="207"/>
        <v>0</v>
      </c>
      <c r="AB141" s="5">
        <f t="shared" si="207"/>
        <v>0</v>
      </c>
      <c r="AC141" s="56"/>
      <c r="AD141" s="23"/>
    </row>
    <row r="142" spans="1:30" s="14" customFormat="1" ht="12.5">
      <c r="A142" s="80" t="s">
        <v>286</v>
      </c>
      <c r="B142" s="15">
        <v>4860041.58</v>
      </c>
      <c r="C142" s="131">
        <f t="shared" si="201"/>
        <v>405003.47</v>
      </c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>
        <v>1</v>
      </c>
      <c r="V142" s="4"/>
      <c r="W142" s="4"/>
      <c r="X142" s="4"/>
      <c r="Y142" s="4"/>
      <c r="Z142" s="4"/>
      <c r="AA142" s="4"/>
      <c r="AB142" s="4"/>
      <c r="AC142" s="56"/>
      <c r="AD142" s="23"/>
    </row>
    <row r="143" spans="1:30" s="14" customFormat="1" ht="12.5">
      <c r="A143" s="155"/>
      <c r="B143" s="9"/>
      <c r="C143" s="131"/>
      <c r="D143" s="5">
        <f t="shared" ref="D143" si="208">$C142*D142</f>
        <v>0</v>
      </c>
      <c r="E143" s="5">
        <f t="shared" ref="E143" si="209">$C142*E142</f>
        <v>0</v>
      </c>
      <c r="F143" s="5">
        <f t="shared" ref="F143:AB143" si="210">$C142*F142</f>
        <v>0</v>
      </c>
      <c r="G143" s="5">
        <f t="shared" si="210"/>
        <v>0</v>
      </c>
      <c r="H143" s="5">
        <f t="shared" si="210"/>
        <v>0</v>
      </c>
      <c r="I143" s="5">
        <f t="shared" si="210"/>
        <v>0</v>
      </c>
      <c r="J143" s="5">
        <f t="shared" si="210"/>
        <v>0</v>
      </c>
      <c r="K143" s="5">
        <f t="shared" si="210"/>
        <v>0</v>
      </c>
      <c r="L143" s="5">
        <f t="shared" si="210"/>
        <v>0</v>
      </c>
      <c r="M143" s="5">
        <f t="shared" si="210"/>
        <v>0</v>
      </c>
      <c r="N143" s="5">
        <f t="shared" si="210"/>
        <v>0</v>
      </c>
      <c r="O143" s="5">
        <f t="shared" si="210"/>
        <v>0</v>
      </c>
      <c r="P143" s="5">
        <f t="shared" si="210"/>
        <v>0</v>
      </c>
      <c r="Q143" s="5">
        <f t="shared" si="210"/>
        <v>0</v>
      </c>
      <c r="R143" s="5">
        <f t="shared" si="210"/>
        <v>0</v>
      </c>
      <c r="S143" s="5">
        <f t="shared" si="210"/>
        <v>0</v>
      </c>
      <c r="T143" s="5">
        <f t="shared" si="210"/>
        <v>0</v>
      </c>
      <c r="U143" s="5">
        <f t="shared" si="210"/>
        <v>405003.47</v>
      </c>
      <c r="V143" s="5">
        <f t="shared" si="210"/>
        <v>0</v>
      </c>
      <c r="W143" s="5">
        <f t="shared" si="210"/>
        <v>0</v>
      </c>
      <c r="X143" s="5">
        <f t="shared" si="210"/>
        <v>0</v>
      </c>
      <c r="Y143" s="5">
        <f t="shared" si="210"/>
        <v>0</v>
      </c>
      <c r="Z143" s="5">
        <f t="shared" si="210"/>
        <v>0</v>
      </c>
      <c r="AA143" s="5">
        <f t="shared" si="210"/>
        <v>0</v>
      </c>
      <c r="AB143" s="5">
        <f t="shared" si="210"/>
        <v>0</v>
      </c>
      <c r="AC143" s="56"/>
      <c r="AD143" s="23"/>
    </row>
    <row r="144" spans="1:30" s="14" customFormat="1" ht="12.5">
      <c r="A144" s="80" t="s">
        <v>283</v>
      </c>
      <c r="B144" s="15">
        <v>5165654.63</v>
      </c>
      <c r="C144" s="131">
        <f t="shared" si="201"/>
        <v>430471.22</v>
      </c>
      <c r="D144" s="4"/>
      <c r="E144" s="4"/>
      <c r="F144" s="4">
        <v>1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56"/>
      <c r="AD144" s="23"/>
    </row>
    <row r="145" spans="1:30" s="14" customFormat="1" ht="12.5">
      <c r="A145" s="79"/>
      <c r="B145" s="9"/>
      <c r="C145" s="131"/>
      <c r="D145" s="5">
        <f t="shared" ref="D145" si="211">$C144*D144</f>
        <v>0</v>
      </c>
      <c r="E145" s="5">
        <f t="shared" ref="E145" si="212">$C144*E144</f>
        <v>0</v>
      </c>
      <c r="F145" s="5">
        <f t="shared" ref="F145:AB145" si="213">$C144*F144</f>
        <v>430471.22</v>
      </c>
      <c r="G145" s="5">
        <f t="shared" si="213"/>
        <v>0</v>
      </c>
      <c r="H145" s="5">
        <f t="shared" si="213"/>
        <v>0</v>
      </c>
      <c r="I145" s="5">
        <f t="shared" si="213"/>
        <v>0</v>
      </c>
      <c r="J145" s="5">
        <f t="shared" si="213"/>
        <v>0</v>
      </c>
      <c r="K145" s="5">
        <f t="shared" si="213"/>
        <v>0</v>
      </c>
      <c r="L145" s="5">
        <f t="shared" si="213"/>
        <v>0</v>
      </c>
      <c r="M145" s="5">
        <f t="shared" si="213"/>
        <v>0</v>
      </c>
      <c r="N145" s="5">
        <f t="shared" si="213"/>
        <v>0</v>
      </c>
      <c r="O145" s="5">
        <f t="shared" si="213"/>
        <v>0</v>
      </c>
      <c r="P145" s="5">
        <f t="shared" si="213"/>
        <v>0</v>
      </c>
      <c r="Q145" s="5">
        <f t="shared" si="213"/>
        <v>0</v>
      </c>
      <c r="R145" s="5">
        <f t="shared" si="213"/>
        <v>0</v>
      </c>
      <c r="S145" s="5">
        <f t="shared" si="213"/>
        <v>0</v>
      </c>
      <c r="T145" s="5">
        <f t="shared" si="213"/>
        <v>0</v>
      </c>
      <c r="U145" s="5">
        <f t="shared" si="213"/>
        <v>0</v>
      </c>
      <c r="V145" s="5">
        <f t="shared" si="213"/>
        <v>0</v>
      </c>
      <c r="W145" s="5">
        <f t="shared" si="213"/>
        <v>0</v>
      </c>
      <c r="X145" s="5">
        <f t="shared" si="213"/>
        <v>0</v>
      </c>
      <c r="Y145" s="5">
        <f t="shared" si="213"/>
        <v>0</v>
      </c>
      <c r="Z145" s="5">
        <f t="shared" si="213"/>
        <v>0</v>
      </c>
      <c r="AA145" s="5">
        <f t="shared" si="213"/>
        <v>0</v>
      </c>
      <c r="AB145" s="5">
        <f t="shared" si="213"/>
        <v>0</v>
      </c>
      <c r="AC145" s="56"/>
      <c r="AD145" s="23"/>
    </row>
    <row r="146" spans="1:30" s="14" customFormat="1" ht="12.5">
      <c r="A146" s="80" t="s">
        <v>284</v>
      </c>
      <c r="B146" s="15">
        <v>12285117.859999999</v>
      </c>
      <c r="C146" s="131">
        <f t="shared" si="201"/>
        <v>1023759.82</v>
      </c>
      <c r="D146" s="4"/>
      <c r="E146" s="4"/>
      <c r="F146" s="4">
        <v>1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56"/>
      <c r="AD146" s="23"/>
    </row>
    <row r="147" spans="1:30" s="14" customFormat="1" ht="12.5">
      <c r="A147" s="79"/>
      <c r="B147" s="9"/>
      <c r="C147" s="131"/>
      <c r="D147" s="5">
        <f t="shared" ref="D147" si="214">$C146*D146</f>
        <v>0</v>
      </c>
      <c r="E147" s="5">
        <f t="shared" ref="E147" si="215">$C146*E146</f>
        <v>0</v>
      </c>
      <c r="F147" s="5">
        <f t="shared" ref="F147:AB147" si="216">$C146*F146</f>
        <v>1023759.82</v>
      </c>
      <c r="G147" s="5">
        <f t="shared" si="216"/>
        <v>0</v>
      </c>
      <c r="H147" s="5">
        <f t="shared" si="216"/>
        <v>0</v>
      </c>
      <c r="I147" s="5">
        <f t="shared" si="216"/>
        <v>0</v>
      </c>
      <c r="J147" s="5">
        <f t="shared" si="216"/>
        <v>0</v>
      </c>
      <c r="K147" s="5">
        <f t="shared" si="216"/>
        <v>0</v>
      </c>
      <c r="L147" s="5">
        <f t="shared" si="216"/>
        <v>0</v>
      </c>
      <c r="M147" s="5">
        <f t="shared" si="216"/>
        <v>0</v>
      </c>
      <c r="N147" s="5">
        <f t="shared" si="216"/>
        <v>0</v>
      </c>
      <c r="O147" s="5">
        <f t="shared" si="216"/>
        <v>0</v>
      </c>
      <c r="P147" s="5">
        <f t="shared" si="216"/>
        <v>0</v>
      </c>
      <c r="Q147" s="5">
        <f t="shared" si="216"/>
        <v>0</v>
      </c>
      <c r="R147" s="5">
        <f t="shared" si="216"/>
        <v>0</v>
      </c>
      <c r="S147" s="5">
        <f t="shared" si="216"/>
        <v>0</v>
      </c>
      <c r="T147" s="5">
        <f t="shared" si="216"/>
        <v>0</v>
      </c>
      <c r="U147" s="5">
        <f t="shared" si="216"/>
        <v>0</v>
      </c>
      <c r="V147" s="5">
        <f t="shared" si="216"/>
        <v>0</v>
      </c>
      <c r="W147" s="5">
        <f t="shared" si="216"/>
        <v>0</v>
      </c>
      <c r="X147" s="5">
        <f t="shared" si="216"/>
        <v>0</v>
      </c>
      <c r="Y147" s="5">
        <f t="shared" si="216"/>
        <v>0</v>
      </c>
      <c r="Z147" s="5">
        <f t="shared" si="216"/>
        <v>0</v>
      </c>
      <c r="AA147" s="5">
        <f t="shared" si="216"/>
        <v>0</v>
      </c>
      <c r="AB147" s="5">
        <f t="shared" si="216"/>
        <v>0</v>
      </c>
      <c r="AC147" s="56"/>
      <c r="AD147" s="23"/>
    </row>
    <row r="148" spans="1:30" s="14" customFormat="1" ht="12.5">
      <c r="A148" s="80" t="s">
        <v>285</v>
      </c>
      <c r="B148" s="15">
        <v>4203060.42</v>
      </c>
      <c r="C148" s="131">
        <f t="shared" si="201"/>
        <v>350255.04</v>
      </c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>
        <v>1</v>
      </c>
      <c r="V148" s="4"/>
      <c r="W148" s="4"/>
      <c r="X148" s="4"/>
      <c r="Y148" s="4"/>
      <c r="Z148" s="4"/>
      <c r="AA148" s="4"/>
      <c r="AB148" s="4"/>
      <c r="AC148" s="56"/>
      <c r="AD148" s="23"/>
    </row>
    <row r="149" spans="1:30" s="14" customFormat="1" ht="12.5">
      <c r="A149" s="79"/>
      <c r="B149" s="9"/>
      <c r="C149" s="131"/>
      <c r="D149" s="5">
        <f t="shared" ref="D149" si="217">$C148*D148</f>
        <v>0</v>
      </c>
      <c r="E149" s="5">
        <f t="shared" ref="E149" si="218">$C148*E148</f>
        <v>0</v>
      </c>
      <c r="F149" s="5">
        <f t="shared" ref="F149:AB149" si="219">$C148*F148</f>
        <v>0</v>
      </c>
      <c r="G149" s="5">
        <f t="shared" si="219"/>
        <v>0</v>
      </c>
      <c r="H149" s="5">
        <f t="shared" si="219"/>
        <v>0</v>
      </c>
      <c r="I149" s="5">
        <f t="shared" si="219"/>
        <v>0</v>
      </c>
      <c r="J149" s="5">
        <f t="shared" si="219"/>
        <v>0</v>
      </c>
      <c r="K149" s="5">
        <f t="shared" si="219"/>
        <v>0</v>
      </c>
      <c r="L149" s="5">
        <f t="shared" si="219"/>
        <v>0</v>
      </c>
      <c r="M149" s="5">
        <f t="shared" si="219"/>
        <v>0</v>
      </c>
      <c r="N149" s="5">
        <f t="shared" si="219"/>
        <v>0</v>
      </c>
      <c r="O149" s="5">
        <f t="shared" si="219"/>
        <v>0</v>
      </c>
      <c r="P149" s="5">
        <f t="shared" si="219"/>
        <v>0</v>
      </c>
      <c r="Q149" s="5">
        <f t="shared" si="219"/>
        <v>0</v>
      </c>
      <c r="R149" s="5">
        <f t="shared" si="219"/>
        <v>0</v>
      </c>
      <c r="S149" s="5">
        <f t="shared" si="219"/>
        <v>0</v>
      </c>
      <c r="T149" s="5">
        <f t="shared" si="219"/>
        <v>0</v>
      </c>
      <c r="U149" s="5">
        <f t="shared" si="219"/>
        <v>350255.04</v>
      </c>
      <c r="V149" s="5">
        <f t="shared" si="219"/>
        <v>0</v>
      </c>
      <c r="W149" s="5">
        <f t="shared" si="219"/>
        <v>0</v>
      </c>
      <c r="X149" s="5">
        <f t="shared" si="219"/>
        <v>0</v>
      </c>
      <c r="Y149" s="5">
        <f t="shared" si="219"/>
        <v>0</v>
      </c>
      <c r="Z149" s="5">
        <f t="shared" si="219"/>
        <v>0</v>
      </c>
      <c r="AA149" s="5">
        <f t="shared" si="219"/>
        <v>0</v>
      </c>
      <c r="AB149" s="5">
        <f t="shared" si="219"/>
        <v>0</v>
      </c>
      <c r="AC149" s="56"/>
      <c r="AD149" s="23"/>
    </row>
    <row r="150" spans="1:30" s="14" customFormat="1" ht="12.5">
      <c r="A150" s="80" t="s">
        <v>313</v>
      </c>
      <c r="B150" s="15">
        <v>-216673.19</v>
      </c>
      <c r="C150" s="131">
        <f t="shared" si="201"/>
        <v>-18056.099999999999</v>
      </c>
      <c r="D150" s="4"/>
      <c r="E150" s="4"/>
      <c r="F150" s="4">
        <v>1</v>
      </c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56"/>
      <c r="AD150" s="23"/>
    </row>
    <row r="151" spans="1:30" s="14" customFormat="1" ht="12.5">
      <c r="A151" s="79"/>
      <c r="B151" s="9"/>
      <c r="C151" s="131"/>
      <c r="D151" s="5">
        <f t="shared" ref="D151" si="220">$C150*D150</f>
        <v>0</v>
      </c>
      <c r="E151" s="5">
        <f t="shared" ref="E151" si="221">$C150*E150</f>
        <v>0</v>
      </c>
      <c r="F151" s="5">
        <f t="shared" ref="F151:AB151" si="222">$C150*F150</f>
        <v>-18056.099999999999</v>
      </c>
      <c r="G151" s="5">
        <f t="shared" si="222"/>
        <v>0</v>
      </c>
      <c r="H151" s="5">
        <f t="shared" si="222"/>
        <v>0</v>
      </c>
      <c r="I151" s="5">
        <f t="shared" si="222"/>
        <v>0</v>
      </c>
      <c r="J151" s="5">
        <f t="shared" si="222"/>
        <v>0</v>
      </c>
      <c r="K151" s="5">
        <f t="shared" si="222"/>
        <v>0</v>
      </c>
      <c r="L151" s="5">
        <f t="shared" si="222"/>
        <v>0</v>
      </c>
      <c r="M151" s="5">
        <f t="shared" si="222"/>
        <v>0</v>
      </c>
      <c r="N151" s="5">
        <f t="shared" si="222"/>
        <v>0</v>
      </c>
      <c r="O151" s="5">
        <f t="shared" si="222"/>
        <v>0</v>
      </c>
      <c r="P151" s="5">
        <f t="shared" si="222"/>
        <v>0</v>
      </c>
      <c r="Q151" s="5">
        <f t="shared" si="222"/>
        <v>0</v>
      </c>
      <c r="R151" s="5">
        <f t="shared" si="222"/>
        <v>0</v>
      </c>
      <c r="S151" s="5">
        <f t="shared" si="222"/>
        <v>0</v>
      </c>
      <c r="T151" s="5">
        <f t="shared" si="222"/>
        <v>0</v>
      </c>
      <c r="U151" s="5">
        <f t="shared" si="222"/>
        <v>0</v>
      </c>
      <c r="V151" s="5">
        <f t="shared" si="222"/>
        <v>0</v>
      </c>
      <c r="W151" s="5">
        <f t="shared" si="222"/>
        <v>0</v>
      </c>
      <c r="X151" s="5">
        <f t="shared" si="222"/>
        <v>0</v>
      </c>
      <c r="Y151" s="5">
        <f t="shared" si="222"/>
        <v>0</v>
      </c>
      <c r="Z151" s="5">
        <f t="shared" si="222"/>
        <v>0</v>
      </c>
      <c r="AA151" s="5">
        <f t="shared" si="222"/>
        <v>0</v>
      </c>
      <c r="AB151" s="5">
        <f t="shared" si="222"/>
        <v>0</v>
      </c>
      <c r="AC151" s="56"/>
      <c r="AD151" s="23"/>
    </row>
    <row r="152" spans="1:30" s="14" customFormat="1" ht="12.5">
      <c r="A152" s="80" t="s">
        <v>314</v>
      </c>
      <c r="B152" s="15">
        <v>2891882.68</v>
      </c>
      <c r="C152" s="131">
        <f t="shared" si="201"/>
        <v>240990.22</v>
      </c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>
        <v>1</v>
      </c>
      <c r="V152" s="4"/>
      <c r="W152" s="4"/>
      <c r="X152" s="4"/>
      <c r="Y152" s="4"/>
      <c r="Z152" s="4"/>
      <c r="AA152" s="4"/>
      <c r="AB152" s="4"/>
      <c r="AC152" s="56"/>
      <c r="AD152" s="23"/>
    </row>
    <row r="153" spans="1:30" s="14" customFormat="1" ht="12.5">
      <c r="A153" s="79"/>
      <c r="B153" s="9"/>
      <c r="C153" s="131"/>
      <c r="D153" s="5">
        <f t="shared" ref="D153" si="223">$C152*D152</f>
        <v>0</v>
      </c>
      <c r="E153" s="5">
        <f t="shared" ref="E153" si="224">$C152*E152</f>
        <v>0</v>
      </c>
      <c r="F153" s="5">
        <f t="shared" ref="F153:AB153" si="225">$C152*F152</f>
        <v>0</v>
      </c>
      <c r="G153" s="5">
        <f t="shared" si="225"/>
        <v>0</v>
      </c>
      <c r="H153" s="5">
        <f t="shared" si="225"/>
        <v>0</v>
      </c>
      <c r="I153" s="5">
        <f t="shared" si="225"/>
        <v>0</v>
      </c>
      <c r="J153" s="5">
        <f t="shared" si="225"/>
        <v>0</v>
      </c>
      <c r="K153" s="5">
        <f t="shared" si="225"/>
        <v>0</v>
      </c>
      <c r="L153" s="5">
        <f t="shared" si="225"/>
        <v>0</v>
      </c>
      <c r="M153" s="5">
        <f t="shared" si="225"/>
        <v>0</v>
      </c>
      <c r="N153" s="5">
        <f t="shared" si="225"/>
        <v>0</v>
      </c>
      <c r="O153" s="5">
        <f t="shared" si="225"/>
        <v>0</v>
      </c>
      <c r="P153" s="5">
        <f t="shared" si="225"/>
        <v>0</v>
      </c>
      <c r="Q153" s="5">
        <f t="shared" si="225"/>
        <v>0</v>
      </c>
      <c r="R153" s="5">
        <f t="shared" si="225"/>
        <v>0</v>
      </c>
      <c r="S153" s="5">
        <f t="shared" si="225"/>
        <v>0</v>
      </c>
      <c r="T153" s="5">
        <f t="shared" si="225"/>
        <v>0</v>
      </c>
      <c r="U153" s="5">
        <f t="shared" si="225"/>
        <v>240990.22</v>
      </c>
      <c r="V153" s="5">
        <f t="shared" si="225"/>
        <v>0</v>
      </c>
      <c r="W153" s="5">
        <f t="shared" si="225"/>
        <v>0</v>
      </c>
      <c r="X153" s="5">
        <f t="shared" si="225"/>
        <v>0</v>
      </c>
      <c r="Y153" s="5">
        <f t="shared" si="225"/>
        <v>0</v>
      </c>
      <c r="Z153" s="5">
        <f t="shared" si="225"/>
        <v>0</v>
      </c>
      <c r="AA153" s="5">
        <f t="shared" si="225"/>
        <v>0</v>
      </c>
      <c r="AB153" s="5">
        <f t="shared" si="225"/>
        <v>0</v>
      </c>
      <c r="AC153" s="56"/>
      <c r="AD153" s="23"/>
    </row>
    <row r="154" spans="1:30" s="14" customFormat="1" ht="12.5">
      <c r="A154" s="80" t="s">
        <v>315</v>
      </c>
      <c r="B154" s="15">
        <v>0</v>
      </c>
      <c r="C154" s="131">
        <f t="shared" si="201"/>
        <v>0</v>
      </c>
      <c r="D154" s="4"/>
      <c r="E154" s="4"/>
      <c r="F154" s="4">
        <v>1</v>
      </c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56"/>
      <c r="AD154" s="23"/>
    </row>
    <row r="155" spans="1:30" s="14" customFormat="1" ht="12.5">
      <c r="A155" s="79"/>
      <c r="B155" s="9"/>
      <c r="C155" s="131"/>
      <c r="D155" s="5">
        <f t="shared" ref="D155" si="226">$C154*D154</f>
        <v>0</v>
      </c>
      <c r="E155" s="5">
        <f t="shared" ref="E155" si="227">$C154*E154</f>
        <v>0</v>
      </c>
      <c r="F155" s="5">
        <f t="shared" ref="F155:AB155" si="228">$C154*F154</f>
        <v>0</v>
      </c>
      <c r="G155" s="5">
        <f t="shared" si="228"/>
        <v>0</v>
      </c>
      <c r="H155" s="5">
        <f t="shared" si="228"/>
        <v>0</v>
      </c>
      <c r="I155" s="5">
        <f t="shared" si="228"/>
        <v>0</v>
      </c>
      <c r="J155" s="5">
        <f t="shared" si="228"/>
        <v>0</v>
      </c>
      <c r="K155" s="5">
        <f t="shared" si="228"/>
        <v>0</v>
      </c>
      <c r="L155" s="5">
        <f t="shared" si="228"/>
        <v>0</v>
      </c>
      <c r="M155" s="5">
        <f t="shared" si="228"/>
        <v>0</v>
      </c>
      <c r="N155" s="5">
        <f t="shared" si="228"/>
        <v>0</v>
      </c>
      <c r="O155" s="5">
        <f t="shared" si="228"/>
        <v>0</v>
      </c>
      <c r="P155" s="5">
        <f t="shared" si="228"/>
        <v>0</v>
      </c>
      <c r="Q155" s="5">
        <f t="shared" si="228"/>
        <v>0</v>
      </c>
      <c r="R155" s="5">
        <f t="shared" si="228"/>
        <v>0</v>
      </c>
      <c r="S155" s="5">
        <f t="shared" si="228"/>
        <v>0</v>
      </c>
      <c r="T155" s="5">
        <f t="shared" si="228"/>
        <v>0</v>
      </c>
      <c r="U155" s="5">
        <f t="shared" si="228"/>
        <v>0</v>
      </c>
      <c r="V155" s="5">
        <f t="shared" si="228"/>
        <v>0</v>
      </c>
      <c r="W155" s="5">
        <f t="shared" si="228"/>
        <v>0</v>
      </c>
      <c r="X155" s="5">
        <f t="shared" si="228"/>
        <v>0</v>
      </c>
      <c r="Y155" s="5">
        <f t="shared" si="228"/>
        <v>0</v>
      </c>
      <c r="Z155" s="5">
        <f t="shared" si="228"/>
        <v>0</v>
      </c>
      <c r="AA155" s="5">
        <f t="shared" si="228"/>
        <v>0</v>
      </c>
      <c r="AB155" s="5">
        <f t="shared" si="228"/>
        <v>0</v>
      </c>
      <c r="AC155" s="56"/>
      <c r="AD155" s="23"/>
    </row>
    <row r="156" spans="1:30" s="14" customFormat="1" ht="12.5">
      <c r="A156" s="83" t="s">
        <v>381</v>
      </c>
      <c r="B156" s="50">
        <v>403187.47</v>
      </c>
      <c r="C156" s="131">
        <f t="shared" si="201"/>
        <v>33598.959999999999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>
        <v>1</v>
      </c>
      <c r="V156" s="37"/>
      <c r="W156" s="37"/>
      <c r="X156" s="37"/>
      <c r="Y156" s="37"/>
      <c r="Z156" s="37"/>
      <c r="AA156" s="37"/>
      <c r="AB156" s="37"/>
      <c r="AC156" s="56"/>
      <c r="AD156" s="23"/>
    </row>
    <row r="157" spans="1:30" s="14" customFormat="1" ht="12.5">
      <c r="A157" s="68"/>
      <c r="B157" s="29"/>
      <c r="C157" s="131"/>
      <c r="D157" s="36">
        <f t="shared" ref="D157" si="229">$C156*D156</f>
        <v>0</v>
      </c>
      <c r="E157" s="36">
        <f t="shared" ref="E157" si="230">$C156*E156</f>
        <v>0</v>
      </c>
      <c r="F157" s="36">
        <f t="shared" ref="F157:AB157" si="231">$C156*F156</f>
        <v>0</v>
      </c>
      <c r="G157" s="36">
        <f t="shared" si="231"/>
        <v>0</v>
      </c>
      <c r="H157" s="36">
        <f t="shared" si="231"/>
        <v>0</v>
      </c>
      <c r="I157" s="36">
        <f t="shared" si="231"/>
        <v>0</v>
      </c>
      <c r="J157" s="36">
        <f t="shared" si="231"/>
        <v>0</v>
      </c>
      <c r="K157" s="36">
        <f t="shared" si="231"/>
        <v>0</v>
      </c>
      <c r="L157" s="36">
        <f t="shared" si="231"/>
        <v>0</v>
      </c>
      <c r="M157" s="36">
        <f t="shared" si="231"/>
        <v>0</v>
      </c>
      <c r="N157" s="36">
        <f t="shared" si="231"/>
        <v>0</v>
      </c>
      <c r="O157" s="36">
        <f t="shared" si="231"/>
        <v>0</v>
      </c>
      <c r="P157" s="36">
        <f t="shared" si="231"/>
        <v>0</v>
      </c>
      <c r="Q157" s="36">
        <f t="shared" si="231"/>
        <v>0</v>
      </c>
      <c r="R157" s="36">
        <f t="shared" si="231"/>
        <v>0</v>
      </c>
      <c r="S157" s="36">
        <f t="shared" si="231"/>
        <v>0</v>
      </c>
      <c r="T157" s="36">
        <f t="shared" si="231"/>
        <v>0</v>
      </c>
      <c r="U157" s="36">
        <f t="shared" si="231"/>
        <v>33598.959999999999</v>
      </c>
      <c r="V157" s="36">
        <f t="shared" si="231"/>
        <v>0</v>
      </c>
      <c r="W157" s="36">
        <f t="shared" si="231"/>
        <v>0</v>
      </c>
      <c r="X157" s="36">
        <f t="shared" si="231"/>
        <v>0</v>
      </c>
      <c r="Y157" s="36">
        <f t="shared" si="231"/>
        <v>0</v>
      </c>
      <c r="Z157" s="36">
        <f t="shared" si="231"/>
        <v>0</v>
      </c>
      <c r="AA157" s="36">
        <f t="shared" si="231"/>
        <v>0</v>
      </c>
      <c r="AB157" s="36">
        <f t="shared" si="231"/>
        <v>0</v>
      </c>
      <c r="AC157" s="56"/>
      <c r="AD157" s="23"/>
    </row>
    <row r="158" spans="1:30" s="14" customFormat="1" ht="12.5">
      <c r="A158" s="83" t="s">
        <v>588</v>
      </c>
      <c r="B158" s="50">
        <v>0</v>
      </c>
      <c r="C158" s="131">
        <f t="shared" si="201"/>
        <v>0</v>
      </c>
      <c r="D158" s="37"/>
      <c r="E158" s="37"/>
      <c r="F158" s="37">
        <v>1</v>
      </c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56"/>
      <c r="AD158" s="23"/>
    </row>
    <row r="159" spans="1:30" s="14" customFormat="1" ht="12.5">
      <c r="A159" s="68"/>
      <c r="B159" s="29"/>
      <c r="C159" s="131"/>
      <c r="D159" s="36">
        <f t="shared" ref="D159" si="232">$C158*D158</f>
        <v>0</v>
      </c>
      <c r="E159" s="36">
        <f t="shared" ref="E159" si="233">$C158*E158</f>
        <v>0</v>
      </c>
      <c r="F159" s="36">
        <f t="shared" ref="F159:AB159" si="234">$C158*F158</f>
        <v>0</v>
      </c>
      <c r="G159" s="36">
        <f t="shared" si="234"/>
        <v>0</v>
      </c>
      <c r="H159" s="36">
        <f t="shared" si="234"/>
        <v>0</v>
      </c>
      <c r="I159" s="36">
        <f t="shared" si="234"/>
        <v>0</v>
      </c>
      <c r="J159" s="36">
        <f t="shared" si="234"/>
        <v>0</v>
      </c>
      <c r="K159" s="36">
        <f t="shared" si="234"/>
        <v>0</v>
      </c>
      <c r="L159" s="36">
        <f t="shared" si="234"/>
        <v>0</v>
      </c>
      <c r="M159" s="36">
        <f t="shared" si="234"/>
        <v>0</v>
      </c>
      <c r="N159" s="36">
        <f t="shared" si="234"/>
        <v>0</v>
      </c>
      <c r="O159" s="36">
        <f t="shared" si="234"/>
        <v>0</v>
      </c>
      <c r="P159" s="36">
        <f t="shared" si="234"/>
        <v>0</v>
      </c>
      <c r="Q159" s="36">
        <f t="shared" si="234"/>
        <v>0</v>
      </c>
      <c r="R159" s="36">
        <f t="shared" si="234"/>
        <v>0</v>
      </c>
      <c r="S159" s="36">
        <f t="shared" si="234"/>
        <v>0</v>
      </c>
      <c r="T159" s="36">
        <f t="shared" si="234"/>
        <v>0</v>
      </c>
      <c r="U159" s="36">
        <f t="shared" si="234"/>
        <v>0</v>
      </c>
      <c r="V159" s="36">
        <f t="shared" si="234"/>
        <v>0</v>
      </c>
      <c r="W159" s="36">
        <f t="shared" si="234"/>
        <v>0</v>
      </c>
      <c r="X159" s="36">
        <f t="shared" si="234"/>
        <v>0</v>
      </c>
      <c r="Y159" s="36">
        <f t="shared" si="234"/>
        <v>0</v>
      </c>
      <c r="Z159" s="36">
        <f t="shared" si="234"/>
        <v>0</v>
      </c>
      <c r="AA159" s="36">
        <f t="shared" si="234"/>
        <v>0</v>
      </c>
      <c r="AB159" s="36">
        <f t="shared" si="234"/>
        <v>0</v>
      </c>
      <c r="AC159" s="56"/>
      <c r="AD159" s="23"/>
    </row>
    <row r="160" spans="1:30" s="14" customFormat="1" ht="12.5">
      <c r="A160" s="83" t="s">
        <v>589</v>
      </c>
      <c r="B160" s="50">
        <v>19661945.440000001</v>
      </c>
      <c r="C160" s="134">
        <f t="shared" si="201"/>
        <v>1638495.45</v>
      </c>
      <c r="D160" s="37"/>
      <c r="E160" s="37"/>
      <c r="F160" s="37">
        <v>1</v>
      </c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56"/>
      <c r="AD160" s="23"/>
    </row>
    <row r="161" spans="1:30" s="14" customFormat="1" ht="12.5">
      <c r="A161" s="68"/>
      <c r="B161" s="29"/>
      <c r="C161" s="133"/>
      <c r="D161" s="36">
        <f t="shared" ref="D161" si="235">$C160*D160</f>
        <v>0</v>
      </c>
      <c r="E161" s="36">
        <f t="shared" ref="E161" si="236">$C160*E160</f>
        <v>0</v>
      </c>
      <c r="F161" s="36">
        <f t="shared" ref="F161:AB161" si="237">$C160*F160</f>
        <v>1638495.45</v>
      </c>
      <c r="G161" s="36">
        <f t="shared" si="237"/>
        <v>0</v>
      </c>
      <c r="H161" s="36">
        <f t="shared" si="237"/>
        <v>0</v>
      </c>
      <c r="I161" s="36">
        <f t="shared" si="237"/>
        <v>0</v>
      </c>
      <c r="J161" s="36">
        <f t="shared" si="237"/>
        <v>0</v>
      </c>
      <c r="K161" s="36">
        <f t="shared" si="237"/>
        <v>0</v>
      </c>
      <c r="L161" s="36">
        <f t="shared" si="237"/>
        <v>0</v>
      </c>
      <c r="M161" s="36">
        <f t="shared" si="237"/>
        <v>0</v>
      </c>
      <c r="N161" s="36">
        <f t="shared" si="237"/>
        <v>0</v>
      </c>
      <c r="O161" s="36">
        <f t="shared" si="237"/>
        <v>0</v>
      </c>
      <c r="P161" s="36">
        <f t="shared" si="237"/>
        <v>0</v>
      </c>
      <c r="Q161" s="36">
        <f t="shared" si="237"/>
        <v>0</v>
      </c>
      <c r="R161" s="36">
        <f t="shared" si="237"/>
        <v>0</v>
      </c>
      <c r="S161" s="36">
        <f t="shared" si="237"/>
        <v>0</v>
      </c>
      <c r="T161" s="36">
        <f t="shared" si="237"/>
        <v>0</v>
      </c>
      <c r="U161" s="36">
        <f t="shared" si="237"/>
        <v>0</v>
      </c>
      <c r="V161" s="36">
        <f t="shared" si="237"/>
        <v>0</v>
      </c>
      <c r="W161" s="36">
        <f t="shared" si="237"/>
        <v>0</v>
      </c>
      <c r="X161" s="36">
        <f t="shared" si="237"/>
        <v>0</v>
      </c>
      <c r="Y161" s="36">
        <f t="shared" si="237"/>
        <v>0</v>
      </c>
      <c r="Z161" s="36">
        <f t="shared" si="237"/>
        <v>0</v>
      </c>
      <c r="AA161" s="36">
        <f t="shared" si="237"/>
        <v>0</v>
      </c>
      <c r="AB161" s="36">
        <f t="shared" si="237"/>
        <v>0</v>
      </c>
      <c r="AC161" s="56"/>
      <c r="AD161" s="23"/>
    </row>
    <row r="162" spans="1:30" s="14" customFormat="1" ht="12.5">
      <c r="A162" s="13" t="s">
        <v>50</v>
      </c>
      <c r="B162" s="6">
        <f>B8+B10+B12+B14+B20+B22+B24+B26+B28+B30+B32+B34+B36+B38+B40+B42+B44+B46+B48+B50+B52+B54+B56+B58+B60+B62+B64+B66+B68+B70+B72+B74+B76+B78+B80+B82+B84+B86+B88+B90+B92+B94+B96+B98+B100+B102+B104+B106+B108+B110+B112+B114+B116+B118+B120+B122+B124+B126+B128+B130+B132+B134+B136+B138+B140+B142+B144+B146+B148+B150+B152+B154+B156+B158+B160</f>
        <v>243649895.60999995</v>
      </c>
      <c r="C162" s="135">
        <f>C8+C10+C12+C14+C20+C22+C24+C26+C28+C30+C32+C34+C36+C38+C40+C42+C44+C46+C48+C50+C52+C54+C56+C58+C60+C62+C64+C66+C68+C70+C72+C74+C76+C78+C80+C82+C84+C86+C88+C90+C92+C94+C96+C98+C100+C102+C104+C106+C108+C110+C112+C114+C116+C118+C120+C122+C124+C126+C128+C130+C132+C134+C136+C138+C140+C142+C144+C146+C148+C150+C152+C154+C156+C158+C160</f>
        <v>20304158.02</v>
      </c>
      <c r="D162" s="6">
        <f>D9+D11+D13+D15+D21+D23+D25+D27+D29+D31+D33+D35+D37+D39+D41+D43+D45+D47+D49+D51+D53+D55+D57+D59+D61+D63+D65+D67+D69+D71+D73+D75+D77+D79+D81+D83+D85+D87+D89+D91+D93+D95+D97+D99+D101+D103+D105+D107+D109+D111+D113+D115+D117+D119+D121+D123+D125+D127+D129+D131+D133+D135+D137+D139+D141+D143+D145+D147+D149+D151+D153+D155+D157+D159+D161</f>
        <v>144886.74060000002</v>
      </c>
      <c r="E162" s="6">
        <f t="shared" ref="E162" si="238">E9+E11+E13+E15+E21+E23+E25+E27+E29+E31+E33+E35+E37+E39+E41+E43+E45+E47+E49+E51+E53+E55+E57+E59+E61+E63+E65+E67+E69+E71+E73+E75+E77+E79+E81+E83+E85+E87+E89+E91+E93+E95+E97+E99+E101+E103+E105+E107+E109+E111+E113+E115+E117+E119+E121+E123+E125+E127+E129+E131+E133+E135+E137+E139+E141+E143+E145+E147+E149+E151+E153+E155+E157+E159+E161</f>
        <v>788559.90469800006</v>
      </c>
      <c r="F162" s="6">
        <f t="shared" ref="F162" si="239">F9+F11+F13+F15+F21+F23+F25+F27+F29+F31+F33+F35+F37+F39+F41+F43+F45+F47+F49+F51+F53+F55+F57+F59+F61+F63+F65+F67+F69+F71+F73+F75+F77+F79+F81+F83+F85+F87+F89+F91+F93+F95+F97+F99+F101+F103+F105+F107+F109+F111+F113+F115+F117+F119+F121+F123+F125+F127+F129+F131+F133+F135+F137+F139+F141+F143+F145+F147+F149+F151+F153+F155+F157+F159+F161</f>
        <v>7643877.7393629998</v>
      </c>
      <c r="G162" s="6">
        <f t="shared" ref="G162:AB162" si="240">G9+G11+G13+G15+G21+G23+G25+G27+G29+G31+G33+G35+G37+G39+G41+G43+G45+G47+G49+G51+G53+G55+G57+G59+G61+G63+G65+G67+G69+G71+G73+G75+G77+G79+G81+G83+G85+G87+G89+G91+G93+G95+G97+G99+G101+G103+G105+G107+G109+G111+G113+G115+G117+G119+G121+G123+G125+G127+G129+G131+G133+G135+G137+G139+G141+G143+G145+G147+G149+G151+G153+G155+G157+G159+G161</f>
        <v>437682.62350199994</v>
      </c>
      <c r="H162" s="6">
        <f t="shared" si="240"/>
        <v>885625.14984299964</v>
      </c>
      <c r="I162" s="6">
        <f t="shared" si="240"/>
        <v>754134.55935000023</v>
      </c>
      <c r="J162" s="6">
        <f t="shared" si="240"/>
        <v>117815.73870599999</v>
      </c>
      <c r="K162" s="6">
        <f t="shared" si="240"/>
        <v>180992.29424400002</v>
      </c>
      <c r="L162" s="6">
        <f t="shared" si="240"/>
        <v>99538.833444000004</v>
      </c>
      <c r="M162" s="6">
        <f t="shared" si="240"/>
        <v>247126.66375899999</v>
      </c>
      <c r="N162" s="6">
        <f t="shared" si="240"/>
        <v>4272630.2929220004</v>
      </c>
      <c r="O162" s="6">
        <f t="shared" si="240"/>
        <v>130906.37634</v>
      </c>
      <c r="P162" s="6">
        <f t="shared" si="240"/>
        <v>0</v>
      </c>
      <c r="Q162" s="6">
        <f t="shared" si="240"/>
        <v>307655.26426500006</v>
      </c>
      <c r="R162" s="6">
        <f t="shared" si="240"/>
        <v>174183.92715899998</v>
      </c>
      <c r="S162" s="6">
        <f t="shared" si="240"/>
        <v>31608.956534000001</v>
      </c>
      <c r="T162" s="6">
        <f t="shared" si="240"/>
        <v>495768.77819400001</v>
      </c>
      <c r="U162" s="6">
        <f t="shared" si="240"/>
        <v>1817402.0079669999</v>
      </c>
      <c r="V162" s="6">
        <f t="shared" si="240"/>
        <v>974243.31396800012</v>
      </c>
      <c r="W162" s="6">
        <f t="shared" si="240"/>
        <v>331071.97196000005</v>
      </c>
      <c r="X162" s="6">
        <f t="shared" si="240"/>
        <v>439649.02174000005</v>
      </c>
      <c r="Y162" s="6">
        <f t="shared" si="240"/>
        <v>17344.172594</v>
      </c>
      <c r="Z162" s="6">
        <f t="shared" si="240"/>
        <v>8038.7399000000005</v>
      </c>
      <c r="AA162" s="6">
        <f t="shared" si="240"/>
        <v>3414.9489479999997</v>
      </c>
      <c r="AB162" s="6">
        <f t="shared" si="240"/>
        <v>0</v>
      </c>
      <c r="AC162" s="56"/>
      <c r="AD162" s="23"/>
    </row>
    <row r="163" spans="1:30" s="14" customFormat="1" ht="12.5">
      <c r="A163" s="13"/>
      <c r="B163" s="6"/>
      <c r="C163" s="158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19"/>
      <c r="AA163" s="19"/>
      <c r="AB163" s="19"/>
      <c r="AC163" s="56"/>
      <c r="AD163" s="23"/>
    </row>
    <row r="164" spans="1:30" s="14" customFormat="1">
      <c r="A164" s="69"/>
      <c r="C164" s="159"/>
      <c r="AC164" s="56"/>
      <c r="AD164" s="23"/>
    </row>
    <row r="165" spans="1:30" s="14" customFormat="1" thickBot="1">
      <c r="A165" s="64" t="s">
        <v>51</v>
      </c>
      <c r="B165" s="65"/>
      <c r="C165" s="157"/>
      <c r="D165" s="65"/>
      <c r="E165" s="65"/>
      <c r="F165" s="65"/>
      <c r="G165" s="19"/>
      <c r="H165" s="22"/>
      <c r="I165" s="22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56"/>
      <c r="AD165" s="23"/>
    </row>
    <row r="166" spans="1:30" s="14" customFormat="1" thickBot="1">
      <c r="A166" s="93" t="s">
        <v>1</v>
      </c>
      <c r="B166" s="94" t="s">
        <v>2</v>
      </c>
      <c r="C166" s="129" t="s">
        <v>3</v>
      </c>
      <c r="D166" s="198" t="s">
        <v>4</v>
      </c>
      <c r="E166" s="199"/>
      <c r="F166" s="199"/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  <c r="W166" s="199"/>
      <c r="X166" s="199"/>
      <c r="Y166" s="199"/>
      <c r="Z166" s="103"/>
      <c r="AA166" s="103"/>
      <c r="AB166" s="103"/>
      <c r="AC166" s="56"/>
      <c r="AD166" s="23"/>
    </row>
    <row r="167" spans="1:30" s="14" customFormat="1" ht="12.5">
      <c r="A167" s="95" t="s">
        <v>5</v>
      </c>
      <c r="B167" s="96" t="s">
        <v>6</v>
      </c>
      <c r="C167" s="130" t="s">
        <v>6</v>
      </c>
      <c r="D167" s="97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9"/>
      <c r="Z167" s="96" t="s">
        <v>7</v>
      </c>
      <c r="AA167" s="96"/>
      <c r="AB167" s="96"/>
      <c r="AC167" s="56"/>
      <c r="AD167" s="23"/>
    </row>
    <row r="168" spans="1:30" s="14" customFormat="1" ht="12.5">
      <c r="A168" s="95" t="s">
        <v>8</v>
      </c>
      <c r="B168" s="96" t="s">
        <v>9</v>
      </c>
      <c r="C168" s="130" t="s">
        <v>9</v>
      </c>
      <c r="D168" s="100" t="s">
        <v>10</v>
      </c>
      <c r="E168" s="96" t="s">
        <v>11</v>
      </c>
      <c r="F168" s="96" t="s">
        <v>12</v>
      </c>
      <c r="G168" s="96" t="s">
        <v>13</v>
      </c>
      <c r="H168" s="96" t="s">
        <v>14</v>
      </c>
      <c r="I168" s="96" t="s">
        <v>15</v>
      </c>
      <c r="J168" s="96" t="s">
        <v>16</v>
      </c>
      <c r="K168" s="96" t="s">
        <v>17</v>
      </c>
      <c r="L168" s="96" t="s">
        <v>18</v>
      </c>
      <c r="M168" s="96" t="s">
        <v>19</v>
      </c>
      <c r="N168" s="96" t="s">
        <v>20</v>
      </c>
      <c r="O168" s="96" t="s">
        <v>169</v>
      </c>
      <c r="P168" s="96" t="s">
        <v>21</v>
      </c>
      <c r="Q168" s="96" t="s">
        <v>22</v>
      </c>
      <c r="R168" s="96" t="s">
        <v>23</v>
      </c>
      <c r="S168" s="96" t="s">
        <v>24</v>
      </c>
      <c r="T168" s="96" t="s">
        <v>25</v>
      </c>
      <c r="U168" s="96" t="s">
        <v>26</v>
      </c>
      <c r="V168" s="96" t="s">
        <v>27</v>
      </c>
      <c r="W168" s="96" t="s">
        <v>28</v>
      </c>
      <c r="X168" s="96" t="s">
        <v>29</v>
      </c>
      <c r="Y168" s="96" t="s">
        <v>30</v>
      </c>
      <c r="Z168" s="96" t="s">
        <v>31</v>
      </c>
      <c r="AA168" s="96" t="s">
        <v>484</v>
      </c>
      <c r="AB168" s="96" t="s">
        <v>467</v>
      </c>
      <c r="AC168" s="56"/>
      <c r="AD168" s="23"/>
    </row>
    <row r="169" spans="1:30" s="14" customFormat="1" ht="12.5">
      <c r="A169" s="95"/>
      <c r="B169" s="96"/>
      <c r="C169" s="130" t="s">
        <v>688</v>
      </c>
      <c r="D169" s="101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56"/>
      <c r="AD169" s="23"/>
    </row>
    <row r="170" spans="1:30" s="14" customFormat="1" ht="12.5">
      <c r="A170" s="78" t="s">
        <v>52</v>
      </c>
      <c r="B170" s="15">
        <v>6252594</v>
      </c>
      <c r="C170" s="134">
        <f>ROUND(B170/12,2)</f>
        <v>521049.5</v>
      </c>
      <c r="D170" s="4"/>
      <c r="E170" s="4"/>
      <c r="F170" s="4"/>
      <c r="G170" s="4"/>
      <c r="H170" s="4">
        <v>0.75849999999999995</v>
      </c>
      <c r="I170" s="4"/>
      <c r="J170" s="4"/>
      <c r="K170" s="4"/>
      <c r="L170" s="4"/>
      <c r="M170" s="4"/>
      <c r="N170" s="4">
        <v>0.1154</v>
      </c>
      <c r="O170" s="4"/>
      <c r="P170" s="4"/>
      <c r="Q170" s="4"/>
      <c r="R170" s="4">
        <v>4.7300000000000002E-2</v>
      </c>
      <c r="S170" s="4"/>
      <c r="T170" s="4"/>
      <c r="U170" s="4"/>
      <c r="V170" s="4">
        <v>7.8799999999999995E-2</v>
      </c>
      <c r="W170" s="4"/>
      <c r="X170" s="4"/>
      <c r="Y170" s="4"/>
      <c r="Z170" s="4"/>
      <c r="AA170" s="4"/>
      <c r="AB170" s="4"/>
      <c r="AC170" s="56"/>
      <c r="AD170" s="23"/>
    </row>
    <row r="171" spans="1:30" s="14" customFormat="1" ht="12.5">
      <c r="A171" s="79"/>
      <c r="B171" s="9"/>
      <c r="C171" s="134"/>
      <c r="D171" s="5">
        <f t="shared" ref="D171" si="241">$C170*D170</f>
        <v>0</v>
      </c>
      <c r="E171" s="5">
        <f t="shared" ref="E171" si="242">$C170*E170</f>
        <v>0</v>
      </c>
      <c r="F171" s="5">
        <f t="shared" ref="F171:AB171" si="243">$C170*F170</f>
        <v>0</v>
      </c>
      <c r="G171" s="5">
        <f t="shared" si="243"/>
        <v>0</v>
      </c>
      <c r="H171" s="5">
        <f>$C170*H170</f>
        <v>395216.04574999999</v>
      </c>
      <c r="I171" s="5">
        <f t="shared" si="243"/>
        <v>0</v>
      </c>
      <c r="J171" s="5">
        <f t="shared" si="243"/>
        <v>0</v>
      </c>
      <c r="K171" s="5">
        <f t="shared" si="243"/>
        <v>0</v>
      </c>
      <c r="L171" s="5">
        <f t="shared" si="243"/>
        <v>0</v>
      </c>
      <c r="M171" s="5">
        <f t="shared" si="243"/>
        <v>0</v>
      </c>
      <c r="N171" s="5">
        <f t="shared" si="243"/>
        <v>60129.112300000001</v>
      </c>
      <c r="O171" s="5">
        <f t="shared" si="243"/>
        <v>0</v>
      </c>
      <c r="P171" s="5">
        <f t="shared" si="243"/>
        <v>0</v>
      </c>
      <c r="Q171" s="5">
        <f t="shared" si="243"/>
        <v>0</v>
      </c>
      <c r="R171" s="5">
        <f t="shared" si="243"/>
        <v>24645.641350000002</v>
      </c>
      <c r="S171" s="5">
        <f t="shared" si="243"/>
        <v>0</v>
      </c>
      <c r="T171" s="5">
        <f t="shared" si="243"/>
        <v>0</v>
      </c>
      <c r="U171" s="5">
        <f t="shared" si="243"/>
        <v>0</v>
      </c>
      <c r="V171" s="5">
        <f t="shared" si="243"/>
        <v>41058.700599999996</v>
      </c>
      <c r="W171" s="5">
        <f t="shared" si="243"/>
        <v>0</v>
      </c>
      <c r="X171" s="5">
        <f t="shared" si="243"/>
        <v>0</v>
      </c>
      <c r="Y171" s="5">
        <f t="shared" si="243"/>
        <v>0</v>
      </c>
      <c r="Z171" s="5">
        <f t="shared" si="243"/>
        <v>0</v>
      </c>
      <c r="AA171" s="5">
        <f t="shared" si="243"/>
        <v>0</v>
      </c>
      <c r="AB171" s="5">
        <f t="shared" si="243"/>
        <v>0</v>
      </c>
      <c r="AC171" s="56"/>
      <c r="AD171" s="23"/>
    </row>
    <row r="172" spans="1:30" s="14" customFormat="1" ht="12.5">
      <c r="A172" s="78" t="s">
        <v>53</v>
      </c>
      <c r="B172" s="15">
        <v>4668740</v>
      </c>
      <c r="C172" s="134">
        <f t="shared" ref="C172:C194" si="244">ROUND(B172/12,2)</f>
        <v>389061.67</v>
      </c>
      <c r="D172" s="4"/>
      <c r="E172" s="4"/>
      <c r="F172" s="4"/>
      <c r="G172" s="4"/>
      <c r="H172" s="4">
        <v>0.85560000000000003</v>
      </c>
      <c r="I172" s="4"/>
      <c r="J172" s="4"/>
      <c r="K172" s="4"/>
      <c r="L172" s="4"/>
      <c r="M172" s="4"/>
      <c r="N172" s="4"/>
      <c r="O172" s="4"/>
      <c r="P172" s="4"/>
      <c r="Q172" s="4"/>
      <c r="R172" s="4">
        <v>8.3000000000000001E-3</v>
      </c>
      <c r="S172" s="4"/>
      <c r="T172" s="4"/>
      <c r="U172" s="4"/>
      <c r="V172" s="4">
        <v>0.1361</v>
      </c>
      <c r="W172" s="4"/>
      <c r="X172" s="4"/>
      <c r="Y172" s="4"/>
      <c r="Z172" s="4"/>
      <c r="AA172" s="4"/>
      <c r="AB172" s="4"/>
      <c r="AC172" s="56"/>
      <c r="AD172" s="23"/>
    </row>
    <row r="173" spans="1:30" s="14" customFormat="1" ht="12.5">
      <c r="A173" s="79"/>
      <c r="B173" s="9"/>
      <c r="C173" s="134"/>
      <c r="D173" s="5">
        <f t="shared" ref="D173" si="245">$C172*D172</f>
        <v>0</v>
      </c>
      <c r="E173" s="5">
        <f t="shared" ref="E173" si="246">$C172*E172</f>
        <v>0</v>
      </c>
      <c r="F173" s="5">
        <f t="shared" ref="F173:AB173" si="247">$C172*F172</f>
        <v>0</v>
      </c>
      <c r="G173" s="5">
        <f t="shared" si="247"/>
        <v>0</v>
      </c>
      <c r="H173" s="5">
        <f t="shared" si="247"/>
        <v>332881.16485200002</v>
      </c>
      <c r="I173" s="5">
        <f t="shared" si="247"/>
        <v>0</v>
      </c>
      <c r="J173" s="5">
        <f t="shared" si="247"/>
        <v>0</v>
      </c>
      <c r="K173" s="5">
        <f t="shared" si="247"/>
        <v>0</v>
      </c>
      <c r="L173" s="5">
        <f t="shared" si="247"/>
        <v>0</v>
      </c>
      <c r="M173" s="5">
        <f t="shared" si="247"/>
        <v>0</v>
      </c>
      <c r="N173" s="5">
        <f t="shared" si="247"/>
        <v>0</v>
      </c>
      <c r="O173" s="5">
        <f t="shared" si="247"/>
        <v>0</v>
      </c>
      <c r="P173" s="5">
        <f t="shared" si="247"/>
        <v>0</v>
      </c>
      <c r="Q173" s="5">
        <f t="shared" si="247"/>
        <v>0</v>
      </c>
      <c r="R173" s="5">
        <f t="shared" si="247"/>
        <v>3229.2118609999998</v>
      </c>
      <c r="S173" s="5">
        <f t="shared" si="247"/>
        <v>0</v>
      </c>
      <c r="T173" s="5">
        <f t="shared" si="247"/>
        <v>0</v>
      </c>
      <c r="U173" s="5">
        <f t="shared" si="247"/>
        <v>0</v>
      </c>
      <c r="V173" s="5">
        <f t="shared" si="247"/>
        <v>52951.293287</v>
      </c>
      <c r="W173" s="5">
        <f t="shared" si="247"/>
        <v>0</v>
      </c>
      <c r="X173" s="5">
        <f t="shared" si="247"/>
        <v>0</v>
      </c>
      <c r="Y173" s="5">
        <f t="shared" si="247"/>
        <v>0</v>
      </c>
      <c r="Z173" s="5">
        <f t="shared" si="247"/>
        <v>0</v>
      </c>
      <c r="AA173" s="5">
        <f t="shared" si="247"/>
        <v>0</v>
      </c>
      <c r="AB173" s="5">
        <f t="shared" si="247"/>
        <v>0</v>
      </c>
      <c r="AC173" s="56"/>
      <c r="AD173" s="23"/>
    </row>
    <row r="174" spans="1:30" s="14" customFormat="1" ht="12.5">
      <c r="A174" s="78" t="s">
        <v>54</v>
      </c>
      <c r="B174" s="15">
        <v>3006686</v>
      </c>
      <c r="C174" s="134">
        <f t="shared" si="244"/>
        <v>250557.17</v>
      </c>
      <c r="D174" s="4"/>
      <c r="E174" s="4"/>
      <c r="F174" s="4"/>
      <c r="G174" s="4"/>
      <c r="H174" s="4">
        <v>0.90559999999999996</v>
      </c>
      <c r="I174" s="4"/>
      <c r="J174" s="4"/>
      <c r="K174" s="4"/>
      <c r="L174" s="4"/>
      <c r="M174" s="4"/>
      <c r="N174" s="4"/>
      <c r="O174" s="4"/>
      <c r="P174" s="4"/>
      <c r="Q174" s="4"/>
      <c r="R174" s="4">
        <v>1.5100000000000001E-2</v>
      </c>
      <c r="S174" s="4"/>
      <c r="T174" s="4">
        <v>9.1999999999999998E-3</v>
      </c>
      <c r="U174" s="4"/>
      <c r="V174" s="4">
        <v>4.0099999999999997E-2</v>
      </c>
      <c r="W174" s="4">
        <v>0.03</v>
      </c>
      <c r="X174" s="4"/>
      <c r="Y174" s="4"/>
      <c r="Z174" s="4"/>
      <c r="AA174" s="4"/>
      <c r="AB174" s="4"/>
      <c r="AC174" s="56"/>
      <c r="AD174" s="23"/>
    </row>
    <row r="175" spans="1:30" s="14" customFormat="1" ht="12.5">
      <c r="A175" s="79"/>
      <c r="B175" s="9"/>
      <c r="C175" s="134"/>
      <c r="D175" s="5">
        <f t="shared" ref="D175" si="248">$C174*D174</f>
        <v>0</v>
      </c>
      <c r="E175" s="5">
        <f t="shared" ref="E175" si="249">$C174*E174</f>
        <v>0</v>
      </c>
      <c r="F175" s="5">
        <f t="shared" ref="F175:AB175" si="250">$C174*F174</f>
        <v>0</v>
      </c>
      <c r="G175" s="5">
        <f t="shared" si="250"/>
        <v>0</v>
      </c>
      <c r="H175" s="5">
        <f t="shared" si="250"/>
        <v>226904.573152</v>
      </c>
      <c r="I175" s="5">
        <f t="shared" si="250"/>
        <v>0</v>
      </c>
      <c r="J175" s="5">
        <f t="shared" si="250"/>
        <v>0</v>
      </c>
      <c r="K175" s="5">
        <f t="shared" si="250"/>
        <v>0</v>
      </c>
      <c r="L175" s="5">
        <f t="shared" si="250"/>
        <v>0</v>
      </c>
      <c r="M175" s="5">
        <f t="shared" si="250"/>
        <v>0</v>
      </c>
      <c r="N175" s="5">
        <f t="shared" si="250"/>
        <v>0</v>
      </c>
      <c r="O175" s="5">
        <f t="shared" si="250"/>
        <v>0</v>
      </c>
      <c r="P175" s="5">
        <f t="shared" si="250"/>
        <v>0</v>
      </c>
      <c r="Q175" s="5">
        <f t="shared" si="250"/>
        <v>0</v>
      </c>
      <c r="R175" s="5">
        <f t="shared" si="250"/>
        <v>3783.4132670000004</v>
      </c>
      <c r="S175" s="5">
        <f t="shared" si="250"/>
        <v>0</v>
      </c>
      <c r="T175" s="5">
        <f t="shared" si="250"/>
        <v>2305.1259640000003</v>
      </c>
      <c r="U175" s="5">
        <f t="shared" si="250"/>
        <v>0</v>
      </c>
      <c r="V175" s="5">
        <f t="shared" si="250"/>
        <v>10047.342516999999</v>
      </c>
      <c r="W175" s="5">
        <f t="shared" si="250"/>
        <v>7516.7151000000003</v>
      </c>
      <c r="X175" s="5">
        <f t="shared" si="250"/>
        <v>0</v>
      </c>
      <c r="Y175" s="5">
        <f t="shared" si="250"/>
        <v>0</v>
      </c>
      <c r="Z175" s="5">
        <f t="shared" si="250"/>
        <v>0</v>
      </c>
      <c r="AA175" s="5">
        <f t="shared" si="250"/>
        <v>0</v>
      </c>
      <c r="AB175" s="5">
        <f t="shared" si="250"/>
        <v>0</v>
      </c>
      <c r="AC175" s="56"/>
      <c r="AD175" s="23"/>
    </row>
    <row r="176" spans="1:30" s="14" customFormat="1" ht="12.5">
      <c r="A176" s="78" t="s">
        <v>309</v>
      </c>
      <c r="B176" s="15">
        <v>2942284</v>
      </c>
      <c r="C176" s="134">
        <f>ROUND(B176/12,2)</f>
        <v>245190.33</v>
      </c>
      <c r="D176" s="37">
        <v>0.09</v>
      </c>
      <c r="E176" s="37"/>
      <c r="F176" s="37"/>
      <c r="G176" s="37"/>
      <c r="H176" s="37"/>
      <c r="I176" s="37"/>
      <c r="J176" s="37"/>
      <c r="K176" s="37"/>
      <c r="L176" s="37"/>
      <c r="M176" s="37">
        <v>0.16850000000000001</v>
      </c>
      <c r="N176" s="37"/>
      <c r="O176" s="37"/>
      <c r="P176" s="37"/>
      <c r="Q176" s="37">
        <v>9.64E-2</v>
      </c>
      <c r="R176" s="37">
        <v>1.4800000000000001E-2</v>
      </c>
      <c r="S176" s="37">
        <v>9.4999999999999998E-3</v>
      </c>
      <c r="T176" s="37">
        <v>0.30790000000000001</v>
      </c>
      <c r="U176" s="37"/>
      <c r="V176" s="37"/>
      <c r="W176" s="37">
        <v>0.1641</v>
      </c>
      <c r="X176" s="37">
        <v>0.14069999999999999</v>
      </c>
      <c r="Y176" s="37">
        <v>5.1999999999999998E-3</v>
      </c>
      <c r="Z176" s="37">
        <v>2.8999999999999998E-3</v>
      </c>
      <c r="AA176" s="37">
        <v>0</v>
      </c>
      <c r="AB176" s="37">
        <v>0</v>
      </c>
      <c r="AC176" s="56"/>
      <c r="AD176" s="23"/>
    </row>
    <row r="177" spans="1:30" s="14" customFormat="1" ht="12.5">
      <c r="A177" s="79"/>
      <c r="B177" s="9"/>
      <c r="C177" s="134"/>
      <c r="D177" s="36">
        <f t="shared" ref="D177" si="251">$C176*D176</f>
        <v>22067.129699999998</v>
      </c>
      <c r="E177" s="36">
        <f t="shared" ref="E177" si="252">$C176*E176</f>
        <v>0</v>
      </c>
      <c r="F177" s="36">
        <f t="shared" ref="F177:O177" si="253">$C176*F176</f>
        <v>0</v>
      </c>
      <c r="G177" s="36">
        <f t="shared" si="253"/>
        <v>0</v>
      </c>
      <c r="H177" s="36">
        <f t="shared" si="253"/>
        <v>0</v>
      </c>
      <c r="I177" s="36">
        <f t="shared" si="253"/>
        <v>0</v>
      </c>
      <c r="J177" s="36">
        <f t="shared" si="253"/>
        <v>0</v>
      </c>
      <c r="K177" s="36">
        <f t="shared" si="253"/>
        <v>0</v>
      </c>
      <c r="L177" s="36">
        <f t="shared" si="253"/>
        <v>0</v>
      </c>
      <c r="M177" s="36">
        <f t="shared" si="253"/>
        <v>41314.570605000001</v>
      </c>
      <c r="N177" s="36">
        <f t="shared" si="253"/>
        <v>0</v>
      </c>
      <c r="O177" s="36">
        <f t="shared" si="253"/>
        <v>0</v>
      </c>
      <c r="P177" s="36">
        <f t="shared" ref="P177" si="254">$C176*P176</f>
        <v>0</v>
      </c>
      <c r="Q177" s="36">
        <f t="shared" ref="Q177" si="255">$C176*Q176</f>
        <v>23636.347812</v>
      </c>
      <c r="R177" s="36">
        <f t="shared" ref="R177:AB177" si="256">$C176*R176</f>
        <v>3628.8168839999998</v>
      </c>
      <c r="S177" s="36">
        <f t="shared" si="256"/>
        <v>2329.3081349999998</v>
      </c>
      <c r="T177" s="36">
        <f t="shared" si="256"/>
        <v>75494.102606999993</v>
      </c>
      <c r="U177" s="36">
        <f t="shared" si="256"/>
        <v>0</v>
      </c>
      <c r="V177" s="36">
        <f t="shared" si="256"/>
        <v>0</v>
      </c>
      <c r="W177" s="36">
        <f t="shared" si="256"/>
        <v>40235.733152999994</v>
      </c>
      <c r="X177" s="36">
        <f t="shared" si="256"/>
        <v>34498.279430999995</v>
      </c>
      <c r="Y177" s="36">
        <f t="shared" si="256"/>
        <v>1274.9897159999998</v>
      </c>
      <c r="Z177" s="36">
        <f t="shared" si="256"/>
        <v>711.0519569999999</v>
      </c>
      <c r="AA177" s="36">
        <f t="shared" si="256"/>
        <v>0</v>
      </c>
      <c r="AB177" s="36">
        <f t="shared" si="256"/>
        <v>0</v>
      </c>
      <c r="AC177" s="56"/>
      <c r="AD177" s="23"/>
    </row>
    <row r="178" spans="1:30" s="14" customFormat="1" ht="12.5">
      <c r="A178" s="78" t="s">
        <v>310</v>
      </c>
      <c r="B178" s="15">
        <v>12076193</v>
      </c>
      <c r="C178" s="134">
        <f t="shared" si="244"/>
        <v>1006349.42</v>
      </c>
      <c r="D178" s="4"/>
      <c r="E178" s="4"/>
      <c r="F178" s="4">
        <v>2.0199999999999999E-2</v>
      </c>
      <c r="G178" s="4"/>
      <c r="H178" s="4">
        <v>0.75219999999999998</v>
      </c>
      <c r="I178" s="4"/>
      <c r="J178" s="4"/>
      <c r="K178" s="4"/>
      <c r="L178" s="4"/>
      <c r="M178" s="4"/>
      <c r="N178" s="4">
        <v>0.161</v>
      </c>
      <c r="O178" s="4"/>
      <c r="P178" s="4"/>
      <c r="Q178" s="4"/>
      <c r="R178" s="4"/>
      <c r="S178" s="4"/>
      <c r="T178" s="4"/>
      <c r="U178" s="4"/>
      <c r="V178" s="4">
        <v>6.6600000000000006E-2</v>
      </c>
      <c r="W178" s="4"/>
      <c r="X178" s="4"/>
      <c r="Y178" s="4"/>
      <c r="Z178" s="4"/>
      <c r="AA178" s="4"/>
      <c r="AB178" s="4"/>
      <c r="AC178" s="56"/>
      <c r="AD178" s="23"/>
    </row>
    <row r="179" spans="1:30" s="14" customFormat="1" ht="12.5">
      <c r="A179" s="79"/>
      <c r="B179" s="9"/>
      <c r="C179" s="134"/>
      <c r="D179" s="5">
        <f t="shared" ref="D179" si="257">$C178*D178</f>
        <v>0</v>
      </c>
      <c r="E179" s="5">
        <f t="shared" ref="E179" si="258">$C178*E178</f>
        <v>0</v>
      </c>
      <c r="F179" s="5">
        <f t="shared" ref="F179:O179" si="259">$C178*F178</f>
        <v>20328.258284</v>
      </c>
      <c r="G179" s="5">
        <f t="shared" si="259"/>
        <v>0</v>
      </c>
      <c r="H179" s="5">
        <f t="shared" si="259"/>
        <v>756976.03372399998</v>
      </c>
      <c r="I179" s="5">
        <f t="shared" si="259"/>
        <v>0</v>
      </c>
      <c r="J179" s="5">
        <f t="shared" si="259"/>
        <v>0</v>
      </c>
      <c r="K179" s="5">
        <f t="shared" si="259"/>
        <v>0</v>
      </c>
      <c r="L179" s="5">
        <f t="shared" si="259"/>
        <v>0</v>
      </c>
      <c r="M179" s="5">
        <f t="shared" si="259"/>
        <v>0</v>
      </c>
      <c r="N179" s="5">
        <f t="shared" si="259"/>
        <v>162022.25662</v>
      </c>
      <c r="O179" s="5">
        <f t="shared" si="259"/>
        <v>0</v>
      </c>
      <c r="P179" s="5">
        <f t="shared" ref="P179" si="260">$C178*P178</f>
        <v>0</v>
      </c>
      <c r="Q179" s="5">
        <f t="shared" ref="Q179" si="261">$C178*Q178</f>
        <v>0</v>
      </c>
      <c r="R179" s="5">
        <f t="shared" ref="R179:AB179" si="262">$C178*R178</f>
        <v>0</v>
      </c>
      <c r="S179" s="5">
        <f t="shared" si="262"/>
        <v>0</v>
      </c>
      <c r="T179" s="5">
        <f t="shared" si="262"/>
        <v>0</v>
      </c>
      <c r="U179" s="5">
        <f t="shared" si="262"/>
        <v>0</v>
      </c>
      <c r="V179" s="5">
        <f t="shared" si="262"/>
        <v>67022.871372000009</v>
      </c>
      <c r="W179" s="5">
        <f t="shared" si="262"/>
        <v>0</v>
      </c>
      <c r="X179" s="5">
        <f t="shared" si="262"/>
        <v>0</v>
      </c>
      <c r="Y179" s="5">
        <f t="shared" si="262"/>
        <v>0</v>
      </c>
      <c r="Z179" s="5">
        <f t="shared" si="262"/>
        <v>0</v>
      </c>
      <c r="AA179" s="5">
        <f t="shared" si="262"/>
        <v>0</v>
      </c>
      <c r="AB179" s="5">
        <f t="shared" si="262"/>
        <v>0</v>
      </c>
      <c r="AC179" s="56"/>
      <c r="AD179" s="23"/>
    </row>
    <row r="180" spans="1:30" s="14" customFormat="1" ht="12.5">
      <c r="A180" s="78" t="s">
        <v>311</v>
      </c>
      <c r="B180" s="15">
        <v>3243605</v>
      </c>
      <c r="C180" s="134">
        <f t="shared" si="244"/>
        <v>270300.42</v>
      </c>
      <c r="D180" s="4"/>
      <c r="E180" s="4"/>
      <c r="F180" s="4">
        <v>4.4200000000000003E-2</v>
      </c>
      <c r="G180" s="4"/>
      <c r="H180" s="4">
        <v>0.66949999999999998</v>
      </c>
      <c r="I180" s="4">
        <v>4.1200000000000001E-2</v>
      </c>
      <c r="J180" s="4">
        <v>4.8999999999999998E-3</v>
      </c>
      <c r="K180" s="4"/>
      <c r="L180" s="4"/>
      <c r="M180" s="4"/>
      <c r="N180" s="4">
        <v>0.18759999999999999</v>
      </c>
      <c r="O180" s="4"/>
      <c r="P180" s="4"/>
      <c r="Q180" s="4"/>
      <c r="R180" s="4"/>
      <c r="S180" s="4"/>
      <c r="T180" s="4"/>
      <c r="U180" s="4">
        <v>5.0000000000000001E-4</v>
      </c>
      <c r="V180" s="4">
        <v>5.21E-2</v>
      </c>
      <c r="W180" s="4"/>
      <c r="X180" s="4"/>
      <c r="Y180" s="4"/>
      <c r="Z180" s="4"/>
      <c r="AA180" s="4"/>
      <c r="AB180" s="4"/>
      <c r="AC180" s="56"/>
      <c r="AD180" s="23"/>
    </row>
    <row r="181" spans="1:30" s="14" customFormat="1" ht="12.5">
      <c r="A181" s="79"/>
      <c r="B181" s="9"/>
      <c r="C181" s="134"/>
      <c r="D181" s="5">
        <f t="shared" ref="D181" si="263">$C180*D180</f>
        <v>0</v>
      </c>
      <c r="E181" s="5">
        <f t="shared" ref="E181" si="264">$C180*E180</f>
        <v>0</v>
      </c>
      <c r="F181" s="5">
        <f t="shared" ref="F181:O181" si="265">$C180*F180</f>
        <v>11947.278564</v>
      </c>
      <c r="G181" s="5">
        <f t="shared" si="265"/>
        <v>0</v>
      </c>
      <c r="H181" s="5">
        <f t="shared" si="265"/>
        <v>180966.13118999999</v>
      </c>
      <c r="I181" s="5">
        <f t="shared" si="265"/>
        <v>11136.377304</v>
      </c>
      <c r="J181" s="5">
        <f t="shared" si="265"/>
        <v>1324.4720579999998</v>
      </c>
      <c r="K181" s="5">
        <f t="shared" si="265"/>
        <v>0</v>
      </c>
      <c r="L181" s="5">
        <f t="shared" si="265"/>
        <v>0</v>
      </c>
      <c r="M181" s="5">
        <f t="shared" si="265"/>
        <v>0</v>
      </c>
      <c r="N181" s="5">
        <f t="shared" si="265"/>
        <v>50708.358791999992</v>
      </c>
      <c r="O181" s="5">
        <f t="shared" si="265"/>
        <v>0</v>
      </c>
      <c r="P181" s="5">
        <f t="shared" ref="P181" si="266">$C180*P180</f>
        <v>0</v>
      </c>
      <c r="Q181" s="5">
        <f t="shared" ref="Q181" si="267">$C180*Q180</f>
        <v>0</v>
      </c>
      <c r="R181" s="5">
        <f t="shared" ref="R181:AB181" si="268">$C180*R180</f>
        <v>0</v>
      </c>
      <c r="S181" s="5">
        <f t="shared" si="268"/>
        <v>0</v>
      </c>
      <c r="T181" s="5">
        <f t="shared" si="268"/>
        <v>0</v>
      </c>
      <c r="U181" s="5">
        <f t="shared" si="268"/>
        <v>135.15020999999999</v>
      </c>
      <c r="V181" s="5">
        <f t="shared" si="268"/>
        <v>14082.651882</v>
      </c>
      <c r="W181" s="5">
        <f t="shared" si="268"/>
        <v>0</v>
      </c>
      <c r="X181" s="5">
        <f t="shared" si="268"/>
        <v>0</v>
      </c>
      <c r="Y181" s="5">
        <f t="shared" si="268"/>
        <v>0</v>
      </c>
      <c r="Z181" s="5">
        <f t="shared" si="268"/>
        <v>0</v>
      </c>
      <c r="AA181" s="5">
        <f t="shared" si="268"/>
        <v>0</v>
      </c>
      <c r="AB181" s="5">
        <f t="shared" si="268"/>
        <v>0</v>
      </c>
      <c r="AC181" s="56"/>
      <c r="AD181" s="23"/>
    </row>
    <row r="182" spans="1:30" s="14" customFormat="1" ht="12.5">
      <c r="A182" s="78" t="s">
        <v>382</v>
      </c>
      <c r="B182" s="15">
        <v>4068150</v>
      </c>
      <c r="C182" s="134">
        <f t="shared" si="244"/>
        <v>339012.5</v>
      </c>
      <c r="D182" s="4"/>
      <c r="E182" s="4"/>
      <c r="F182" s="4">
        <v>4.4200000000000003E-2</v>
      </c>
      <c r="G182" s="4"/>
      <c r="H182" s="4">
        <v>0.66949999999999998</v>
      </c>
      <c r="I182" s="4">
        <v>4.1200000000000001E-2</v>
      </c>
      <c r="J182" s="4">
        <v>4.8999999999999998E-3</v>
      </c>
      <c r="K182" s="4"/>
      <c r="L182" s="4"/>
      <c r="M182" s="4"/>
      <c r="N182" s="4">
        <v>0.18759999999999999</v>
      </c>
      <c r="O182" s="4"/>
      <c r="P182" s="4"/>
      <c r="Q182" s="4"/>
      <c r="R182" s="4"/>
      <c r="S182" s="4"/>
      <c r="T182" s="4"/>
      <c r="U182" s="4">
        <v>5.0000000000000001E-4</v>
      </c>
      <c r="V182" s="4">
        <v>5.21E-2</v>
      </c>
      <c r="W182" s="4"/>
      <c r="X182" s="4"/>
      <c r="Y182" s="4"/>
      <c r="Z182" s="4"/>
      <c r="AA182" s="4"/>
      <c r="AB182" s="4"/>
      <c r="AC182" s="56"/>
      <c r="AD182" s="23"/>
    </row>
    <row r="183" spans="1:30" s="14" customFormat="1" ht="12.5">
      <c r="A183" s="79"/>
      <c r="B183" s="9"/>
      <c r="C183" s="134"/>
      <c r="D183" s="5">
        <f t="shared" ref="D183" si="269">$C182*D182</f>
        <v>0</v>
      </c>
      <c r="E183" s="5">
        <f t="shared" ref="E183" si="270">$C182*E182</f>
        <v>0</v>
      </c>
      <c r="F183" s="5">
        <f t="shared" ref="F183:O183" si="271">$C182*F182</f>
        <v>14984.352500000001</v>
      </c>
      <c r="G183" s="5">
        <f t="shared" si="271"/>
        <v>0</v>
      </c>
      <c r="H183" s="5">
        <f t="shared" si="271"/>
        <v>226968.86874999999</v>
      </c>
      <c r="I183" s="5">
        <f t="shared" si="271"/>
        <v>13967.315000000001</v>
      </c>
      <c r="J183" s="5">
        <f t="shared" si="271"/>
        <v>1661.1612499999999</v>
      </c>
      <c r="K183" s="5">
        <f t="shared" si="271"/>
        <v>0</v>
      </c>
      <c r="L183" s="5">
        <f t="shared" si="271"/>
        <v>0</v>
      </c>
      <c r="M183" s="5">
        <f t="shared" si="271"/>
        <v>0</v>
      </c>
      <c r="N183" s="5">
        <f t="shared" si="271"/>
        <v>63598.744999999995</v>
      </c>
      <c r="O183" s="5">
        <f t="shared" si="271"/>
        <v>0</v>
      </c>
      <c r="P183" s="5">
        <f t="shared" ref="P183" si="272">$C182*P182</f>
        <v>0</v>
      </c>
      <c r="Q183" s="5">
        <f t="shared" ref="Q183" si="273">$C182*Q182</f>
        <v>0</v>
      </c>
      <c r="R183" s="5">
        <f t="shared" ref="R183:AB183" si="274">$C182*R182</f>
        <v>0</v>
      </c>
      <c r="S183" s="5">
        <f t="shared" si="274"/>
        <v>0</v>
      </c>
      <c r="T183" s="5">
        <f t="shared" si="274"/>
        <v>0</v>
      </c>
      <c r="U183" s="5">
        <f t="shared" si="274"/>
        <v>169.50624999999999</v>
      </c>
      <c r="V183" s="5">
        <f t="shared" si="274"/>
        <v>17662.55125</v>
      </c>
      <c r="W183" s="5">
        <f t="shared" si="274"/>
        <v>0</v>
      </c>
      <c r="X183" s="5">
        <f t="shared" si="274"/>
        <v>0</v>
      </c>
      <c r="Y183" s="5">
        <f t="shared" si="274"/>
        <v>0</v>
      </c>
      <c r="Z183" s="5">
        <f t="shared" si="274"/>
        <v>0</v>
      </c>
      <c r="AA183" s="5">
        <f t="shared" si="274"/>
        <v>0</v>
      </c>
      <c r="AB183" s="5">
        <f t="shared" si="274"/>
        <v>0</v>
      </c>
      <c r="AC183" s="56"/>
      <c r="AD183" s="23"/>
    </row>
    <row r="184" spans="1:30" s="14" customFormat="1" ht="12.5">
      <c r="A184" s="78" t="s">
        <v>584</v>
      </c>
      <c r="B184" s="15">
        <f>1220207/2</f>
        <v>610103.5</v>
      </c>
      <c r="C184" s="134">
        <f t="shared" si="244"/>
        <v>50841.96</v>
      </c>
      <c r="D184" s="35">
        <v>1.5800000000000002E-2</v>
      </c>
      <c r="E184" s="35">
        <v>0.1371</v>
      </c>
      <c r="F184" s="35">
        <v>5.4899999999999997E-2</v>
      </c>
      <c r="G184" s="35">
        <v>7.6899999999999996E-2</v>
      </c>
      <c r="H184" s="35">
        <v>4.1599999999999998E-2</v>
      </c>
      <c r="I184" s="35">
        <v>0.13250000000000001</v>
      </c>
      <c r="J184" s="35">
        <v>2.07E-2</v>
      </c>
      <c r="K184" s="35">
        <v>3.1800000000000002E-2</v>
      </c>
      <c r="L184" s="35">
        <v>1.6500000000000001E-2</v>
      </c>
      <c r="M184" s="35">
        <v>2.5700000000000001E-2</v>
      </c>
      <c r="N184" s="35">
        <v>0.14199999999999999</v>
      </c>
      <c r="O184" s="35">
        <v>2.3E-2</v>
      </c>
      <c r="P184" s="35">
        <v>0</v>
      </c>
      <c r="Q184" s="35">
        <v>3.7999999999999999E-2</v>
      </c>
      <c r="R184" s="35">
        <v>1.8800000000000001E-2</v>
      </c>
      <c r="S184" s="35">
        <v>4.1999999999999997E-3</v>
      </c>
      <c r="T184" s="35">
        <v>5.3199999999999997E-2</v>
      </c>
      <c r="U184" s="35">
        <v>1.8100000000000002E-2</v>
      </c>
      <c r="V184" s="35">
        <v>3.7900000000000003E-2</v>
      </c>
      <c r="W184" s="35">
        <v>4.58E-2</v>
      </c>
      <c r="X184" s="35">
        <v>6.2399999999999997E-2</v>
      </c>
      <c r="Y184" s="35">
        <v>2.5000000000000001E-3</v>
      </c>
      <c r="Z184" s="4">
        <v>0</v>
      </c>
      <c r="AA184" s="4">
        <v>5.9999999999999995E-4</v>
      </c>
      <c r="AB184" s="4">
        <v>0</v>
      </c>
      <c r="AC184" s="56"/>
      <c r="AD184" s="23"/>
    </row>
    <row r="185" spans="1:30" s="14" customFormat="1" ht="12.5">
      <c r="A185" s="79"/>
      <c r="B185" s="9"/>
      <c r="C185" s="134"/>
      <c r="D185" s="5">
        <f t="shared" ref="D185" si="275">$C184*D184</f>
        <v>803.30296800000008</v>
      </c>
      <c r="E185" s="5">
        <f t="shared" ref="E185" si="276">$C184*E184</f>
        <v>6970.4327160000003</v>
      </c>
      <c r="F185" s="5">
        <f t="shared" ref="F185:O185" si="277">$C184*F184</f>
        <v>2791.2236039999998</v>
      </c>
      <c r="G185" s="5">
        <f t="shared" si="277"/>
        <v>3909.7467239999996</v>
      </c>
      <c r="H185" s="5">
        <f t="shared" si="277"/>
        <v>2115.0255359999996</v>
      </c>
      <c r="I185" s="5">
        <f t="shared" si="277"/>
        <v>6736.5596999999998</v>
      </c>
      <c r="J185" s="5">
        <f t="shared" si="277"/>
        <v>1052.428572</v>
      </c>
      <c r="K185" s="5">
        <f t="shared" si="277"/>
        <v>1616.774328</v>
      </c>
      <c r="L185" s="5">
        <f t="shared" si="277"/>
        <v>838.89233999999999</v>
      </c>
      <c r="M185" s="5">
        <f t="shared" si="277"/>
        <v>1306.6383720000001</v>
      </c>
      <c r="N185" s="5">
        <f t="shared" si="277"/>
        <v>7219.5583199999992</v>
      </c>
      <c r="O185" s="5">
        <f t="shared" si="277"/>
        <v>1169.36508</v>
      </c>
      <c r="P185" s="5">
        <f t="shared" ref="P185" si="278">$C184*P184</f>
        <v>0</v>
      </c>
      <c r="Q185" s="5">
        <f t="shared" ref="Q185" si="279">$C184*Q184</f>
        <v>1931.9944799999998</v>
      </c>
      <c r="R185" s="5">
        <f t="shared" ref="R185:AB185" si="280">$C184*R184</f>
        <v>955.82884799999999</v>
      </c>
      <c r="S185" s="5">
        <f t="shared" si="280"/>
        <v>213.53623199999998</v>
      </c>
      <c r="T185" s="5">
        <f t="shared" si="280"/>
        <v>2704.7922719999997</v>
      </c>
      <c r="U185" s="5">
        <f t="shared" si="280"/>
        <v>920.23947600000008</v>
      </c>
      <c r="V185" s="5">
        <f t="shared" si="280"/>
        <v>1926.910284</v>
      </c>
      <c r="W185" s="5">
        <f t="shared" si="280"/>
        <v>2328.561768</v>
      </c>
      <c r="X185" s="5">
        <f t="shared" si="280"/>
        <v>3172.5383039999997</v>
      </c>
      <c r="Y185" s="5">
        <f t="shared" si="280"/>
        <v>127.1049</v>
      </c>
      <c r="Z185" s="5">
        <f t="shared" si="280"/>
        <v>0</v>
      </c>
      <c r="AA185" s="5">
        <f t="shared" si="280"/>
        <v>30.505175999999995</v>
      </c>
      <c r="AB185" s="5">
        <f t="shared" si="280"/>
        <v>0</v>
      </c>
      <c r="AC185" s="56"/>
      <c r="AD185" s="23"/>
    </row>
    <row r="186" spans="1:30" s="14" customFormat="1" ht="12.5">
      <c r="A186" s="78" t="s">
        <v>587</v>
      </c>
      <c r="B186" s="15">
        <f>1220207/2</f>
        <v>610103.5</v>
      </c>
      <c r="C186" s="134">
        <f t="shared" si="244"/>
        <v>50841.96</v>
      </c>
      <c r="D186" s="4">
        <v>6.1999999999999998E-3</v>
      </c>
      <c r="E186" s="4"/>
      <c r="F186" s="4"/>
      <c r="G186" s="4"/>
      <c r="H186" s="4">
        <v>0.20330000000000001</v>
      </c>
      <c r="I186" s="4"/>
      <c r="J186" s="4"/>
      <c r="K186" s="4"/>
      <c r="L186" s="4"/>
      <c r="M186" s="4">
        <v>2.0899999999999998E-2</v>
      </c>
      <c r="N186" s="4">
        <v>0.39760000000000001</v>
      </c>
      <c r="O186" s="4"/>
      <c r="P186" s="4"/>
      <c r="Q186" s="4">
        <v>4.6399999999999997E-2</v>
      </c>
      <c r="R186" s="4"/>
      <c r="S186" s="4">
        <v>4.8999999999999998E-3</v>
      </c>
      <c r="T186" s="4">
        <v>1.9800000000000002E-2</v>
      </c>
      <c r="U186" s="4"/>
      <c r="V186" s="4">
        <v>0.18759999999999999</v>
      </c>
      <c r="W186" s="4"/>
      <c r="X186" s="4">
        <v>0.1091</v>
      </c>
      <c r="Y186" s="4">
        <v>4.1999999999999997E-3</v>
      </c>
      <c r="Z186" s="4"/>
      <c r="AA186" s="4"/>
      <c r="AB186" s="4"/>
      <c r="AC186" s="56"/>
      <c r="AD186" s="23"/>
    </row>
    <row r="187" spans="1:30" s="14" customFormat="1" ht="12.5">
      <c r="A187" s="79"/>
      <c r="B187" s="9"/>
      <c r="C187" s="134"/>
      <c r="D187" s="5">
        <f t="shared" ref="D187" si="281">$C186*D186</f>
        <v>315.22015199999998</v>
      </c>
      <c r="E187" s="5">
        <f t="shared" ref="E187" si="282">$C186*E186</f>
        <v>0</v>
      </c>
      <c r="F187" s="5">
        <f t="shared" ref="F187:O187" si="283">$C186*F186</f>
        <v>0</v>
      </c>
      <c r="G187" s="5">
        <f t="shared" si="283"/>
        <v>0</v>
      </c>
      <c r="H187" s="5">
        <f t="shared" si="283"/>
        <v>10336.170468</v>
      </c>
      <c r="I187" s="5">
        <f t="shared" si="283"/>
        <v>0</v>
      </c>
      <c r="J187" s="5">
        <f t="shared" si="283"/>
        <v>0</v>
      </c>
      <c r="K187" s="5">
        <f t="shared" si="283"/>
        <v>0</v>
      </c>
      <c r="L187" s="5">
        <f t="shared" si="283"/>
        <v>0</v>
      </c>
      <c r="M187" s="5">
        <f t="shared" si="283"/>
        <v>1062.5969639999998</v>
      </c>
      <c r="N187" s="5">
        <f t="shared" si="283"/>
        <v>20214.763296000001</v>
      </c>
      <c r="O187" s="5">
        <f t="shared" si="283"/>
        <v>0</v>
      </c>
      <c r="P187" s="5">
        <f t="shared" ref="P187" si="284">$C186*P186</f>
        <v>0</v>
      </c>
      <c r="Q187" s="5">
        <f t="shared" ref="Q187" si="285">$C186*Q186</f>
        <v>2359.0669439999997</v>
      </c>
      <c r="R187" s="5">
        <f t="shared" ref="R187:AB187" si="286">$C186*R186</f>
        <v>0</v>
      </c>
      <c r="S187" s="5">
        <f t="shared" si="286"/>
        <v>249.12560399999998</v>
      </c>
      <c r="T187" s="5">
        <f t="shared" si="286"/>
        <v>1006.6708080000001</v>
      </c>
      <c r="U187" s="5">
        <f t="shared" si="286"/>
        <v>0</v>
      </c>
      <c r="V187" s="5">
        <f t="shared" si="286"/>
        <v>9537.9516960000001</v>
      </c>
      <c r="W187" s="5">
        <f t="shared" si="286"/>
        <v>0</v>
      </c>
      <c r="X187" s="5">
        <f t="shared" si="286"/>
        <v>5546.8578360000001</v>
      </c>
      <c r="Y187" s="5">
        <f t="shared" si="286"/>
        <v>213.53623199999998</v>
      </c>
      <c r="Z187" s="5">
        <f t="shared" si="286"/>
        <v>0</v>
      </c>
      <c r="AA187" s="5">
        <f t="shared" si="286"/>
        <v>0</v>
      </c>
      <c r="AB187" s="5">
        <f t="shared" si="286"/>
        <v>0</v>
      </c>
      <c r="AC187" s="56"/>
      <c r="AD187" s="23"/>
    </row>
    <row r="188" spans="1:30" s="14" customFormat="1" ht="12.5">
      <c r="A188" s="78" t="s">
        <v>585</v>
      </c>
      <c r="B188" s="15">
        <v>49231</v>
      </c>
      <c r="C188" s="134">
        <f t="shared" si="244"/>
        <v>4102.58</v>
      </c>
      <c r="D188" s="4"/>
      <c r="E188" s="4">
        <v>2.2499999999999999E-2</v>
      </c>
      <c r="F188" s="4">
        <v>2.58E-2</v>
      </c>
      <c r="G188" s="4"/>
      <c r="H188" s="4">
        <v>0.4461</v>
      </c>
      <c r="I188" s="4">
        <v>5.1000000000000004E-3</v>
      </c>
      <c r="J188" s="4">
        <v>4.0000000000000001E-3</v>
      </c>
      <c r="K188" s="4">
        <v>1.3899999999999999E-2</v>
      </c>
      <c r="L188" s="4">
        <v>1.4E-3</v>
      </c>
      <c r="M188" s="4"/>
      <c r="N188" s="4">
        <v>0.27050000000000002</v>
      </c>
      <c r="O188" s="4">
        <v>5.1999999999999998E-3</v>
      </c>
      <c r="P188" s="4"/>
      <c r="Q188" s="4"/>
      <c r="R188" s="4"/>
      <c r="S188" s="4"/>
      <c r="T188" s="4"/>
      <c r="U188" s="4">
        <v>2.0000000000000001E-4</v>
      </c>
      <c r="V188" s="4">
        <v>0.20530000000000001</v>
      </c>
      <c r="W188" s="4"/>
      <c r="X188" s="4"/>
      <c r="Y188" s="4"/>
      <c r="Z188" s="4"/>
      <c r="AA188" s="4"/>
      <c r="AB188" s="4"/>
      <c r="AC188" s="56"/>
      <c r="AD188" s="23"/>
    </row>
    <row r="189" spans="1:30" s="14" customFormat="1" ht="12.5">
      <c r="A189" s="79"/>
      <c r="B189" s="9"/>
      <c r="C189" s="134"/>
      <c r="D189" s="5">
        <f t="shared" ref="D189" si="287">$C188*D188</f>
        <v>0</v>
      </c>
      <c r="E189" s="5">
        <f t="shared" ref="E189" si="288">$C188*E188</f>
        <v>92.308049999999994</v>
      </c>
      <c r="F189" s="5">
        <f t="shared" ref="F189:O189" si="289">$C188*F188</f>
        <v>105.846564</v>
      </c>
      <c r="G189" s="5">
        <f t="shared" si="289"/>
        <v>0</v>
      </c>
      <c r="H189" s="5">
        <f t="shared" si="289"/>
        <v>1830.160938</v>
      </c>
      <c r="I189" s="5">
        <f t="shared" si="289"/>
        <v>20.923158000000001</v>
      </c>
      <c r="J189" s="5">
        <f t="shared" si="289"/>
        <v>16.410319999999999</v>
      </c>
      <c r="K189" s="5">
        <f t="shared" si="289"/>
        <v>57.025861999999996</v>
      </c>
      <c r="L189" s="5">
        <f t="shared" si="289"/>
        <v>5.7436119999999997</v>
      </c>
      <c r="M189" s="5">
        <f t="shared" si="289"/>
        <v>0</v>
      </c>
      <c r="N189" s="5">
        <f t="shared" si="289"/>
        <v>1109.7478900000001</v>
      </c>
      <c r="O189" s="5">
        <f t="shared" si="289"/>
        <v>21.333416</v>
      </c>
      <c r="P189" s="5">
        <f t="shared" ref="P189" si="290">$C188*P188</f>
        <v>0</v>
      </c>
      <c r="Q189" s="5">
        <f t="shared" ref="Q189" si="291">$C188*Q188</f>
        <v>0</v>
      </c>
      <c r="R189" s="5">
        <f t="shared" ref="R189:AB189" si="292">$C188*R188</f>
        <v>0</v>
      </c>
      <c r="S189" s="5">
        <f t="shared" si="292"/>
        <v>0</v>
      </c>
      <c r="T189" s="5">
        <f t="shared" si="292"/>
        <v>0</v>
      </c>
      <c r="U189" s="5">
        <f t="shared" si="292"/>
        <v>0.82051600000000002</v>
      </c>
      <c r="V189" s="5">
        <f t="shared" si="292"/>
        <v>842.25967400000002</v>
      </c>
      <c r="W189" s="5">
        <f t="shared" si="292"/>
        <v>0</v>
      </c>
      <c r="X189" s="5">
        <f t="shared" si="292"/>
        <v>0</v>
      </c>
      <c r="Y189" s="5">
        <f t="shared" si="292"/>
        <v>0</v>
      </c>
      <c r="Z189" s="5">
        <f t="shared" si="292"/>
        <v>0</v>
      </c>
      <c r="AA189" s="5">
        <f t="shared" si="292"/>
        <v>0</v>
      </c>
      <c r="AB189" s="5">
        <f t="shared" si="292"/>
        <v>0</v>
      </c>
      <c r="AC189" s="56"/>
      <c r="AD189" s="23"/>
    </row>
    <row r="190" spans="1:30" s="14" customFormat="1" ht="12.5">
      <c r="A190" s="78" t="s">
        <v>586</v>
      </c>
      <c r="B190" s="15">
        <v>1677361</v>
      </c>
      <c r="C190" s="134">
        <f t="shared" si="244"/>
        <v>139780.07999999999</v>
      </c>
      <c r="D190" s="4"/>
      <c r="E190" s="4">
        <v>2.2499999999999999E-2</v>
      </c>
      <c r="F190" s="4">
        <v>2.58E-2</v>
      </c>
      <c r="G190" s="4"/>
      <c r="H190" s="4">
        <v>0.4461</v>
      </c>
      <c r="I190" s="4">
        <v>5.1000000000000004E-3</v>
      </c>
      <c r="J190" s="4">
        <v>4.0000000000000001E-3</v>
      </c>
      <c r="K190" s="4">
        <v>1.3899999999999999E-2</v>
      </c>
      <c r="L190" s="4">
        <v>1.4E-3</v>
      </c>
      <c r="M190" s="4"/>
      <c r="N190" s="4">
        <v>0.27050000000000002</v>
      </c>
      <c r="O190" s="4">
        <v>5.1999999999999998E-3</v>
      </c>
      <c r="P190" s="4"/>
      <c r="Q190" s="4"/>
      <c r="R190" s="4"/>
      <c r="S190" s="4"/>
      <c r="T190" s="4"/>
      <c r="U190" s="4">
        <v>2.0000000000000001E-4</v>
      </c>
      <c r="V190" s="4">
        <v>0.20530000000000001</v>
      </c>
      <c r="W190" s="4"/>
      <c r="X190" s="4"/>
      <c r="Y190" s="4"/>
      <c r="Z190" s="4"/>
      <c r="AA190" s="4"/>
      <c r="AB190" s="4"/>
      <c r="AC190" s="56"/>
      <c r="AD190" s="23"/>
    </row>
    <row r="191" spans="1:30" s="14" customFormat="1" ht="12.5">
      <c r="A191" s="79"/>
      <c r="B191" s="9"/>
      <c r="C191" s="134"/>
      <c r="D191" s="5">
        <f t="shared" ref="D191:O195" si="293">$C190*D190</f>
        <v>0</v>
      </c>
      <c r="E191" s="5">
        <f t="shared" ref="E191:O193" si="294">$C190*E190</f>
        <v>3145.0517999999997</v>
      </c>
      <c r="F191" s="5">
        <f t="shared" ref="F191:O191" si="295">$C190*F190</f>
        <v>3606.3260639999999</v>
      </c>
      <c r="G191" s="5">
        <f t="shared" si="295"/>
        <v>0</v>
      </c>
      <c r="H191" s="5">
        <f t="shared" si="295"/>
        <v>62355.893687999996</v>
      </c>
      <c r="I191" s="5">
        <f t="shared" si="295"/>
        <v>712.87840800000004</v>
      </c>
      <c r="J191" s="5">
        <f t="shared" si="295"/>
        <v>559.12031999999999</v>
      </c>
      <c r="K191" s="5">
        <f t="shared" si="295"/>
        <v>1942.9431119999997</v>
      </c>
      <c r="L191" s="5">
        <f t="shared" si="295"/>
        <v>195.69211199999998</v>
      </c>
      <c r="M191" s="5">
        <f t="shared" si="295"/>
        <v>0</v>
      </c>
      <c r="N191" s="5">
        <f t="shared" si="295"/>
        <v>37810.511639999997</v>
      </c>
      <c r="O191" s="5">
        <f t="shared" si="295"/>
        <v>726.85641599999985</v>
      </c>
      <c r="P191" s="5">
        <f t="shared" ref="P191:AB195" si="296">$C190*P190</f>
        <v>0</v>
      </c>
      <c r="Q191" s="5">
        <f t="shared" ref="Q191:AB193" si="297">$C190*Q190</f>
        <v>0</v>
      </c>
      <c r="R191" s="5">
        <f t="shared" ref="R191:AB191" si="298">$C190*R190</f>
        <v>0</v>
      </c>
      <c r="S191" s="5">
        <f t="shared" si="298"/>
        <v>0</v>
      </c>
      <c r="T191" s="5">
        <f t="shared" si="298"/>
        <v>0</v>
      </c>
      <c r="U191" s="5">
        <f t="shared" si="298"/>
        <v>27.956015999999998</v>
      </c>
      <c r="V191" s="5">
        <f t="shared" si="298"/>
        <v>28696.850424</v>
      </c>
      <c r="W191" s="5">
        <f t="shared" si="298"/>
        <v>0</v>
      </c>
      <c r="X191" s="5">
        <f t="shared" si="298"/>
        <v>0</v>
      </c>
      <c r="Y191" s="5">
        <f t="shared" si="298"/>
        <v>0</v>
      </c>
      <c r="Z191" s="5">
        <f t="shared" si="298"/>
        <v>0</v>
      </c>
      <c r="AA191" s="5">
        <f t="shared" si="298"/>
        <v>0</v>
      </c>
      <c r="AB191" s="5">
        <f t="shared" si="298"/>
        <v>0</v>
      </c>
      <c r="AC191" s="56"/>
      <c r="AD191" s="23"/>
    </row>
    <row r="192" spans="1:30" s="14" customFormat="1" ht="12.5">
      <c r="A192" s="78" t="s">
        <v>596</v>
      </c>
      <c r="B192" s="15">
        <v>3248405</v>
      </c>
      <c r="C192" s="134">
        <f t="shared" si="244"/>
        <v>270700.42</v>
      </c>
      <c r="D192" s="4"/>
      <c r="E192" s="4">
        <v>2.2499999999999999E-2</v>
      </c>
      <c r="F192" s="4">
        <v>2.58E-2</v>
      </c>
      <c r="G192" s="4"/>
      <c r="H192" s="4">
        <v>0.4461</v>
      </c>
      <c r="I192" s="4">
        <v>5.1000000000000004E-3</v>
      </c>
      <c r="J192" s="4">
        <v>4.0000000000000001E-3</v>
      </c>
      <c r="K192" s="4">
        <v>1.3899999999999999E-2</v>
      </c>
      <c r="L192" s="4">
        <v>1.4E-3</v>
      </c>
      <c r="M192" s="4"/>
      <c r="N192" s="4">
        <v>0.27050000000000002</v>
      </c>
      <c r="O192" s="4">
        <v>5.1999999999999998E-3</v>
      </c>
      <c r="P192" s="4"/>
      <c r="Q192" s="4"/>
      <c r="R192" s="4"/>
      <c r="S192" s="4"/>
      <c r="T192" s="4"/>
      <c r="U192" s="4">
        <v>2.0000000000000001E-4</v>
      </c>
      <c r="V192" s="4">
        <v>0.20530000000000001</v>
      </c>
      <c r="W192" s="4"/>
      <c r="X192" s="4"/>
      <c r="Y192" s="4"/>
      <c r="Z192" s="4"/>
      <c r="AA192" s="4"/>
      <c r="AB192" s="4"/>
      <c r="AC192" s="56"/>
      <c r="AD192" s="23"/>
    </row>
    <row r="193" spans="1:30" s="14" customFormat="1" ht="12.5">
      <c r="A193" s="79"/>
      <c r="B193" s="9"/>
      <c r="C193" s="134"/>
      <c r="D193" s="5">
        <f t="shared" si="293"/>
        <v>0</v>
      </c>
      <c r="E193" s="5">
        <f t="shared" si="294"/>
        <v>6090.7594499999996</v>
      </c>
      <c r="F193" s="5">
        <f t="shared" si="294"/>
        <v>6984.0708359999999</v>
      </c>
      <c r="G193" s="5">
        <f t="shared" si="294"/>
        <v>0</v>
      </c>
      <c r="H193" s="5">
        <f t="shared" si="294"/>
        <v>120759.45736199999</v>
      </c>
      <c r="I193" s="5">
        <f t="shared" si="294"/>
        <v>1380.572142</v>
      </c>
      <c r="J193" s="5">
        <f t="shared" si="294"/>
        <v>1082.80168</v>
      </c>
      <c r="K193" s="5">
        <f t="shared" si="294"/>
        <v>3762.7358379999996</v>
      </c>
      <c r="L193" s="5">
        <f t="shared" si="294"/>
        <v>378.98058799999995</v>
      </c>
      <c r="M193" s="5">
        <f t="shared" si="294"/>
        <v>0</v>
      </c>
      <c r="N193" s="5">
        <f t="shared" si="294"/>
        <v>73224.463610000006</v>
      </c>
      <c r="O193" s="5">
        <f t="shared" si="294"/>
        <v>1407.6421839999998</v>
      </c>
      <c r="P193" s="5">
        <f t="shared" si="296"/>
        <v>0</v>
      </c>
      <c r="Q193" s="5">
        <f t="shared" si="297"/>
        <v>0</v>
      </c>
      <c r="R193" s="5">
        <f t="shared" si="297"/>
        <v>0</v>
      </c>
      <c r="S193" s="5">
        <f t="shared" si="297"/>
        <v>0</v>
      </c>
      <c r="T193" s="5">
        <f t="shared" si="297"/>
        <v>0</v>
      </c>
      <c r="U193" s="5">
        <f t="shared" si="297"/>
        <v>54.140084000000002</v>
      </c>
      <c r="V193" s="5">
        <f t="shared" si="297"/>
        <v>55574.796225999999</v>
      </c>
      <c r="W193" s="5">
        <f t="shared" si="297"/>
        <v>0</v>
      </c>
      <c r="X193" s="5">
        <f t="shared" si="297"/>
        <v>0</v>
      </c>
      <c r="Y193" s="5">
        <f t="shared" si="297"/>
        <v>0</v>
      </c>
      <c r="Z193" s="5">
        <f t="shared" si="297"/>
        <v>0</v>
      </c>
      <c r="AA193" s="5">
        <f t="shared" si="297"/>
        <v>0</v>
      </c>
      <c r="AB193" s="5">
        <f t="shared" si="297"/>
        <v>0</v>
      </c>
      <c r="AC193" s="56"/>
      <c r="AD193" s="23"/>
    </row>
    <row r="194" spans="1:30" s="14" customFormat="1" ht="12.5">
      <c r="A194" s="78" t="s">
        <v>597</v>
      </c>
      <c r="B194" s="15">
        <v>4197370</v>
      </c>
      <c r="C194" s="134">
        <f t="shared" si="244"/>
        <v>349780.83</v>
      </c>
      <c r="D194" s="4"/>
      <c r="E194" s="4">
        <v>2.2499999999999999E-2</v>
      </c>
      <c r="F194" s="4">
        <v>2.58E-2</v>
      </c>
      <c r="G194" s="4"/>
      <c r="H194" s="4">
        <v>0.4461</v>
      </c>
      <c r="I194" s="4">
        <v>5.1000000000000004E-3</v>
      </c>
      <c r="J194" s="4">
        <v>4.0000000000000001E-3</v>
      </c>
      <c r="K194" s="4">
        <v>1.3899999999999999E-2</v>
      </c>
      <c r="L194" s="4">
        <v>1.4E-3</v>
      </c>
      <c r="M194" s="4"/>
      <c r="N194" s="4">
        <v>0.27050000000000002</v>
      </c>
      <c r="O194" s="4">
        <v>5.1999999999999998E-3</v>
      </c>
      <c r="P194" s="4"/>
      <c r="Q194" s="4"/>
      <c r="R194" s="4"/>
      <c r="S194" s="4"/>
      <c r="T194" s="4"/>
      <c r="U194" s="4">
        <v>2.0000000000000001E-4</v>
      </c>
      <c r="V194" s="4">
        <v>0.20530000000000001</v>
      </c>
      <c r="W194" s="4"/>
      <c r="X194" s="4"/>
      <c r="Y194" s="4"/>
      <c r="Z194" s="4"/>
      <c r="AA194" s="4"/>
      <c r="AB194" s="4"/>
      <c r="AC194" s="56"/>
      <c r="AD194" s="23"/>
    </row>
    <row r="195" spans="1:30" s="14" customFormat="1" ht="12.5">
      <c r="A195" s="79"/>
      <c r="B195" s="9"/>
      <c r="C195" s="133"/>
      <c r="D195" s="5">
        <f t="shared" si="293"/>
        <v>0</v>
      </c>
      <c r="E195" s="5">
        <f t="shared" si="293"/>
        <v>7870.0686750000004</v>
      </c>
      <c r="F195" s="5">
        <f t="shared" si="293"/>
        <v>9024.3454140000013</v>
      </c>
      <c r="G195" s="5">
        <f t="shared" si="293"/>
        <v>0</v>
      </c>
      <c r="H195" s="5">
        <f t="shared" si="293"/>
        <v>156037.228263</v>
      </c>
      <c r="I195" s="5">
        <f t="shared" si="293"/>
        <v>1783.8822330000003</v>
      </c>
      <c r="J195" s="5">
        <f t="shared" si="293"/>
        <v>1399.1233200000001</v>
      </c>
      <c r="K195" s="5">
        <f t="shared" si="293"/>
        <v>4861.9535370000003</v>
      </c>
      <c r="L195" s="5">
        <f t="shared" si="293"/>
        <v>489.69316200000003</v>
      </c>
      <c r="M195" s="5">
        <f t="shared" si="293"/>
        <v>0</v>
      </c>
      <c r="N195" s="5">
        <f t="shared" si="293"/>
        <v>94615.714515000014</v>
      </c>
      <c r="O195" s="5">
        <f t="shared" si="293"/>
        <v>1818.860316</v>
      </c>
      <c r="P195" s="5">
        <f t="shared" si="296"/>
        <v>0</v>
      </c>
      <c r="Q195" s="5">
        <f t="shared" si="296"/>
        <v>0</v>
      </c>
      <c r="R195" s="5">
        <f t="shared" si="296"/>
        <v>0</v>
      </c>
      <c r="S195" s="5">
        <f t="shared" si="296"/>
        <v>0</v>
      </c>
      <c r="T195" s="5">
        <f t="shared" si="296"/>
        <v>0</v>
      </c>
      <c r="U195" s="5">
        <f t="shared" si="296"/>
        <v>69.95616600000001</v>
      </c>
      <c r="V195" s="5">
        <f t="shared" si="296"/>
        <v>71810.004399000012</v>
      </c>
      <c r="W195" s="5">
        <f t="shared" si="296"/>
        <v>0</v>
      </c>
      <c r="X195" s="5">
        <f t="shared" si="296"/>
        <v>0</v>
      </c>
      <c r="Y195" s="5">
        <f t="shared" si="296"/>
        <v>0</v>
      </c>
      <c r="Z195" s="5">
        <f t="shared" si="296"/>
        <v>0</v>
      </c>
      <c r="AA195" s="5">
        <f t="shared" si="296"/>
        <v>0</v>
      </c>
      <c r="AB195" s="5">
        <f t="shared" si="296"/>
        <v>0</v>
      </c>
      <c r="AC195" s="56"/>
      <c r="AD195" s="23"/>
    </row>
    <row r="196" spans="1:30" s="14" customFormat="1" ht="12.5">
      <c r="A196" s="13" t="s">
        <v>50</v>
      </c>
      <c r="B196" s="6">
        <f>SUM(B170:B195)</f>
        <v>46650826</v>
      </c>
      <c r="C196" s="135">
        <f>SUM(C170:C195)</f>
        <v>3887568.84</v>
      </c>
      <c r="D196" s="6">
        <f>D171+D173+D175+D177+D179+D181+D183+D185+D187+D189+D191+D193+D195</f>
        <v>23185.652819999999</v>
      </c>
      <c r="E196" s="6">
        <f t="shared" ref="E196:AB196" si="299">E171+E173+E175+E177+E179+E181+E183+E185+E187+E189+E191+E193+E195</f>
        <v>24168.620691</v>
      </c>
      <c r="F196" s="6">
        <f t="shared" si="299"/>
        <v>69771.701829999991</v>
      </c>
      <c r="G196" s="6">
        <f t="shared" si="299"/>
        <v>3909.7467239999996</v>
      </c>
      <c r="H196" s="6">
        <f t="shared" si="299"/>
        <v>2473346.7536729993</v>
      </c>
      <c r="I196" s="6">
        <f t="shared" si="299"/>
        <v>35738.507945000005</v>
      </c>
      <c r="J196" s="6">
        <f t="shared" si="299"/>
        <v>7095.5175199999994</v>
      </c>
      <c r="K196" s="6">
        <f t="shared" si="299"/>
        <v>12241.432677000001</v>
      </c>
      <c r="L196" s="6">
        <f t="shared" si="299"/>
        <v>1909.001814</v>
      </c>
      <c r="M196" s="6">
        <f t="shared" si="299"/>
        <v>43683.805940999999</v>
      </c>
      <c r="N196" s="6">
        <f t="shared" si="299"/>
        <v>570653.23198300006</v>
      </c>
      <c r="O196" s="6">
        <f t="shared" si="299"/>
        <v>5144.0574120000001</v>
      </c>
      <c r="P196" s="6">
        <f t="shared" si="299"/>
        <v>0</v>
      </c>
      <c r="Q196" s="6">
        <f t="shared" si="299"/>
        <v>27927.409236</v>
      </c>
      <c r="R196" s="6">
        <f t="shared" si="299"/>
        <v>36242.912210000002</v>
      </c>
      <c r="S196" s="6">
        <f t="shared" si="299"/>
        <v>2791.9699709999995</v>
      </c>
      <c r="T196" s="6">
        <f t="shared" si="299"/>
        <v>81510.691651000001</v>
      </c>
      <c r="U196" s="6">
        <f t="shared" si="299"/>
        <v>1377.7687180000003</v>
      </c>
      <c r="V196" s="6">
        <f t="shared" si="299"/>
        <v>371214.18361100001</v>
      </c>
      <c r="W196" s="6">
        <f t="shared" si="299"/>
        <v>50081.010020999995</v>
      </c>
      <c r="X196" s="6">
        <f t="shared" si="299"/>
        <v>43217.675571</v>
      </c>
      <c r="Y196" s="6">
        <f t="shared" si="299"/>
        <v>1615.6308479999998</v>
      </c>
      <c r="Z196" s="6">
        <f t="shared" si="299"/>
        <v>711.0519569999999</v>
      </c>
      <c r="AA196" s="6">
        <f t="shared" si="299"/>
        <v>30.505175999999995</v>
      </c>
      <c r="AB196" s="6">
        <f t="shared" si="299"/>
        <v>0</v>
      </c>
      <c r="AC196" s="56"/>
      <c r="AD196" s="23"/>
    </row>
    <row r="197" spans="1:30" s="14" customFormat="1">
      <c r="A197" s="31"/>
      <c r="B197" s="19"/>
      <c r="C197" s="158"/>
      <c r="D197" s="6"/>
      <c r="E197" s="33"/>
      <c r="F197" s="33"/>
      <c r="G197" s="33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6"/>
      <c r="X197" s="19"/>
      <c r="Y197" s="19"/>
      <c r="Z197" s="19"/>
      <c r="AA197" s="19"/>
      <c r="AB197" s="19"/>
      <c r="AC197" s="56"/>
      <c r="AD197" s="23"/>
    </row>
    <row r="198" spans="1:30" s="14" customFormat="1">
      <c r="A198" s="31"/>
      <c r="B198" s="19"/>
      <c r="C198" s="159"/>
      <c r="D198" s="6"/>
      <c r="E198" s="33"/>
      <c r="F198" s="19"/>
      <c r="G198" s="19"/>
      <c r="H198" s="38"/>
      <c r="I198" s="22"/>
      <c r="J198" s="19"/>
      <c r="K198" s="19"/>
      <c r="L198" s="19"/>
      <c r="M198" s="10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56"/>
      <c r="AD198" s="23"/>
    </row>
    <row r="199" spans="1:30" s="14" customFormat="1" thickBot="1">
      <c r="A199" s="170" t="s">
        <v>686</v>
      </c>
      <c r="B199" s="145"/>
      <c r="C199" s="161"/>
      <c r="D199" s="145"/>
      <c r="E199" s="145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56"/>
      <c r="AD199" s="23"/>
    </row>
    <row r="200" spans="1:30" s="14" customFormat="1" thickBot="1">
      <c r="A200" s="93" t="s">
        <v>1</v>
      </c>
      <c r="B200" s="94" t="s">
        <v>2</v>
      </c>
      <c r="C200" s="129" t="s">
        <v>3</v>
      </c>
      <c r="D200" s="198" t="s">
        <v>4</v>
      </c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199"/>
      <c r="X200" s="199"/>
      <c r="Y200" s="199"/>
      <c r="Z200" s="103"/>
      <c r="AA200" s="103"/>
      <c r="AB200" s="103"/>
      <c r="AC200" s="56"/>
      <c r="AD200" s="23"/>
    </row>
    <row r="201" spans="1:30" s="14" customFormat="1" ht="12.5">
      <c r="A201" s="95" t="s">
        <v>5</v>
      </c>
      <c r="B201" s="96" t="s">
        <v>6</v>
      </c>
      <c r="C201" s="130" t="s">
        <v>6</v>
      </c>
      <c r="D201" s="97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9"/>
      <c r="Z201" s="96" t="s">
        <v>7</v>
      </c>
      <c r="AA201" s="96"/>
      <c r="AB201" s="96"/>
      <c r="AC201" s="56"/>
      <c r="AD201" s="23"/>
    </row>
    <row r="202" spans="1:30" s="14" customFormat="1" ht="12.5">
      <c r="A202" s="95" t="s">
        <v>8</v>
      </c>
      <c r="B202" s="96" t="s">
        <v>9</v>
      </c>
      <c r="C202" s="130" t="s">
        <v>9</v>
      </c>
      <c r="D202" s="100" t="s">
        <v>10</v>
      </c>
      <c r="E202" s="96" t="s">
        <v>11</v>
      </c>
      <c r="F202" s="96" t="s">
        <v>12</v>
      </c>
      <c r="G202" s="96" t="s">
        <v>13</v>
      </c>
      <c r="H202" s="96" t="s">
        <v>14</v>
      </c>
      <c r="I202" s="96" t="s">
        <v>15</v>
      </c>
      <c r="J202" s="96" t="s">
        <v>16</v>
      </c>
      <c r="K202" s="96" t="s">
        <v>17</v>
      </c>
      <c r="L202" s="96" t="s">
        <v>18</v>
      </c>
      <c r="M202" s="96" t="s">
        <v>19</v>
      </c>
      <c r="N202" s="96" t="s">
        <v>20</v>
      </c>
      <c r="O202" s="96" t="s">
        <v>169</v>
      </c>
      <c r="P202" s="96" t="s">
        <v>21</v>
      </c>
      <c r="Q202" s="96" t="s">
        <v>22</v>
      </c>
      <c r="R202" s="96" t="s">
        <v>23</v>
      </c>
      <c r="S202" s="96" t="s">
        <v>24</v>
      </c>
      <c r="T202" s="96" t="s">
        <v>25</v>
      </c>
      <c r="U202" s="96" t="s">
        <v>26</v>
      </c>
      <c r="V202" s="96" t="s">
        <v>27</v>
      </c>
      <c r="W202" s="96" t="s">
        <v>28</v>
      </c>
      <c r="X202" s="96" t="s">
        <v>29</v>
      </c>
      <c r="Y202" s="96" t="s">
        <v>30</v>
      </c>
      <c r="Z202" s="96" t="s">
        <v>31</v>
      </c>
      <c r="AA202" s="96" t="s">
        <v>484</v>
      </c>
      <c r="AB202" s="96" t="s">
        <v>467</v>
      </c>
      <c r="AC202" s="56"/>
      <c r="AD202" s="23"/>
    </row>
    <row r="203" spans="1:30" s="14" customFormat="1" ht="12.5">
      <c r="A203" s="95"/>
      <c r="B203" s="96"/>
      <c r="C203" s="130" t="s">
        <v>703</v>
      </c>
      <c r="D203" s="101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56"/>
      <c r="AD203" s="23"/>
    </row>
    <row r="204" spans="1:30" s="14" customFormat="1" ht="12.5">
      <c r="A204" s="78" t="s">
        <v>55</v>
      </c>
      <c r="B204" s="26">
        <f xml:space="preserve"> 193799.25/2</f>
        <v>96899.625</v>
      </c>
      <c r="C204" s="134">
        <f>ROUND(B204/12,2)</f>
        <v>8074.97</v>
      </c>
      <c r="D204" s="35">
        <v>1.5800000000000002E-2</v>
      </c>
      <c r="E204" s="35">
        <v>0.1371</v>
      </c>
      <c r="F204" s="35">
        <v>5.4899999999999997E-2</v>
      </c>
      <c r="G204" s="35">
        <v>7.6899999999999996E-2</v>
      </c>
      <c r="H204" s="35">
        <v>4.1599999999999998E-2</v>
      </c>
      <c r="I204" s="35">
        <v>0.13250000000000001</v>
      </c>
      <c r="J204" s="35">
        <v>2.07E-2</v>
      </c>
      <c r="K204" s="35">
        <v>3.1800000000000002E-2</v>
      </c>
      <c r="L204" s="35">
        <v>1.6500000000000001E-2</v>
      </c>
      <c r="M204" s="35">
        <v>2.5700000000000001E-2</v>
      </c>
      <c r="N204" s="35">
        <v>0.14199999999999999</v>
      </c>
      <c r="O204" s="35">
        <v>2.3E-2</v>
      </c>
      <c r="P204" s="35">
        <v>0</v>
      </c>
      <c r="Q204" s="35">
        <v>3.7999999999999999E-2</v>
      </c>
      <c r="R204" s="35">
        <v>1.8800000000000001E-2</v>
      </c>
      <c r="S204" s="35">
        <v>4.1999999999999997E-3</v>
      </c>
      <c r="T204" s="35">
        <v>5.3199999999999997E-2</v>
      </c>
      <c r="U204" s="35">
        <v>1.8100000000000002E-2</v>
      </c>
      <c r="V204" s="35">
        <v>3.7900000000000003E-2</v>
      </c>
      <c r="W204" s="35">
        <v>4.58E-2</v>
      </c>
      <c r="X204" s="35">
        <v>6.2399999999999997E-2</v>
      </c>
      <c r="Y204" s="35">
        <v>2.5000000000000001E-3</v>
      </c>
      <c r="Z204" s="4">
        <v>0</v>
      </c>
      <c r="AA204" s="4">
        <v>5.9999999999999995E-4</v>
      </c>
      <c r="AB204" s="4">
        <v>0</v>
      </c>
      <c r="AC204" s="56"/>
      <c r="AD204" s="23"/>
    </row>
    <row r="205" spans="1:30" s="14" customFormat="1" ht="12.5">
      <c r="A205" s="79"/>
      <c r="B205" s="27"/>
      <c r="C205" s="134"/>
      <c r="D205" s="5">
        <f t="shared" ref="D205" si="300">$C204*D204</f>
        <v>127.58452600000001</v>
      </c>
      <c r="E205" s="5">
        <f t="shared" ref="E205" si="301">$C204*E204</f>
        <v>1107.078387</v>
      </c>
      <c r="F205" s="5">
        <f t="shared" ref="F205:O205" si="302">$C204*F204</f>
        <v>443.315853</v>
      </c>
      <c r="G205" s="5">
        <f t="shared" si="302"/>
        <v>620.965193</v>
      </c>
      <c r="H205" s="5">
        <f t="shared" si="302"/>
        <v>335.91875199999998</v>
      </c>
      <c r="I205" s="5">
        <f t="shared" si="302"/>
        <v>1069.9335250000001</v>
      </c>
      <c r="J205" s="5">
        <f t="shared" si="302"/>
        <v>167.15187900000001</v>
      </c>
      <c r="K205" s="5">
        <f t="shared" si="302"/>
        <v>256.78404600000005</v>
      </c>
      <c r="L205" s="5">
        <f t="shared" si="302"/>
        <v>133.23700500000001</v>
      </c>
      <c r="M205" s="5">
        <f t="shared" si="302"/>
        <v>207.52672900000002</v>
      </c>
      <c r="N205" s="5">
        <f t="shared" si="302"/>
        <v>1146.6457399999999</v>
      </c>
      <c r="O205" s="5">
        <f t="shared" si="302"/>
        <v>185.72431</v>
      </c>
      <c r="P205" s="5">
        <f t="shared" ref="P205" si="303">$C204*P204</f>
        <v>0</v>
      </c>
      <c r="Q205" s="5">
        <f t="shared" ref="Q205" si="304">$C204*Q204</f>
        <v>306.84886</v>
      </c>
      <c r="R205" s="5">
        <f t="shared" ref="R205:AB205" si="305">$C204*R204</f>
        <v>151.80943600000001</v>
      </c>
      <c r="S205" s="5">
        <f t="shared" si="305"/>
        <v>33.914873999999998</v>
      </c>
      <c r="T205" s="5">
        <f t="shared" si="305"/>
        <v>429.58840399999997</v>
      </c>
      <c r="U205" s="5">
        <f t="shared" si="305"/>
        <v>146.15695700000001</v>
      </c>
      <c r="V205" s="5">
        <f t="shared" si="305"/>
        <v>306.04136300000005</v>
      </c>
      <c r="W205" s="5">
        <f t="shared" si="305"/>
        <v>369.83362600000004</v>
      </c>
      <c r="X205" s="5">
        <f t="shared" si="305"/>
        <v>503.878128</v>
      </c>
      <c r="Y205" s="5">
        <f t="shared" si="305"/>
        <v>20.187425000000001</v>
      </c>
      <c r="Z205" s="5">
        <f t="shared" si="305"/>
        <v>0</v>
      </c>
      <c r="AA205" s="5">
        <f t="shared" si="305"/>
        <v>4.8449819999999999</v>
      </c>
      <c r="AB205" s="5">
        <f t="shared" si="305"/>
        <v>0</v>
      </c>
      <c r="AC205" s="56"/>
      <c r="AD205" s="23"/>
    </row>
    <row r="206" spans="1:30" s="14" customFormat="1" ht="12.5">
      <c r="A206" s="80" t="s">
        <v>402</v>
      </c>
      <c r="B206" s="26">
        <f xml:space="preserve"> 193799.25/2</f>
        <v>96899.625</v>
      </c>
      <c r="C206" s="134">
        <f t="shared" ref="C206:C268" si="306">ROUND(B206/12,2)</f>
        <v>8074.97</v>
      </c>
      <c r="D206" s="39"/>
      <c r="E206" s="39"/>
      <c r="F206" s="39">
        <v>0.16950000000000001</v>
      </c>
      <c r="G206" s="39"/>
      <c r="H206" s="39">
        <v>6.83E-2</v>
      </c>
      <c r="I206" s="39"/>
      <c r="J206" s="39"/>
      <c r="K206" s="39"/>
      <c r="L206" s="39"/>
      <c r="M206" s="39">
        <v>1.9699999999999999E-2</v>
      </c>
      <c r="N206" s="39">
        <v>0.67110000000000003</v>
      </c>
      <c r="O206" s="39"/>
      <c r="P206" s="39"/>
      <c r="Q206" s="39"/>
      <c r="R206" s="39"/>
      <c r="S206" s="39"/>
      <c r="T206" s="39"/>
      <c r="U206" s="39"/>
      <c r="V206" s="39">
        <v>7.1400000000000005E-2</v>
      </c>
      <c r="W206" s="39"/>
      <c r="X206" s="39"/>
      <c r="Y206" s="39"/>
      <c r="Z206" s="39"/>
      <c r="AA206" s="39"/>
      <c r="AB206" s="39"/>
      <c r="AC206" s="56"/>
      <c r="AD206" s="23"/>
    </row>
    <row r="207" spans="1:30" s="14" customFormat="1" ht="12.5">
      <c r="A207" s="80"/>
      <c r="B207" s="9"/>
      <c r="C207" s="134"/>
      <c r="D207" s="5">
        <f t="shared" ref="D207" si="307">$C206*D206</f>
        <v>0</v>
      </c>
      <c r="E207" s="5">
        <f t="shared" ref="E207" si="308">$C206*E206</f>
        <v>0</v>
      </c>
      <c r="F207" s="5">
        <f t="shared" ref="F207:O207" si="309">$C206*F206</f>
        <v>1368.7074150000001</v>
      </c>
      <c r="G207" s="5">
        <f t="shared" si="309"/>
        <v>0</v>
      </c>
      <c r="H207" s="5">
        <f t="shared" si="309"/>
        <v>551.52045099999998</v>
      </c>
      <c r="I207" s="5">
        <f t="shared" si="309"/>
        <v>0</v>
      </c>
      <c r="J207" s="5">
        <f t="shared" si="309"/>
        <v>0</v>
      </c>
      <c r="K207" s="5">
        <f t="shared" si="309"/>
        <v>0</v>
      </c>
      <c r="L207" s="5">
        <f t="shared" si="309"/>
        <v>0</v>
      </c>
      <c r="M207" s="5">
        <f t="shared" si="309"/>
        <v>159.076909</v>
      </c>
      <c r="N207" s="5">
        <f t="shared" si="309"/>
        <v>5419.1123670000006</v>
      </c>
      <c r="O207" s="5">
        <f t="shared" si="309"/>
        <v>0</v>
      </c>
      <c r="P207" s="5">
        <f t="shared" ref="P207" si="310">$C206*P206</f>
        <v>0</v>
      </c>
      <c r="Q207" s="5">
        <f t="shared" ref="Q207" si="311">$C206*Q206</f>
        <v>0</v>
      </c>
      <c r="R207" s="5">
        <f t="shared" ref="R207:AB207" si="312">$C206*R206</f>
        <v>0</v>
      </c>
      <c r="S207" s="5">
        <f t="shared" si="312"/>
        <v>0</v>
      </c>
      <c r="T207" s="5">
        <f t="shared" si="312"/>
        <v>0</v>
      </c>
      <c r="U207" s="5">
        <f t="shared" si="312"/>
        <v>0</v>
      </c>
      <c r="V207" s="5">
        <f t="shared" si="312"/>
        <v>576.55285800000001</v>
      </c>
      <c r="W207" s="5">
        <f t="shared" si="312"/>
        <v>0</v>
      </c>
      <c r="X207" s="5">
        <f t="shared" si="312"/>
        <v>0</v>
      </c>
      <c r="Y207" s="5">
        <f t="shared" si="312"/>
        <v>0</v>
      </c>
      <c r="Z207" s="5">
        <f t="shared" si="312"/>
        <v>0</v>
      </c>
      <c r="AA207" s="5">
        <f t="shared" si="312"/>
        <v>0</v>
      </c>
      <c r="AB207" s="5">
        <f t="shared" si="312"/>
        <v>0</v>
      </c>
      <c r="AC207" s="56"/>
      <c r="AD207" s="23"/>
    </row>
    <row r="208" spans="1:30" s="14" customFormat="1" ht="12.5">
      <c r="A208" s="78" t="s">
        <v>56</v>
      </c>
      <c r="B208" s="26">
        <f>157493.5/2</f>
        <v>78746.75</v>
      </c>
      <c r="C208" s="134">
        <f>ROUND(B208/12,2)</f>
        <v>6562.23</v>
      </c>
      <c r="D208" s="35">
        <v>1.5800000000000002E-2</v>
      </c>
      <c r="E208" s="35">
        <v>0.1371</v>
      </c>
      <c r="F208" s="35">
        <v>5.4899999999999997E-2</v>
      </c>
      <c r="G208" s="35">
        <v>7.6899999999999996E-2</v>
      </c>
      <c r="H208" s="35">
        <v>4.1599999999999998E-2</v>
      </c>
      <c r="I208" s="35">
        <v>0.13250000000000001</v>
      </c>
      <c r="J208" s="35">
        <v>2.07E-2</v>
      </c>
      <c r="K208" s="35">
        <v>3.1800000000000002E-2</v>
      </c>
      <c r="L208" s="35">
        <v>1.6500000000000001E-2</v>
      </c>
      <c r="M208" s="35">
        <v>2.5700000000000001E-2</v>
      </c>
      <c r="N208" s="35">
        <v>0.14199999999999999</v>
      </c>
      <c r="O208" s="35">
        <v>2.3E-2</v>
      </c>
      <c r="P208" s="35">
        <v>0</v>
      </c>
      <c r="Q208" s="35">
        <v>3.7999999999999999E-2</v>
      </c>
      <c r="R208" s="35">
        <v>1.8800000000000001E-2</v>
      </c>
      <c r="S208" s="35">
        <v>4.1999999999999997E-3</v>
      </c>
      <c r="T208" s="35">
        <v>5.3199999999999997E-2</v>
      </c>
      <c r="U208" s="35">
        <v>1.8100000000000002E-2</v>
      </c>
      <c r="V208" s="35">
        <v>3.7900000000000003E-2</v>
      </c>
      <c r="W208" s="35">
        <v>4.58E-2</v>
      </c>
      <c r="X208" s="35">
        <v>6.2399999999999997E-2</v>
      </c>
      <c r="Y208" s="35">
        <v>2.5000000000000001E-3</v>
      </c>
      <c r="Z208" s="4">
        <v>0</v>
      </c>
      <c r="AA208" s="4">
        <v>5.9999999999999995E-4</v>
      </c>
      <c r="AB208" s="4">
        <v>0</v>
      </c>
      <c r="AC208" s="56"/>
      <c r="AD208" s="23"/>
    </row>
    <row r="209" spans="1:30" s="14" customFormat="1" ht="12.5">
      <c r="A209" s="79"/>
      <c r="B209" s="27"/>
      <c r="C209" s="134"/>
      <c r="D209" s="5">
        <f t="shared" ref="D209" si="313">$C208*D208</f>
        <v>103.683234</v>
      </c>
      <c r="E209" s="5">
        <f t="shared" ref="E209" si="314">$C208*E208</f>
        <v>899.68173299999989</v>
      </c>
      <c r="F209" s="5">
        <f t="shared" ref="F209:O209" si="315">$C208*F208</f>
        <v>360.26642699999996</v>
      </c>
      <c r="G209" s="5">
        <f t="shared" si="315"/>
        <v>504.63548699999996</v>
      </c>
      <c r="H209" s="5">
        <f t="shared" si="315"/>
        <v>272.98876799999999</v>
      </c>
      <c r="I209" s="5">
        <f t="shared" si="315"/>
        <v>869.49547499999994</v>
      </c>
      <c r="J209" s="5">
        <f t="shared" si="315"/>
        <v>135.83816099999999</v>
      </c>
      <c r="K209" s="5">
        <f t="shared" si="315"/>
        <v>208.67891399999999</v>
      </c>
      <c r="L209" s="5">
        <f t="shared" si="315"/>
        <v>108.27679499999999</v>
      </c>
      <c r="M209" s="5">
        <f t="shared" si="315"/>
        <v>168.64931099999998</v>
      </c>
      <c r="N209" s="5">
        <f t="shared" si="315"/>
        <v>931.83665999999982</v>
      </c>
      <c r="O209" s="5">
        <f t="shared" si="315"/>
        <v>150.93128999999999</v>
      </c>
      <c r="P209" s="5">
        <f t="shared" ref="P209" si="316">$C208*P208</f>
        <v>0</v>
      </c>
      <c r="Q209" s="5">
        <f t="shared" ref="Q209" si="317">$C208*Q208</f>
        <v>249.36473999999998</v>
      </c>
      <c r="R209" s="5">
        <f t="shared" ref="R209:AB209" si="318">$C208*R208</f>
        <v>123.369924</v>
      </c>
      <c r="S209" s="5">
        <f t="shared" si="318"/>
        <v>27.561365999999996</v>
      </c>
      <c r="T209" s="5">
        <f t="shared" si="318"/>
        <v>349.11063599999994</v>
      </c>
      <c r="U209" s="5">
        <f t="shared" si="318"/>
        <v>118.776363</v>
      </c>
      <c r="V209" s="5">
        <f t="shared" si="318"/>
        <v>248.708517</v>
      </c>
      <c r="W209" s="5">
        <f t="shared" si="318"/>
        <v>300.55013399999996</v>
      </c>
      <c r="X209" s="5">
        <f t="shared" si="318"/>
        <v>409.48315199999996</v>
      </c>
      <c r="Y209" s="5">
        <f t="shared" si="318"/>
        <v>16.405574999999999</v>
      </c>
      <c r="Z209" s="5">
        <f t="shared" si="318"/>
        <v>0</v>
      </c>
      <c r="AA209" s="5">
        <f t="shared" si="318"/>
        <v>3.9373379999999996</v>
      </c>
      <c r="AB209" s="5">
        <f t="shared" si="318"/>
        <v>0</v>
      </c>
      <c r="AC209" s="56"/>
      <c r="AD209" s="23"/>
    </row>
    <row r="210" spans="1:30" s="14" customFormat="1" ht="12.5">
      <c r="A210" s="80" t="s">
        <v>403</v>
      </c>
      <c r="B210" s="26">
        <f>157493.5/2</f>
        <v>78746.75</v>
      </c>
      <c r="C210" s="134">
        <f t="shared" si="306"/>
        <v>6562.23</v>
      </c>
      <c r="D210" s="39"/>
      <c r="E210" s="39"/>
      <c r="F210" s="39">
        <v>5.3999999999999999E-2</v>
      </c>
      <c r="G210" s="39"/>
      <c r="H210" s="39">
        <v>5.96E-2</v>
      </c>
      <c r="I210" s="39"/>
      <c r="J210" s="39"/>
      <c r="K210" s="39"/>
      <c r="L210" s="39"/>
      <c r="M210" s="39"/>
      <c r="N210" s="39">
        <v>0.80600000000000005</v>
      </c>
      <c r="O210" s="39"/>
      <c r="P210" s="39"/>
      <c r="Q210" s="39"/>
      <c r="R210" s="39"/>
      <c r="S210" s="39"/>
      <c r="T210" s="39"/>
      <c r="U210" s="39"/>
      <c r="V210" s="39">
        <v>8.0399999999999999E-2</v>
      </c>
      <c r="W210" s="39"/>
      <c r="X210" s="39"/>
      <c r="Y210" s="39"/>
      <c r="Z210" s="39"/>
      <c r="AA210" s="39"/>
      <c r="AB210" s="39"/>
      <c r="AC210" s="56"/>
      <c r="AD210" s="23"/>
    </row>
    <row r="211" spans="1:30" s="14" customFormat="1" ht="12.5">
      <c r="A211" s="80"/>
      <c r="B211" s="9"/>
      <c r="C211" s="134"/>
      <c r="D211" s="5">
        <f t="shared" ref="D211" si="319">$C210*D210</f>
        <v>0</v>
      </c>
      <c r="E211" s="5">
        <f t="shared" ref="E211" si="320">$C210*E210</f>
        <v>0</v>
      </c>
      <c r="F211" s="5">
        <f t="shared" ref="F211:O211" si="321">$C210*F210</f>
        <v>354.36041999999998</v>
      </c>
      <c r="G211" s="5">
        <f t="shared" si="321"/>
        <v>0</v>
      </c>
      <c r="H211" s="5">
        <f t="shared" si="321"/>
        <v>391.10890799999999</v>
      </c>
      <c r="I211" s="5">
        <f t="shared" si="321"/>
        <v>0</v>
      </c>
      <c r="J211" s="5">
        <f t="shared" si="321"/>
        <v>0</v>
      </c>
      <c r="K211" s="5">
        <f t="shared" si="321"/>
        <v>0</v>
      </c>
      <c r="L211" s="5">
        <f t="shared" si="321"/>
        <v>0</v>
      </c>
      <c r="M211" s="5">
        <f t="shared" si="321"/>
        <v>0</v>
      </c>
      <c r="N211" s="5">
        <f t="shared" si="321"/>
        <v>5289.1573799999996</v>
      </c>
      <c r="O211" s="5">
        <f t="shared" si="321"/>
        <v>0</v>
      </c>
      <c r="P211" s="5">
        <f t="shared" ref="P211" si="322">$C210*P210</f>
        <v>0</v>
      </c>
      <c r="Q211" s="5">
        <f t="shared" ref="Q211" si="323">$C210*Q210</f>
        <v>0</v>
      </c>
      <c r="R211" s="5">
        <f t="shared" ref="R211:AB211" si="324">$C210*R210</f>
        <v>0</v>
      </c>
      <c r="S211" s="5">
        <f t="shared" si="324"/>
        <v>0</v>
      </c>
      <c r="T211" s="5">
        <f t="shared" si="324"/>
        <v>0</v>
      </c>
      <c r="U211" s="5">
        <f t="shared" si="324"/>
        <v>0</v>
      </c>
      <c r="V211" s="5">
        <f t="shared" si="324"/>
        <v>527.60329200000001</v>
      </c>
      <c r="W211" s="5">
        <f t="shared" si="324"/>
        <v>0</v>
      </c>
      <c r="X211" s="5">
        <f t="shared" si="324"/>
        <v>0</v>
      </c>
      <c r="Y211" s="5">
        <f t="shared" si="324"/>
        <v>0</v>
      </c>
      <c r="Z211" s="5">
        <f t="shared" si="324"/>
        <v>0</v>
      </c>
      <c r="AA211" s="5">
        <f t="shared" si="324"/>
        <v>0</v>
      </c>
      <c r="AB211" s="5">
        <f t="shared" si="324"/>
        <v>0</v>
      </c>
      <c r="AC211" s="56"/>
      <c r="AD211" s="23"/>
    </row>
    <row r="212" spans="1:30" s="14" customFormat="1" ht="12.5">
      <c r="A212" s="78" t="s">
        <v>57</v>
      </c>
      <c r="B212" s="26">
        <v>794307.88</v>
      </c>
      <c r="C212" s="134">
        <f>ROUND(B212/12,2)</f>
        <v>66192.320000000007</v>
      </c>
      <c r="D212" s="4"/>
      <c r="E212" s="4"/>
      <c r="F212" s="4">
        <v>3.6900000000000002E-2</v>
      </c>
      <c r="G212" s="4"/>
      <c r="H212" s="4">
        <v>3.5400000000000001E-2</v>
      </c>
      <c r="I212" s="4"/>
      <c r="J212" s="4"/>
      <c r="K212" s="4"/>
      <c r="L212" s="4"/>
      <c r="M212" s="4"/>
      <c r="N212" s="4">
        <v>0.85729999999999995</v>
      </c>
      <c r="O212" s="4"/>
      <c r="P212" s="4"/>
      <c r="Q212" s="4"/>
      <c r="R212" s="4"/>
      <c r="S212" s="4"/>
      <c r="T212" s="4"/>
      <c r="U212" s="4"/>
      <c r="V212" s="4">
        <v>7.0400000000000004E-2</v>
      </c>
      <c r="W212" s="4"/>
      <c r="X212" s="4"/>
      <c r="Y212" s="4"/>
      <c r="Z212" s="4"/>
      <c r="AA212" s="4"/>
      <c r="AB212" s="4"/>
      <c r="AC212" s="56"/>
      <c r="AD212" s="23"/>
    </row>
    <row r="213" spans="1:30" s="14" customFormat="1" ht="12.5">
      <c r="A213" s="79"/>
      <c r="B213" s="27"/>
      <c r="C213" s="134"/>
      <c r="D213" s="5">
        <f t="shared" ref="D213" si="325">$C212*D212</f>
        <v>0</v>
      </c>
      <c r="E213" s="5">
        <f t="shared" ref="E213" si="326">$C212*E212</f>
        <v>0</v>
      </c>
      <c r="F213" s="5">
        <f t="shared" ref="F213:AB213" si="327">$C212*F212</f>
        <v>2442.4966080000004</v>
      </c>
      <c r="G213" s="5">
        <f t="shared" si="327"/>
        <v>0</v>
      </c>
      <c r="H213" s="5">
        <f t="shared" si="327"/>
        <v>2343.2081280000002</v>
      </c>
      <c r="I213" s="5">
        <f t="shared" si="327"/>
        <v>0</v>
      </c>
      <c r="J213" s="5">
        <f t="shared" si="327"/>
        <v>0</v>
      </c>
      <c r="K213" s="5">
        <f t="shared" si="327"/>
        <v>0</v>
      </c>
      <c r="L213" s="5">
        <f t="shared" si="327"/>
        <v>0</v>
      </c>
      <c r="M213" s="5">
        <f t="shared" si="327"/>
        <v>0</v>
      </c>
      <c r="N213" s="5">
        <f t="shared" si="327"/>
        <v>56746.675936</v>
      </c>
      <c r="O213" s="5">
        <f t="shared" si="327"/>
        <v>0</v>
      </c>
      <c r="P213" s="5">
        <f t="shared" si="327"/>
        <v>0</v>
      </c>
      <c r="Q213" s="5">
        <f t="shared" si="327"/>
        <v>0</v>
      </c>
      <c r="R213" s="5">
        <f t="shared" si="327"/>
        <v>0</v>
      </c>
      <c r="S213" s="5">
        <f t="shared" si="327"/>
        <v>0</v>
      </c>
      <c r="T213" s="5">
        <f t="shared" si="327"/>
        <v>0</v>
      </c>
      <c r="U213" s="5">
        <f t="shared" si="327"/>
        <v>0</v>
      </c>
      <c r="V213" s="5">
        <f t="shared" si="327"/>
        <v>4659.9393280000004</v>
      </c>
      <c r="W213" s="5">
        <f t="shared" si="327"/>
        <v>0</v>
      </c>
      <c r="X213" s="5">
        <f t="shared" si="327"/>
        <v>0</v>
      </c>
      <c r="Y213" s="5">
        <f t="shared" si="327"/>
        <v>0</v>
      </c>
      <c r="Z213" s="5">
        <f t="shared" si="327"/>
        <v>0</v>
      </c>
      <c r="AA213" s="5">
        <f t="shared" si="327"/>
        <v>0</v>
      </c>
      <c r="AB213" s="5">
        <f t="shared" si="327"/>
        <v>0</v>
      </c>
      <c r="AC213" s="56"/>
      <c r="AD213" s="23"/>
    </row>
    <row r="214" spans="1:30" s="14" customFormat="1" ht="12.5">
      <c r="A214" s="78" t="s">
        <v>58</v>
      </c>
      <c r="B214" s="26">
        <v>870533.11</v>
      </c>
      <c r="C214" s="134">
        <f>ROUND(B214/12,2)</f>
        <v>72544.429999999993</v>
      </c>
      <c r="D214" s="4"/>
      <c r="E214" s="4"/>
      <c r="F214" s="4">
        <v>3.3500000000000002E-2</v>
      </c>
      <c r="G214" s="4"/>
      <c r="H214" s="4">
        <v>4.2200000000000001E-2</v>
      </c>
      <c r="I214" s="4"/>
      <c r="J214" s="4"/>
      <c r="K214" s="4"/>
      <c r="L214" s="4"/>
      <c r="M214" s="4">
        <v>1.0999999999999999E-2</v>
      </c>
      <c r="N214" s="4">
        <v>0.83940000000000003</v>
      </c>
      <c r="O214" s="4"/>
      <c r="P214" s="4"/>
      <c r="Q214" s="4"/>
      <c r="R214" s="4"/>
      <c r="S214" s="4"/>
      <c r="T214" s="4"/>
      <c r="U214" s="4"/>
      <c r="V214" s="4">
        <v>7.3899999999999993E-2</v>
      </c>
      <c r="W214" s="4"/>
      <c r="X214" s="4"/>
      <c r="Y214" s="4"/>
      <c r="Z214" s="4"/>
      <c r="AA214" s="4"/>
      <c r="AB214" s="4"/>
      <c r="AC214" s="56"/>
      <c r="AD214" s="23"/>
    </row>
    <row r="215" spans="1:30" s="14" customFormat="1" ht="12.5">
      <c r="A215" s="79"/>
      <c r="B215" s="27"/>
      <c r="C215" s="134"/>
      <c r="D215" s="5">
        <f t="shared" ref="D215" si="328">$C214*D214</f>
        <v>0</v>
      </c>
      <c r="E215" s="5">
        <f t="shared" ref="E215" si="329">$C214*E214</f>
        <v>0</v>
      </c>
      <c r="F215" s="5">
        <f t="shared" ref="F215:AB215" si="330">$C214*F214</f>
        <v>2430.2384050000001</v>
      </c>
      <c r="G215" s="5">
        <f t="shared" si="330"/>
        <v>0</v>
      </c>
      <c r="H215" s="5">
        <f t="shared" si="330"/>
        <v>3061.3749459999999</v>
      </c>
      <c r="I215" s="5">
        <f t="shared" si="330"/>
        <v>0</v>
      </c>
      <c r="J215" s="5">
        <f t="shared" si="330"/>
        <v>0</v>
      </c>
      <c r="K215" s="5">
        <f t="shared" si="330"/>
        <v>0</v>
      </c>
      <c r="L215" s="5">
        <f t="shared" si="330"/>
        <v>0</v>
      </c>
      <c r="M215" s="5">
        <f t="shared" si="330"/>
        <v>797.98872999999992</v>
      </c>
      <c r="N215" s="5">
        <f t="shared" si="330"/>
        <v>60893.794541999996</v>
      </c>
      <c r="O215" s="5">
        <f t="shared" si="330"/>
        <v>0</v>
      </c>
      <c r="P215" s="5">
        <f t="shared" si="330"/>
        <v>0</v>
      </c>
      <c r="Q215" s="5">
        <f t="shared" si="330"/>
        <v>0</v>
      </c>
      <c r="R215" s="5">
        <f t="shared" si="330"/>
        <v>0</v>
      </c>
      <c r="S215" s="5">
        <f t="shared" si="330"/>
        <v>0</v>
      </c>
      <c r="T215" s="5">
        <f t="shared" si="330"/>
        <v>0</v>
      </c>
      <c r="U215" s="5">
        <f t="shared" si="330"/>
        <v>0</v>
      </c>
      <c r="V215" s="5">
        <f t="shared" si="330"/>
        <v>5361.0333769999988</v>
      </c>
      <c r="W215" s="5">
        <f t="shared" si="330"/>
        <v>0</v>
      </c>
      <c r="X215" s="5">
        <f t="shared" si="330"/>
        <v>0</v>
      </c>
      <c r="Y215" s="5">
        <f t="shared" si="330"/>
        <v>0</v>
      </c>
      <c r="Z215" s="5">
        <f t="shared" si="330"/>
        <v>0</v>
      </c>
      <c r="AA215" s="5">
        <f t="shared" si="330"/>
        <v>0</v>
      </c>
      <c r="AB215" s="5">
        <f t="shared" si="330"/>
        <v>0</v>
      </c>
      <c r="AC215" s="56"/>
      <c r="AD215" s="23"/>
    </row>
    <row r="216" spans="1:30" s="14" customFormat="1" ht="12.5">
      <c r="A216" s="78" t="s">
        <v>34</v>
      </c>
      <c r="B216" s="26">
        <f>23997647.62/2</f>
        <v>11998823.810000001</v>
      </c>
      <c r="C216" s="134">
        <f t="shared" si="306"/>
        <v>999901.98</v>
      </c>
      <c r="D216" s="35">
        <v>1.5800000000000002E-2</v>
      </c>
      <c r="E216" s="35">
        <v>0.1371</v>
      </c>
      <c r="F216" s="35">
        <v>5.4899999999999997E-2</v>
      </c>
      <c r="G216" s="35">
        <v>7.6899999999999996E-2</v>
      </c>
      <c r="H216" s="35">
        <v>4.1599999999999998E-2</v>
      </c>
      <c r="I216" s="35">
        <v>0.13250000000000001</v>
      </c>
      <c r="J216" s="35">
        <v>2.07E-2</v>
      </c>
      <c r="K216" s="35">
        <v>3.1800000000000002E-2</v>
      </c>
      <c r="L216" s="35">
        <v>1.6500000000000001E-2</v>
      </c>
      <c r="M216" s="35">
        <v>2.5700000000000001E-2</v>
      </c>
      <c r="N216" s="35">
        <v>0.14199999999999999</v>
      </c>
      <c r="O216" s="35">
        <v>2.3E-2</v>
      </c>
      <c r="P216" s="35">
        <v>0</v>
      </c>
      <c r="Q216" s="35">
        <v>3.7999999999999999E-2</v>
      </c>
      <c r="R216" s="35">
        <v>1.8800000000000001E-2</v>
      </c>
      <c r="S216" s="35">
        <v>4.1999999999999997E-3</v>
      </c>
      <c r="T216" s="35">
        <v>5.3199999999999997E-2</v>
      </c>
      <c r="U216" s="35">
        <v>1.8100000000000002E-2</v>
      </c>
      <c r="V216" s="35">
        <v>3.7900000000000003E-2</v>
      </c>
      <c r="W216" s="35">
        <v>4.58E-2</v>
      </c>
      <c r="X216" s="35">
        <v>6.2399999999999997E-2</v>
      </c>
      <c r="Y216" s="35">
        <v>2.5000000000000001E-3</v>
      </c>
      <c r="Z216" s="4">
        <v>0</v>
      </c>
      <c r="AA216" s="4">
        <v>5.9999999999999995E-4</v>
      </c>
      <c r="AB216" s="4">
        <v>0</v>
      </c>
      <c r="AC216" s="56"/>
      <c r="AD216" s="23"/>
    </row>
    <row r="217" spans="1:30" s="14" customFormat="1" ht="12.5">
      <c r="A217" s="79"/>
      <c r="B217" s="27"/>
      <c r="C217" s="134"/>
      <c r="D217" s="5">
        <f t="shared" ref="D217" si="331">$C216*D216</f>
        <v>15798.451284000001</v>
      </c>
      <c r="E217" s="5">
        <f t="shared" ref="E217" si="332">$C216*E216</f>
        <v>137086.56145800001</v>
      </c>
      <c r="F217" s="5">
        <f t="shared" ref="F217:O217" si="333">$C216*F216</f>
        <v>54894.618702</v>
      </c>
      <c r="G217" s="5">
        <f t="shared" si="333"/>
        <v>76892.462262000001</v>
      </c>
      <c r="H217" s="5">
        <f t="shared" si="333"/>
        <v>41595.922368</v>
      </c>
      <c r="I217" s="5">
        <f t="shared" si="333"/>
        <v>132487.01235</v>
      </c>
      <c r="J217" s="5">
        <f t="shared" si="333"/>
        <v>20697.970986</v>
      </c>
      <c r="K217" s="5">
        <f t="shared" si="333"/>
        <v>31796.882964</v>
      </c>
      <c r="L217" s="5">
        <f t="shared" si="333"/>
        <v>16498.382669999999</v>
      </c>
      <c r="M217" s="5">
        <f t="shared" si="333"/>
        <v>25697.480886000001</v>
      </c>
      <c r="N217" s="5">
        <f t="shared" si="333"/>
        <v>141986.08115999997</v>
      </c>
      <c r="O217" s="5">
        <f t="shared" si="333"/>
        <v>22997.74554</v>
      </c>
      <c r="P217" s="5">
        <f t="shared" ref="P217" si="334">$C216*P216</f>
        <v>0</v>
      </c>
      <c r="Q217" s="5">
        <f t="shared" ref="Q217" si="335">$C216*Q216</f>
        <v>37996.275239999995</v>
      </c>
      <c r="R217" s="5">
        <f t="shared" ref="R217:AB217" si="336">$C216*R216</f>
        <v>18798.157223999999</v>
      </c>
      <c r="S217" s="5">
        <f t="shared" si="336"/>
        <v>4199.5883159999994</v>
      </c>
      <c r="T217" s="5">
        <f t="shared" si="336"/>
        <v>53194.785335999994</v>
      </c>
      <c r="U217" s="5">
        <f t="shared" si="336"/>
        <v>18098.225838000002</v>
      </c>
      <c r="V217" s="5">
        <f t="shared" si="336"/>
        <v>37896.285042000003</v>
      </c>
      <c r="W217" s="5">
        <f t="shared" si="336"/>
        <v>45795.510684000001</v>
      </c>
      <c r="X217" s="5">
        <f t="shared" si="336"/>
        <v>62393.883551999999</v>
      </c>
      <c r="Y217" s="5">
        <f t="shared" si="336"/>
        <v>2499.75495</v>
      </c>
      <c r="Z217" s="5">
        <f t="shared" si="336"/>
        <v>0</v>
      </c>
      <c r="AA217" s="5">
        <f t="shared" si="336"/>
        <v>599.9411879999999</v>
      </c>
      <c r="AB217" s="5">
        <f t="shared" si="336"/>
        <v>0</v>
      </c>
      <c r="AC217" s="56"/>
      <c r="AD217" s="23"/>
    </row>
    <row r="218" spans="1:30" s="14" customFormat="1" ht="12.5">
      <c r="A218" s="80" t="s">
        <v>392</v>
      </c>
      <c r="B218" s="26">
        <f>23997647.62/2</f>
        <v>11998823.810000001</v>
      </c>
      <c r="C218" s="134">
        <f t="shared" si="306"/>
        <v>999901.98</v>
      </c>
      <c r="D218" s="39"/>
      <c r="E218" s="39"/>
      <c r="F218" s="39">
        <v>5.3999999999999999E-2</v>
      </c>
      <c r="G218" s="39"/>
      <c r="H218" s="39">
        <v>5.96E-2</v>
      </c>
      <c r="I218" s="39"/>
      <c r="J218" s="39"/>
      <c r="K218" s="39"/>
      <c r="L218" s="39"/>
      <c r="M218" s="39"/>
      <c r="N218" s="39">
        <v>0.80600000000000005</v>
      </c>
      <c r="O218" s="39"/>
      <c r="P218" s="39"/>
      <c r="Q218" s="39"/>
      <c r="R218" s="39"/>
      <c r="S218" s="39"/>
      <c r="T218" s="39"/>
      <c r="U218" s="39"/>
      <c r="V218" s="39">
        <v>8.0399999999999999E-2</v>
      </c>
      <c r="W218" s="39"/>
      <c r="X218" s="39"/>
      <c r="Y218" s="39"/>
      <c r="Z218" s="39"/>
      <c r="AA218" s="39"/>
      <c r="AB218" s="39"/>
      <c r="AC218" s="56"/>
      <c r="AD218" s="23"/>
    </row>
    <row r="219" spans="1:30" s="14" customFormat="1" ht="12.5">
      <c r="A219" s="80"/>
      <c r="B219" s="9"/>
      <c r="C219" s="134"/>
      <c r="D219" s="5">
        <f t="shared" ref="D219" si="337">$C218*D218</f>
        <v>0</v>
      </c>
      <c r="E219" s="5">
        <f t="shared" ref="E219" si="338">$C218*E218</f>
        <v>0</v>
      </c>
      <c r="F219" s="5">
        <f t="shared" ref="F219:O219" si="339">$C218*F218</f>
        <v>53994.706919999997</v>
      </c>
      <c r="G219" s="5">
        <f t="shared" si="339"/>
        <v>0</v>
      </c>
      <c r="H219" s="5">
        <f t="shared" si="339"/>
        <v>59594.158007999999</v>
      </c>
      <c r="I219" s="5">
        <f t="shared" si="339"/>
        <v>0</v>
      </c>
      <c r="J219" s="5">
        <f t="shared" si="339"/>
        <v>0</v>
      </c>
      <c r="K219" s="5">
        <f t="shared" si="339"/>
        <v>0</v>
      </c>
      <c r="L219" s="5">
        <f t="shared" si="339"/>
        <v>0</v>
      </c>
      <c r="M219" s="5">
        <f t="shared" si="339"/>
        <v>0</v>
      </c>
      <c r="N219" s="5">
        <f t="shared" si="339"/>
        <v>805920.99588000006</v>
      </c>
      <c r="O219" s="5">
        <f t="shared" si="339"/>
        <v>0</v>
      </c>
      <c r="P219" s="5">
        <f t="shared" ref="P219" si="340">$C218*P218</f>
        <v>0</v>
      </c>
      <c r="Q219" s="5">
        <f t="shared" ref="Q219" si="341">$C218*Q218</f>
        <v>0</v>
      </c>
      <c r="R219" s="5">
        <f t="shared" ref="R219:AB219" si="342">$C218*R218</f>
        <v>0</v>
      </c>
      <c r="S219" s="5">
        <f t="shared" si="342"/>
        <v>0</v>
      </c>
      <c r="T219" s="5">
        <f t="shared" si="342"/>
        <v>0</v>
      </c>
      <c r="U219" s="5">
        <f t="shared" si="342"/>
        <v>0</v>
      </c>
      <c r="V219" s="5">
        <f t="shared" si="342"/>
        <v>80392.119191999998</v>
      </c>
      <c r="W219" s="5">
        <f t="shared" si="342"/>
        <v>0</v>
      </c>
      <c r="X219" s="5">
        <f t="shared" si="342"/>
        <v>0</v>
      </c>
      <c r="Y219" s="5">
        <f t="shared" si="342"/>
        <v>0</v>
      </c>
      <c r="Z219" s="5">
        <f t="shared" si="342"/>
        <v>0</v>
      </c>
      <c r="AA219" s="5">
        <f t="shared" si="342"/>
        <v>0</v>
      </c>
      <c r="AB219" s="5">
        <f t="shared" si="342"/>
        <v>0</v>
      </c>
      <c r="AC219" s="56"/>
      <c r="AD219" s="23"/>
    </row>
    <row r="220" spans="1:30" s="14" customFormat="1" ht="12.5">
      <c r="A220" s="78" t="s">
        <v>59</v>
      </c>
      <c r="B220" s="26">
        <f>1470562.35/2</f>
        <v>735281.17500000005</v>
      </c>
      <c r="C220" s="134">
        <f t="shared" si="306"/>
        <v>61273.43</v>
      </c>
      <c r="D220" s="35">
        <v>1.5800000000000002E-2</v>
      </c>
      <c r="E220" s="35">
        <v>0.1371</v>
      </c>
      <c r="F220" s="35">
        <v>5.4899999999999997E-2</v>
      </c>
      <c r="G220" s="35">
        <v>7.6899999999999996E-2</v>
      </c>
      <c r="H220" s="35">
        <v>4.1599999999999998E-2</v>
      </c>
      <c r="I220" s="35">
        <v>0.13250000000000001</v>
      </c>
      <c r="J220" s="35">
        <v>2.07E-2</v>
      </c>
      <c r="K220" s="35">
        <v>3.1800000000000002E-2</v>
      </c>
      <c r="L220" s="35">
        <v>1.6500000000000001E-2</v>
      </c>
      <c r="M220" s="35">
        <v>2.5700000000000001E-2</v>
      </c>
      <c r="N220" s="35">
        <v>0.14199999999999999</v>
      </c>
      <c r="O220" s="35">
        <v>2.3E-2</v>
      </c>
      <c r="P220" s="35">
        <v>0</v>
      </c>
      <c r="Q220" s="35">
        <v>3.7999999999999999E-2</v>
      </c>
      <c r="R220" s="35">
        <v>1.8800000000000001E-2</v>
      </c>
      <c r="S220" s="35">
        <v>4.1999999999999997E-3</v>
      </c>
      <c r="T220" s="35">
        <v>5.3199999999999997E-2</v>
      </c>
      <c r="U220" s="35">
        <v>1.8100000000000002E-2</v>
      </c>
      <c r="V220" s="35">
        <v>3.7900000000000003E-2</v>
      </c>
      <c r="W220" s="35">
        <v>4.58E-2</v>
      </c>
      <c r="X220" s="35">
        <v>6.2399999999999997E-2</v>
      </c>
      <c r="Y220" s="35">
        <v>2.5000000000000001E-3</v>
      </c>
      <c r="Z220" s="4">
        <v>0</v>
      </c>
      <c r="AA220" s="4">
        <v>5.9999999999999995E-4</v>
      </c>
      <c r="AB220" s="4">
        <v>0</v>
      </c>
      <c r="AC220" s="56"/>
      <c r="AD220" s="23"/>
    </row>
    <row r="221" spans="1:30" s="14" customFormat="1" ht="12.5">
      <c r="A221" s="79"/>
      <c r="B221" s="27"/>
      <c r="C221" s="134"/>
      <c r="D221" s="5">
        <f t="shared" ref="D221" si="343">$C220*D220</f>
        <v>968.12019400000008</v>
      </c>
      <c r="E221" s="5">
        <f t="shared" ref="E221" si="344">$C220*E220</f>
        <v>8400.5872529999997</v>
      </c>
      <c r="F221" s="5">
        <f t="shared" ref="F221:O221" si="345">$C220*F220</f>
        <v>3363.9113069999999</v>
      </c>
      <c r="G221" s="5">
        <f t="shared" si="345"/>
        <v>4711.9267669999999</v>
      </c>
      <c r="H221" s="5">
        <f t="shared" si="345"/>
        <v>2548.9746879999998</v>
      </c>
      <c r="I221" s="5">
        <f t="shared" si="345"/>
        <v>8118.7294750000001</v>
      </c>
      <c r="J221" s="5">
        <f t="shared" si="345"/>
        <v>1268.360001</v>
      </c>
      <c r="K221" s="5">
        <f t="shared" si="345"/>
        <v>1948.4950740000002</v>
      </c>
      <c r="L221" s="5">
        <f t="shared" si="345"/>
        <v>1011.0115950000001</v>
      </c>
      <c r="M221" s="5">
        <f t="shared" si="345"/>
        <v>1574.727151</v>
      </c>
      <c r="N221" s="5">
        <f t="shared" si="345"/>
        <v>8700.8270599999996</v>
      </c>
      <c r="O221" s="5">
        <f t="shared" si="345"/>
        <v>1409.28889</v>
      </c>
      <c r="P221" s="5">
        <f t="shared" ref="P221" si="346">$C220*P220</f>
        <v>0</v>
      </c>
      <c r="Q221" s="5">
        <f t="shared" ref="Q221" si="347">$C220*Q220</f>
        <v>2328.3903399999999</v>
      </c>
      <c r="R221" s="5">
        <f t="shared" ref="R221:AB221" si="348">$C220*R220</f>
        <v>1151.940484</v>
      </c>
      <c r="S221" s="5">
        <f t="shared" si="348"/>
        <v>257.34840600000001</v>
      </c>
      <c r="T221" s="5">
        <f t="shared" si="348"/>
        <v>3259.7464759999998</v>
      </c>
      <c r="U221" s="5">
        <f t="shared" si="348"/>
        <v>1109.0490830000001</v>
      </c>
      <c r="V221" s="5">
        <f t="shared" si="348"/>
        <v>2322.2629970000003</v>
      </c>
      <c r="W221" s="5">
        <f t="shared" si="348"/>
        <v>2806.3230939999999</v>
      </c>
      <c r="X221" s="5">
        <f t="shared" si="348"/>
        <v>3823.4620319999999</v>
      </c>
      <c r="Y221" s="5">
        <f t="shared" si="348"/>
        <v>153.18357499999999</v>
      </c>
      <c r="Z221" s="5">
        <f t="shared" si="348"/>
        <v>0</v>
      </c>
      <c r="AA221" s="5">
        <f t="shared" si="348"/>
        <v>36.764057999999999</v>
      </c>
      <c r="AB221" s="5">
        <f t="shared" si="348"/>
        <v>0</v>
      </c>
      <c r="AC221" s="56"/>
      <c r="AD221" s="23"/>
    </row>
    <row r="222" spans="1:30" s="14" customFormat="1" ht="12.5">
      <c r="A222" s="78" t="s">
        <v>404</v>
      </c>
      <c r="B222" s="26">
        <f>1470562.35/2</f>
        <v>735281.17500000005</v>
      </c>
      <c r="C222" s="134">
        <f t="shared" si="306"/>
        <v>61273.43</v>
      </c>
      <c r="D222" s="4"/>
      <c r="E222" s="4"/>
      <c r="F222" s="4">
        <v>0.19209999999999999</v>
      </c>
      <c r="G222" s="4"/>
      <c r="H222" s="4">
        <v>7.3599999999999999E-2</v>
      </c>
      <c r="I222" s="4"/>
      <c r="J222" s="4"/>
      <c r="K222" s="4"/>
      <c r="L222" s="4"/>
      <c r="M222" s="4"/>
      <c r="N222" s="4">
        <v>0.63319999999999999</v>
      </c>
      <c r="O222" s="4"/>
      <c r="P222" s="4"/>
      <c r="Q222" s="4"/>
      <c r="R222" s="4"/>
      <c r="S222" s="4"/>
      <c r="T222" s="4"/>
      <c r="U222" s="4"/>
      <c r="V222" s="4">
        <v>0.1011</v>
      </c>
      <c r="W222" s="4"/>
      <c r="X222" s="4"/>
      <c r="Y222" s="4"/>
      <c r="Z222" s="4"/>
      <c r="AA222" s="4"/>
      <c r="AB222" s="4"/>
      <c r="AC222" s="56"/>
      <c r="AD222" s="23"/>
    </row>
    <row r="223" spans="1:30" s="14" customFormat="1" ht="12.5">
      <c r="A223" s="79"/>
      <c r="B223" s="9"/>
      <c r="C223" s="134"/>
      <c r="D223" s="5">
        <f t="shared" ref="D223" si="349">$C222*D222</f>
        <v>0</v>
      </c>
      <c r="E223" s="5">
        <f t="shared" ref="E223" si="350">$C222*E222</f>
        <v>0</v>
      </c>
      <c r="F223" s="5">
        <f t="shared" ref="F223:O223" si="351">$C222*F222</f>
        <v>11770.625903</v>
      </c>
      <c r="G223" s="5">
        <f t="shared" si="351"/>
        <v>0</v>
      </c>
      <c r="H223" s="5">
        <f t="shared" si="351"/>
        <v>4509.7244479999999</v>
      </c>
      <c r="I223" s="5">
        <f t="shared" si="351"/>
        <v>0</v>
      </c>
      <c r="J223" s="5">
        <f t="shared" si="351"/>
        <v>0</v>
      </c>
      <c r="K223" s="5">
        <f t="shared" si="351"/>
        <v>0</v>
      </c>
      <c r="L223" s="5">
        <f t="shared" si="351"/>
        <v>0</v>
      </c>
      <c r="M223" s="5">
        <f t="shared" si="351"/>
        <v>0</v>
      </c>
      <c r="N223" s="5">
        <f t="shared" si="351"/>
        <v>38798.335875999997</v>
      </c>
      <c r="O223" s="5">
        <f t="shared" si="351"/>
        <v>0</v>
      </c>
      <c r="P223" s="5">
        <f t="shared" ref="P223" si="352">$C222*P222</f>
        <v>0</v>
      </c>
      <c r="Q223" s="5">
        <f t="shared" ref="Q223" si="353">$C222*Q222</f>
        <v>0</v>
      </c>
      <c r="R223" s="5">
        <f t="shared" ref="R223:AB223" si="354">$C222*R222</f>
        <v>0</v>
      </c>
      <c r="S223" s="5">
        <f t="shared" si="354"/>
        <v>0</v>
      </c>
      <c r="T223" s="5">
        <f t="shared" si="354"/>
        <v>0</v>
      </c>
      <c r="U223" s="5">
        <f t="shared" si="354"/>
        <v>0</v>
      </c>
      <c r="V223" s="5">
        <f t="shared" si="354"/>
        <v>6194.7437730000001</v>
      </c>
      <c r="W223" s="5">
        <f t="shared" si="354"/>
        <v>0</v>
      </c>
      <c r="X223" s="5">
        <f t="shared" si="354"/>
        <v>0</v>
      </c>
      <c r="Y223" s="5">
        <f t="shared" si="354"/>
        <v>0</v>
      </c>
      <c r="Z223" s="5">
        <f t="shared" si="354"/>
        <v>0</v>
      </c>
      <c r="AA223" s="5">
        <f t="shared" si="354"/>
        <v>0</v>
      </c>
      <c r="AB223" s="5">
        <f t="shared" si="354"/>
        <v>0</v>
      </c>
      <c r="AC223" s="56"/>
      <c r="AD223" s="23"/>
    </row>
    <row r="224" spans="1:30" s="14" customFormat="1" ht="12.5">
      <c r="A224" s="78" t="s">
        <v>60</v>
      </c>
      <c r="B224" s="26">
        <f>331798.83/2</f>
        <v>165899.41500000001</v>
      </c>
      <c r="C224" s="134">
        <f t="shared" si="306"/>
        <v>13824.95</v>
      </c>
      <c r="D224" s="35">
        <v>1.5800000000000002E-2</v>
      </c>
      <c r="E224" s="35">
        <v>0.1371</v>
      </c>
      <c r="F224" s="35">
        <v>5.4899999999999997E-2</v>
      </c>
      <c r="G224" s="35">
        <v>7.6899999999999996E-2</v>
      </c>
      <c r="H224" s="35">
        <v>4.1599999999999998E-2</v>
      </c>
      <c r="I224" s="35">
        <v>0.13250000000000001</v>
      </c>
      <c r="J224" s="35">
        <v>2.07E-2</v>
      </c>
      <c r="K224" s="35">
        <v>3.1800000000000002E-2</v>
      </c>
      <c r="L224" s="35">
        <v>1.6500000000000001E-2</v>
      </c>
      <c r="M224" s="35">
        <v>2.5700000000000001E-2</v>
      </c>
      <c r="N224" s="35">
        <v>0.14199999999999999</v>
      </c>
      <c r="O224" s="35">
        <v>2.3E-2</v>
      </c>
      <c r="P224" s="35">
        <v>0</v>
      </c>
      <c r="Q224" s="35">
        <v>3.7999999999999999E-2</v>
      </c>
      <c r="R224" s="35">
        <v>1.8800000000000001E-2</v>
      </c>
      <c r="S224" s="35">
        <v>4.1999999999999997E-3</v>
      </c>
      <c r="T224" s="35">
        <v>5.3199999999999997E-2</v>
      </c>
      <c r="U224" s="35">
        <v>1.8100000000000002E-2</v>
      </c>
      <c r="V224" s="35">
        <v>3.7900000000000003E-2</v>
      </c>
      <c r="W224" s="35">
        <v>4.58E-2</v>
      </c>
      <c r="X224" s="35">
        <v>6.2399999999999997E-2</v>
      </c>
      <c r="Y224" s="35">
        <v>2.5000000000000001E-3</v>
      </c>
      <c r="Z224" s="4">
        <v>0</v>
      </c>
      <c r="AA224" s="4">
        <v>5.9999999999999995E-4</v>
      </c>
      <c r="AB224" s="4">
        <v>0</v>
      </c>
      <c r="AC224" s="56"/>
      <c r="AD224" s="23"/>
    </row>
    <row r="225" spans="1:30" s="14" customFormat="1" ht="12.5">
      <c r="A225" s="79"/>
      <c r="B225" s="27"/>
      <c r="C225" s="134"/>
      <c r="D225" s="5">
        <f t="shared" ref="D225" si="355">$C224*D224</f>
        <v>218.43421000000004</v>
      </c>
      <c r="E225" s="5">
        <f t="shared" ref="E225" si="356">$C224*E224</f>
        <v>1895.4006450000002</v>
      </c>
      <c r="F225" s="5">
        <f t="shared" ref="F225:O225" si="357">$C224*F224</f>
        <v>758.98975500000006</v>
      </c>
      <c r="G225" s="5">
        <f t="shared" si="357"/>
        <v>1063.138655</v>
      </c>
      <c r="H225" s="5">
        <f t="shared" si="357"/>
        <v>575.11792000000003</v>
      </c>
      <c r="I225" s="5">
        <f t="shared" si="357"/>
        <v>1831.8058750000002</v>
      </c>
      <c r="J225" s="5">
        <f t="shared" si="357"/>
        <v>286.17646500000001</v>
      </c>
      <c r="K225" s="5">
        <f t="shared" si="357"/>
        <v>439.63341000000003</v>
      </c>
      <c r="L225" s="5">
        <f t="shared" si="357"/>
        <v>228.11167500000002</v>
      </c>
      <c r="M225" s="5">
        <f t="shared" si="357"/>
        <v>355.30121500000001</v>
      </c>
      <c r="N225" s="5">
        <f t="shared" si="357"/>
        <v>1963.1428999999998</v>
      </c>
      <c r="O225" s="5">
        <f t="shared" si="357"/>
        <v>317.97385000000003</v>
      </c>
      <c r="P225" s="5">
        <f t="shared" ref="P225" si="358">$C224*P224</f>
        <v>0</v>
      </c>
      <c r="Q225" s="5">
        <f t="shared" ref="Q225" si="359">$C224*Q224</f>
        <v>525.34810000000004</v>
      </c>
      <c r="R225" s="5">
        <f t="shared" ref="R225:AB225" si="360">$C224*R224</f>
        <v>259.90906000000001</v>
      </c>
      <c r="S225" s="5">
        <f t="shared" si="360"/>
        <v>58.064790000000002</v>
      </c>
      <c r="T225" s="5">
        <f t="shared" si="360"/>
        <v>735.48734000000002</v>
      </c>
      <c r="U225" s="5">
        <f t="shared" si="360"/>
        <v>250.23159500000003</v>
      </c>
      <c r="V225" s="5">
        <f t="shared" si="360"/>
        <v>523.9656050000001</v>
      </c>
      <c r="W225" s="5">
        <f t="shared" si="360"/>
        <v>633.18271000000004</v>
      </c>
      <c r="X225" s="5">
        <f t="shared" si="360"/>
        <v>862.67687999999998</v>
      </c>
      <c r="Y225" s="5">
        <f t="shared" si="360"/>
        <v>34.562375000000003</v>
      </c>
      <c r="Z225" s="5">
        <f t="shared" si="360"/>
        <v>0</v>
      </c>
      <c r="AA225" s="5">
        <f t="shared" si="360"/>
        <v>8.2949699999999993</v>
      </c>
      <c r="AB225" s="5">
        <f t="shared" si="360"/>
        <v>0</v>
      </c>
      <c r="AC225" s="56"/>
      <c r="AD225" s="23"/>
    </row>
    <row r="226" spans="1:30" s="14" customFormat="1" ht="12.5">
      <c r="A226" s="78" t="s">
        <v>405</v>
      </c>
      <c r="B226" s="26">
        <f>331798.83/2</f>
        <v>165899.41500000001</v>
      </c>
      <c r="C226" s="134">
        <f t="shared" si="306"/>
        <v>13824.95</v>
      </c>
      <c r="D226" s="4"/>
      <c r="E226" s="4"/>
      <c r="F226" s="4">
        <v>5.3999999999999999E-2</v>
      </c>
      <c r="G226" s="4"/>
      <c r="H226" s="4">
        <v>5.96E-2</v>
      </c>
      <c r="I226" s="4"/>
      <c r="J226" s="4"/>
      <c r="K226" s="4"/>
      <c r="L226" s="4"/>
      <c r="M226" s="4"/>
      <c r="N226" s="4">
        <v>0.80600000000000005</v>
      </c>
      <c r="O226" s="4"/>
      <c r="P226" s="4"/>
      <c r="Q226" s="4"/>
      <c r="R226" s="4"/>
      <c r="S226" s="4"/>
      <c r="T226" s="4"/>
      <c r="U226" s="4"/>
      <c r="V226" s="4">
        <v>8.0399999999999999E-2</v>
      </c>
      <c r="W226" s="4"/>
      <c r="X226" s="4"/>
      <c r="Y226" s="4"/>
      <c r="Z226" s="4"/>
      <c r="AA226" s="4"/>
      <c r="AB226" s="4"/>
      <c r="AC226" s="56"/>
      <c r="AD226" s="23"/>
    </row>
    <row r="227" spans="1:30" s="14" customFormat="1" ht="12.5">
      <c r="A227" s="79"/>
      <c r="B227" s="9"/>
      <c r="C227" s="134"/>
      <c r="D227" s="5">
        <f t="shared" ref="D227" si="361">$C226*D226</f>
        <v>0</v>
      </c>
      <c r="E227" s="5">
        <f t="shared" ref="E227" si="362">$C226*E226</f>
        <v>0</v>
      </c>
      <c r="F227" s="5">
        <f t="shared" ref="F227:O227" si="363">$C226*F226</f>
        <v>746.54730000000006</v>
      </c>
      <c r="G227" s="5">
        <f t="shared" si="363"/>
        <v>0</v>
      </c>
      <c r="H227" s="5">
        <f t="shared" si="363"/>
        <v>823.96702000000005</v>
      </c>
      <c r="I227" s="5">
        <f t="shared" si="363"/>
        <v>0</v>
      </c>
      <c r="J227" s="5">
        <f t="shared" si="363"/>
        <v>0</v>
      </c>
      <c r="K227" s="5">
        <f t="shared" si="363"/>
        <v>0</v>
      </c>
      <c r="L227" s="5">
        <f t="shared" si="363"/>
        <v>0</v>
      </c>
      <c r="M227" s="5">
        <f t="shared" si="363"/>
        <v>0</v>
      </c>
      <c r="N227" s="5">
        <f t="shared" si="363"/>
        <v>11142.909700000002</v>
      </c>
      <c r="O227" s="5">
        <f t="shared" si="363"/>
        <v>0</v>
      </c>
      <c r="P227" s="5">
        <f t="shared" ref="P227" si="364">$C226*P226</f>
        <v>0</v>
      </c>
      <c r="Q227" s="5">
        <f t="shared" ref="Q227" si="365">$C226*Q226</f>
        <v>0</v>
      </c>
      <c r="R227" s="5">
        <f t="shared" ref="R227:AB227" si="366">$C226*R226</f>
        <v>0</v>
      </c>
      <c r="S227" s="5">
        <f t="shared" si="366"/>
        <v>0</v>
      </c>
      <c r="T227" s="5">
        <f t="shared" si="366"/>
        <v>0</v>
      </c>
      <c r="U227" s="5">
        <f t="shared" si="366"/>
        <v>0</v>
      </c>
      <c r="V227" s="5">
        <f t="shared" si="366"/>
        <v>1111.5259800000001</v>
      </c>
      <c r="W227" s="5">
        <f t="shared" si="366"/>
        <v>0</v>
      </c>
      <c r="X227" s="5">
        <f t="shared" si="366"/>
        <v>0</v>
      </c>
      <c r="Y227" s="5">
        <f t="shared" si="366"/>
        <v>0</v>
      </c>
      <c r="Z227" s="5">
        <f t="shared" si="366"/>
        <v>0</v>
      </c>
      <c r="AA227" s="5">
        <f t="shared" si="366"/>
        <v>0</v>
      </c>
      <c r="AB227" s="5">
        <f t="shared" si="366"/>
        <v>0</v>
      </c>
      <c r="AC227" s="56"/>
      <c r="AD227" s="23"/>
    </row>
    <row r="228" spans="1:30" s="14" customFormat="1" ht="12.5">
      <c r="A228" s="78" t="s">
        <v>61</v>
      </c>
      <c r="B228" s="26">
        <v>2494909.91</v>
      </c>
      <c r="C228" s="134">
        <f t="shared" si="306"/>
        <v>207909.16</v>
      </c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>
        <v>1</v>
      </c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56"/>
      <c r="AD228" s="23"/>
    </row>
    <row r="229" spans="1:30" s="14" customFormat="1" ht="12.5">
      <c r="A229" s="79"/>
      <c r="B229" s="27"/>
      <c r="C229" s="134"/>
      <c r="D229" s="5">
        <f t="shared" ref="D229" si="367">$C228*D228</f>
        <v>0</v>
      </c>
      <c r="E229" s="5">
        <f t="shared" ref="E229" si="368">$C228*E228</f>
        <v>0</v>
      </c>
      <c r="F229" s="5">
        <f t="shared" ref="F229:AB229" si="369">$C228*F228</f>
        <v>0</v>
      </c>
      <c r="G229" s="5">
        <f t="shared" si="369"/>
        <v>0</v>
      </c>
      <c r="H229" s="5">
        <f t="shared" si="369"/>
        <v>0</v>
      </c>
      <c r="I229" s="5">
        <f t="shared" si="369"/>
        <v>0</v>
      </c>
      <c r="J229" s="5">
        <f t="shared" si="369"/>
        <v>0</v>
      </c>
      <c r="K229" s="5">
        <f t="shared" si="369"/>
        <v>0</v>
      </c>
      <c r="L229" s="5">
        <f t="shared" si="369"/>
        <v>0</v>
      </c>
      <c r="M229" s="5">
        <f t="shared" si="369"/>
        <v>0</v>
      </c>
      <c r="N229" s="5">
        <f t="shared" si="369"/>
        <v>207909.16</v>
      </c>
      <c r="O229" s="5">
        <f t="shared" si="369"/>
        <v>0</v>
      </c>
      <c r="P229" s="5">
        <f t="shared" si="369"/>
        <v>0</v>
      </c>
      <c r="Q229" s="5">
        <f t="shared" si="369"/>
        <v>0</v>
      </c>
      <c r="R229" s="5">
        <f t="shared" si="369"/>
        <v>0</v>
      </c>
      <c r="S229" s="5">
        <f t="shared" si="369"/>
        <v>0</v>
      </c>
      <c r="T229" s="5">
        <f t="shared" si="369"/>
        <v>0</v>
      </c>
      <c r="U229" s="5">
        <f t="shared" si="369"/>
        <v>0</v>
      </c>
      <c r="V229" s="5">
        <f t="shared" si="369"/>
        <v>0</v>
      </c>
      <c r="W229" s="5">
        <f t="shared" si="369"/>
        <v>0</v>
      </c>
      <c r="X229" s="5">
        <f t="shared" si="369"/>
        <v>0</v>
      </c>
      <c r="Y229" s="5">
        <f t="shared" si="369"/>
        <v>0</v>
      </c>
      <c r="Z229" s="5">
        <f t="shared" si="369"/>
        <v>0</v>
      </c>
      <c r="AA229" s="5">
        <f t="shared" si="369"/>
        <v>0</v>
      </c>
      <c r="AB229" s="5">
        <f t="shared" si="369"/>
        <v>0</v>
      </c>
      <c r="AC229" s="56"/>
      <c r="AD229" s="23"/>
    </row>
    <row r="230" spans="1:30" s="14" customFormat="1" ht="12.5">
      <c r="A230" s="78" t="s">
        <v>62</v>
      </c>
      <c r="B230" s="26">
        <v>638885.56999999995</v>
      </c>
      <c r="C230" s="134">
        <f t="shared" si="306"/>
        <v>53240.46</v>
      </c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>
        <v>1</v>
      </c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56"/>
      <c r="AD230" s="23"/>
    </row>
    <row r="231" spans="1:30" s="14" customFormat="1" ht="12.5">
      <c r="A231" s="79"/>
      <c r="B231" s="27"/>
      <c r="C231" s="134"/>
      <c r="D231" s="5">
        <f t="shared" ref="D231" si="370">$C230*D230</f>
        <v>0</v>
      </c>
      <c r="E231" s="5">
        <f t="shared" ref="E231" si="371">$C230*E230</f>
        <v>0</v>
      </c>
      <c r="F231" s="5">
        <f t="shared" ref="F231:AB231" si="372">$C230*F230</f>
        <v>0</v>
      </c>
      <c r="G231" s="5">
        <f t="shared" si="372"/>
        <v>0</v>
      </c>
      <c r="H231" s="5">
        <f t="shared" si="372"/>
        <v>0</v>
      </c>
      <c r="I231" s="5">
        <f t="shared" si="372"/>
        <v>0</v>
      </c>
      <c r="J231" s="5">
        <f t="shared" si="372"/>
        <v>0</v>
      </c>
      <c r="K231" s="5">
        <f t="shared" si="372"/>
        <v>0</v>
      </c>
      <c r="L231" s="5">
        <f t="shared" si="372"/>
        <v>0</v>
      </c>
      <c r="M231" s="5">
        <f t="shared" si="372"/>
        <v>0</v>
      </c>
      <c r="N231" s="5">
        <f t="shared" si="372"/>
        <v>53240.46</v>
      </c>
      <c r="O231" s="5">
        <f t="shared" si="372"/>
        <v>0</v>
      </c>
      <c r="P231" s="5">
        <f t="shared" si="372"/>
        <v>0</v>
      </c>
      <c r="Q231" s="5">
        <f t="shared" si="372"/>
        <v>0</v>
      </c>
      <c r="R231" s="5">
        <f t="shared" si="372"/>
        <v>0</v>
      </c>
      <c r="S231" s="5">
        <f t="shared" si="372"/>
        <v>0</v>
      </c>
      <c r="T231" s="5">
        <f t="shared" si="372"/>
        <v>0</v>
      </c>
      <c r="U231" s="5">
        <f t="shared" si="372"/>
        <v>0</v>
      </c>
      <c r="V231" s="5">
        <f t="shared" si="372"/>
        <v>0</v>
      </c>
      <c r="W231" s="5">
        <f t="shared" si="372"/>
        <v>0</v>
      </c>
      <c r="X231" s="5">
        <f t="shared" si="372"/>
        <v>0</v>
      </c>
      <c r="Y231" s="5">
        <f t="shared" si="372"/>
        <v>0</v>
      </c>
      <c r="Z231" s="5">
        <f t="shared" si="372"/>
        <v>0</v>
      </c>
      <c r="AA231" s="5">
        <f t="shared" si="372"/>
        <v>0</v>
      </c>
      <c r="AB231" s="5">
        <f t="shared" si="372"/>
        <v>0</v>
      </c>
      <c r="AC231" s="56"/>
      <c r="AD231" s="23"/>
    </row>
    <row r="232" spans="1:30" s="14" customFormat="1" ht="12.5">
      <c r="A232" s="78" t="s">
        <v>63</v>
      </c>
      <c r="B232" s="26">
        <v>322793.92</v>
      </c>
      <c r="C232" s="134">
        <f>ROUND(B232/12,2)</f>
        <v>26899.49</v>
      </c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>
        <v>1</v>
      </c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56"/>
      <c r="AD232" s="23"/>
    </row>
    <row r="233" spans="1:30" s="14" customFormat="1" ht="12.5">
      <c r="A233" s="79"/>
      <c r="B233" s="27"/>
      <c r="C233" s="134"/>
      <c r="D233" s="5">
        <f t="shared" ref="D233" si="373">$C232*D232</f>
        <v>0</v>
      </c>
      <c r="E233" s="5">
        <f t="shared" ref="E233" si="374">$C232*E232</f>
        <v>0</v>
      </c>
      <c r="F233" s="5">
        <f t="shared" ref="F233:AB233" si="375">$C232*F232</f>
        <v>0</v>
      </c>
      <c r="G233" s="5">
        <f t="shared" si="375"/>
        <v>0</v>
      </c>
      <c r="H233" s="5">
        <f t="shared" si="375"/>
        <v>0</v>
      </c>
      <c r="I233" s="5">
        <f t="shared" si="375"/>
        <v>0</v>
      </c>
      <c r="J233" s="5">
        <f t="shared" si="375"/>
        <v>0</v>
      </c>
      <c r="K233" s="5">
        <f t="shared" si="375"/>
        <v>0</v>
      </c>
      <c r="L233" s="5">
        <f t="shared" si="375"/>
        <v>0</v>
      </c>
      <c r="M233" s="5">
        <f t="shared" si="375"/>
        <v>0</v>
      </c>
      <c r="N233" s="5">
        <f t="shared" si="375"/>
        <v>26899.49</v>
      </c>
      <c r="O233" s="5">
        <f t="shared" si="375"/>
        <v>0</v>
      </c>
      <c r="P233" s="5">
        <f t="shared" si="375"/>
        <v>0</v>
      </c>
      <c r="Q233" s="5">
        <f t="shared" si="375"/>
        <v>0</v>
      </c>
      <c r="R233" s="5">
        <f t="shared" si="375"/>
        <v>0</v>
      </c>
      <c r="S233" s="5">
        <f t="shared" si="375"/>
        <v>0</v>
      </c>
      <c r="T233" s="5">
        <f t="shared" si="375"/>
        <v>0</v>
      </c>
      <c r="U233" s="5">
        <f t="shared" si="375"/>
        <v>0</v>
      </c>
      <c r="V233" s="5">
        <f t="shared" si="375"/>
        <v>0</v>
      </c>
      <c r="W233" s="5">
        <f t="shared" si="375"/>
        <v>0</v>
      </c>
      <c r="X233" s="5">
        <f t="shared" si="375"/>
        <v>0</v>
      </c>
      <c r="Y233" s="5">
        <f t="shared" si="375"/>
        <v>0</v>
      </c>
      <c r="Z233" s="5">
        <f t="shared" si="375"/>
        <v>0</v>
      </c>
      <c r="AA233" s="5">
        <f t="shared" si="375"/>
        <v>0</v>
      </c>
      <c r="AB233" s="5">
        <f t="shared" si="375"/>
        <v>0</v>
      </c>
      <c r="AC233" s="56"/>
      <c r="AD233" s="23"/>
    </row>
    <row r="234" spans="1:30" s="14" customFormat="1" ht="12.5">
      <c r="A234" s="78" t="s">
        <v>64</v>
      </c>
      <c r="B234" s="26">
        <f>2209760.21/2</f>
        <v>1104880.105</v>
      </c>
      <c r="C234" s="134">
        <f t="shared" si="306"/>
        <v>92073.34</v>
      </c>
      <c r="D234" s="35">
        <v>1.5800000000000002E-2</v>
      </c>
      <c r="E234" s="35">
        <v>0.1371</v>
      </c>
      <c r="F234" s="35">
        <v>5.4899999999999997E-2</v>
      </c>
      <c r="G234" s="35">
        <v>7.6899999999999996E-2</v>
      </c>
      <c r="H234" s="35">
        <v>4.1599999999999998E-2</v>
      </c>
      <c r="I234" s="35">
        <v>0.13250000000000001</v>
      </c>
      <c r="J234" s="35">
        <v>2.07E-2</v>
      </c>
      <c r="K234" s="35">
        <v>3.1800000000000002E-2</v>
      </c>
      <c r="L234" s="35">
        <v>1.6500000000000001E-2</v>
      </c>
      <c r="M234" s="35">
        <v>2.5700000000000001E-2</v>
      </c>
      <c r="N234" s="35">
        <v>0.14199999999999999</v>
      </c>
      <c r="O234" s="35">
        <v>2.3E-2</v>
      </c>
      <c r="P234" s="35">
        <v>0</v>
      </c>
      <c r="Q234" s="35">
        <v>3.7999999999999999E-2</v>
      </c>
      <c r="R234" s="35">
        <v>1.8800000000000001E-2</v>
      </c>
      <c r="S234" s="35">
        <v>4.1999999999999997E-3</v>
      </c>
      <c r="T234" s="35">
        <v>5.3199999999999997E-2</v>
      </c>
      <c r="U234" s="35">
        <v>1.8100000000000002E-2</v>
      </c>
      <c r="V234" s="35">
        <v>3.7900000000000003E-2</v>
      </c>
      <c r="W234" s="35">
        <v>4.58E-2</v>
      </c>
      <c r="X234" s="35">
        <v>6.2399999999999997E-2</v>
      </c>
      <c r="Y234" s="35">
        <v>2.5000000000000001E-3</v>
      </c>
      <c r="Z234" s="4">
        <v>0</v>
      </c>
      <c r="AA234" s="4">
        <v>5.9999999999999995E-4</v>
      </c>
      <c r="AB234" s="4">
        <v>0</v>
      </c>
      <c r="AC234" s="56"/>
      <c r="AD234" s="23"/>
    </row>
    <row r="235" spans="1:30" s="14" customFormat="1" ht="12.5">
      <c r="A235" s="79"/>
      <c r="B235" s="27"/>
      <c r="C235" s="134"/>
      <c r="D235" s="5">
        <f t="shared" ref="D235" si="376">$C234*D234</f>
        <v>1454.7587720000001</v>
      </c>
      <c r="E235" s="5">
        <f t="shared" ref="E235" si="377">$C234*E234</f>
        <v>12623.254913999999</v>
      </c>
      <c r="F235" s="5">
        <f t="shared" ref="F235:O235" si="378">$C234*F234</f>
        <v>5054.8263659999993</v>
      </c>
      <c r="G235" s="5">
        <f t="shared" si="378"/>
        <v>7080.4398459999993</v>
      </c>
      <c r="H235" s="5">
        <f t="shared" si="378"/>
        <v>3830.2509439999999</v>
      </c>
      <c r="I235" s="5">
        <f t="shared" si="378"/>
        <v>12199.717549999999</v>
      </c>
      <c r="J235" s="5">
        <f t="shared" si="378"/>
        <v>1905.918138</v>
      </c>
      <c r="K235" s="5">
        <f t="shared" si="378"/>
        <v>2927.9322120000002</v>
      </c>
      <c r="L235" s="5">
        <f t="shared" si="378"/>
        <v>1519.21011</v>
      </c>
      <c r="M235" s="5">
        <f t="shared" si="378"/>
        <v>2366.284838</v>
      </c>
      <c r="N235" s="5">
        <f t="shared" si="378"/>
        <v>13074.414279999999</v>
      </c>
      <c r="O235" s="5">
        <f t="shared" si="378"/>
        <v>2117.6868199999999</v>
      </c>
      <c r="P235" s="5">
        <f t="shared" ref="P235" si="379">$C234*P234</f>
        <v>0</v>
      </c>
      <c r="Q235" s="5">
        <f t="shared" ref="Q235" si="380">$C234*Q234</f>
        <v>3498.7869199999996</v>
      </c>
      <c r="R235" s="5">
        <f t="shared" ref="R235:AB235" si="381">$C234*R234</f>
        <v>1730.9787920000001</v>
      </c>
      <c r="S235" s="5">
        <f t="shared" si="381"/>
        <v>386.70802799999996</v>
      </c>
      <c r="T235" s="5">
        <f t="shared" si="381"/>
        <v>4898.3016879999996</v>
      </c>
      <c r="U235" s="5">
        <f t="shared" si="381"/>
        <v>1666.527454</v>
      </c>
      <c r="V235" s="5">
        <f t="shared" si="381"/>
        <v>3489.5795860000003</v>
      </c>
      <c r="W235" s="5">
        <f t="shared" si="381"/>
        <v>4216.9589719999994</v>
      </c>
      <c r="X235" s="5">
        <f t="shared" si="381"/>
        <v>5745.3764159999992</v>
      </c>
      <c r="Y235" s="5">
        <f t="shared" si="381"/>
        <v>230.18334999999999</v>
      </c>
      <c r="Z235" s="5">
        <f t="shared" si="381"/>
        <v>0</v>
      </c>
      <c r="AA235" s="5">
        <f t="shared" si="381"/>
        <v>55.24400399999999</v>
      </c>
      <c r="AB235" s="5">
        <f t="shared" si="381"/>
        <v>0</v>
      </c>
      <c r="AC235" s="56"/>
      <c r="AD235" s="23"/>
    </row>
    <row r="236" spans="1:30" s="14" customFormat="1" ht="12.5">
      <c r="A236" s="78" t="s">
        <v>406</v>
      </c>
      <c r="B236" s="26">
        <f>2209760.21/2</f>
        <v>1104880.105</v>
      </c>
      <c r="C236" s="134">
        <f t="shared" si="306"/>
        <v>92073.34</v>
      </c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>
        <v>1</v>
      </c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56"/>
      <c r="AD236" s="23"/>
    </row>
    <row r="237" spans="1:30" s="14" customFormat="1" ht="12.5">
      <c r="A237" s="79"/>
      <c r="B237" s="9"/>
      <c r="C237" s="134"/>
      <c r="D237" s="5">
        <f t="shared" ref="D237" si="382">$C236*D236</f>
        <v>0</v>
      </c>
      <c r="E237" s="5">
        <f t="shared" ref="E237" si="383">$C236*E236</f>
        <v>0</v>
      </c>
      <c r="F237" s="5">
        <f t="shared" ref="F237:O237" si="384">$C236*F236</f>
        <v>0</v>
      </c>
      <c r="G237" s="5">
        <f t="shared" si="384"/>
        <v>0</v>
      </c>
      <c r="H237" s="5">
        <f t="shared" si="384"/>
        <v>0</v>
      </c>
      <c r="I237" s="5">
        <f t="shared" si="384"/>
        <v>0</v>
      </c>
      <c r="J237" s="5">
        <f t="shared" si="384"/>
        <v>0</v>
      </c>
      <c r="K237" s="5">
        <f t="shared" si="384"/>
        <v>0</v>
      </c>
      <c r="L237" s="5">
        <f t="shared" si="384"/>
        <v>0</v>
      </c>
      <c r="M237" s="5">
        <f t="shared" si="384"/>
        <v>0</v>
      </c>
      <c r="N237" s="5">
        <f t="shared" si="384"/>
        <v>92073.34</v>
      </c>
      <c r="O237" s="5">
        <f t="shared" si="384"/>
        <v>0</v>
      </c>
      <c r="P237" s="5">
        <f t="shared" ref="P237" si="385">$C236*P236</f>
        <v>0</v>
      </c>
      <c r="Q237" s="5">
        <f t="shared" ref="Q237" si="386">$C236*Q236</f>
        <v>0</v>
      </c>
      <c r="R237" s="5">
        <f t="shared" ref="R237:AB237" si="387">$C236*R236</f>
        <v>0</v>
      </c>
      <c r="S237" s="5">
        <f t="shared" si="387"/>
        <v>0</v>
      </c>
      <c r="T237" s="5">
        <f t="shared" si="387"/>
        <v>0</v>
      </c>
      <c r="U237" s="5">
        <f t="shared" si="387"/>
        <v>0</v>
      </c>
      <c r="V237" s="5">
        <f t="shared" si="387"/>
        <v>0</v>
      </c>
      <c r="W237" s="5">
        <f t="shared" si="387"/>
        <v>0</v>
      </c>
      <c r="X237" s="5">
        <f t="shared" si="387"/>
        <v>0</v>
      </c>
      <c r="Y237" s="5">
        <f t="shared" si="387"/>
        <v>0</v>
      </c>
      <c r="Z237" s="5">
        <f t="shared" si="387"/>
        <v>0</v>
      </c>
      <c r="AA237" s="5">
        <f t="shared" si="387"/>
        <v>0</v>
      </c>
      <c r="AB237" s="5">
        <f t="shared" si="387"/>
        <v>0</v>
      </c>
      <c r="AC237" s="56"/>
      <c r="AD237" s="23"/>
    </row>
    <row r="238" spans="1:30" s="14" customFormat="1" ht="12.5">
      <c r="A238" s="78" t="s">
        <v>65</v>
      </c>
      <c r="B238" s="26">
        <v>467572.37</v>
      </c>
      <c r="C238" s="134">
        <f t="shared" si="306"/>
        <v>38964.36</v>
      </c>
      <c r="D238" s="4"/>
      <c r="E238" s="4"/>
      <c r="F238" s="4">
        <v>0.33689999999999998</v>
      </c>
      <c r="G238" s="4"/>
      <c r="H238" s="4">
        <v>0.12180000000000001</v>
      </c>
      <c r="I238" s="4"/>
      <c r="J238" s="4"/>
      <c r="K238" s="4"/>
      <c r="L238" s="4"/>
      <c r="M238" s="4"/>
      <c r="N238" s="4">
        <v>0.40079999999999999</v>
      </c>
      <c r="O238" s="4"/>
      <c r="P238" s="4"/>
      <c r="Q238" s="4"/>
      <c r="R238" s="4"/>
      <c r="S238" s="4"/>
      <c r="T238" s="4"/>
      <c r="U238" s="4"/>
      <c r="V238" s="4">
        <v>0.14050000000000001</v>
      </c>
      <c r="W238" s="4"/>
      <c r="X238" s="4"/>
      <c r="Y238" s="4"/>
      <c r="Z238" s="4"/>
      <c r="AA238" s="4"/>
      <c r="AB238" s="4"/>
      <c r="AC238" s="56"/>
      <c r="AD238" s="23"/>
    </row>
    <row r="239" spans="1:30" s="14" customFormat="1" ht="12.5">
      <c r="A239" s="79"/>
      <c r="B239" s="27"/>
      <c r="C239" s="134"/>
      <c r="D239" s="5">
        <f t="shared" ref="D239" si="388">$C238*D238</f>
        <v>0</v>
      </c>
      <c r="E239" s="5">
        <f t="shared" ref="E239" si="389">$C238*E238</f>
        <v>0</v>
      </c>
      <c r="F239" s="5">
        <f t="shared" ref="F239:AB239" si="390">$C238*F238</f>
        <v>13127.092884</v>
      </c>
      <c r="G239" s="5">
        <f t="shared" si="390"/>
        <v>0</v>
      </c>
      <c r="H239" s="5">
        <f t="shared" si="390"/>
        <v>4745.8590480000003</v>
      </c>
      <c r="I239" s="5">
        <f t="shared" si="390"/>
        <v>0</v>
      </c>
      <c r="J239" s="5">
        <f t="shared" si="390"/>
        <v>0</v>
      </c>
      <c r="K239" s="5">
        <f t="shared" si="390"/>
        <v>0</v>
      </c>
      <c r="L239" s="5">
        <f t="shared" si="390"/>
        <v>0</v>
      </c>
      <c r="M239" s="5">
        <f t="shared" si="390"/>
        <v>0</v>
      </c>
      <c r="N239" s="5">
        <f t="shared" si="390"/>
        <v>15616.915488000001</v>
      </c>
      <c r="O239" s="5">
        <f t="shared" si="390"/>
        <v>0</v>
      </c>
      <c r="P239" s="5">
        <f t="shared" si="390"/>
        <v>0</v>
      </c>
      <c r="Q239" s="5">
        <f t="shared" si="390"/>
        <v>0</v>
      </c>
      <c r="R239" s="5">
        <f t="shared" si="390"/>
        <v>0</v>
      </c>
      <c r="S239" s="5">
        <f t="shared" si="390"/>
        <v>0</v>
      </c>
      <c r="T239" s="5">
        <f t="shared" si="390"/>
        <v>0</v>
      </c>
      <c r="U239" s="5">
        <f t="shared" si="390"/>
        <v>0</v>
      </c>
      <c r="V239" s="5">
        <f t="shared" si="390"/>
        <v>5474.492580000001</v>
      </c>
      <c r="W239" s="5">
        <f t="shared" si="390"/>
        <v>0</v>
      </c>
      <c r="X239" s="5">
        <f t="shared" si="390"/>
        <v>0</v>
      </c>
      <c r="Y239" s="5">
        <f t="shared" si="390"/>
        <v>0</v>
      </c>
      <c r="Z239" s="5">
        <f t="shared" si="390"/>
        <v>0</v>
      </c>
      <c r="AA239" s="5">
        <f t="shared" si="390"/>
        <v>0</v>
      </c>
      <c r="AB239" s="5">
        <f t="shared" si="390"/>
        <v>0</v>
      </c>
      <c r="AC239" s="56"/>
      <c r="AD239" s="23"/>
    </row>
    <row r="240" spans="1:30" s="14" customFormat="1" ht="12.5">
      <c r="A240" s="78" t="s">
        <v>66</v>
      </c>
      <c r="B240" s="26">
        <v>2017299.48</v>
      </c>
      <c r="C240" s="134">
        <f>ROUND(B240/12,2)</f>
        <v>168108.29</v>
      </c>
      <c r="D240" s="4">
        <v>7.1000000000000004E-3</v>
      </c>
      <c r="E240" s="4"/>
      <c r="F240" s="4">
        <v>3.3599999999999998E-2</v>
      </c>
      <c r="G240" s="4"/>
      <c r="H240" s="4">
        <v>0.10929999999999999</v>
      </c>
      <c r="I240" s="4"/>
      <c r="J240" s="4"/>
      <c r="K240" s="4"/>
      <c r="L240" s="4"/>
      <c r="M240" s="4">
        <v>1.66E-2</v>
      </c>
      <c r="N240" s="4">
        <v>0.67379999999999995</v>
      </c>
      <c r="O240" s="4"/>
      <c r="P240" s="4"/>
      <c r="Q240" s="4"/>
      <c r="R240" s="4">
        <v>8.8999999999999999E-3</v>
      </c>
      <c r="S240" s="4"/>
      <c r="T240" s="4">
        <v>2.3300000000000001E-2</v>
      </c>
      <c r="U240" s="4"/>
      <c r="V240" s="4">
        <v>0.122</v>
      </c>
      <c r="W240" s="4">
        <v>5.4000000000000003E-3</v>
      </c>
      <c r="X240" s="4"/>
      <c r="Y240" s="4"/>
      <c r="Z240" s="4"/>
      <c r="AA240" s="4"/>
      <c r="AB240" s="4"/>
      <c r="AC240" s="56"/>
      <c r="AD240" s="23"/>
    </row>
    <row r="241" spans="1:30" s="14" customFormat="1" ht="12.5">
      <c r="A241" s="79"/>
      <c r="B241" s="27"/>
      <c r="C241" s="134"/>
      <c r="D241" s="5">
        <f t="shared" ref="D241" si="391">$C240*D240</f>
        <v>1193.5688590000002</v>
      </c>
      <c r="E241" s="5">
        <f t="shared" ref="E241" si="392">$C240*E240</f>
        <v>0</v>
      </c>
      <c r="F241" s="5">
        <f t="shared" ref="F241:AB241" si="393">$C240*F240</f>
        <v>5648.4385439999996</v>
      </c>
      <c r="G241" s="5">
        <f t="shared" si="393"/>
        <v>0</v>
      </c>
      <c r="H241" s="5">
        <f t="shared" si="393"/>
        <v>18374.236097000001</v>
      </c>
      <c r="I241" s="5">
        <f t="shared" si="393"/>
        <v>0</v>
      </c>
      <c r="J241" s="5">
        <f t="shared" si="393"/>
        <v>0</v>
      </c>
      <c r="K241" s="5">
        <f t="shared" si="393"/>
        <v>0</v>
      </c>
      <c r="L241" s="5">
        <f t="shared" si="393"/>
        <v>0</v>
      </c>
      <c r="M241" s="5">
        <f t="shared" si="393"/>
        <v>2790.5976140000002</v>
      </c>
      <c r="N241" s="5">
        <f t="shared" si="393"/>
        <v>113271.365802</v>
      </c>
      <c r="O241" s="5">
        <f t="shared" si="393"/>
        <v>0</v>
      </c>
      <c r="P241" s="5">
        <f t="shared" si="393"/>
        <v>0</v>
      </c>
      <c r="Q241" s="5">
        <f t="shared" si="393"/>
        <v>0</v>
      </c>
      <c r="R241" s="5">
        <f t="shared" si="393"/>
        <v>1496.163781</v>
      </c>
      <c r="S241" s="5">
        <f t="shared" si="393"/>
        <v>0</v>
      </c>
      <c r="T241" s="5">
        <f t="shared" si="393"/>
        <v>3916.9231570000006</v>
      </c>
      <c r="U241" s="5">
        <f t="shared" si="393"/>
        <v>0</v>
      </c>
      <c r="V241" s="5">
        <f t="shared" si="393"/>
        <v>20509.211380000001</v>
      </c>
      <c r="W241" s="5">
        <f t="shared" si="393"/>
        <v>907.7847660000001</v>
      </c>
      <c r="X241" s="5">
        <f t="shared" si="393"/>
        <v>0</v>
      </c>
      <c r="Y241" s="5">
        <f t="shared" si="393"/>
        <v>0</v>
      </c>
      <c r="Z241" s="5">
        <f t="shared" si="393"/>
        <v>0</v>
      </c>
      <c r="AA241" s="5">
        <f t="shared" si="393"/>
        <v>0</v>
      </c>
      <c r="AB241" s="5">
        <f t="shared" si="393"/>
        <v>0</v>
      </c>
      <c r="AC241" s="56"/>
      <c r="AD241" s="23"/>
    </row>
    <row r="242" spans="1:30" s="14" customFormat="1" ht="12.5">
      <c r="A242" s="78" t="s">
        <v>67</v>
      </c>
      <c r="B242" s="26">
        <v>326516.09000000003</v>
      </c>
      <c r="C242" s="134">
        <f t="shared" si="306"/>
        <v>27209.67</v>
      </c>
      <c r="D242" s="4"/>
      <c r="E242" s="4"/>
      <c r="F242" s="4">
        <v>0.32700000000000001</v>
      </c>
      <c r="G242" s="4"/>
      <c r="H242" s="4">
        <v>7.0099999999999996E-2</v>
      </c>
      <c r="I242" s="4"/>
      <c r="J242" s="4"/>
      <c r="K242" s="4"/>
      <c r="L242" s="4"/>
      <c r="M242" s="4">
        <v>1.7999999999999999E-2</v>
      </c>
      <c r="N242" s="4">
        <v>0.50819999999999999</v>
      </c>
      <c r="O242" s="4"/>
      <c r="P242" s="4"/>
      <c r="Q242" s="4"/>
      <c r="R242" s="4"/>
      <c r="S242" s="4"/>
      <c r="T242" s="4"/>
      <c r="U242" s="4"/>
      <c r="V242" s="4">
        <v>7.6700000000000004E-2</v>
      </c>
      <c r="W242" s="4"/>
      <c r="X242" s="4"/>
      <c r="Y242" s="4"/>
      <c r="Z242" s="4"/>
      <c r="AA242" s="4"/>
      <c r="AB242" s="4"/>
      <c r="AC242" s="56"/>
      <c r="AD242" s="23"/>
    </row>
    <row r="243" spans="1:30" s="14" customFormat="1" ht="12.5">
      <c r="A243" s="79"/>
      <c r="B243" s="27"/>
      <c r="C243" s="134"/>
      <c r="D243" s="5">
        <f t="shared" ref="D243" si="394">$C242*D242</f>
        <v>0</v>
      </c>
      <c r="E243" s="5">
        <f t="shared" ref="E243" si="395">$C242*E242</f>
        <v>0</v>
      </c>
      <c r="F243" s="5">
        <f t="shared" ref="F243:AB243" si="396">$C242*F242</f>
        <v>8897.5620899999994</v>
      </c>
      <c r="G243" s="5">
        <f t="shared" si="396"/>
        <v>0</v>
      </c>
      <c r="H243" s="5">
        <f t="shared" si="396"/>
        <v>1907.3978669999997</v>
      </c>
      <c r="I243" s="5">
        <f t="shared" si="396"/>
        <v>0</v>
      </c>
      <c r="J243" s="5">
        <f t="shared" si="396"/>
        <v>0</v>
      </c>
      <c r="K243" s="5">
        <f t="shared" si="396"/>
        <v>0</v>
      </c>
      <c r="L243" s="5">
        <f t="shared" si="396"/>
        <v>0</v>
      </c>
      <c r="M243" s="5">
        <f t="shared" si="396"/>
        <v>489.77405999999991</v>
      </c>
      <c r="N243" s="5">
        <f t="shared" si="396"/>
        <v>13827.954293999999</v>
      </c>
      <c r="O243" s="5">
        <f t="shared" si="396"/>
        <v>0</v>
      </c>
      <c r="P243" s="5">
        <f t="shared" si="396"/>
        <v>0</v>
      </c>
      <c r="Q243" s="5">
        <f t="shared" si="396"/>
        <v>0</v>
      </c>
      <c r="R243" s="5">
        <f t="shared" si="396"/>
        <v>0</v>
      </c>
      <c r="S243" s="5">
        <f t="shared" si="396"/>
        <v>0</v>
      </c>
      <c r="T243" s="5">
        <f t="shared" si="396"/>
        <v>0</v>
      </c>
      <c r="U243" s="5">
        <f t="shared" si="396"/>
        <v>0</v>
      </c>
      <c r="V243" s="5">
        <f t="shared" si="396"/>
        <v>2086.9816890000002</v>
      </c>
      <c r="W243" s="5">
        <f t="shared" si="396"/>
        <v>0</v>
      </c>
      <c r="X243" s="5">
        <f t="shared" si="396"/>
        <v>0</v>
      </c>
      <c r="Y243" s="5">
        <f t="shared" si="396"/>
        <v>0</v>
      </c>
      <c r="Z243" s="5">
        <f t="shared" si="396"/>
        <v>0</v>
      </c>
      <c r="AA243" s="5">
        <f t="shared" si="396"/>
        <v>0</v>
      </c>
      <c r="AB243" s="5">
        <f t="shared" si="396"/>
        <v>0</v>
      </c>
      <c r="AC243" s="56"/>
      <c r="AD243" s="23"/>
    </row>
    <row r="244" spans="1:30" s="14" customFormat="1" ht="12.5">
      <c r="A244" s="78" t="s">
        <v>68</v>
      </c>
      <c r="B244" s="26">
        <v>152497.06</v>
      </c>
      <c r="C244" s="134">
        <f>ROUND(B244/12,2)</f>
        <v>12708.09</v>
      </c>
      <c r="D244" s="4"/>
      <c r="E244" s="4"/>
      <c r="F244" s="4">
        <v>3.0999999999999999E-3</v>
      </c>
      <c r="G244" s="4"/>
      <c r="H244" s="4">
        <v>3.0099999999999998E-2</v>
      </c>
      <c r="I244" s="4"/>
      <c r="J244" s="4"/>
      <c r="K244" s="4"/>
      <c r="L244" s="4"/>
      <c r="M244" s="4">
        <v>4.0000000000000002E-4</v>
      </c>
      <c r="N244" s="4">
        <v>0.92749999999999999</v>
      </c>
      <c r="O244" s="4"/>
      <c r="P244" s="4"/>
      <c r="Q244" s="4"/>
      <c r="R244" s="4">
        <v>2.9999999999999997E-4</v>
      </c>
      <c r="S244" s="4"/>
      <c r="T244" s="4"/>
      <c r="U244" s="4"/>
      <c r="V244" s="4">
        <v>3.8600000000000002E-2</v>
      </c>
      <c r="W244" s="4"/>
      <c r="X244" s="4"/>
      <c r="Y244" s="4"/>
      <c r="Z244" s="4"/>
      <c r="AA244" s="4"/>
      <c r="AB244" s="4"/>
      <c r="AC244" s="56"/>
      <c r="AD244" s="23"/>
    </row>
    <row r="245" spans="1:30" s="14" customFormat="1" ht="12.5">
      <c r="A245" s="79"/>
      <c r="B245" s="27"/>
      <c r="C245" s="134"/>
      <c r="D245" s="5">
        <f t="shared" ref="D245" si="397">$C244*D244</f>
        <v>0</v>
      </c>
      <c r="E245" s="5">
        <f t="shared" ref="E245" si="398">$C244*E244</f>
        <v>0</v>
      </c>
      <c r="F245" s="5">
        <f t="shared" ref="F245:AB245" si="399">$C244*F244</f>
        <v>39.395078999999996</v>
      </c>
      <c r="G245" s="5">
        <f t="shared" si="399"/>
        <v>0</v>
      </c>
      <c r="H245" s="5">
        <f t="shared" si="399"/>
        <v>382.513509</v>
      </c>
      <c r="I245" s="5">
        <f t="shared" si="399"/>
        <v>0</v>
      </c>
      <c r="J245" s="5">
        <f t="shared" si="399"/>
        <v>0</v>
      </c>
      <c r="K245" s="5">
        <f t="shared" si="399"/>
        <v>0</v>
      </c>
      <c r="L245" s="5">
        <f t="shared" si="399"/>
        <v>0</v>
      </c>
      <c r="M245" s="5">
        <f t="shared" si="399"/>
        <v>5.0832360000000003</v>
      </c>
      <c r="N245" s="5">
        <f t="shared" si="399"/>
        <v>11786.753475</v>
      </c>
      <c r="O245" s="5">
        <f t="shared" si="399"/>
        <v>0</v>
      </c>
      <c r="P245" s="5">
        <f t="shared" si="399"/>
        <v>0</v>
      </c>
      <c r="Q245" s="5">
        <f t="shared" si="399"/>
        <v>0</v>
      </c>
      <c r="R245" s="5">
        <f t="shared" si="399"/>
        <v>3.8124269999999996</v>
      </c>
      <c r="S245" s="5">
        <f t="shared" si="399"/>
        <v>0</v>
      </c>
      <c r="T245" s="5">
        <f t="shared" si="399"/>
        <v>0</v>
      </c>
      <c r="U245" s="5">
        <f t="shared" si="399"/>
        <v>0</v>
      </c>
      <c r="V245" s="5">
        <f t="shared" si="399"/>
        <v>490.53227400000003</v>
      </c>
      <c r="W245" s="5">
        <f t="shared" si="399"/>
        <v>0</v>
      </c>
      <c r="X245" s="5">
        <f t="shared" si="399"/>
        <v>0</v>
      </c>
      <c r="Y245" s="5">
        <f t="shared" si="399"/>
        <v>0</v>
      </c>
      <c r="Z245" s="5">
        <f t="shared" si="399"/>
        <v>0</v>
      </c>
      <c r="AA245" s="5">
        <f t="shared" si="399"/>
        <v>0</v>
      </c>
      <c r="AB245" s="5">
        <f t="shared" si="399"/>
        <v>0</v>
      </c>
      <c r="AC245" s="56"/>
      <c r="AD245" s="23"/>
    </row>
    <row r="246" spans="1:30" s="14" customFormat="1" ht="12.5">
      <c r="A246" s="78" t="s">
        <v>69</v>
      </c>
      <c r="B246" s="26">
        <v>1457915.76</v>
      </c>
      <c r="C246" s="134">
        <f t="shared" si="306"/>
        <v>121492.98</v>
      </c>
      <c r="D246" s="4"/>
      <c r="E246" s="4"/>
      <c r="F246" s="4">
        <v>3.0999999999999999E-3</v>
      </c>
      <c r="G246" s="4"/>
      <c r="H246" s="4">
        <v>3.0099999999999998E-2</v>
      </c>
      <c r="I246" s="4"/>
      <c r="J246" s="4"/>
      <c r="K246" s="4"/>
      <c r="L246" s="4"/>
      <c r="M246" s="4">
        <v>4.0000000000000002E-4</v>
      </c>
      <c r="N246" s="4">
        <v>0.92749999999999999</v>
      </c>
      <c r="O246" s="4"/>
      <c r="P246" s="4"/>
      <c r="Q246" s="4"/>
      <c r="R246" s="4">
        <v>2.9999999999999997E-4</v>
      </c>
      <c r="S246" s="4"/>
      <c r="T246" s="4"/>
      <c r="U246" s="4"/>
      <c r="V246" s="4">
        <v>3.8600000000000002E-2</v>
      </c>
      <c r="W246" s="4"/>
      <c r="X246" s="4"/>
      <c r="Y246" s="4"/>
      <c r="Z246" s="4"/>
      <c r="AA246" s="4"/>
      <c r="AB246" s="4"/>
      <c r="AC246" s="56"/>
      <c r="AD246" s="23"/>
    </row>
    <row r="247" spans="1:30" s="14" customFormat="1" ht="12.5">
      <c r="A247" s="79"/>
      <c r="B247" s="27"/>
      <c r="C247" s="134"/>
      <c r="D247" s="5">
        <f t="shared" ref="D247" si="400">$C246*D246</f>
        <v>0</v>
      </c>
      <c r="E247" s="5">
        <f t="shared" ref="E247" si="401">$C246*E246</f>
        <v>0</v>
      </c>
      <c r="F247" s="5">
        <f>$C246*F246</f>
        <v>376.62823799999995</v>
      </c>
      <c r="G247" s="5">
        <f t="shared" ref="G247:AB247" si="402">$C246*G246</f>
        <v>0</v>
      </c>
      <c r="H247" s="5">
        <f t="shared" si="402"/>
        <v>3656.9386979999995</v>
      </c>
      <c r="I247" s="5">
        <f t="shared" si="402"/>
        <v>0</v>
      </c>
      <c r="J247" s="5">
        <f t="shared" si="402"/>
        <v>0</v>
      </c>
      <c r="K247" s="5">
        <f t="shared" si="402"/>
        <v>0</v>
      </c>
      <c r="L247" s="5">
        <f t="shared" si="402"/>
        <v>0</v>
      </c>
      <c r="M247" s="5">
        <f t="shared" si="402"/>
        <v>48.597192</v>
      </c>
      <c r="N247" s="5">
        <f t="shared" si="402"/>
        <v>112684.73895</v>
      </c>
      <c r="O247" s="5">
        <f t="shared" si="402"/>
        <v>0</v>
      </c>
      <c r="P247" s="5">
        <f t="shared" si="402"/>
        <v>0</v>
      </c>
      <c r="Q247" s="5">
        <f t="shared" si="402"/>
        <v>0</v>
      </c>
      <c r="R247" s="5">
        <f t="shared" si="402"/>
        <v>36.447893999999998</v>
      </c>
      <c r="S247" s="5">
        <f t="shared" si="402"/>
        <v>0</v>
      </c>
      <c r="T247" s="5">
        <f t="shared" si="402"/>
        <v>0</v>
      </c>
      <c r="U247" s="5">
        <f t="shared" si="402"/>
        <v>0</v>
      </c>
      <c r="V247" s="5">
        <f t="shared" si="402"/>
        <v>4689.6290280000003</v>
      </c>
      <c r="W247" s="5">
        <f t="shared" si="402"/>
        <v>0</v>
      </c>
      <c r="X247" s="5">
        <f t="shared" si="402"/>
        <v>0</v>
      </c>
      <c r="Y247" s="5">
        <f t="shared" si="402"/>
        <v>0</v>
      </c>
      <c r="Z247" s="5">
        <f t="shared" si="402"/>
        <v>0</v>
      </c>
      <c r="AA247" s="5">
        <f t="shared" si="402"/>
        <v>0</v>
      </c>
      <c r="AB247" s="5">
        <f t="shared" si="402"/>
        <v>0</v>
      </c>
      <c r="AC247" s="56"/>
      <c r="AD247" s="23"/>
    </row>
    <row r="248" spans="1:30" s="14" customFormat="1" ht="12.5">
      <c r="A248" s="78" t="s">
        <v>70</v>
      </c>
      <c r="B248" s="26">
        <v>339505.04</v>
      </c>
      <c r="C248" s="134">
        <f t="shared" si="306"/>
        <v>28292.09</v>
      </c>
      <c r="D248" s="4"/>
      <c r="E248" s="4"/>
      <c r="F248" s="4">
        <v>3.0999999999999999E-3</v>
      </c>
      <c r="G248" s="4"/>
      <c r="H248" s="4">
        <v>3.0099999999999998E-2</v>
      </c>
      <c r="I248" s="4"/>
      <c r="J248" s="4"/>
      <c r="K248" s="4"/>
      <c r="L248" s="4"/>
      <c r="M248" s="4">
        <v>4.0000000000000002E-4</v>
      </c>
      <c r="N248" s="4">
        <v>0.92749999999999999</v>
      </c>
      <c r="O248" s="4"/>
      <c r="P248" s="4"/>
      <c r="Q248" s="4"/>
      <c r="R248" s="4">
        <v>2.9999999999999997E-4</v>
      </c>
      <c r="S248" s="4"/>
      <c r="T248" s="4"/>
      <c r="U248" s="4"/>
      <c r="V248" s="4">
        <v>3.8600000000000002E-2</v>
      </c>
      <c r="W248" s="4"/>
      <c r="X248" s="4"/>
      <c r="Y248" s="4"/>
      <c r="Z248" s="4"/>
      <c r="AA248" s="4"/>
      <c r="AB248" s="4"/>
      <c r="AC248" s="56"/>
      <c r="AD248" s="23"/>
    </row>
    <row r="249" spans="1:30" s="14" customFormat="1" ht="12.5">
      <c r="A249" s="79"/>
      <c r="B249" s="27"/>
      <c r="C249" s="134"/>
      <c r="D249" s="5">
        <f t="shared" ref="D249" si="403">$C248*D248</f>
        <v>0</v>
      </c>
      <c r="E249" s="5">
        <f t="shared" ref="E249" si="404">$C248*E248</f>
        <v>0</v>
      </c>
      <c r="F249" s="5">
        <f t="shared" ref="F249:AB249" si="405">$C248*F248</f>
        <v>87.705478999999997</v>
      </c>
      <c r="G249" s="5">
        <f t="shared" si="405"/>
        <v>0</v>
      </c>
      <c r="H249" s="5">
        <f t="shared" si="405"/>
        <v>851.59190899999999</v>
      </c>
      <c r="I249" s="5">
        <f t="shared" si="405"/>
        <v>0</v>
      </c>
      <c r="J249" s="5">
        <f t="shared" si="405"/>
        <v>0</v>
      </c>
      <c r="K249" s="5">
        <f t="shared" si="405"/>
        <v>0</v>
      </c>
      <c r="L249" s="5">
        <f t="shared" si="405"/>
        <v>0</v>
      </c>
      <c r="M249" s="5">
        <f t="shared" si="405"/>
        <v>11.316836</v>
      </c>
      <c r="N249" s="5">
        <f t="shared" si="405"/>
        <v>26240.913475000001</v>
      </c>
      <c r="O249" s="5">
        <f t="shared" si="405"/>
        <v>0</v>
      </c>
      <c r="P249" s="5">
        <f t="shared" si="405"/>
        <v>0</v>
      </c>
      <c r="Q249" s="5">
        <f t="shared" si="405"/>
        <v>0</v>
      </c>
      <c r="R249" s="5">
        <f t="shared" si="405"/>
        <v>8.4876269999999998</v>
      </c>
      <c r="S249" s="5">
        <f t="shared" si="405"/>
        <v>0</v>
      </c>
      <c r="T249" s="5">
        <f t="shared" si="405"/>
        <v>0</v>
      </c>
      <c r="U249" s="5">
        <f t="shared" si="405"/>
        <v>0</v>
      </c>
      <c r="V249" s="5">
        <f t="shared" si="405"/>
        <v>1092.074674</v>
      </c>
      <c r="W249" s="5">
        <f t="shared" si="405"/>
        <v>0</v>
      </c>
      <c r="X249" s="5">
        <f t="shared" si="405"/>
        <v>0</v>
      </c>
      <c r="Y249" s="5">
        <f t="shared" si="405"/>
        <v>0</v>
      </c>
      <c r="Z249" s="5">
        <f t="shared" si="405"/>
        <v>0</v>
      </c>
      <c r="AA249" s="5">
        <f t="shared" si="405"/>
        <v>0</v>
      </c>
      <c r="AB249" s="5">
        <f t="shared" si="405"/>
        <v>0</v>
      </c>
      <c r="AC249" s="56"/>
      <c r="AD249" s="23"/>
    </row>
    <row r="250" spans="1:30" s="14" customFormat="1" ht="12.5">
      <c r="A250" s="78" t="s">
        <v>71</v>
      </c>
      <c r="B250" s="26">
        <f>74433.44/2</f>
        <v>37216.720000000001</v>
      </c>
      <c r="C250" s="134">
        <f t="shared" si="306"/>
        <v>3101.39</v>
      </c>
      <c r="D250" s="35">
        <v>1.5800000000000002E-2</v>
      </c>
      <c r="E250" s="35">
        <v>0.1371</v>
      </c>
      <c r="F250" s="35">
        <v>5.4899999999999997E-2</v>
      </c>
      <c r="G250" s="35">
        <v>7.6899999999999996E-2</v>
      </c>
      <c r="H250" s="35">
        <v>4.1599999999999998E-2</v>
      </c>
      <c r="I250" s="35">
        <v>0.13250000000000001</v>
      </c>
      <c r="J250" s="35">
        <v>2.07E-2</v>
      </c>
      <c r="K250" s="35">
        <v>3.1800000000000002E-2</v>
      </c>
      <c r="L250" s="35">
        <v>1.6500000000000001E-2</v>
      </c>
      <c r="M250" s="35">
        <v>2.5700000000000001E-2</v>
      </c>
      <c r="N250" s="35">
        <v>0.14199999999999999</v>
      </c>
      <c r="O250" s="35">
        <v>2.3E-2</v>
      </c>
      <c r="P250" s="35">
        <v>0</v>
      </c>
      <c r="Q250" s="35">
        <v>3.7999999999999999E-2</v>
      </c>
      <c r="R250" s="35">
        <v>1.8800000000000001E-2</v>
      </c>
      <c r="S250" s="35">
        <v>4.1999999999999997E-3</v>
      </c>
      <c r="T250" s="35">
        <v>5.3199999999999997E-2</v>
      </c>
      <c r="U250" s="35">
        <v>1.8100000000000002E-2</v>
      </c>
      <c r="V250" s="35">
        <v>3.7900000000000003E-2</v>
      </c>
      <c r="W250" s="35">
        <v>4.58E-2</v>
      </c>
      <c r="X250" s="35">
        <v>6.2399999999999997E-2</v>
      </c>
      <c r="Y250" s="35">
        <v>2.5000000000000001E-3</v>
      </c>
      <c r="Z250" s="4">
        <v>0</v>
      </c>
      <c r="AA250" s="4">
        <v>5.9999999999999995E-4</v>
      </c>
      <c r="AB250" s="4">
        <v>0</v>
      </c>
      <c r="AC250" s="56"/>
      <c r="AD250" s="23"/>
    </row>
    <row r="251" spans="1:30" s="14" customFormat="1" ht="12.5">
      <c r="A251" s="79"/>
      <c r="B251" s="27"/>
      <c r="C251" s="134"/>
      <c r="D251" s="5">
        <f t="shared" ref="D251" si="406">$C250*D250</f>
        <v>49.001962000000006</v>
      </c>
      <c r="E251" s="5">
        <f t="shared" ref="E251" si="407">$C250*E250</f>
        <v>425.20056899999997</v>
      </c>
      <c r="F251" s="5">
        <f t="shared" ref="F251:O251" si="408">$C250*F250</f>
        <v>170.26631099999997</v>
      </c>
      <c r="G251" s="5">
        <f t="shared" si="408"/>
        <v>238.49689099999998</v>
      </c>
      <c r="H251" s="5">
        <f t="shared" si="408"/>
        <v>129.01782399999999</v>
      </c>
      <c r="I251" s="5">
        <f t="shared" si="408"/>
        <v>410.93417499999998</v>
      </c>
      <c r="J251" s="5">
        <f t="shared" si="408"/>
        <v>64.198773000000003</v>
      </c>
      <c r="K251" s="5">
        <f t="shared" si="408"/>
        <v>98.624201999999997</v>
      </c>
      <c r="L251" s="5">
        <f t="shared" si="408"/>
        <v>51.172935000000003</v>
      </c>
      <c r="M251" s="5">
        <f t="shared" si="408"/>
        <v>79.705722999999992</v>
      </c>
      <c r="N251" s="5">
        <f t="shared" si="408"/>
        <v>440.39737999999994</v>
      </c>
      <c r="O251" s="5">
        <f t="shared" si="408"/>
        <v>71.331969999999998</v>
      </c>
      <c r="P251" s="5">
        <f t="shared" ref="P251" si="409">$C250*P250</f>
        <v>0</v>
      </c>
      <c r="Q251" s="5">
        <f t="shared" ref="Q251" si="410">$C250*Q250</f>
        <v>117.85281999999999</v>
      </c>
      <c r="R251" s="5">
        <f t="shared" ref="R251:AB251" si="411">$C250*R250</f>
        <v>58.306131999999998</v>
      </c>
      <c r="S251" s="5">
        <f t="shared" si="411"/>
        <v>13.025837999999998</v>
      </c>
      <c r="T251" s="5">
        <f t="shared" si="411"/>
        <v>164.99394799999999</v>
      </c>
      <c r="U251" s="5">
        <f t="shared" si="411"/>
        <v>56.135159000000002</v>
      </c>
      <c r="V251" s="5">
        <f t="shared" si="411"/>
        <v>117.542681</v>
      </c>
      <c r="W251" s="5">
        <f t="shared" si="411"/>
        <v>142.04366199999998</v>
      </c>
      <c r="X251" s="5">
        <f t="shared" si="411"/>
        <v>193.52673599999997</v>
      </c>
      <c r="Y251" s="5">
        <f t="shared" si="411"/>
        <v>7.7534749999999999</v>
      </c>
      <c r="Z251" s="5">
        <f t="shared" si="411"/>
        <v>0</v>
      </c>
      <c r="AA251" s="5">
        <f t="shared" si="411"/>
        <v>1.8608339999999997</v>
      </c>
      <c r="AB251" s="5">
        <f t="shared" si="411"/>
        <v>0</v>
      </c>
      <c r="AC251" s="56"/>
      <c r="AD251" s="23"/>
    </row>
    <row r="252" spans="1:30" s="14" customFormat="1" ht="12.5">
      <c r="A252" s="78" t="s">
        <v>407</v>
      </c>
      <c r="B252" s="26">
        <f>74433.44/2</f>
        <v>37216.720000000001</v>
      </c>
      <c r="C252" s="134">
        <f t="shared" si="306"/>
        <v>3101.39</v>
      </c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>
        <v>1</v>
      </c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56"/>
      <c r="AD252" s="23"/>
    </row>
    <row r="253" spans="1:30" s="14" customFormat="1" ht="12.5">
      <c r="A253" s="79"/>
      <c r="B253" s="9"/>
      <c r="C253" s="134"/>
      <c r="D253" s="5">
        <f t="shared" ref="D253" si="412">$C252*D252</f>
        <v>0</v>
      </c>
      <c r="E253" s="5">
        <f t="shared" ref="E253" si="413">$C252*E252</f>
        <v>0</v>
      </c>
      <c r="F253" s="5">
        <f t="shared" ref="F253:O253" si="414">$C252*F252</f>
        <v>0</v>
      </c>
      <c r="G253" s="5">
        <f t="shared" si="414"/>
        <v>0</v>
      </c>
      <c r="H253" s="5">
        <f t="shared" si="414"/>
        <v>0</v>
      </c>
      <c r="I253" s="5">
        <f t="shared" si="414"/>
        <v>0</v>
      </c>
      <c r="J253" s="5">
        <f t="shared" si="414"/>
        <v>0</v>
      </c>
      <c r="K253" s="5">
        <f t="shared" si="414"/>
        <v>0</v>
      </c>
      <c r="L253" s="5">
        <f t="shared" si="414"/>
        <v>0</v>
      </c>
      <c r="M253" s="5">
        <f t="shared" si="414"/>
        <v>0</v>
      </c>
      <c r="N253" s="5">
        <f t="shared" si="414"/>
        <v>3101.39</v>
      </c>
      <c r="O253" s="5">
        <f t="shared" si="414"/>
        <v>0</v>
      </c>
      <c r="P253" s="5">
        <f t="shared" ref="P253" si="415">$C252*P252</f>
        <v>0</v>
      </c>
      <c r="Q253" s="5">
        <f t="shared" ref="Q253" si="416">$C252*Q252</f>
        <v>0</v>
      </c>
      <c r="R253" s="5">
        <f t="shared" ref="R253:AB253" si="417">$C252*R252</f>
        <v>0</v>
      </c>
      <c r="S253" s="5">
        <f t="shared" si="417"/>
        <v>0</v>
      </c>
      <c r="T253" s="5">
        <f t="shared" si="417"/>
        <v>0</v>
      </c>
      <c r="U253" s="5">
        <f t="shared" si="417"/>
        <v>0</v>
      </c>
      <c r="V253" s="5">
        <f t="shared" si="417"/>
        <v>0</v>
      </c>
      <c r="W253" s="5">
        <f t="shared" si="417"/>
        <v>0</v>
      </c>
      <c r="X253" s="5">
        <f t="shared" si="417"/>
        <v>0</v>
      </c>
      <c r="Y253" s="5">
        <f t="shared" si="417"/>
        <v>0</v>
      </c>
      <c r="Z253" s="5">
        <f t="shared" si="417"/>
        <v>0</v>
      </c>
      <c r="AA253" s="5">
        <f t="shared" si="417"/>
        <v>0</v>
      </c>
      <c r="AB253" s="5">
        <f t="shared" si="417"/>
        <v>0</v>
      </c>
      <c r="AC253" s="56"/>
      <c r="AD253" s="23"/>
    </row>
    <row r="254" spans="1:30" s="14" customFormat="1" ht="12.5">
      <c r="A254" s="78" t="s">
        <v>72</v>
      </c>
      <c r="B254" s="26">
        <v>605143.59</v>
      </c>
      <c r="C254" s="134">
        <f t="shared" si="306"/>
        <v>50428.63</v>
      </c>
      <c r="D254" s="4"/>
      <c r="E254" s="4"/>
      <c r="F254" s="4">
        <v>0.19789999999999999</v>
      </c>
      <c r="G254" s="4"/>
      <c r="H254" s="4"/>
      <c r="I254" s="4"/>
      <c r="J254" s="4"/>
      <c r="K254" s="4"/>
      <c r="L254" s="4"/>
      <c r="M254" s="4"/>
      <c r="N254" s="4">
        <v>0.76180000000000003</v>
      </c>
      <c r="O254" s="4"/>
      <c r="P254" s="4"/>
      <c r="Q254" s="4"/>
      <c r="R254" s="4"/>
      <c r="S254" s="4"/>
      <c r="T254" s="4"/>
      <c r="U254" s="4"/>
      <c r="V254" s="4">
        <v>4.0300000000000002E-2</v>
      </c>
      <c r="W254" s="4"/>
      <c r="X254" s="4"/>
      <c r="Y254" s="4"/>
      <c r="Z254" s="4"/>
      <c r="AA254" s="4"/>
      <c r="AB254" s="4"/>
      <c r="AC254" s="56"/>
      <c r="AD254" s="23"/>
    </row>
    <row r="255" spans="1:30" s="14" customFormat="1" ht="12.5">
      <c r="A255" s="79"/>
      <c r="B255" s="27"/>
      <c r="C255" s="134"/>
      <c r="D255" s="5">
        <f t="shared" ref="D255" si="418">$C254*D254</f>
        <v>0</v>
      </c>
      <c r="E255" s="5">
        <f t="shared" ref="E255" si="419">$C254*E254</f>
        <v>0</v>
      </c>
      <c r="F255" s="5">
        <f t="shared" ref="F255:AB255" si="420">$C254*F254</f>
        <v>9979.8258769999993</v>
      </c>
      <c r="G255" s="5">
        <f t="shared" si="420"/>
        <v>0</v>
      </c>
      <c r="H255" s="5">
        <f t="shared" si="420"/>
        <v>0</v>
      </c>
      <c r="I255" s="5">
        <f t="shared" si="420"/>
        <v>0</v>
      </c>
      <c r="J255" s="5">
        <f t="shared" si="420"/>
        <v>0</v>
      </c>
      <c r="K255" s="5">
        <f t="shared" si="420"/>
        <v>0</v>
      </c>
      <c r="L255" s="5">
        <f t="shared" si="420"/>
        <v>0</v>
      </c>
      <c r="M255" s="5">
        <f t="shared" si="420"/>
        <v>0</v>
      </c>
      <c r="N255" s="5">
        <f t="shared" si="420"/>
        <v>38416.530334000003</v>
      </c>
      <c r="O255" s="5">
        <f t="shared" si="420"/>
        <v>0</v>
      </c>
      <c r="P255" s="5">
        <f t="shared" si="420"/>
        <v>0</v>
      </c>
      <c r="Q255" s="5">
        <f t="shared" si="420"/>
        <v>0</v>
      </c>
      <c r="R255" s="5">
        <f t="shared" si="420"/>
        <v>0</v>
      </c>
      <c r="S255" s="5">
        <f t="shared" si="420"/>
        <v>0</v>
      </c>
      <c r="T255" s="5">
        <f t="shared" si="420"/>
        <v>0</v>
      </c>
      <c r="U255" s="5">
        <f t="shared" si="420"/>
        <v>0</v>
      </c>
      <c r="V255" s="5">
        <f t="shared" si="420"/>
        <v>2032.2737890000001</v>
      </c>
      <c r="W255" s="5">
        <f t="shared" si="420"/>
        <v>0</v>
      </c>
      <c r="X255" s="5">
        <f t="shared" si="420"/>
        <v>0</v>
      </c>
      <c r="Y255" s="5">
        <f t="shared" si="420"/>
        <v>0</v>
      </c>
      <c r="Z255" s="5">
        <f t="shared" si="420"/>
        <v>0</v>
      </c>
      <c r="AA255" s="5">
        <f t="shared" si="420"/>
        <v>0</v>
      </c>
      <c r="AB255" s="5">
        <f t="shared" si="420"/>
        <v>0</v>
      </c>
      <c r="AC255" s="56"/>
      <c r="AD255" s="23"/>
    </row>
    <row r="256" spans="1:30" s="14" customFormat="1" ht="12.5">
      <c r="A256" s="78" t="s">
        <v>73</v>
      </c>
      <c r="B256" s="26">
        <v>4327210.9400000004</v>
      </c>
      <c r="C256" s="134">
        <f>ROUND(B256/12,2)</f>
        <v>360600.91</v>
      </c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>
        <v>1</v>
      </c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56"/>
      <c r="AD256" s="23"/>
    </row>
    <row r="257" spans="1:30" s="14" customFormat="1" ht="12.5">
      <c r="A257" s="79"/>
      <c r="B257" s="27"/>
      <c r="C257" s="134"/>
      <c r="D257" s="5">
        <f t="shared" ref="D257" si="421">$C256*D256</f>
        <v>0</v>
      </c>
      <c r="E257" s="5">
        <f t="shared" ref="E257" si="422">$C256*E256</f>
        <v>0</v>
      </c>
      <c r="F257" s="5">
        <f t="shared" ref="F257:AB257" si="423">$C256*F256</f>
        <v>0</v>
      </c>
      <c r="G257" s="5">
        <f t="shared" si="423"/>
        <v>0</v>
      </c>
      <c r="H257" s="5">
        <f t="shared" si="423"/>
        <v>0</v>
      </c>
      <c r="I257" s="5">
        <f t="shared" si="423"/>
        <v>0</v>
      </c>
      <c r="J257" s="5">
        <f t="shared" si="423"/>
        <v>0</v>
      </c>
      <c r="K257" s="5">
        <f t="shared" si="423"/>
        <v>0</v>
      </c>
      <c r="L257" s="5">
        <f t="shared" si="423"/>
        <v>0</v>
      </c>
      <c r="M257" s="5">
        <f t="shared" si="423"/>
        <v>0</v>
      </c>
      <c r="N257" s="5">
        <f t="shared" si="423"/>
        <v>360600.91</v>
      </c>
      <c r="O257" s="5">
        <f t="shared" si="423"/>
        <v>0</v>
      </c>
      <c r="P257" s="5">
        <f t="shared" si="423"/>
        <v>0</v>
      </c>
      <c r="Q257" s="5">
        <f t="shared" si="423"/>
        <v>0</v>
      </c>
      <c r="R257" s="5">
        <f t="shared" si="423"/>
        <v>0</v>
      </c>
      <c r="S257" s="5">
        <f t="shared" si="423"/>
        <v>0</v>
      </c>
      <c r="T257" s="5">
        <f t="shared" si="423"/>
        <v>0</v>
      </c>
      <c r="U257" s="5">
        <f t="shared" si="423"/>
        <v>0</v>
      </c>
      <c r="V257" s="5">
        <f t="shared" si="423"/>
        <v>0</v>
      </c>
      <c r="W257" s="5">
        <f t="shared" si="423"/>
        <v>0</v>
      </c>
      <c r="X257" s="5">
        <f t="shared" si="423"/>
        <v>0</v>
      </c>
      <c r="Y257" s="5">
        <f t="shared" si="423"/>
        <v>0</v>
      </c>
      <c r="Z257" s="5">
        <f t="shared" si="423"/>
        <v>0</v>
      </c>
      <c r="AA257" s="5">
        <f t="shared" si="423"/>
        <v>0</v>
      </c>
      <c r="AB257" s="5">
        <f t="shared" si="423"/>
        <v>0</v>
      </c>
      <c r="AC257" s="56"/>
      <c r="AD257" s="23"/>
    </row>
    <row r="258" spans="1:30" s="14" customFormat="1" ht="12.5">
      <c r="A258" s="78" t="s">
        <v>74</v>
      </c>
      <c r="B258" s="26">
        <f>17463603.59/2</f>
        <v>8731801.7949999999</v>
      </c>
      <c r="C258" s="134">
        <f t="shared" si="306"/>
        <v>727650.15</v>
      </c>
      <c r="D258" s="35">
        <v>1.5800000000000002E-2</v>
      </c>
      <c r="E258" s="35">
        <v>0.1371</v>
      </c>
      <c r="F258" s="35">
        <v>5.4899999999999997E-2</v>
      </c>
      <c r="G258" s="35">
        <v>7.6899999999999996E-2</v>
      </c>
      <c r="H258" s="35">
        <v>4.1599999999999998E-2</v>
      </c>
      <c r="I258" s="35">
        <v>0.13250000000000001</v>
      </c>
      <c r="J258" s="35">
        <v>2.07E-2</v>
      </c>
      <c r="K258" s="35">
        <v>3.1800000000000002E-2</v>
      </c>
      <c r="L258" s="35">
        <v>1.6500000000000001E-2</v>
      </c>
      <c r="M258" s="35">
        <v>2.5700000000000001E-2</v>
      </c>
      <c r="N258" s="35">
        <v>0.14199999999999999</v>
      </c>
      <c r="O258" s="35">
        <v>2.3E-2</v>
      </c>
      <c r="P258" s="35">
        <v>0</v>
      </c>
      <c r="Q258" s="35">
        <v>3.7999999999999999E-2</v>
      </c>
      <c r="R258" s="35">
        <v>1.8800000000000001E-2</v>
      </c>
      <c r="S258" s="35">
        <v>4.1999999999999997E-3</v>
      </c>
      <c r="T258" s="35">
        <v>5.3199999999999997E-2</v>
      </c>
      <c r="U258" s="35">
        <v>1.8100000000000002E-2</v>
      </c>
      <c r="V258" s="35">
        <v>3.7900000000000003E-2</v>
      </c>
      <c r="W258" s="35">
        <v>4.58E-2</v>
      </c>
      <c r="X258" s="35">
        <v>6.2399999999999997E-2</v>
      </c>
      <c r="Y258" s="35">
        <v>2.5000000000000001E-3</v>
      </c>
      <c r="Z258" s="4">
        <v>0</v>
      </c>
      <c r="AA258" s="4">
        <v>5.9999999999999995E-4</v>
      </c>
      <c r="AB258" s="4">
        <v>0</v>
      </c>
      <c r="AC258" s="56"/>
      <c r="AD258" s="23"/>
    </row>
    <row r="259" spans="1:30" s="14" customFormat="1" ht="12.5">
      <c r="A259" s="79"/>
      <c r="B259" s="27"/>
      <c r="C259" s="134"/>
      <c r="D259" s="5">
        <f t="shared" ref="D259" si="424">$C258*D258</f>
        <v>11496.872370000001</v>
      </c>
      <c r="E259" s="5">
        <f t="shared" ref="E259" si="425">$C258*E258</f>
        <v>99760.835565000001</v>
      </c>
      <c r="F259" s="5">
        <f t="shared" ref="F259:O259" si="426">$C258*F258</f>
        <v>39947.993235000002</v>
      </c>
      <c r="G259" s="5">
        <f t="shared" si="426"/>
        <v>55956.296535000001</v>
      </c>
      <c r="H259" s="5">
        <f t="shared" si="426"/>
        <v>30270.24624</v>
      </c>
      <c r="I259" s="5">
        <f t="shared" si="426"/>
        <v>96413.644875000013</v>
      </c>
      <c r="J259" s="5">
        <f t="shared" si="426"/>
        <v>15062.358104999999</v>
      </c>
      <c r="K259" s="5">
        <f t="shared" si="426"/>
        <v>23139.274770000004</v>
      </c>
      <c r="L259" s="5">
        <f t="shared" si="426"/>
        <v>12006.227475000002</v>
      </c>
      <c r="M259" s="5">
        <f t="shared" si="426"/>
        <v>18700.608855000002</v>
      </c>
      <c r="N259" s="5">
        <f t="shared" si="426"/>
        <v>103326.3213</v>
      </c>
      <c r="O259" s="5">
        <f t="shared" si="426"/>
        <v>16735.953450000001</v>
      </c>
      <c r="P259" s="5">
        <f t="shared" ref="P259" si="427">$C258*P258</f>
        <v>0</v>
      </c>
      <c r="Q259" s="5">
        <f t="shared" ref="Q259" si="428">$C258*Q258</f>
        <v>27650.705699999999</v>
      </c>
      <c r="R259" s="5">
        <f t="shared" ref="R259:AB259" si="429">$C258*R258</f>
        <v>13679.822820000001</v>
      </c>
      <c r="S259" s="5">
        <f t="shared" si="429"/>
        <v>3056.1306300000001</v>
      </c>
      <c r="T259" s="5">
        <f t="shared" si="429"/>
        <v>38710.987979999998</v>
      </c>
      <c r="U259" s="5">
        <f t="shared" si="429"/>
        <v>13170.467715000001</v>
      </c>
      <c r="V259" s="5">
        <f t="shared" si="429"/>
        <v>27577.940685000001</v>
      </c>
      <c r="W259" s="5">
        <f t="shared" si="429"/>
        <v>33326.37687</v>
      </c>
      <c r="X259" s="5">
        <f t="shared" si="429"/>
        <v>45405.369359999997</v>
      </c>
      <c r="Y259" s="5">
        <f t="shared" si="429"/>
        <v>1819.1253750000001</v>
      </c>
      <c r="Z259" s="5">
        <f t="shared" si="429"/>
        <v>0</v>
      </c>
      <c r="AA259" s="5">
        <f t="shared" si="429"/>
        <v>436.59008999999998</v>
      </c>
      <c r="AB259" s="5">
        <f t="shared" si="429"/>
        <v>0</v>
      </c>
      <c r="AC259" s="56"/>
      <c r="AD259" s="23"/>
    </row>
    <row r="260" spans="1:30" s="14" customFormat="1" ht="12.5">
      <c r="A260" s="78" t="s">
        <v>408</v>
      </c>
      <c r="B260" s="26">
        <f>17463603.59/2</f>
        <v>8731801.7949999999</v>
      </c>
      <c r="C260" s="134">
        <f t="shared" si="306"/>
        <v>727650.15</v>
      </c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>
        <v>1</v>
      </c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56"/>
      <c r="AD260" s="23"/>
    </row>
    <row r="261" spans="1:30" s="14" customFormat="1" ht="12.5">
      <c r="A261" s="79"/>
      <c r="B261" s="9"/>
      <c r="C261" s="134"/>
      <c r="D261" s="5">
        <f t="shared" ref="D261" si="430">$C260*D260</f>
        <v>0</v>
      </c>
      <c r="E261" s="5">
        <f t="shared" ref="E261" si="431">$C260*E260</f>
        <v>0</v>
      </c>
      <c r="F261" s="5">
        <f t="shared" ref="F261:O261" si="432">$C260*F260</f>
        <v>0</v>
      </c>
      <c r="G261" s="5">
        <f t="shared" si="432"/>
        <v>0</v>
      </c>
      <c r="H261" s="5">
        <f t="shared" si="432"/>
        <v>0</v>
      </c>
      <c r="I261" s="5">
        <f t="shared" si="432"/>
        <v>0</v>
      </c>
      <c r="J261" s="5">
        <f t="shared" si="432"/>
        <v>0</v>
      </c>
      <c r="K261" s="5">
        <f t="shared" si="432"/>
        <v>0</v>
      </c>
      <c r="L261" s="5">
        <f t="shared" si="432"/>
        <v>0</v>
      </c>
      <c r="M261" s="5">
        <f t="shared" si="432"/>
        <v>0</v>
      </c>
      <c r="N261" s="5">
        <f t="shared" si="432"/>
        <v>727650.15</v>
      </c>
      <c r="O261" s="5">
        <f t="shared" si="432"/>
        <v>0</v>
      </c>
      <c r="P261" s="5">
        <f t="shared" ref="P261" si="433">$C260*P260</f>
        <v>0</v>
      </c>
      <c r="Q261" s="5">
        <f t="shared" ref="Q261" si="434">$C260*Q260</f>
        <v>0</v>
      </c>
      <c r="R261" s="5">
        <f t="shared" ref="R261:AB261" si="435">$C260*R260</f>
        <v>0</v>
      </c>
      <c r="S261" s="5">
        <f t="shared" si="435"/>
        <v>0</v>
      </c>
      <c r="T261" s="5">
        <f t="shared" si="435"/>
        <v>0</v>
      </c>
      <c r="U261" s="5">
        <f t="shared" si="435"/>
        <v>0</v>
      </c>
      <c r="V261" s="5">
        <f t="shared" si="435"/>
        <v>0</v>
      </c>
      <c r="W261" s="5">
        <f t="shared" si="435"/>
        <v>0</v>
      </c>
      <c r="X261" s="5">
        <f t="shared" si="435"/>
        <v>0</v>
      </c>
      <c r="Y261" s="5">
        <f t="shared" si="435"/>
        <v>0</v>
      </c>
      <c r="Z261" s="5">
        <f t="shared" si="435"/>
        <v>0</v>
      </c>
      <c r="AA261" s="5">
        <f t="shared" si="435"/>
        <v>0</v>
      </c>
      <c r="AB261" s="5">
        <f t="shared" si="435"/>
        <v>0</v>
      </c>
      <c r="AC261" s="56"/>
      <c r="AD261" s="23"/>
    </row>
    <row r="262" spans="1:30" s="14" customFormat="1" ht="12.5">
      <c r="A262" s="78" t="s">
        <v>75</v>
      </c>
      <c r="B262" s="26">
        <v>552965.69999999995</v>
      </c>
      <c r="C262" s="134">
        <f t="shared" si="306"/>
        <v>46080.480000000003</v>
      </c>
      <c r="D262" s="4">
        <v>1.7500000000000002E-2</v>
      </c>
      <c r="E262" s="4"/>
      <c r="F262" s="4">
        <v>0.19700000000000001</v>
      </c>
      <c r="G262" s="4"/>
      <c r="H262" s="4">
        <v>0.2213</v>
      </c>
      <c r="I262" s="4"/>
      <c r="J262" s="4"/>
      <c r="K262" s="4"/>
      <c r="L262" s="4"/>
      <c r="M262" s="4">
        <v>3.6999999999999998E-2</v>
      </c>
      <c r="N262" s="4"/>
      <c r="O262" s="4"/>
      <c r="P262" s="4"/>
      <c r="Q262" s="4">
        <v>7.1000000000000004E-3</v>
      </c>
      <c r="R262" s="4">
        <v>2.4799999999999999E-2</v>
      </c>
      <c r="S262" s="4">
        <v>5.9999999999999995E-4</v>
      </c>
      <c r="T262" s="4">
        <v>5.5399999999999998E-2</v>
      </c>
      <c r="U262" s="4"/>
      <c r="V262" s="4">
        <v>0.41860000000000003</v>
      </c>
      <c r="W262" s="4">
        <v>2.07E-2</v>
      </c>
      <c r="X262" s="4"/>
      <c r="Y262" s="4"/>
      <c r="Z262" s="4"/>
      <c r="AA262" s="4"/>
      <c r="AB262" s="4"/>
      <c r="AC262" s="56"/>
      <c r="AD262" s="23"/>
    </row>
    <row r="263" spans="1:30" s="14" customFormat="1" ht="12.5">
      <c r="A263" s="79"/>
      <c r="B263" s="27"/>
      <c r="C263" s="134"/>
      <c r="D263" s="5">
        <f t="shared" ref="D263" si="436">$C262*D262</f>
        <v>806.40840000000014</v>
      </c>
      <c r="E263" s="5">
        <f t="shared" ref="E263" si="437">$C262*E262</f>
        <v>0</v>
      </c>
      <c r="F263" s="5">
        <f t="shared" ref="F263:AB263" si="438">$C262*F262</f>
        <v>9077.8545600000016</v>
      </c>
      <c r="G263" s="5">
        <f t="shared" si="438"/>
        <v>0</v>
      </c>
      <c r="H263" s="5">
        <f t="shared" si="438"/>
        <v>10197.610224</v>
      </c>
      <c r="I263" s="5">
        <f t="shared" si="438"/>
        <v>0</v>
      </c>
      <c r="J263" s="5">
        <f t="shared" si="438"/>
        <v>0</v>
      </c>
      <c r="K263" s="5">
        <f t="shared" si="438"/>
        <v>0</v>
      </c>
      <c r="L263" s="5">
        <f t="shared" si="438"/>
        <v>0</v>
      </c>
      <c r="M263" s="5">
        <f t="shared" si="438"/>
        <v>1704.97776</v>
      </c>
      <c r="N263" s="5">
        <f t="shared" si="438"/>
        <v>0</v>
      </c>
      <c r="O263" s="5">
        <f t="shared" si="438"/>
        <v>0</v>
      </c>
      <c r="P263" s="5">
        <f t="shared" si="438"/>
        <v>0</v>
      </c>
      <c r="Q263" s="5">
        <f t="shared" si="438"/>
        <v>327.17140800000004</v>
      </c>
      <c r="R263" s="5">
        <f t="shared" si="438"/>
        <v>1142.7959040000001</v>
      </c>
      <c r="S263" s="5">
        <f t="shared" si="438"/>
        <v>27.648288000000001</v>
      </c>
      <c r="T263" s="5">
        <f t="shared" si="438"/>
        <v>2552.858592</v>
      </c>
      <c r="U263" s="5">
        <f t="shared" si="438"/>
        <v>0</v>
      </c>
      <c r="V263" s="5">
        <f t="shared" si="438"/>
        <v>19289.288928000002</v>
      </c>
      <c r="W263" s="5">
        <f t="shared" si="438"/>
        <v>953.86593600000003</v>
      </c>
      <c r="X263" s="5">
        <f t="shared" si="438"/>
        <v>0</v>
      </c>
      <c r="Y263" s="5">
        <f t="shared" si="438"/>
        <v>0</v>
      </c>
      <c r="Z263" s="5">
        <f t="shared" si="438"/>
        <v>0</v>
      </c>
      <c r="AA263" s="5">
        <f t="shared" si="438"/>
        <v>0</v>
      </c>
      <c r="AB263" s="5">
        <f t="shared" si="438"/>
        <v>0</v>
      </c>
      <c r="AC263" s="56"/>
      <c r="AD263" s="23"/>
    </row>
    <row r="264" spans="1:30" s="14" customFormat="1" ht="12.5">
      <c r="A264" s="78" t="s">
        <v>76</v>
      </c>
      <c r="B264" s="26">
        <f>35005455.62/2</f>
        <v>17502727.809999999</v>
      </c>
      <c r="C264" s="134">
        <f t="shared" si="306"/>
        <v>1458560.65</v>
      </c>
      <c r="D264" s="35">
        <v>1.5800000000000002E-2</v>
      </c>
      <c r="E264" s="35">
        <v>0.1371</v>
      </c>
      <c r="F264" s="35">
        <v>5.4899999999999997E-2</v>
      </c>
      <c r="G264" s="35">
        <v>7.6899999999999996E-2</v>
      </c>
      <c r="H264" s="35">
        <v>4.1599999999999998E-2</v>
      </c>
      <c r="I264" s="35">
        <v>0.13250000000000001</v>
      </c>
      <c r="J264" s="35">
        <v>2.07E-2</v>
      </c>
      <c r="K264" s="35">
        <v>3.1800000000000002E-2</v>
      </c>
      <c r="L264" s="35">
        <v>1.6500000000000001E-2</v>
      </c>
      <c r="M264" s="35">
        <v>2.5700000000000001E-2</v>
      </c>
      <c r="N264" s="35">
        <v>0.14199999999999999</v>
      </c>
      <c r="O264" s="35">
        <v>2.3E-2</v>
      </c>
      <c r="P264" s="35">
        <v>0</v>
      </c>
      <c r="Q264" s="35">
        <v>3.7999999999999999E-2</v>
      </c>
      <c r="R264" s="35">
        <v>1.8800000000000001E-2</v>
      </c>
      <c r="S264" s="35">
        <v>4.1999999999999997E-3</v>
      </c>
      <c r="T264" s="35">
        <v>5.3199999999999997E-2</v>
      </c>
      <c r="U264" s="35">
        <v>1.8100000000000002E-2</v>
      </c>
      <c r="V264" s="35">
        <v>3.7900000000000003E-2</v>
      </c>
      <c r="W264" s="35">
        <v>4.58E-2</v>
      </c>
      <c r="X264" s="35">
        <v>6.2399999999999997E-2</v>
      </c>
      <c r="Y264" s="35">
        <v>2.5000000000000001E-3</v>
      </c>
      <c r="Z264" s="4">
        <v>0</v>
      </c>
      <c r="AA264" s="4">
        <v>5.9999999999999995E-4</v>
      </c>
      <c r="AB264" s="4">
        <v>0</v>
      </c>
      <c r="AC264" s="56"/>
      <c r="AD264" s="23"/>
    </row>
    <row r="265" spans="1:30" s="14" customFormat="1" ht="12.5">
      <c r="A265" s="79"/>
      <c r="B265" s="27"/>
      <c r="C265" s="134"/>
      <c r="D265" s="5">
        <f t="shared" ref="D265" si="439">$C264*D264</f>
        <v>23045.258270000002</v>
      </c>
      <c r="E265" s="5">
        <f t="shared" ref="E265" si="440">$C264*E264</f>
        <v>199968.66511499998</v>
      </c>
      <c r="F265" s="5">
        <f t="shared" ref="F265:O265" si="441">$C264*F264</f>
        <v>80074.979684999984</v>
      </c>
      <c r="G265" s="5">
        <f t="shared" si="441"/>
        <v>112163.31398499999</v>
      </c>
      <c r="H265" s="5">
        <f t="shared" si="441"/>
        <v>60676.123039999991</v>
      </c>
      <c r="I265" s="5">
        <f t="shared" si="441"/>
        <v>193259.28612499998</v>
      </c>
      <c r="J265" s="5">
        <f t="shared" si="441"/>
        <v>30192.205454999999</v>
      </c>
      <c r="K265" s="5">
        <f t="shared" si="441"/>
        <v>46382.228669999997</v>
      </c>
      <c r="L265" s="5">
        <f t="shared" si="441"/>
        <v>24066.250724999998</v>
      </c>
      <c r="M265" s="5">
        <f t="shared" si="441"/>
        <v>37485.008705</v>
      </c>
      <c r="N265" s="5">
        <f t="shared" si="441"/>
        <v>207115.61229999998</v>
      </c>
      <c r="O265" s="5">
        <f t="shared" si="441"/>
        <v>33546.894949999994</v>
      </c>
      <c r="P265" s="5">
        <f t="shared" ref="P265" si="442">$C264*P264</f>
        <v>0</v>
      </c>
      <c r="Q265" s="5">
        <f t="shared" ref="Q265" si="443">$C264*Q264</f>
        <v>55425.304699999993</v>
      </c>
      <c r="R265" s="5">
        <f t="shared" ref="R265:AB265" si="444">$C264*R264</f>
        <v>27420.94022</v>
      </c>
      <c r="S265" s="5">
        <f t="shared" si="444"/>
        <v>6125.9547299999995</v>
      </c>
      <c r="T265" s="5">
        <f t="shared" si="444"/>
        <v>77595.426579999985</v>
      </c>
      <c r="U265" s="5">
        <f t="shared" si="444"/>
        <v>26399.947765000001</v>
      </c>
      <c r="V265" s="5">
        <f t="shared" si="444"/>
        <v>55279.448635000001</v>
      </c>
      <c r="W265" s="5">
        <f t="shared" si="444"/>
        <v>66802.077770000004</v>
      </c>
      <c r="X265" s="5">
        <f t="shared" si="444"/>
        <v>91014.184559999994</v>
      </c>
      <c r="Y265" s="5">
        <f t="shared" si="444"/>
        <v>3646.401625</v>
      </c>
      <c r="Z265" s="5">
        <f t="shared" si="444"/>
        <v>0</v>
      </c>
      <c r="AA265" s="5">
        <f t="shared" si="444"/>
        <v>875.13638999999989</v>
      </c>
      <c r="AB265" s="5">
        <f t="shared" si="444"/>
        <v>0</v>
      </c>
      <c r="AC265" s="56"/>
      <c r="AD265" s="23"/>
    </row>
    <row r="266" spans="1:30" s="14" customFormat="1" ht="12.5">
      <c r="A266" s="78" t="s">
        <v>409</v>
      </c>
      <c r="B266" s="26">
        <f>35005455.62/2</f>
        <v>17502727.809999999</v>
      </c>
      <c r="C266" s="134">
        <f t="shared" si="306"/>
        <v>1458560.65</v>
      </c>
      <c r="D266" s="4"/>
      <c r="E266" s="4"/>
      <c r="F266" s="4">
        <v>0.16950000000000001</v>
      </c>
      <c r="G266" s="4"/>
      <c r="H266" s="4">
        <v>6.83E-2</v>
      </c>
      <c r="I266" s="4"/>
      <c r="J266" s="4"/>
      <c r="K266" s="4"/>
      <c r="L266" s="4"/>
      <c r="M266" s="4">
        <v>1.9699999999999999E-2</v>
      </c>
      <c r="N266" s="4">
        <v>0.67110000000000003</v>
      </c>
      <c r="O266" s="4"/>
      <c r="P266" s="4"/>
      <c r="Q266" s="4"/>
      <c r="R266" s="4"/>
      <c r="S266" s="4"/>
      <c r="T266" s="4"/>
      <c r="U266" s="4"/>
      <c r="V266" s="4">
        <v>7.1400000000000005E-2</v>
      </c>
      <c r="W266" s="4"/>
      <c r="X266" s="4"/>
      <c r="Y266" s="4"/>
      <c r="Z266" s="4"/>
      <c r="AA266" s="4"/>
      <c r="AB266" s="4"/>
      <c r="AC266" s="56"/>
      <c r="AD266" s="23"/>
    </row>
    <row r="267" spans="1:30" s="14" customFormat="1" ht="12.5">
      <c r="A267" s="79"/>
      <c r="B267" s="9"/>
      <c r="C267" s="134"/>
      <c r="D267" s="5">
        <f t="shared" ref="D267" si="445">$C266*D266</f>
        <v>0</v>
      </c>
      <c r="E267" s="5">
        <f t="shared" ref="E267" si="446">$C266*E266</f>
        <v>0</v>
      </c>
      <c r="F267" s="5">
        <f t="shared" ref="F267:O267" si="447">$C266*F266</f>
        <v>247226.03017499999</v>
      </c>
      <c r="G267" s="5">
        <f t="shared" si="447"/>
        <v>0</v>
      </c>
      <c r="H267" s="5">
        <f t="shared" si="447"/>
        <v>99619.692394999991</v>
      </c>
      <c r="I267" s="5">
        <f t="shared" si="447"/>
        <v>0</v>
      </c>
      <c r="J267" s="5">
        <f t="shared" si="447"/>
        <v>0</v>
      </c>
      <c r="K267" s="5">
        <f t="shared" si="447"/>
        <v>0</v>
      </c>
      <c r="L267" s="5">
        <f t="shared" si="447"/>
        <v>0</v>
      </c>
      <c r="M267" s="5">
        <f t="shared" si="447"/>
        <v>28733.644804999996</v>
      </c>
      <c r="N267" s="5">
        <f t="shared" si="447"/>
        <v>978840.05221500003</v>
      </c>
      <c r="O267" s="5">
        <f t="shared" si="447"/>
        <v>0</v>
      </c>
      <c r="P267" s="5">
        <f t="shared" ref="P267" si="448">$C266*P266</f>
        <v>0</v>
      </c>
      <c r="Q267" s="5">
        <f t="shared" ref="Q267" si="449">$C266*Q266</f>
        <v>0</v>
      </c>
      <c r="R267" s="5">
        <f t="shared" ref="R267:AB267" si="450">$C266*R266</f>
        <v>0</v>
      </c>
      <c r="S267" s="5">
        <f t="shared" si="450"/>
        <v>0</v>
      </c>
      <c r="T267" s="5">
        <f t="shared" si="450"/>
        <v>0</v>
      </c>
      <c r="U267" s="5">
        <f t="shared" si="450"/>
        <v>0</v>
      </c>
      <c r="V267" s="5">
        <f t="shared" si="450"/>
        <v>104141.23041</v>
      </c>
      <c r="W267" s="5">
        <f t="shared" si="450"/>
        <v>0</v>
      </c>
      <c r="X267" s="5">
        <f t="shared" si="450"/>
        <v>0</v>
      </c>
      <c r="Y267" s="5">
        <f t="shared" si="450"/>
        <v>0</v>
      </c>
      <c r="Z267" s="5">
        <f t="shared" si="450"/>
        <v>0</v>
      </c>
      <c r="AA267" s="5">
        <f t="shared" si="450"/>
        <v>0</v>
      </c>
      <c r="AB267" s="5">
        <f t="shared" si="450"/>
        <v>0</v>
      </c>
      <c r="AC267" s="56"/>
      <c r="AD267" s="23"/>
    </row>
    <row r="268" spans="1:30" s="14" customFormat="1" ht="12.5">
      <c r="A268" s="78" t="s">
        <v>77</v>
      </c>
      <c r="B268" s="26">
        <f>10993.95/2</f>
        <v>5496.9750000000004</v>
      </c>
      <c r="C268" s="134">
        <f t="shared" si="306"/>
        <v>458.08</v>
      </c>
      <c r="D268" s="35">
        <v>1.5800000000000002E-2</v>
      </c>
      <c r="E268" s="35">
        <v>0.1371</v>
      </c>
      <c r="F268" s="35">
        <v>5.4899999999999997E-2</v>
      </c>
      <c r="G268" s="35">
        <v>7.6899999999999996E-2</v>
      </c>
      <c r="H268" s="35">
        <v>4.1599999999999998E-2</v>
      </c>
      <c r="I268" s="35">
        <v>0.13250000000000001</v>
      </c>
      <c r="J268" s="35">
        <v>2.07E-2</v>
      </c>
      <c r="K268" s="35">
        <v>3.1800000000000002E-2</v>
      </c>
      <c r="L268" s="35">
        <v>1.6500000000000001E-2</v>
      </c>
      <c r="M268" s="35">
        <v>2.5700000000000001E-2</v>
      </c>
      <c r="N268" s="35">
        <v>0.14199999999999999</v>
      </c>
      <c r="O268" s="35">
        <v>2.3E-2</v>
      </c>
      <c r="P268" s="35">
        <v>0</v>
      </c>
      <c r="Q268" s="35">
        <v>3.7999999999999999E-2</v>
      </c>
      <c r="R268" s="35">
        <v>1.8800000000000001E-2</v>
      </c>
      <c r="S268" s="35">
        <v>4.1999999999999997E-3</v>
      </c>
      <c r="T268" s="35">
        <v>5.3199999999999997E-2</v>
      </c>
      <c r="U268" s="35">
        <v>1.8100000000000002E-2</v>
      </c>
      <c r="V268" s="35">
        <v>3.7900000000000003E-2</v>
      </c>
      <c r="W268" s="35">
        <v>4.58E-2</v>
      </c>
      <c r="X268" s="35">
        <v>6.2399999999999997E-2</v>
      </c>
      <c r="Y268" s="35">
        <v>2.5000000000000001E-3</v>
      </c>
      <c r="Z268" s="4">
        <v>0</v>
      </c>
      <c r="AA268" s="4">
        <v>5.9999999999999995E-4</v>
      </c>
      <c r="AB268" s="4">
        <v>0</v>
      </c>
      <c r="AC268" s="56"/>
      <c r="AD268" s="23"/>
    </row>
    <row r="269" spans="1:30" s="14" customFormat="1" ht="12.5">
      <c r="A269" s="79"/>
      <c r="B269" s="27"/>
      <c r="C269" s="134"/>
      <c r="D269" s="5">
        <f t="shared" ref="D269" si="451">$C268*D268</f>
        <v>7.2376640000000005</v>
      </c>
      <c r="E269" s="5">
        <f t="shared" ref="E269" si="452">$C268*E268</f>
        <v>62.802768</v>
      </c>
      <c r="F269" s="5">
        <f t="shared" ref="F269:O269" si="453">$C268*F268</f>
        <v>25.148591999999997</v>
      </c>
      <c r="G269" s="5">
        <f t="shared" si="453"/>
        <v>35.226351999999999</v>
      </c>
      <c r="H269" s="5">
        <f t="shared" si="453"/>
        <v>19.056127999999998</v>
      </c>
      <c r="I269" s="5">
        <f t="shared" si="453"/>
        <v>60.695599999999999</v>
      </c>
      <c r="J269" s="5">
        <f t="shared" si="453"/>
        <v>9.4822559999999996</v>
      </c>
      <c r="K269" s="5">
        <f t="shared" si="453"/>
        <v>14.566944000000001</v>
      </c>
      <c r="L269" s="5">
        <f t="shared" si="453"/>
        <v>7.5583200000000001</v>
      </c>
      <c r="M269" s="5">
        <f t="shared" si="453"/>
        <v>11.772656</v>
      </c>
      <c r="N269" s="5">
        <f t="shared" si="453"/>
        <v>65.047359999999998</v>
      </c>
      <c r="O269" s="5">
        <f t="shared" si="453"/>
        <v>10.53584</v>
      </c>
      <c r="P269" s="5">
        <f t="shared" ref="P269" si="454">$C268*P268</f>
        <v>0</v>
      </c>
      <c r="Q269" s="5">
        <f t="shared" ref="Q269" si="455">$C268*Q268</f>
        <v>17.407039999999999</v>
      </c>
      <c r="R269" s="5">
        <f t="shared" ref="R269:AB269" si="456">$C268*R268</f>
        <v>8.6119040000000009</v>
      </c>
      <c r="S269" s="5">
        <f t="shared" si="456"/>
        <v>1.9239359999999999</v>
      </c>
      <c r="T269" s="5">
        <f t="shared" si="456"/>
        <v>24.369855999999999</v>
      </c>
      <c r="U269" s="5">
        <f t="shared" si="456"/>
        <v>8.2912480000000013</v>
      </c>
      <c r="V269" s="5">
        <f t="shared" si="456"/>
        <v>17.361232000000001</v>
      </c>
      <c r="W269" s="5">
        <f t="shared" si="456"/>
        <v>20.980063999999999</v>
      </c>
      <c r="X269" s="5">
        <f t="shared" si="456"/>
        <v>28.584191999999998</v>
      </c>
      <c r="Y269" s="5">
        <f t="shared" si="456"/>
        <v>1.1452</v>
      </c>
      <c r="Z269" s="5">
        <f t="shared" si="456"/>
        <v>0</v>
      </c>
      <c r="AA269" s="5">
        <f t="shared" si="456"/>
        <v>0.27484799999999998</v>
      </c>
      <c r="AB269" s="5">
        <f t="shared" si="456"/>
        <v>0</v>
      </c>
      <c r="AC269" s="56"/>
      <c r="AD269" s="23"/>
    </row>
    <row r="270" spans="1:30" s="14" customFormat="1" ht="12.5">
      <c r="A270" s="78" t="s">
        <v>410</v>
      </c>
      <c r="B270" s="26">
        <f>10993.95/2</f>
        <v>5496.9750000000004</v>
      </c>
      <c r="C270" s="134">
        <f t="shared" ref="C270:C332" si="457">ROUND(B270/12,2)</f>
        <v>458.08</v>
      </c>
      <c r="D270" s="4"/>
      <c r="E270" s="4"/>
      <c r="F270" s="4"/>
      <c r="G270" s="4"/>
      <c r="H270" s="4">
        <v>6.2600000000000003E-2</v>
      </c>
      <c r="I270" s="4"/>
      <c r="J270" s="4"/>
      <c r="K270" s="4">
        <v>0</v>
      </c>
      <c r="L270" s="4"/>
      <c r="M270" s="4"/>
      <c r="N270" s="4">
        <v>0.85519999999999996</v>
      </c>
      <c r="O270" s="4">
        <v>5.0000000000000001E-4</v>
      </c>
      <c r="P270" s="4"/>
      <c r="Q270" s="4"/>
      <c r="R270" s="4"/>
      <c r="S270" s="4"/>
      <c r="T270" s="4"/>
      <c r="U270" s="4"/>
      <c r="V270" s="4">
        <v>8.1699999999999995E-2</v>
      </c>
      <c r="W270" s="4"/>
      <c r="X270" s="4"/>
      <c r="Y270" s="4"/>
      <c r="Z270" s="4"/>
      <c r="AA270" s="4"/>
      <c r="AB270" s="4"/>
      <c r="AC270" s="56"/>
      <c r="AD270" s="23"/>
    </row>
    <row r="271" spans="1:30" s="14" customFormat="1" ht="12.5">
      <c r="A271" s="79"/>
      <c r="B271" s="9"/>
      <c r="C271" s="134"/>
      <c r="D271" s="5">
        <f t="shared" ref="D271" si="458">$C270*D270</f>
        <v>0</v>
      </c>
      <c r="E271" s="5">
        <f t="shared" ref="E271" si="459">$C270*E270</f>
        <v>0</v>
      </c>
      <c r="F271" s="5">
        <f t="shared" ref="F271:O271" si="460">$C270*F270</f>
        <v>0</v>
      </c>
      <c r="G271" s="5">
        <f t="shared" si="460"/>
        <v>0</v>
      </c>
      <c r="H271" s="5">
        <f t="shared" si="460"/>
        <v>28.675808</v>
      </c>
      <c r="I271" s="5">
        <f t="shared" si="460"/>
        <v>0</v>
      </c>
      <c r="J271" s="5">
        <f t="shared" si="460"/>
        <v>0</v>
      </c>
      <c r="K271" s="5">
        <f t="shared" si="460"/>
        <v>0</v>
      </c>
      <c r="L271" s="5">
        <f t="shared" si="460"/>
        <v>0</v>
      </c>
      <c r="M271" s="5">
        <f t="shared" si="460"/>
        <v>0</v>
      </c>
      <c r="N271" s="5">
        <f t="shared" si="460"/>
        <v>391.75001599999996</v>
      </c>
      <c r="O271" s="5">
        <f t="shared" si="460"/>
        <v>0.22903999999999999</v>
      </c>
      <c r="P271" s="5">
        <f t="shared" ref="P271" si="461">$C270*P270</f>
        <v>0</v>
      </c>
      <c r="Q271" s="5">
        <f t="shared" ref="Q271" si="462">$C270*Q270</f>
        <v>0</v>
      </c>
      <c r="R271" s="5">
        <f t="shared" ref="R271:AB271" si="463">$C270*R270</f>
        <v>0</v>
      </c>
      <c r="S271" s="5">
        <f t="shared" si="463"/>
        <v>0</v>
      </c>
      <c r="T271" s="5">
        <f t="shared" si="463"/>
        <v>0</v>
      </c>
      <c r="U271" s="5">
        <f t="shared" si="463"/>
        <v>0</v>
      </c>
      <c r="V271" s="5">
        <f t="shared" si="463"/>
        <v>37.425135999999995</v>
      </c>
      <c r="W271" s="5">
        <f t="shared" si="463"/>
        <v>0</v>
      </c>
      <c r="X271" s="5">
        <f t="shared" si="463"/>
        <v>0</v>
      </c>
      <c r="Y271" s="5">
        <f t="shared" si="463"/>
        <v>0</v>
      </c>
      <c r="Z271" s="5">
        <f t="shared" si="463"/>
        <v>0</v>
      </c>
      <c r="AA271" s="5">
        <f t="shared" si="463"/>
        <v>0</v>
      </c>
      <c r="AB271" s="5">
        <f t="shared" si="463"/>
        <v>0</v>
      </c>
      <c r="AC271" s="56"/>
      <c r="AD271" s="23"/>
    </row>
    <row r="272" spans="1:30" s="14" customFormat="1" ht="12.5">
      <c r="A272" s="78" t="s">
        <v>78</v>
      </c>
      <c r="B272" s="26">
        <f>7623.36/2</f>
        <v>3811.68</v>
      </c>
      <c r="C272" s="134">
        <f t="shared" si="457"/>
        <v>317.64</v>
      </c>
      <c r="D272" s="35">
        <v>1.5800000000000002E-2</v>
      </c>
      <c r="E272" s="35">
        <v>0.1371</v>
      </c>
      <c r="F272" s="35">
        <v>5.4899999999999997E-2</v>
      </c>
      <c r="G272" s="35">
        <v>7.6899999999999996E-2</v>
      </c>
      <c r="H272" s="35">
        <v>4.1599999999999998E-2</v>
      </c>
      <c r="I272" s="35">
        <v>0.13250000000000001</v>
      </c>
      <c r="J272" s="35">
        <v>2.07E-2</v>
      </c>
      <c r="K272" s="35">
        <v>3.1800000000000002E-2</v>
      </c>
      <c r="L272" s="35">
        <v>1.6500000000000001E-2</v>
      </c>
      <c r="M272" s="35">
        <v>2.5700000000000001E-2</v>
      </c>
      <c r="N272" s="35">
        <v>0.14199999999999999</v>
      </c>
      <c r="O272" s="35">
        <v>2.3E-2</v>
      </c>
      <c r="P272" s="35">
        <v>0</v>
      </c>
      <c r="Q272" s="35">
        <v>3.7999999999999999E-2</v>
      </c>
      <c r="R272" s="35">
        <v>1.8800000000000001E-2</v>
      </c>
      <c r="S272" s="35">
        <v>4.1999999999999997E-3</v>
      </c>
      <c r="T272" s="35">
        <v>5.3199999999999997E-2</v>
      </c>
      <c r="U272" s="35">
        <v>1.8100000000000002E-2</v>
      </c>
      <c r="V272" s="35">
        <v>3.7900000000000003E-2</v>
      </c>
      <c r="W272" s="35">
        <v>4.58E-2</v>
      </c>
      <c r="X272" s="35">
        <v>6.2399999999999997E-2</v>
      </c>
      <c r="Y272" s="35">
        <v>2.5000000000000001E-3</v>
      </c>
      <c r="Z272" s="4">
        <v>0</v>
      </c>
      <c r="AA272" s="4">
        <v>5.9999999999999995E-4</v>
      </c>
      <c r="AB272" s="4">
        <v>0</v>
      </c>
      <c r="AC272" s="56"/>
      <c r="AD272" s="23"/>
    </row>
    <row r="273" spans="1:30" s="14" customFormat="1" ht="12.5">
      <c r="A273" s="79"/>
      <c r="B273" s="27"/>
      <c r="C273" s="134"/>
      <c r="D273" s="5">
        <f t="shared" ref="D273" si="464">$C272*D272</f>
        <v>5.0187119999999998</v>
      </c>
      <c r="E273" s="5">
        <f t="shared" ref="E273" si="465">$C272*E272</f>
        <v>43.548443999999996</v>
      </c>
      <c r="F273" s="5">
        <f t="shared" ref="F273:O273" si="466">$C272*F272</f>
        <v>17.438435999999999</v>
      </c>
      <c r="G273" s="5">
        <f t="shared" si="466"/>
        <v>24.426515999999999</v>
      </c>
      <c r="H273" s="5">
        <f t="shared" si="466"/>
        <v>13.213823999999999</v>
      </c>
      <c r="I273" s="5">
        <f t="shared" si="466"/>
        <v>42.087299999999999</v>
      </c>
      <c r="J273" s="5">
        <f t="shared" si="466"/>
        <v>6.5751479999999995</v>
      </c>
      <c r="K273" s="5">
        <f t="shared" si="466"/>
        <v>10.100951999999999</v>
      </c>
      <c r="L273" s="5">
        <f t="shared" si="466"/>
        <v>5.2410600000000001</v>
      </c>
      <c r="M273" s="5">
        <f t="shared" si="466"/>
        <v>8.1633479999999992</v>
      </c>
      <c r="N273" s="5">
        <f t="shared" si="466"/>
        <v>45.104879999999994</v>
      </c>
      <c r="O273" s="5">
        <f t="shared" si="466"/>
        <v>7.30572</v>
      </c>
      <c r="P273" s="5">
        <f t="shared" ref="P273" si="467">$C272*P272</f>
        <v>0</v>
      </c>
      <c r="Q273" s="5">
        <f t="shared" ref="Q273" si="468">$C272*Q272</f>
        <v>12.070319999999999</v>
      </c>
      <c r="R273" s="5">
        <f t="shared" ref="R273:AB273" si="469">$C272*R272</f>
        <v>5.9716319999999996</v>
      </c>
      <c r="S273" s="5">
        <f t="shared" si="469"/>
        <v>1.3340879999999999</v>
      </c>
      <c r="T273" s="5">
        <f t="shared" si="469"/>
        <v>16.898447999999998</v>
      </c>
      <c r="U273" s="5">
        <f t="shared" si="469"/>
        <v>5.7492840000000003</v>
      </c>
      <c r="V273" s="5">
        <f t="shared" si="469"/>
        <v>12.038556</v>
      </c>
      <c r="W273" s="5">
        <f t="shared" si="469"/>
        <v>14.547912</v>
      </c>
      <c r="X273" s="5">
        <f t="shared" si="469"/>
        <v>19.820735999999997</v>
      </c>
      <c r="Y273" s="5">
        <f t="shared" si="469"/>
        <v>0.79410000000000003</v>
      </c>
      <c r="Z273" s="5">
        <f t="shared" si="469"/>
        <v>0</v>
      </c>
      <c r="AA273" s="5">
        <f t="shared" si="469"/>
        <v>0.19058399999999998</v>
      </c>
      <c r="AB273" s="5">
        <f t="shared" si="469"/>
        <v>0</v>
      </c>
      <c r="AC273" s="56"/>
      <c r="AD273" s="23"/>
    </row>
    <row r="274" spans="1:30" s="14" customFormat="1" ht="12.5">
      <c r="A274" s="78" t="s">
        <v>411</v>
      </c>
      <c r="B274" s="26">
        <f>7623.36/2</f>
        <v>3811.68</v>
      </c>
      <c r="C274" s="134">
        <f t="shared" si="457"/>
        <v>317.64</v>
      </c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>
        <v>0.92390000000000005</v>
      </c>
      <c r="O274" s="4"/>
      <c r="P274" s="4"/>
      <c r="Q274" s="4"/>
      <c r="R274" s="4"/>
      <c r="S274" s="4"/>
      <c r="T274" s="4"/>
      <c r="U274" s="4"/>
      <c r="V274" s="4">
        <v>7.6100000000000001E-2</v>
      </c>
      <c r="W274" s="4"/>
      <c r="X274" s="4"/>
      <c r="Y274" s="4"/>
      <c r="Z274" s="4"/>
      <c r="AA274" s="4"/>
      <c r="AB274" s="4"/>
      <c r="AC274" s="56"/>
      <c r="AD274" s="23"/>
    </row>
    <row r="275" spans="1:30" s="14" customFormat="1" ht="12.5">
      <c r="A275" s="79"/>
      <c r="B275" s="9"/>
      <c r="C275" s="134"/>
      <c r="D275" s="5">
        <f t="shared" ref="D275" si="470">$C274*D274</f>
        <v>0</v>
      </c>
      <c r="E275" s="5">
        <f t="shared" ref="E275" si="471">$C274*E274</f>
        <v>0</v>
      </c>
      <c r="F275" s="5">
        <f t="shared" ref="F275:O275" si="472">$C274*F274</f>
        <v>0</v>
      </c>
      <c r="G275" s="5">
        <f t="shared" si="472"/>
        <v>0</v>
      </c>
      <c r="H275" s="5">
        <f t="shared" si="472"/>
        <v>0</v>
      </c>
      <c r="I275" s="5">
        <f t="shared" si="472"/>
        <v>0</v>
      </c>
      <c r="J275" s="5">
        <f t="shared" si="472"/>
        <v>0</v>
      </c>
      <c r="K275" s="5">
        <f t="shared" si="472"/>
        <v>0</v>
      </c>
      <c r="L275" s="5">
        <f t="shared" si="472"/>
        <v>0</v>
      </c>
      <c r="M275" s="5">
        <f t="shared" si="472"/>
        <v>0</v>
      </c>
      <c r="N275" s="5">
        <f t="shared" si="472"/>
        <v>293.46759600000001</v>
      </c>
      <c r="O275" s="5">
        <f t="shared" si="472"/>
        <v>0</v>
      </c>
      <c r="P275" s="5">
        <f t="shared" ref="P275" si="473">$C274*P274</f>
        <v>0</v>
      </c>
      <c r="Q275" s="5">
        <f t="shared" ref="Q275" si="474">$C274*Q274</f>
        <v>0</v>
      </c>
      <c r="R275" s="5">
        <f t="shared" ref="R275:AB275" si="475">$C274*R274</f>
        <v>0</v>
      </c>
      <c r="S275" s="5">
        <f t="shared" si="475"/>
        <v>0</v>
      </c>
      <c r="T275" s="5">
        <f t="shared" si="475"/>
        <v>0</v>
      </c>
      <c r="U275" s="5">
        <f t="shared" si="475"/>
        <v>0</v>
      </c>
      <c r="V275" s="5">
        <f t="shared" si="475"/>
        <v>24.172404</v>
      </c>
      <c r="W275" s="5">
        <f t="shared" si="475"/>
        <v>0</v>
      </c>
      <c r="X275" s="5">
        <f t="shared" si="475"/>
        <v>0</v>
      </c>
      <c r="Y275" s="5">
        <f t="shared" si="475"/>
        <v>0</v>
      </c>
      <c r="Z275" s="5">
        <f t="shared" si="475"/>
        <v>0</v>
      </c>
      <c r="AA275" s="5">
        <f t="shared" si="475"/>
        <v>0</v>
      </c>
      <c r="AB275" s="5">
        <f t="shared" si="475"/>
        <v>0</v>
      </c>
      <c r="AC275" s="56"/>
      <c r="AD275" s="23"/>
    </row>
    <row r="276" spans="1:30" s="14" customFormat="1" ht="12.5">
      <c r="A276" s="78" t="s">
        <v>79</v>
      </c>
      <c r="B276" s="26">
        <v>1527014.16</v>
      </c>
      <c r="C276" s="134">
        <f t="shared" si="457"/>
        <v>127251.18</v>
      </c>
      <c r="D276" s="7"/>
      <c r="E276" s="7"/>
      <c r="F276" s="7"/>
      <c r="G276" s="7"/>
      <c r="H276" s="7">
        <v>7.5600000000000001E-2</v>
      </c>
      <c r="I276" s="7"/>
      <c r="J276" s="7"/>
      <c r="K276" s="7"/>
      <c r="L276" s="7"/>
      <c r="M276" s="7">
        <v>1.03E-2</v>
      </c>
      <c r="N276" s="7">
        <v>0.78210000000000002</v>
      </c>
      <c r="O276" s="7"/>
      <c r="P276" s="7"/>
      <c r="Q276" s="7"/>
      <c r="R276" s="7">
        <v>7.7000000000000002E-3</v>
      </c>
      <c r="S276" s="7"/>
      <c r="T276" s="7">
        <v>1.3899999999999999E-2</v>
      </c>
      <c r="U276" s="7"/>
      <c r="V276" s="7">
        <v>0.1104</v>
      </c>
      <c r="W276" s="7"/>
      <c r="X276" s="7"/>
      <c r="Y276" s="7"/>
      <c r="Z276" s="7"/>
      <c r="AA276" s="7"/>
      <c r="AB276" s="7"/>
      <c r="AC276" s="56"/>
      <c r="AD276" s="23"/>
    </row>
    <row r="277" spans="1:30" s="14" customFormat="1" ht="12.5">
      <c r="A277" s="79"/>
      <c r="B277" s="194"/>
      <c r="C277" s="134"/>
      <c r="D277" s="5">
        <f t="shared" ref="D277" si="476">$C276*D276</f>
        <v>0</v>
      </c>
      <c r="E277" s="5">
        <f t="shared" ref="E277" si="477">$C276*E276</f>
        <v>0</v>
      </c>
      <c r="F277" s="5">
        <f t="shared" ref="F277:AB277" si="478">$C276*F276</f>
        <v>0</v>
      </c>
      <c r="G277" s="5">
        <f t="shared" si="478"/>
        <v>0</v>
      </c>
      <c r="H277" s="5">
        <f t="shared" si="478"/>
        <v>9620.1892079999998</v>
      </c>
      <c r="I277" s="5">
        <f t="shared" si="478"/>
        <v>0</v>
      </c>
      <c r="J277" s="5">
        <f t="shared" si="478"/>
        <v>0</v>
      </c>
      <c r="K277" s="5">
        <f t="shared" si="478"/>
        <v>0</v>
      </c>
      <c r="L277" s="5">
        <f t="shared" si="478"/>
        <v>0</v>
      </c>
      <c r="M277" s="5">
        <f t="shared" si="478"/>
        <v>1310.687154</v>
      </c>
      <c r="N277" s="5">
        <f t="shared" si="478"/>
        <v>99523.147878000003</v>
      </c>
      <c r="O277" s="5">
        <f t="shared" si="478"/>
        <v>0</v>
      </c>
      <c r="P277" s="5">
        <f t="shared" si="478"/>
        <v>0</v>
      </c>
      <c r="Q277" s="5">
        <f t="shared" si="478"/>
        <v>0</v>
      </c>
      <c r="R277" s="5">
        <f t="shared" si="478"/>
        <v>979.83408599999996</v>
      </c>
      <c r="S277" s="5">
        <f t="shared" si="478"/>
        <v>0</v>
      </c>
      <c r="T277" s="5">
        <f t="shared" si="478"/>
        <v>1768.7914019999998</v>
      </c>
      <c r="U277" s="5">
        <f t="shared" si="478"/>
        <v>0</v>
      </c>
      <c r="V277" s="5">
        <f t="shared" si="478"/>
        <v>14048.530271999998</v>
      </c>
      <c r="W277" s="5">
        <f t="shared" si="478"/>
        <v>0</v>
      </c>
      <c r="X277" s="5">
        <f t="shared" si="478"/>
        <v>0</v>
      </c>
      <c r="Y277" s="5">
        <f t="shared" si="478"/>
        <v>0</v>
      </c>
      <c r="Z277" s="5">
        <f t="shared" si="478"/>
        <v>0</v>
      </c>
      <c r="AA277" s="5">
        <f t="shared" si="478"/>
        <v>0</v>
      </c>
      <c r="AB277" s="5">
        <f t="shared" si="478"/>
        <v>0</v>
      </c>
      <c r="AC277" s="56"/>
      <c r="AD277" s="23"/>
    </row>
    <row r="278" spans="1:30" s="14" customFormat="1" ht="12.5">
      <c r="A278" s="78" t="s">
        <v>80</v>
      </c>
      <c r="B278" s="26">
        <v>125915.32</v>
      </c>
      <c r="C278" s="134">
        <f t="shared" si="457"/>
        <v>10492.94</v>
      </c>
      <c r="D278" s="7"/>
      <c r="E278" s="7"/>
      <c r="F278" s="7">
        <v>0.3705</v>
      </c>
      <c r="G278" s="7"/>
      <c r="H278" s="7"/>
      <c r="I278" s="7"/>
      <c r="J278" s="7"/>
      <c r="K278" s="7"/>
      <c r="L278" s="7"/>
      <c r="M278" s="7"/>
      <c r="N278" s="7">
        <v>0.62949999999999995</v>
      </c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56"/>
      <c r="AD278" s="23"/>
    </row>
    <row r="279" spans="1:30" s="14" customFormat="1" ht="12.5">
      <c r="A279" s="79"/>
      <c r="B279" s="194"/>
      <c r="C279" s="134"/>
      <c r="D279" s="5">
        <f t="shared" ref="D279" si="479">$C278*D278</f>
        <v>0</v>
      </c>
      <c r="E279" s="5">
        <f t="shared" ref="E279" si="480">$C278*E278</f>
        <v>0</v>
      </c>
      <c r="F279" s="5">
        <f t="shared" ref="F279:AB279" si="481">$C278*F278</f>
        <v>3887.63427</v>
      </c>
      <c r="G279" s="5">
        <f t="shared" si="481"/>
        <v>0</v>
      </c>
      <c r="H279" s="5">
        <f t="shared" si="481"/>
        <v>0</v>
      </c>
      <c r="I279" s="5">
        <f t="shared" si="481"/>
        <v>0</v>
      </c>
      <c r="J279" s="5">
        <f t="shared" si="481"/>
        <v>0</v>
      </c>
      <c r="K279" s="5">
        <f t="shared" si="481"/>
        <v>0</v>
      </c>
      <c r="L279" s="5">
        <f t="shared" si="481"/>
        <v>0</v>
      </c>
      <c r="M279" s="5">
        <f t="shared" si="481"/>
        <v>0</v>
      </c>
      <c r="N279" s="5">
        <f t="shared" si="481"/>
        <v>6605.30573</v>
      </c>
      <c r="O279" s="5">
        <f t="shared" si="481"/>
        <v>0</v>
      </c>
      <c r="P279" s="5">
        <f t="shared" si="481"/>
        <v>0</v>
      </c>
      <c r="Q279" s="5">
        <f t="shared" si="481"/>
        <v>0</v>
      </c>
      <c r="R279" s="5">
        <f t="shared" si="481"/>
        <v>0</v>
      </c>
      <c r="S279" s="5">
        <f t="shared" si="481"/>
        <v>0</v>
      </c>
      <c r="T279" s="5">
        <f t="shared" si="481"/>
        <v>0</v>
      </c>
      <c r="U279" s="5">
        <f t="shared" si="481"/>
        <v>0</v>
      </c>
      <c r="V279" s="5">
        <f t="shared" si="481"/>
        <v>0</v>
      </c>
      <c r="W279" s="5">
        <f t="shared" si="481"/>
        <v>0</v>
      </c>
      <c r="X279" s="5">
        <f t="shared" si="481"/>
        <v>0</v>
      </c>
      <c r="Y279" s="5">
        <f t="shared" si="481"/>
        <v>0</v>
      </c>
      <c r="Z279" s="5">
        <f t="shared" si="481"/>
        <v>0</v>
      </c>
      <c r="AA279" s="5">
        <f t="shared" si="481"/>
        <v>0</v>
      </c>
      <c r="AB279" s="5">
        <f t="shared" si="481"/>
        <v>0</v>
      </c>
      <c r="AC279" s="56"/>
      <c r="AD279" s="23"/>
    </row>
    <row r="280" spans="1:30" s="14" customFormat="1" ht="12.5">
      <c r="A280" s="78" t="s">
        <v>81</v>
      </c>
      <c r="B280" s="26">
        <f>1686.2/2</f>
        <v>843.1</v>
      </c>
      <c r="C280" s="134">
        <f t="shared" si="457"/>
        <v>70.260000000000005</v>
      </c>
      <c r="D280" s="35">
        <v>1.5800000000000002E-2</v>
      </c>
      <c r="E280" s="35">
        <v>0.1371</v>
      </c>
      <c r="F280" s="35">
        <v>5.4899999999999997E-2</v>
      </c>
      <c r="G280" s="35">
        <v>7.6899999999999996E-2</v>
      </c>
      <c r="H280" s="35">
        <v>4.1599999999999998E-2</v>
      </c>
      <c r="I280" s="35">
        <v>0.13250000000000001</v>
      </c>
      <c r="J280" s="35">
        <v>2.07E-2</v>
      </c>
      <c r="K280" s="35">
        <v>3.1800000000000002E-2</v>
      </c>
      <c r="L280" s="35">
        <v>1.6500000000000001E-2</v>
      </c>
      <c r="M280" s="35">
        <v>2.5700000000000001E-2</v>
      </c>
      <c r="N280" s="35">
        <v>0.14199999999999999</v>
      </c>
      <c r="O280" s="35">
        <v>2.3E-2</v>
      </c>
      <c r="P280" s="35">
        <v>0</v>
      </c>
      <c r="Q280" s="35">
        <v>3.7999999999999999E-2</v>
      </c>
      <c r="R280" s="35">
        <v>1.8800000000000001E-2</v>
      </c>
      <c r="S280" s="35">
        <v>4.1999999999999997E-3</v>
      </c>
      <c r="T280" s="35">
        <v>5.3199999999999997E-2</v>
      </c>
      <c r="U280" s="35">
        <v>1.8100000000000002E-2</v>
      </c>
      <c r="V280" s="35">
        <v>3.7900000000000003E-2</v>
      </c>
      <c r="W280" s="35">
        <v>4.58E-2</v>
      </c>
      <c r="X280" s="35">
        <v>6.2399999999999997E-2</v>
      </c>
      <c r="Y280" s="35">
        <v>2.5000000000000001E-3</v>
      </c>
      <c r="Z280" s="4">
        <v>0</v>
      </c>
      <c r="AA280" s="4">
        <v>5.9999999999999995E-4</v>
      </c>
      <c r="AB280" s="4">
        <v>0</v>
      </c>
      <c r="AC280" s="56"/>
      <c r="AD280" s="23"/>
    </row>
    <row r="281" spans="1:30" s="14" customFormat="1" ht="12.5">
      <c r="A281" s="79"/>
      <c r="B281" s="27"/>
      <c r="C281" s="134"/>
      <c r="D281" s="5">
        <f t="shared" ref="D281" si="482">$C280*D280</f>
        <v>1.1101080000000001</v>
      </c>
      <c r="E281" s="5">
        <f t="shared" ref="E281" si="483">$C280*E280</f>
        <v>9.6326460000000012</v>
      </c>
      <c r="F281" s="5">
        <f t="shared" ref="F281:O281" si="484">$C280*F280</f>
        <v>3.8572740000000003</v>
      </c>
      <c r="G281" s="5">
        <f t="shared" si="484"/>
        <v>5.4029940000000005</v>
      </c>
      <c r="H281" s="5">
        <f t="shared" si="484"/>
        <v>2.9228160000000001</v>
      </c>
      <c r="I281" s="5">
        <f t="shared" si="484"/>
        <v>9.3094500000000018</v>
      </c>
      <c r="J281" s="5">
        <f t="shared" si="484"/>
        <v>1.4543820000000001</v>
      </c>
      <c r="K281" s="5">
        <f t="shared" si="484"/>
        <v>2.2342680000000001</v>
      </c>
      <c r="L281" s="5">
        <f t="shared" si="484"/>
        <v>1.1592900000000002</v>
      </c>
      <c r="M281" s="5">
        <f t="shared" si="484"/>
        <v>1.8056820000000002</v>
      </c>
      <c r="N281" s="5">
        <f t="shared" si="484"/>
        <v>9.9769199999999998</v>
      </c>
      <c r="O281" s="5">
        <f t="shared" si="484"/>
        <v>1.6159800000000002</v>
      </c>
      <c r="P281" s="5">
        <f t="shared" ref="P281" si="485">$C280*P280</f>
        <v>0</v>
      </c>
      <c r="Q281" s="5">
        <f t="shared" ref="Q281" si="486">$C280*Q280</f>
        <v>2.66988</v>
      </c>
      <c r="R281" s="5">
        <f t="shared" ref="R281:AB281" si="487">$C280*R280</f>
        <v>1.3208880000000001</v>
      </c>
      <c r="S281" s="5">
        <f t="shared" si="487"/>
        <v>0.29509200000000002</v>
      </c>
      <c r="T281" s="5">
        <f t="shared" si="487"/>
        <v>3.737832</v>
      </c>
      <c r="U281" s="5">
        <f t="shared" si="487"/>
        <v>1.2717060000000002</v>
      </c>
      <c r="V281" s="5">
        <f t="shared" si="487"/>
        <v>2.6628540000000003</v>
      </c>
      <c r="W281" s="5">
        <f t="shared" si="487"/>
        <v>3.2179080000000004</v>
      </c>
      <c r="X281" s="5">
        <f t="shared" si="487"/>
        <v>4.3842239999999997</v>
      </c>
      <c r="Y281" s="5">
        <f t="shared" si="487"/>
        <v>0.17565000000000003</v>
      </c>
      <c r="Z281" s="5">
        <f t="shared" si="487"/>
        <v>0</v>
      </c>
      <c r="AA281" s="5">
        <f t="shared" si="487"/>
        <v>4.2155999999999999E-2</v>
      </c>
      <c r="AB281" s="5">
        <f t="shared" si="487"/>
        <v>0</v>
      </c>
      <c r="AC281" s="56"/>
      <c r="AD281" s="23"/>
    </row>
    <row r="282" spans="1:30" s="14" customFormat="1" ht="12.5">
      <c r="A282" s="78" t="s">
        <v>412</v>
      </c>
      <c r="B282" s="26">
        <f>1686.2/2</f>
        <v>843.1</v>
      </c>
      <c r="C282" s="134">
        <f t="shared" si="457"/>
        <v>70.260000000000005</v>
      </c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>
        <v>1</v>
      </c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56"/>
      <c r="AD282" s="23"/>
    </row>
    <row r="283" spans="1:30" s="14" customFormat="1" ht="12.5">
      <c r="A283" s="79"/>
      <c r="B283" s="9"/>
      <c r="C283" s="134"/>
      <c r="D283" s="5">
        <f t="shared" ref="D283" si="488">$C282*D282</f>
        <v>0</v>
      </c>
      <c r="E283" s="5">
        <f t="shared" ref="E283" si="489">$C282*E282</f>
        <v>0</v>
      </c>
      <c r="F283" s="5">
        <f t="shared" ref="F283:O283" si="490">$C282*F282</f>
        <v>0</v>
      </c>
      <c r="G283" s="5">
        <f t="shared" si="490"/>
        <v>0</v>
      </c>
      <c r="H283" s="5">
        <f t="shared" si="490"/>
        <v>0</v>
      </c>
      <c r="I283" s="5">
        <f t="shared" si="490"/>
        <v>0</v>
      </c>
      <c r="J283" s="5">
        <f t="shared" si="490"/>
        <v>0</v>
      </c>
      <c r="K283" s="5">
        <f t="shared" si="490"/>
        <v>0</v>
      </c>
      <c r="L283" s="5">
        <f t="shared" si="490"/>
        <v>0</v>
      </c>
      <c r="M283" s="5">
        <f t="shared" si="490"/>
        <v>0</v>
      </c>
      <c r="N283" s="5">
        <f t="shared" si="490"/>
        <v>70.260000000000005</v>
      </c>
      <c r="O283" s="5">
        <f t="shared" si="490"/>
        <v>0</v>
      </c>
      <c r="P283" s="5">
        <f t="shared" ref="P283" si="491">$C282*P282</f>
        <v>0</v>
      </c>
      <c r="Q283" s="5">
        <f t="shared" ref="Q283" si="492">$C282*Q282</f>
        <v>0</v>
      </c>
      <c r="R283" s="5">
        <f t="shared" ref="R283:AB283" si="493">$C282*R282</f>
        <v>0</v>
      </c>
      <c r="S283" s="5">
        <f t="shared" si="493"/>
        <v>0</v>
      </c>
      <c r="T283" s="5">
        <f t="shared" si="493"/>
        <v>0</v>
      </c>
      <c r="U283" s="5">
        <f t="shared" si="493"/>
        <v>0</v>
      </c>
      <c r="V283" s="5">
        <f t="shared" si="493"/>
        <v>0</v>
      </c>
      <c r="W283" s="5">
        <f t="shared" si="493"/>
        <v>0</v>
      </c>
      <c r="X283" s="5">
        <f t="shared" si="493"/>
        <v>0</v>
      </c>
      <c r="Y283" s="5">
        <f t="shared" si="493"/>
        <v>0</v>
      </c>
      <c r="Z283" s="5">
        <f t="shared" si="493"/>
        <v>0</v>
      </c>
      <c r="AA283" s="5">
        <f t="shared" si="493"/>
        <v>0</v>
      </c>
      <c r="AB283" s="5">
        <f t="shared" si="493"/>
        <v>0</v>
      </c>
      <c r="AC283" s="56"/>
      <c r="AD283" s="23"/>
    </row>
    <row r="284" spans="1:30" s="14" customFormat="1" ht="12.5">
      <c r="A284" s="78" t="s">
        <v>82</v>
      </c>
      <c r="B284" s="26">
        <f>1686.2/2</f>
        <v>843.1</v>
      </c>
      <c r="C284" s="134">
        <f t="shared" si="457"/>
        <v>70.260000000000005</v>
      </c>
      <c r="D284" s="35">
        <v>1.5800000000000002E-2</v>
      </c>
      <c r="E284" s="35">
        <v>0.1371</v>
      </c>
      <c r="F284" s="35">
        <v>5.4899999999999997E-2</v>
      </c>
      <c r="G284" s="35">
        <v>7.6899999999999996E-2</v>
      </c>
      <c r="H284" s="35">
        <v>4.1599999999999998E-2</v>
      </c>
      <c r="I284" s="35">
        <v>0.13250000000000001</v>
      </c>
      <c r="J284" s="35">
        <v>2.07E-2</v>
      </c>
      <c r="K284" s="35">
        <v>3.1800000000000002E-2</v>
      </c>
      <c r="L284" s="35">
        <v>1.6500000000000001E-2</v>
      </c>
      <c r="M284" s="35">
        <v>2.5700000000000001E-2</v>
      </c>
      <c r="N284" s="35">
        <v>0.14199999999999999</v>
      </c>
      <c r="O284" s="35">
        <v>2.3E-2</v>
      </c>
      <c r="P284" s="35">
        <v>0</v>
      </c>
      <c r="Q284" s="35">
        <v>3.7999999999999999E-2</v>
      </c>
      <c r="R284" s="35">
        <v>1.8800000000000001E-2</v>
      </c>
      <c r="S284" s="35">
        <v>4.1999999999999997E-3</v>
      </c>
      <c r="T284" s="35">
        <v>5.3199999999999997E-2</v>
      </c>
      <c r="U284" s="35">
        <v>1.8100000000000002E-2</v>
      </c>
      <c r="V284" s="35">
        <v>3.7900000000000003E-2</v>
      </c>
      <c r="W284" s="35">
        <v>4.58E-2</v>
      </c>
      <c r="X284" s="35">
        <v>6.2399999999999997E-2</v>
      </c>
      <c r="Y284" s="35">
        <v>2.5000000000000001E-3</v>
      </c>
      <c r="Z284" s="4">
        <v>0</v>
      </c>
      <c r="AA284" s="4">
        <v>5.9999999999999995E-4</v>
      </c>
      <c r="AB284" s="4">
        <v>0</v>
      </c>
      <c r="AC284" s="56"/>
      <c r="AD284" s="23"/>
    </row>
    <row r="285" spans="1:30" s="14" customFormat="1" ht="12.5">
      <c r="A285" s="79"/>
      <c r="B285" s="27"/>
      <c r="C285" s="134"/>
      <c r="D285" s="5">
        <f t="shared" ref="D285" si="494">$C284*D284</f>
        <v>1.1101080000000001</v>
      </c>
      <c r="E285" s="5">
        <f t="shared" ref="E285" si="495">$C284*E284</f>
        <v>9.6326460000000012</v>
      </c>
      <c r="F285" s="5">
        <f t="shared" ref="F285:O285" si="496">$C284*F284</f>
        <v>3.8572740000000003</v>
      </c>
      <c r="G285" s="5">
        <f t="shared" si="496"/>
        <v>5.4029940000000005</v>
      </c>
      <c r="H285" s="5">
        <f t="shared" si="496"/>
        <v>2.9228160000000001</v>
      </c>
      <c r="I285" s="5">
        <f t="shared" si="496"/>
        <v>9.3094500000000018</v>
      </c>
      <c r="J285" s="5">
        <f t="shared" si="496"/>
        <v>1.4543820000000001</v>
      </c>
      <c r="K285" s="5">
        <f t="shared" si="496"/>
        <v>2.2342680000000001</v>
      </c>
      <c r="L285" s="5">
        <f t="shared" si="496"/>
        <v>1.1592900000000002</v>
      </c>
      <c r="M285" s="5">
        <f t="shared" si="496"/>
        <v>1.8056820000000002</v>
      </c>
      <c r="N285" s="5">
        <f t="shared" si="496"/>
        <v>9.9769199999999998</v>
      </c>
      <c r="O285" s="5">
        <f t="shared" si="496"/>
        <v>1.6159800000000002</v>
      </c>
      <c r="P285" s="5">
        <f t="shared" ref="P285" si="497">$C284*P284</f>
        <v>0</v>
      </c>
      <c r="Q285" s="5">
        <f t="shared" ref="Q285" si="498">$C284*Q284</f>
        <v>2.66988</v>
      </c>
      <c r="R285" s="5">
        <f t="shared" ref="R285:AB285" si="499">$C284*R284</f>
        <v>1.3208880000000001</v>
      </c>
      <c r="S285" s="5">
        <f t="shared" si="499"/>
        <v>0.29509200000000002</v>
      </c>
      <c r="T285" s="5">
        <f t="shared" si="499"/>
        <v>3.737832</v>
      </c>
      <c r="U285" s="5">
        <f t="shared" si="499"/>
        <v>1.2717060000000002</v>
      </c>
      <c r="V285" s="5">
        <f t="shared" si="499"/>
        <v>2.6628540000000003</v>
      </c>
      <c r="W285" s="5">
        <f t="shared" si="499"/>
        <v>3.2179080000000004</v>
      </c>
      <c r="X285" s="5">
        <f t="shared" si="499"/>
        <v>4.3842239999999997</v>
      </c>
      <c r="Y285" s="5">
        <f t="shared" si="499"/>
        <v>0.17565000000000003</v>
      </c>
      <c r="Z285" s="5">
        <f t="shared" si="499"/>
        <v>0</v>
      </c>
      <c r="AA285" s="5">
        <f t="shared" si="499"/>
        <v>4.2155999999999999E-2</v>
      </c>
      <c r="AB285" s="5">
        <f t="shared" si="499"/>
        <v>0</v>
      </c>
      <c r="AC285" s="56"/>
      <c r="AD285" s="23"/>
    </row>
    <row r="286" spans="1:30" s="14" customFormat="1" ht="12.5">
      <c r="A286" s="78" t="s">
        <v>413</v>
      </c>
      <c r="B286" s="26">
        <f>1686.2/2</f>
        <v>843.1</v>
      </c>
      <c r="C286" s="134">
        <f t="shared" si="457"/>
        <v>70.260000000000005</v>
      </c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>
        <v>1</v>
      </c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56"/>
      <c r="AD286" s="23"/>
    </row>
    <row r="287" spans="1:30" s="14" customFormat="1" ht="12.5">
      <c r="A287" s="79"/>
      <c r="B287" s="9"/>
      <c r="C287" s="134"/>
      <c r="D287" s="5">
        <f t="shared" ref="D287" si="500">$C286*D286</f>
        <v>0</v>
      </c>
      <c r="E287" s="5">
        <f t="shared" ref="E287" si="501">$C286*E286</f>
        <v>0</v>
      </c>
      <c r="F287" s="5">
        <f t="shared" ref="F287:O287" si="502">$C286*F286</f>
        <v>0</v>
      </c>
      <c r="G287" s="5">
        <f t="shared" si="502"/>
        <v>0</v>
      </c>
      <c r="H287" s="5">
        <f t="shared" si="502"/>
        <v>0</v>
      </c>
      <c r="I287" s="5">
        <f t="shared" si="502"/>
        <v>0</v>
      </c>
      <c r="J287" s="5">
        <f t="shared" si="502"/>
        <v>0</v>
      </c>
      <c r="K287" s="5">
        <f t="shared" si="502"/>
        <v>0</v>
      </c>
      <c r="L287" s="5">
        <f t="shared" si="502"/>
        <v>0</v>
      </c>
      <c r="M287" s="5">
        <f t="shared" si="502"/>
        <v>0</v>
      </c>
      <c r="N287" s="5">
        <f t="shared" si="502"/>
        <v>70.260000000000005</v>
      </c>
      <c r="O287" s="5">
        <f t="shared" si="502"/>
        <v>0</v>
      </c>
      <c r="P287" s="5">
        <f t="shared" ref="P287" si="503">$C286*P286</f>
        <v>0</v>
      </c>
      <c r="Q287" s="5">
        <f t="shared" ref="Q287" si="504">$C286*Q286</f>
        <v>0</v>
      </c>
      <c r="R287" s="5">
        <f t="shared" ref="R287:AB287" si="505">$C286*R286</f>
        <v>0</v>
      </c>
      <c r="S287" s="5">
        <f t="shared" si="505"/>
        <v>0</v>
      </c>
      <c r="T287" s="5">
        <f t="shared" si="505"/>
        <v>0</v>
      </c>
      <c r="U287" s="5">
        <f t="shared" si="505"/>
        <v>0</v>
      </c>
      <c r="V287" s="5">
        <f t="shared" si="505"/>
        <v>0</v>
      </c>
      <c r="W287" s="5">
        <f t="shared" si="505"/>
        <v>0</v>
      </c>
      <c r="X287" s="5">
        <f t="shared" si="505"/>
        <v>0</v>
      </c>
      <c r="Y287" s="5">
        <f t="shared" si="505"/>
        <v>0</v>
      </c>
      <c r="Z287" s="5">
        <f t="shared" si="505"/>
        <v>0</v>
      </c>
      <c r="AA287" s="5">
        <f t="shared" si="505"/>
        <v>0</v>
      </c>
      <c r="AB287" s="5">
        <f t="shared" si="505"/>
        <v>0</v>
      </c>
      <c r="AC287" s="56"/>
      <c r="AD287" s="23"/>
    </row>
    <row r="288" spans="1:30" s="14" customFormat="1" ht="12.5">
      <c r="A288" s="78" t="s">
        <v>83</v>
      </c>
      <c r="B288" s="26">
        <f>88969.31/2</f>
        <v>44484.654999999999</v>
      </c>
      <c r="C288" s="134">
        <f t="shared" si="457"/>
        <v>3707.05</v>
      </c>
      <c r="D288" s="35">
        <v>1.5800000000000002E-2</v>
      </c>
      <c r="E288" s="35">
        <v>0.1371</v>
      </c>
      <c r="F288" s="35">
        <v>5.4899999999999997E-2</v>
      </c>
      <c r="G288" s="35">
        <v>7.6899999999999996E-2</v>
      </c>
      <c r="H288" s="35">
        <v>4.1599999999999998E-2</v>
      </c>
      <c r="I288" s="35">
        <v>0.13250000000000001</v>
      </c>
      <c r="J288" s="35">
        <v>2.07E-2</v>
      </c>
      <c r="K288" s="35">
        <v>3.1800000000000002E-2</v>
      </c>
      <c r="L288" s="35">
        <v>1.6500000000000001E-2</v>
      </c>
      <c r="M288" s="35">
        <v>2.5700000000000001E-2</v>
      </c>
      <c r="N288" s="35">
        <v>0.14199999999999999</v>
      </c>
      <c r="O288" s="35">
        <v>2.3E-2</v>
      </c>
      <c r="P288" s="35">
        <v>0</v>
      </c>
      <c r="Q288" s="35">
        <v>3.7999999999999999E-2</v>
      </c>
      <c r="R288" s="35">
        <v>1.8800000000000001E-2</v>
      </c>
      <c r="S288" s="35">
        <v>4.1999999999999997E-3</v>
      </c>
      <c r="T288" s="35">
        <v>5.3199999999999997E-2</v>
      </c>
      <c r="U288" s="35">
        <v>1.8100000000000002E-2</v>
      </c>
      <c r="V288" s="35">
        <v>3.7900000000000003E-2</v>
      </c>
      <c r="W288" s="35">
        <v>4.58E-2</v>
      </c>
      <c r="X288" s="35">
        <v>6.2399999999999997E-2</v>
      </c>
      <c r="Y288" s="35">
        <v>2.5000000000000001E-3</v>
      </c>
      <c r="Z288" s="4">
        <v>0</v>
      </c>
      <c r="AA288" s="4">
        <v>5.9999999999999995E-4</v>
      </c>
      <c r="AB288" s="4">
        <v>0</v>
      </c>
      <c r="AC288" s="56"/>
      <c r="AD288" s="23"/>
    </row>
    <row r="289" spans="1:30" s="14" customFormat="1" ht="12.5">
      <c r="A289" s="79"/>
      <c r="B289" s="27"/>
      <c r="C289" s="134"/>
      <c r="D289" s="5">
        <f t="shared" ref="D289" si="506">$C288*D288</f>
        <v>58.571390000000008</v>
      </c>
      <c r="E289" s="5">
        <f t="shared" ref="E289" si="507">$C288*E288</f>
        <v>508.23655500000001</v>
      </c>
      <c r="F289" s="5">
        <f t="shared" ref="F289:O289" si="508">$C288*F288</f>
        <v>203.517045</v>
      </c>
      <c r="G289" s="5">
        <f t="shared" si="508"/>
        <v>285.07214499999998</v>
      </c>
      <c r="H289" s="5">
        <f t="shared" si="508"/>
        <v>154.21328</v>
      </c>
      <c r="I289" s="5">
        <f t="shared" si="508"/>
        <v>491.18412500000005</v>
      </c>
      <c r="J289" s="5">
        <f t="shared" si="508"/>
        <v>76.735934999999998</v>
      </c>
      <c r="K289" s="5">
        <f t="shared" si="508"/>
        <v>117.88419000000002</v>
      </c>
      <c r="L289" s="5">
        <f t="shared" si="508"/>
        <v>61.166325000000008</v>
      </c>
      <c r="M289" s="5">
        <f t="shared" si="508"/>
        <v>95.271185000000003</v>
      </c>
      <c r="N289" s="5">
        <f t="shared" si="508"/>
        <v>526.40109999999993</v>
      </c>
      <c r="O289" s="5">
        <f t="shared" si="508"/>
        <v>85.262150000000005</v>
      </c>
      <c r="P289" s="5">
        <f t="shared" ref="P289" si="509">$C288*P288</f>
        <v>0</v>
      </c>
      <c r="Q289" s="5">
        <f t="shared" ref="Q289" si="510">$C288*Q288</f>
        <v>140.86789999999999</v>
      </c>
      <c r="R289" s="5">
        <f t="shared" ref="R289:AB289" si="511">$C288*R288</f>
        <v>69.692540000000008</v>
      </c>
      <c r="S289" s="5">
        <f t="shared" si="511"/>
        <v>15.569609999999999</v>
      </c>
      <c r="T289" s="5">
        <f t="shared" si="511"/>
        <v>197.21505999999999</v>
      </c>
      <c r="U289" s="5">
        <f t="shared" si="511"/>
        <v>67.097605000000016</v>
      </c>
      <c r="V289" s="5">
        <f t="shared" si="511"/>
        <v>140.497195</v>
      </c>
      <c r="W289" s="5">
        <f t="shared" si="511"/>
        <v>169.78289000000001</v>
      </c>
      <c r="X289" s="5">
        <f t="shared" si="511"/>
        <v>231.31992</v>
      </c>
      <c r="Y289" s="5">
        <f t="shared" si="511"/>
        <v>9.2676250000000007</v>
      </c>
      <c r="Z289" s="5">
        <f t="shared" si="511"/>
        <v>0</v>
      </c>
      <c r="AA289" s="5">
        <f t="shared" si="511"/>
        <v>2.2242299999999999</v>
      </c>
      <c r="AB289" s="5">
        <f t="shared" si="511"/>
        <v>0</v>
      </c>
      <c r="AC289" s="56"/>
      <c r="AD289" s="23"/>
    </row>
    <row r="290" spans="1:30" s="14" customFormat="1" ht="12.5">
      <c r="A290" s="78" t="s">
        <v>414</v>
      </c>
      <c r="B290" s="26">
        <f>88969.31/2</f>
        <v>44484.654999999999</v>
      </c>
      <c r="C290" s="134">
        <f t="shared" si="457"/>
        <v>3707.05</v>
      </c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>
        <v>1</v>
      </c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56"/>
      <c r="AD290" s="23"/>
    </row>
    <row r="291" spans="1:30" s="14" customFormat="1" ht="12.5">
      <c r="A291" s="79"/>
      <c r="B291" s="9"/>
      <c r="C291" s="134"/>
      <c r="D291" s="5">
        <f t="shared" ref="D291" si="512">$C290*D290</f>
        <v>0</v>
      </c>
      <c r="E291" s="5">
        <f t="shared" ref="E291" si="513">$C290*E290</f>
        <v>0</v>
      </c>
      <c r="F291" s="5">
        <f t="shared" ref="F291:O291" si="514">$C290*F290</f>
        <v>0</v>
      </c>
      <c r="G291" s="5">
        <f t="shared" si="514"/>
        <v>0</v>
      </c>
      <c r="H291" s="5">
        <f t="shared" si="514"/>
        <v>0</v>
      </c>
      <c r="I291" s="5">
        <f t="shared" si="514"/>
        <v>0</v>
      </c>
      <c r="J291" s="5">
        <f t="shared" si="514"/>
        <v>0</v>
      </c>
      <c r="K291" s="5">
        <f t="shared" si="514"/>
        <v>0</v>
      </c>
      <c r="L291" s="5">
        <f t="shared" si="514"/>
        <v>0</v>
      </c>
      <c r="M291" s="5">
        <f t="shared" si="514"/>
        <v>0</v>
      </c>
      <c r="N291" s="5">
        <f t="shared" si="514"/>
        <v>3707.05</v>
      </c>
      <c r="O291" s="5">
        <f t="shared" si="514"/>
        <v>0</v>
      </c>
      <c r="P291" s="5">
        <f t="shared" ref="P291" si="515">$C290*P290</f>
        <v>0</v>
      </c>
      <c r="Q291" s="5">
        <f t="shared" ref="Q291" si="516">$C290*Q290</f>
        <v>0</v>
      </c>
      <c r="R291" s="5">
        <f t="shared" ref="R291:AB291" si="517">$C290*R290</f>
        <v>0</v>
      </c>
      <c r="S291" s="5">
        <f t="shared" si="517"/>
        <v>0</v>
      </c>
      <c r="T291" s="5">
        <f t="shared" si="517"/>
        <v>0</v>
      </c>
      <c r="U291" s="5">
        <f t="shared" si="517"/>
        <v>0</v>
      </c>
      <c r="V291" s="5">
        <f t="shared" si="517"/>
        <v>0</v>
      </c>
      <c r="W291" s="5">
        <f t="shared" si="517"/>
        <v>0</v>
      </c>
      <c r="X291" s="5">
        <f t="shared" si="517"/>
        <v>0</v>
      </c>
      <c r="Y291" s="5">
        <f t="shared" si="517"/>
        <v>0</v>
      </c>
      <c r="Z291" s="5">
        <f t="shared" si="517"/>
        <v>0</v>
      </c>
      <c r="AA291" s="5">
        <f t="shared" si="517"/>
        <v>0</v>
      </c>
      <c r="AB291" s="5">
        <f t="shared" si="517"/>
        <v>0</v>
      </c>
      <c r="AC291" s="56"/>
      <c r="AD291" s="23"/>
    </row>
    <row r="292" spans="1:30" s="14" customFormat="1" ht="12.5">
      <c r="A292" s="78" t="s">
        <v>84</v>
      </c>
      <c r="B292" s="26">
        <f>88969.31/2</f>
        <v>44484.654999999999</v>
      </c>
      <c r="C292" s="134">
        <f t="shared" si="457"/>
        <v>3707.05</v>
      </c>
      <c r="D292" s="35">
        <v>1.5800000000000002E-2</v>
      </c>
      <c r="E292" s="35">
        <v>0.1371</v>
      </c>
      <c r="F292" s="35">
        <v>5.4899999999999997E-2</v>
      </c>
      <c r="G292" s="35">
        <v>7.6899999999999996E-2</v>
      </c>
      <c r="H292" s="35">
        <v>4.1599999999999998E-2</v>
      </c>
      <c r="I292" s="35">
        <v>0.13250000000000001</v>
      </c>
      <c r="J292" s="35">
        <v>2.07E-2</v>
      </c>
      <c r="K292" s="35">
        <v>3.1800000000000002E-2</v>
      </c>
      <c r="L292" s="35">
        <v>1.6500000000000001E-2</v>
      </c>
      <c r="M292" s="35">
        <v>2.5700000000000001E-2</v>
      </c>
      <c r="N292" s="35">
        <v>0.14199999999999999</v>
      </c>
      <c r="O292" s="35">
        <v>2.3E-2</v>
      </c>
      <c r="P292" s="35">
        <v>0</v>
      </c>
      <c r="Q292" s="35">
        <v>3.7999999999999999E-2</v>
      </c>
      <c r="R292" s="35">
        <v>1.8800000000000001E-2</v>
      </c>
      <c r="S292" s="35">
        <v>4.1999999999999997E-3</v>
      </c>
      <c r="T292" s="35">
        <v>5.3199999999999997E-2</v>
      </c>
      <c r="U292" s="35">
        <v>1.8100000000000002E-2</v>
      </c>
      <c r="V292" s="35">
        <v>3.7900000000000003E-2</v>
      </c>
      <c r="W292" s="35">
        <v>4.58E-2</v>
      </c>
      <c r="X292" s="35">
        <v>6.2399999999999997E-2</v>
      </c>
      <c r="Y292" s="35">
        <v>2.5000000000000001E-3</v>
      </c>
      <c r="Z292" s="4">
        <v>0</v>
      </c>
      <c r="AA292" s="4">
        <v>5.9999999999999995E-4</v>
      </c>
      <c r="AB292" s="4">
        <v>0</v>
      </c>
      <c r="AC292" s="56"/>
      <c r="AD292" s="23"/>
    </row>
    <row r="293" spans="1:30" s="14" customFormat="1" ht="12.5">
      <c r="A293" s="79"/>
      <c r="B293" s="26"/>
      <c r="C293" s="134"/>
      <c r="D293" s="5">
        <f t="shared" ref="D293" si="518">$C292*D292</f>
        <v>58.571390000000008</v>
      </c>
      <c r="E293" s="5">
        <f t="shared" ref="E293" si="519">$C292*E292</f>
        <v>508.23655500000001</v>
      </c>
      <c r="F293" s="5">
        <f t="shared" ref="F293:O293" si="520">$C292*F292</f>
        <v>203.517045</v>
      </c>
      <c r="G293" s="5">
        <f t="shared" si="520"/>
        <v>285.07214499999998</v>
      </c>
      <c r="H293" s="5">
        <f t="shared" si="520"/>
        <v>154.21328</v>
      </c>
      <c r="I293" s="5">
        <f t="shared" si="520"/>
        <v>491.18412500000005</v>
      </c>
      <c r="J293" s="5">
        <f t="shared" si="520"/>
        <v>76.735934999999998</v>
      </c>
      <c r="K293" s="5">
        <f t="shared" si="520"/>
        <v>117.88419000000002</v>
      </c>
      <c r="L293" s="5">
        <f t="shared" si="520"/>
        <v>61.166325000000008</v>
      </c>
      <c r="M293" s="5">
        <f t="shared" si="520"/>
        <v>95.271185000000003</v>
      </c>
      <c r="N293" s="5">
        <f t="shared" si="520"/>
        <v>526.40109999999993</v>
      </c>
      <c r="O293" s="5">
        <f t="shared" si="520"/>
        <v>85.262150000000005</v>
      </c>
      <c r="P293" s="5">
        <f t="shared" ref="P293" si="521">$C292*P292</f>
        <v>0</v>
      </c>
      <c r="Q293" s="5">
        <f t="shared" ref="Q293" si="522">$C292*Q292</f>
        <v>140.86789999999999</v>
      </c>
      <c r="R293" s="5">
        <f t="shared" ref="R293:AB293" si="523">$C292*R292</f>
        <v>69.692540000000008</v>
      </c>
      <c r="S293" s="5">
        <f t="shared" si="523"/>
        <v>15.569609999999999</v>
      </c>
      <c r="T293" s="5">
        <f t="shared" si="523"/>
        <v>197.21505999999999</v>
      </c>
      <c r="U293" s="5">
        <f t="shared" si="523"/>
        <v>67.097605000000016</v>
      </c>
      <c r="V293" s="5">
        <f t="shared" si="523"/>
        <v>140.497195</v>
      </c>
      <c r="W293" s="5">
        <f t="shared" si="523"/>
        <v>169.78289000000001</v>
      </c>
      <c r="X293" s="5">
        <f t="shared" si="523"/>
        <v>231.31992</v>
      </c>
      <c r="Y293" s="5">
        <f t="shared" si="523"/>
        <v>9.2676250000000007</v>
      </c>
      <c r="Z293" s="5">
        <f t="shared" si="523"/>
        <v>0</v>
      </c>
      <c r="AA293" s="5">
        <f t="shared" si="523"/>
        <v>2.2242299999999999</v>
      </c>
      <c r="AB293" s="5">
        <f t="shared" si="523"/>
        <v>0</v>
      </c>
      <c r="AC293" s="56"/>
      <c r="AD293" s="23"/>
    </row>
    <row r="294" spans="1:30" s="14" customFormat="1" ht="12.5">
      <c r="A294" s="78" t="s">
        <v>415</v>
      </c>
      <c r="B294" s="26">
        <f>88969.31/2</f>
        <v>44484.654999999999</v>
      </c>
      <c r="C294" s="134">
        <f t="shared" si="457"/>
        <v>3707.05</v>
      </c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>
        <v>1</v>
      </c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56"/>
      <c r="AD294" s="23"/>
    </row>
    <row r="295" spans="1:30" s="14" customFormat="1" ht="12.5">
      <c r="A295" s="79"/>
      <c r="B295" s="9"/>
      <c r="C295" s="134"/>
      <c r="D295" s="5">
        <f t="shared" ref="D295" si="524">$C294*D294</f>
        <v>0</v>
      </c>
      <c r="E295" s="5">
        <f t="shared" ref="E295" si="525">$C294*E294</f>
        <v>0</v>
      </c>
      <c r="F295" s="5">
        <f t="shared" ref="F295:O295" si="526">$C294*F294</f>
        <v>0</v>
      </c>
      <c r="G295" s="5">
        <f t="shared" si="526"/>
        <v>0</v>
      </c>
      <c r="H295" s="5">
        <f t="shared" si="526"/>
        <v>0</v>
      </c>
      <c r="I295" s="5">
        <f t="shared" si="526"/>
        <v>0</v>
      </c>
      <c r="J295" s="5">
        <f t="shared" si="526"/>
        <v>0</v>
      </c>
      <c r="K295" s="5">
        <f t="shared" si="526"/>
        <v>0</v>
      </c>
      <c r="L295" s="5">
        <f t="shared" si="526"/>
        <v>0</v>
      </c>
      <c r="M295" s="5">
        <f t="shared" si="526"/>
        <v>0</v>
      </c>
      <c r="N295" s="5">
        <f t="shared" si="526"/>
        <v>3707.05</v>
      </c>
      <c r="O295" s="5">
        <f t="shared" si="526"/>
        <v>0</v>
      </c>
      <c r="P295" s="5">
        <f t="shared" ref="P295" si="527">$C294*P294</f>
        <v>0</v>
      </c>
      <c r="Q295" s="5">
        <f t="shared" ref="Q295" si="528">$C294*Q294</f>
        <v>0</v>
      </c>
      <c r="R295" s="5">
        <f t="shared" ref="R295:AB295" si="529">$C294*R294</f>
        <v>0</v>
      </c>
      <c r="S295" s="5">
        <f t="shared" si="529"/>
        <v>0</v>
      </c>
      <c r="T295" s="5">
        <f t="shared" si="529"/>
        <v>0</v>
      </c>
      <c r="U295" s="5">
        <f t="shared" si="529"/>
        <v>0</v>
      </c>
      <c r="V295" s="5">
        <f t="shared" si="529"/>
        <v>0</v>
      </c>
      <c r="W295" s="5">
        <f t="shared" si="529"/>
        <v>0</v>
      </c>
      <c r="X295" s="5">
        <f t="shared" si="529"/>
        <v>0</v>
      </c>
      <c r="Y295" s="5">
        <f t="shared" si="529"/>
        <v>0</v>
      </c>
      <c r="Z295" s="5">
        <f t="shared" si="529"/>
        <v>0</v>
      </c>
      <c r="AA295" s="5">
        <f t="shared" si="529"/>
        <v>0</v>
      </c>
      <c r="AB295" s="5">
        <f t="shared" si="529"/>
        <v>0</v>
      </c>
      <c r="AC295" s="56"/>
      <c r="AD295" s="23"/>
    </row>
    <row r="296" spans="1:30" s="14" customFormat="1" ht="12.5">
      <c r="A296" s="78" t="s">
        <v>172</v>
      </c>
      <c r="B296" s="26">
        <v>1805665.72</v>
      </c>
      <c r="C296" s="134">
        <f t="shared" si="457"/>
        <v>150472.14000000001</v>
      </c>
      <c r="D296" s="34">
        <v>2.2000000000000001E-3</v>
      </c>
      <c r="E296" s="34"/>
      <c r="F296" s="34"/>
      <c r="G296" s="34"/>
      <c r="H296" s="34">
        <v>7.9000000000000001E-2</v>
      </c>
      <c r="I296" s="34"/>
      <c r="J296" s="34"/>
      <c r="K296" s="34"/>
      <c r="L296" s="34"/>
      <c r="M296" s="34">
        <v>5.8999999999999999E-3</v>
      </c>
      <c r="N296" s="34">
        <v>0.75580000000000003</v>
      </c>
      <c r="O296" s="34"/>
      <c r="P296" s="34"/>
      <c r="Q296" s="34"/>
      <c r="R296" s="34">
        <v>2.2000000000000001E-3</v>
      </c>
      <c r="S296" s="34"/>
      <c r="T296" s="34">
        <v>7.3000000000000001E-3</v>
      </c>
      <c r="U296" s="34"/>
      <c r="V296" s="34">
        <v>0.14760000000000001</v>
      </c>
      <c r="W296" s="34"/>
      <c r="X296" s="34"/>
      <c r="Y296" s="34"/>
      <c r="Z296" s="34"/>
      <c r="AA296" s="34"/>
      <c r="AB296" s="34"/>
      <c r="AC296" s="56"/>
      <c r="AD296" s="23"/>
    </row>
    <row r="297" spans="1:30" s="14" customFormat="1" ht="12.5">
      <c r="A297" s="79"/>
      <c r="B297" s="194"/>
      <c r="C297" s="134"/>
      <c r="D297" s="5">
        <f t="shared" ref="D297" si="530">$C296*D296</f>
        <v>331.03870800000004</v>
      </c>
      <c r="E297" s="5">
        <f t="shared" ref="E297" si="531">$C296*E296</f>
        <v>0</v>
      </c>
      <c r="F297" s="5">
        <f t="shared" ref="F297:AB297" si="532">$C296*F296</f>
        <v>0</v>
      </c>
      <c r="G297" s="5">
        <f t="shared" si="532"/>
        <v>0</v>
      </c>
      <c r="H297" s="5">
        <f t="shared" si="532"/>
        <v>11887.299060000001</v>
      </c>
      <c r="I297" s="5">
        <f t="shared" si="532"/>
        <v>0</v>
      </c>
      <c r="J297" s="5">
        <f t="shared" si="532"/>
        <v>0</v>
      </c>
      <c r="K297" s="5">
        <f t="shared" si="532"/>
        <v>0</v>
      </c>
      <c r="L297" s="5">
        <f t="shared" si="532"/>
        <v>0</v>
      </c>
      <c r="M297" s="5">
        <f t="shared" si="532"/>
        <v>887.78562600000009</v>
      </c>
      <c r="N297" s="5">
        <f t="shared" si="532"/>
        <v>113726.84341200002</v>
      </c>
      <c r="O297" s="5">
        <f t="shared" si="532"/>
        <v>0</v>
      </c>
      <c r="P297" s="5">
        <f t="shared" si="532"/>
        <v>0</v>
      </c>
      <c r="Q297" s="5">
        <f t="shared" si="532"/>
        <v>0</v>
      </c>
      <c r="R297" s="5">
        <f t="shared" si="532"/>
        <v>331.03870800000004</v>
      </c>
      <c r="S297" s="5">
        <f t="shared" si="532"/>
        <v>0</v>
      </c>
      <c r="T297" s="5">
        <f t="shared" si="532"/>
        <v>1098.4466220000002</v>
      </c>
      <c r="U297" s="5">
        <f t="shared" si="532"/>
        <v>0</v>
      </c>
      <c r="V297" s="5">
        <f t="shared" si="532"/>
        <v>22209.687864000003</v>
      </c>
      <c r="W297" s="5">
        <f t="shared" si="532"/>
        <v>0</v>
      </c>
      <c r="X297" s="5">
        <f t="shared" si="532"/>
        <v>0</v>
      </c>
      <c r="Y297" s="5">
        <f t="shared" si="532"/>
        <v>0</v>
      </c>
      <c r="Z297" s="5">
        <f t="shared" si="532"/>
        <v>0</v>
      </c>
      <c r="AA297" s="5">
        <f t="shared" si="532"/>
        <v>0</v>
      </c>
      <c r="AB297" s="5">
        <f t="shared" si="532"/>
        <v>0</v>
      </c>
      <c r="AC297" s="56"/>
      <c r="AD297" s="23"/>
    </row>
    <row r="298" spans="1:30" s="14" customFormat="1" ht="12.5">
      <c r="A298" s="78" t="s">
        <v>173</v>
      </c>
      <c r="B298" s="26">
        <f>157182.16/2</f>
        <v>78591.08</v>
      </c>
      <c r="C298" s="134">
        <f t="shared" si="457"/>
        <v>6549.26</v>
      </c>
      <c r="D298" s="35">
        <v>1.5800000000000002E-2</v>
      </c>
      <c r="E298" s="35">
        <v>0.1371</v>
      </c>
      <c r="F298" s="35">
        <v>5.4899999999999997E-2</v>
      </c>
      <c r="G298" s="35">
        <v>7.6899999999999996E-2</v>
      </c>
      <c r="H298" s="35">
        <v>4.1599999999999998E-2</v>
      </c>
      <c r="I298" s="35">
        <v>0.13250000000000001</v>
      </c>
      <c r="J298" s="35">
        <v>2.07E-2</v>
      </c>
      <c r="K298" s="35">
        <v>3.1800000000000002E-2</v>
      </c>
      <c r="L298" s="35">
        <v>1.6500000000000001E-2</v>
      </c>
      <c r="M298" s="35">
        <v>2.5700000000000001E-2</v>
      </c>
      <c r="N298" s="35">
        <v>0.14199999999999999</v>
      </c>
      <c r="O298" s="35">
        <v>2.3E-2</v>
      </c>
      <c r="P298" s="35">
        <v>0</v>
      </c>
      <c r="Q298" s="35">
        <v>3.7999999999999999E-2</v>
      </c>
      <c r="R298" s="35">
        <v>1.8800000000000001E-2</v>
      </c>
      <c r="S298" s="35">
        <v>4.1999999999999997E-3</v>
      </c>
      <c r="T298" s="35">
        <v>5.3199999999999997E-2</v>
      </c>
      <c r="U298" s="35">
        <v>1.8100000000000002E-2</v>
      </c>
      <c r="V298" s="35">
        <v>3.7900000000000003E-2</v>
      </c>
      <c r="W298" s="35">
        <v>4.58E-2</v>
      </c>
      <c r="X298" s="35">
        <v>6.2399999999999997E-2</v>
      </c>
      <c r="Y298" s="35">
        <v>2.5000000000000001E-3</v>
      </c>
      <c r="Z298" s="4">
        <v>0</v>
      </c>
      <c r="AA298" s="4">
        <v>5.9999999999999995E-4</v>
      </c>
      <c r="AB298" s="4">
        <v>0</v>
      </c>
      <c r="AC298" s="56"/>
      <c r="AD298" s="23"/>
    </row>
    <row r="299" spans="1:30" s="14" customFormat="1" ht="12.5">
      <c r="A299" s="79"/>
      <c r="B299" s="27"/>
      <c r="C299" s="134"/>
      <c r="D299" s="5">
        <f t="shared" ref="D299" si="533">$C298*D298</f>
        <v>103.47830800000001</v>
      </c>
      <c r="E299" s="5">
        <f t="shared" ref="E299" si="534">$C298*E298</f>
        <v>897.90354600000001</v>
      </c>
      <c r="F299" s="5">
        <f t="shared" ref="F299:O299" si="535">$C298*F298</f>
        <v>359.554374</v>
      </c>
      <c r="G299" s="5">
        <f t="shared" si="535"/>
        <v>503.63809399999997</v>
      </c>
      <c r="H299" s="5">
        <f t="shared" si="535"/>
        <v>272.44921599999998</v>
      </c>
      <c r="I299" s="5">
        <f t="shared" si="535"/>
        <v>867.77695000000006</v>
      </c>
      <c r="J299" s="5">
        <f t="shared" si="535"/>
        <v>135.569682</v>
      </c>
      <c r="K299" s="5">
        <f t="shared" si="535"/>
        <v>208.26646800000003</v>
      </c>
      <c r="L299" s="5">
        <f t="shared" si="535"/>
        <v>108.06279000000001</v>
      </c>
      <c r="M299" s="5">
        <f t="shared" si="535"/>
        <v>168.31598200000002</v>
      </c>
      <c r="N299" s="5">
        <f t="shared" si="535"/>
        <v>929.99491999999998</v>
      </c>
      <c r="O299" s="5">
        <f t="shared" si="535"/>
        <v>150.63298</v>
      </c>
      <c r="P299" s="5">
        <f t="shared" ref="P299" si="536">$C298*P298</f>
        <v>0</v>
      </c>
      <c r="Q299" s="5">
        <f t="shared" ref="Q299" si="537">$C298*Q298</f>
        <v>248.87188</v>
      </c>
      <c r="R299" s="5">
        <f t="shared" ref="R299:AB299" si="538">$C298*R298</f>
        <v>123.12608800000001</v>
      </c>
      <c r="S299" s="5">
        <f t="shared" si="538"/>
        <v>27.506892000000001</v>
      </c>
      <c r="T299" s="5">
        <f t="shared" si="538"/>
        <v>348.42063200000001</v>
      </c>
      <c r="U299" s="5">
        <f t="shared" si="538"/>
        <v>118.54160600000002</v>
      </c>
      <c r="V299" s="5">
        <f t="shared" si="538"/>
        <v>248.21695400000002</v>
      </c>
      <c r="W299" s="5">
        <f t="shared" si="538"/>
        <v>299.95610800000003</v>
      </c>
      <c r="X299" s="5">
        <f t="shared" si="538"/>
        <v>408.67382399999997</v>
      </c>
      <c r="Y299" s="5">
        <f t="shared" si="538"/>
        <v>16.373150000000003</v>
      </c>
      <c r="Z299" s="5">
        <f t="shared" si="538"/>
        <v>0</v>
      </c>
      <c r="AA299" s="5">
        <f t="shared" si="538"/>
        <v>3.9295559999999998</v>
      </c>
      <c r="AB299" s="5">
        <f t="shared" si="538"/>
        <v>0</v>
      </c>
      <c r="AC299" s="56"/>
      <c r="AD299" s="23"/>
    </row>
    <row r="300" spans="1:30" s="14" customFormat="1" ht="12.5">
      <c r="A300" s="78" t="s">
        <v>416</v>
      </c>
      <c r="B300" s="26">
        <f>157182.16/2</f>
        <v>78591.08</v>
      </c>
      <c r="C300" s="134">
        <f t="shared" si="457"/>
        <v>6549.26</v>
      </c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>
        <v>1</v>
      </c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56"/>
      <c r="AD300" s="23"/>
    </row>
    <row r="301" spans="1:30" s="14" customFormat="1" ht="12.5">
      <c r="A301" s="79"/>
      <c r="B301" s="9"/>
      <c r="C301" s="134"/>
      <c r="D301" s="5">
        <f t="shared" ref="D301" si="539">$C300*D300</f>
        <v>0</v>
      </c>
      <c r="E301" s="5">
        <f t="shared" ref="E301" si="540">$C300*E300</f>
        <v>0</v>
      </c>
      <c r="F301" s="5">
        <f t="shared" ref="F301:O301" si="541">$C300*F300</f>
        <v>0</v>
      </c>
      <c r="G301" s="5">
        <f t="shared" si="541"/>
        <v>0</v>
      </c>
      <c r="H301" s="5">
        <f t="shared" si="541"/>
        <v>0</v>
      </c>
      <c r="I301" s="5">
        <f t="shared" si="541"/>
        <v>0</v>
      </c>
      <c r="J301" s="5">
        <f t="shared" si="541"/>
        <v>0</v>
      </c>
      <c r="K301" s="5">
        <f t="shared" si="541"/>
        <v>0</v>
      </c>
      <c r="L301" s="5">
        <f t="shared" si="541"/>
        <v>0</v>
      </c>
      <c r="M301" s="5">
        <f t="shared" si="541"/>
        <v>0</v>
      </c>
      <c r="N301" s="5">
        <f t="shared" si="541"/>
        <v>6549.26</v>
      </c>
      <c r="O301" s="5">
        <f t="shared" si="541"/>
        <v>0</v>
      </c>
      <c r="P301" s="5">
        <f t="shared" ref="P301" si="542">$C300*P300</f>
        <v>0</v>
      </c>
      <c r="Q301" s="5">
        <f t="shared" ref="Q301" si="543">$C300*Q300</f>
        <v>0</v>
      </c>
      <c r="R301" s="5">
        <f t="shared" ref="R301:AB301" si="544">$C300*R300</f>
        <v>0</v>
      </c>
      <c r="S301" s="5">
        <f t="shared" si="544"/>
        <v>0</v>
      </c>
      <c r="T301" s="5">
        <f t="shared" si="544"/>
        <v>0</v>
      </c>
      <c r="U301" s="5">
        <f t="shared" si="544"/>
        <v>0</v>
      </c>
      <c r="V301" s="5">
        <f t="shared" si="544"/>
        <v>0</v>
      </c>
      <c r="W301" s="5">
        <f t="shared" si="544"/>
        <v>0</v>
      </c>
      <c r="X301" s="5">
        <f t="shared" si="544"/>
        <v>0</v>
      </c>
      <c r="Y301" s="5">
        <f t="shared" si="544"/>
        <v>0</v>
      </c>
      <c r="Z301" s="5">
        <f t="shared" si="544"/>
        <v>0</v>
      </c>
      <c r="AA301" s="5">
        <f t="shared" si="544"/>
        <v>0</v>
      </c>
      <c r="AB301" s="5">
        <f t="shared" si="544"/>
        <v>0</v>
      </c>
      <c r="AC301" s="56"/>
      <c r="AD301" s="23"/>
    </row>
    <row r="302" spans="1:30" s="14" customFormat="1" ht="12.5">
      <c r="A302" s="81" t="s">
        <v>174</v>
      </c>
      <c r="B302" s="26">
        <v>4186950.65</v>
      </c>
      <c r="C302" s="134">
        <f>ROUND(B302/12,2)</f>
        <v>348912.55</v>
      </c>
      <c r="D302" s="4"/>
      <c r="E302" s="4"/>
      <c r="F302" s="4"/>
      <c r="G302" s="4"/>
      <c r="H302" s="4">
        <v>8.5000000000000006E-3</v>
      </c>
      <c r="I302" s="4"/>
      <c r="J302" s="4"/>
      <c r="K302" s="4"/>
      <c r="L302" s="4"/>
      <c r="M302" s="4"/>
      <c r="N302" s="4">
        <v>0.97960000000000003</v>
      </c>
      <c r="O302" s="4"/>
      <c r="P302" s="4"/>
      <c r="Q302" s="4"/>
      <c r="R302" s="4"/>
      <c r="S302" s="4"/>
      <c r="T302" s="4"/>
      <c r="U302" s="4"/>
      <c r="V302" s="4">
        <v>1.1900000000000001E-2</v>
      </c>
      <c r="W302" s="4"/>
      <c r="X302" s="4"/>
      <c r="Y302" s="4"/>
      <c r="Z302" s="4"/>
      <c r="AA302" s="4"/>
      <c r="AB302" s="4"/>
      <c r="AC302" s="56"/>
      <c r="AD302" s="23"/>
    </row>
    <row r="303" spans="1:30" s="14" customFormat="1" ht="12.5">
      <c r="A303" s="79"/>
      <c r="B303" s="194"/>
      <c r="C303" s="134"/>
      <c r="D303" s="5">
        <f>$C302*D302</f>
        <v>0</v>
      </c>
      <c r="E303" s="5">
        <f t="shared" ref="E303" si="545">$C302*E302</f>
        <v>0</v>
      </c>
      <c r="F303" s="5">
        <f t="shared" ref="F303" si="546">$C302*F302</f>
        <v>0</v>
      </c>
      <c r="G303" s="5">
        <f t="shared" ref="G303:AB303" si="547">$C302*G302</f>
        <v>0</v>
      </c>
      <c r="H303" s="5">
        <f t="shared" si="547"/>
        <v>2965.7566750000001</v>
      </c>
      <c r="I303" s="5">
        <f t="shared" si="547"/>
        <v>0</v>
      </c>
      <c r="J303" s="5">
        <f t="shared" si="547"/>
        <v>0</v>
      </c>
      <c r="K303" s="5">
        <f t="shared" si="547"/>
        <v>0</v>
      </c>
      <c r="L303" s="5">
        <f t="shared" si="547"/>
        <v>0</v>
      </c>
      <c r="M303" s="5">
        <f t="shared" si="547"/>
        <v>0</v>
      </c>
      <c r="N303" s="5">
        <f t="shared" si="547"/>
        <v>341794.73398000002</v>
      </c>
      <c r="O303" s="5">
        <f t="shared" si="547"/>
        <v>0</v>
      </c>
      <c r="P303" s="5">
        <f t="shared" si="547"/>
        <v>0</v>
      </c>
      <c r="Q303" s="5">
        <f t="shared" si="547"/>
        <v>0</v>
      </c>
      <c r="R303" s="5">
        <f t="shared" si="547"/>
        <v>0</v>
      </c>
      <c r="S303" s="5">
        <f t="shared" si="547"/>
        <v>0</v>
      </c>
      <c r="T303" s="5">
        <f t="shared" si="547"/>
        <v>0</v>
      </c>
      <c r="U303" s="5">
        <f t="shared" si="547"/>
        <v>0</v>
      </c>
      <c r="V303" s="5">
        <f t="shared" si="547"/>
        <v>4152.0593450000006</v>
      </c>
      <c r="W303" s="5">
        <f t="shared" si="547"/>
        <v>0</v>
      </c>
      <c r="X303" s="5">
        <f t="shared" si="547"/>
        <v>0</v>
      </c>
      <c r="Y303" s="5">
        <f t="shared" si="547"/>
        <v>0</v>
      </c>
      <c r="Z303" s="5">
        <f t="shared" si="547"/>
        <v>0</v>
      </c>
      <c r="AA303" s="5">
        <f t="shared" si="547"/>
        <v>0</v>
      </c>
      <c r="AB303" s="5">
        <f t="shared" si="547"/>
        <v>0</v>
      </c>
      <c r="AC303" s="56"/>
      <c r="AD303" s="23"/>
    </row>
    <row r="304" spans="1:30" s="14" customFormat="1" ht="12.5">
      <c r="A304" s="78" t="s">
        <v>175</v>
      </c>
      <c r="B304" s="26">
        <f>438118.72/2</f>
        <v>219059.36</v>
      </c>
      <c r="C304" s="134">
        <f t="shared" si="457"/>
        <v>18254.95</v>
      </c>
      <c r="D304" s="35">
        <v>1.5800000000000002E-2</v>
      </c>
      <c r="E304" s="35">
        <v>0.1371</v>
      </c>
      <c r="F304" s="35">
        <v>5.4899999999999997E-2</v>
      </c>
      <c r="G304" s="35">
        <v>7.6899999999999996E-2</v>
      </c>
      <c r="H304" s="35">
        <v>4.1599999999999998E-2</v>
      </c>
      <c r="I304" s="35">
        <v>0.13250000000000001</v>
      </c>
      <c r="J304" s="35">
        <v>2.07E-2</v>
      </c>
      <c r="K304" s="35">
        <v>3.1800000000000002E-2</v>
      </c>
      <c r="L304" s="35">
        <v>1.6500000000000001E-2</v>
      </c>
      <c r="M304" s="35">
        <v>2.5700000000000001E-2</v>
      </c>
      <c r="N304" s="35">
        <v>0.14199999999999999</v>
      </c>
      <c r="O304" s="35">
        <v>2.3E-2</v>
      </c>
      <c r="P304" s="35">
        <v>0</v>
      </c>
      <c r="Q304" s="35">
        <v>3.7999999999999999E-2</v>
      </c>
      <c r="R304" s="35">
        <v>1.8800000000000001E-2</v>
      </c>
      <c r="S304" s="35">
        <v>4.1999999999999997E-3</v>
      </c>
      <c r="T304" s="35">
        <v>5.3199999999999997E-2</v>
      </c>
      <c r="U304" s="35">
        <v>1.8100000000000002E-2</v>
      </c>
      <c r="V304" s="35">
        <v>3.7900000000000003E-2</v>
      </c>
      <c r="W304" s="35">
        <v>4.58E-2</v>
      </c>
      <c r="X304" s="35">
        <v>6.2399999999999997E-2</v>
      </c>
      <c r="Y304" s="35">
        <v>2.5000000000000001E-3</v>
      </c>
      <c r="Z304" s="4">
        <v>0</v>
      </c>
      <c r="AA304" s="4">
        <v>5.9999999999999995E-4</v>
      </c>
      <c r="AB304" s="4">
        <v>0</v>
      </c>
      <c r="AC304" s="56"/>
      <c r="AD304" s="23"/>
    </row>
    <row r="305" spans="1:30" s="14" customFormat="1" ht="12.5">
      <c r="A305" s="79"/>
      <c r="B305" s="27"/>
      <c r="C305" s="134"/>
      <c r="D305" s="5">
        <f t="shared" ref="D305" si="548">$C304*D304</f>
        <v>288.42821000000004</v>
      </c>
      <c r="E305" s="5">
        <f t="shared" ref="E305" si="549">$C304*E304</f>
        <v>2502.7536450000002</v>
      </c>
      <c r="F305" s="5">
        <f t="shared" ref="F305:O305" si="550">$C304*F304</f>
        <v>1002.1967549999999</v>
      </c>
      <c r="G305" s="5">
        <f t="shared" si="550"/>
        <v>1403.8056549999999</v>
      </c>
      <c r="H305" s="5">
        <f t="shared" si="550"/>
        <v>759.40592000000004</v>
      </c>
      <c r="I305" s="5">
        <f t="shared" si="550"/>
        <v>2418.7808750000004</v>
      </c>
      <c r="J305" s="5">
        <f t="shared" si="550"/>
        <v>377.87746500000003</v>
      </c>
      <c r="K305" s="5">
        <f t="shared" si="550"/>
        <v>580.50741000000005</v>
      </c>
      <c r="L305" s="5">
        <f t="shared" si="550"/>
        <v>301.20667500000002</v>
      </c>
      <c r="M305" s="5">
        <f t="shared" si="550"/>
        <v>469.15221500000001</v>
      </c>
      <c r="N305" s="5">
        <f t="shared" si="550"/>
        <v>2592.2028999999998</v>
      </c>
      <c r="O305" s="5">
        <f t="shared" si="550"/>
        <v>419.86385000000001</v>
      </c>
      <c r="P305" s="5">
        <f t="shared" ref="P305" si="551">$C304*P304</f>
        <v>0</v>
      </c>
      <c r="Q305" s="5">
        <f t="shared" ref="Q305" si="552">$C304*Q304</f>
        <v>693.68809999999996</v>
      </c>
      <c r="R305" s="5">
        <f t="shared" ref="R305:AB305" si="553">$C304*R304</f>
        <v>343.19306</v>
      </c>
      <c r="S305" s="5">
        <f t="shared" si="553"/>
        <v>76.670789999999997</v>
      </c>
      <c r="T305" s="5">
        <f t="shared" si="553"/>
        <v>971.16333999999995</v>
      </c>
      <c r="U305" s="5">
        <f t="shared" si="553"/>
        <v>330.41459500000002</v>
      </c>
      <c r="V305" s="5">
        <f t="shared" si="553"/>
        <v>691.86260500000003</v>
      </c>
      <c r="W305" s="5">
        <f t="shared" si="553"/>
        <v>836.07671000000005</v>
      </c>
      <c r="X305" s="5">
        <f t="shared" si="553"/>
        <v>1139.10888</v>
      </c>
      <c r="Y305" s="5">
        <f t="shared" si="553"/>
        <v>45.637375000000006</v>
      </c>
      <c r="Z305" s="5">
        <f t="shared" si="553"/>
        <v>0</v>
      </c>
      <c r="AA305" s="5">
        <f t="shared" si="553"/>
        <v>10.952969999999999</v>
      </c>
      <c r="AB305" s="5">
        <f t="shared" si="553"/>
        <v>0</v>
      </c>
      <c r="AC305" s="56"/>
      <c r="AD305" s="23"/>
    </row>
    <row r="306" spans="1:30" s="14" customFormat="1" ht="12.5">
      <c r="A306" s="78" t="s">
        <v>417</v>
      </c>
      <c r="B306" s="26">
        <f>438118.72/2</f>
        <v>219059.36</v>
      </c>
      <c r="C306" s="134">
        <f t="shared" si="457"/>
        <v>18254.95</v>
      </c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>
        <v>1</v>
      </c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56"/>
      <c r="AD306" s="23"/>
    </row>
    <row r="307" spans="1:30" s="14" customFormat="1" ht="12.5">
      <c r="A307" s="79"/>
      <c r="B307" s="9"/>
      <c r="C307" s="134"/>
      <c r="D307" s="5">
        <f t="shared" ref="D307" si="554">$C306*D306</f>
        <v>0</v>
      </c>
      <c r="E307" s="5">
        <f t="shared" ref="E307" si="555">$C306*E306</f>
        <v>0</v>
      </c>
      <c r="F307" s="5">
        <f t="shared" ref="F307:O307" si="556">$C306*F306</f>
        <v>0</v>
      </c>
      <c r="G307" s="5">
        <f t="shared" si="556"/>
        <v>0</v>
      </c>
      <c r="H307" s="5">
        <f t="shared" si="556"/>
        <v>0</v>
      </c>
      <c r="I307" s="5">
        <f t="shared" si="556"/>
        <v>0</v>
      </c>
      <c r="J307" s="5">
        <f t="shared" si="556"/>
        <v>0</v>
      </c>
      <c r="K307" s="5">
        <f t="shared" si="556"/>
        <v>0</v>
      </c>
      <c r="L307" s="5">
        <f t="shared" si="556"/>
        <v>0</v>
      </c>
      <c r="M307" s="5">
        <f t="shared" si="556"/>
        <v>0</v>
      </c>
      <c r="N307" s="5">
        <f t="shared" si="556"/>
        <v>18254.95</v>
      </c>
      <c r="O307" s="5">
        <f t="shared" si="556"/>
        <v>0</v>
      </c>
      <c r="P307" s="5">
        <f t="shared" ref="P307" si="557">$C306*P306</f>
        <v>0</v>
      </c>
      <c r="Q307" s="5">
        <f t="shared" ref="Q307" si="558">$C306*Q306</f>
        <v>0</v>
      </c>
      <c r="R307" s="5">
        <f t="shared" ref="R307:AB307" si="559">$C306*R306</f>
        <v>0</v>
      </c>
      <c r="S307" s="5">
        <f t="shared" si="559"/>
        <v>0</v>
      </c>
      <c r="T307" s="5">
        <f t="shared" si="559"/>
        <v>0</v>
      </c>
      <c r="U307" s="5">
        <f t="shared" si="559"/>
        <v>0</v>
      </c>
      <c r="V307" s="5">
        <f t="shared" si="559"/>
        <v>0</v>
      </c>
      <c r="W307" s="5">
        <f t="shared" si="559"/>
        <v>0</v>
      </c>
      <c r="X307" s="5">
        <f t="shared" si="559"/>
        <v>0</v>
      </c>
      <c r="Y307" s="5">
        <f t="shared" si="559"/>
        <v>0</v>
      </c>
      <c r="Z307" s="5">
        <f t="shared" si="559"/>
        <v>0</v>
      </c>
      <c r="AA307" s="5">
        <f t="shared" si="559"/>
        <v>0</v>
      </c>
      <c r="AB307" s="5">
        <f t="shared" si="559"/>
        <v>0</v>
      </c>
      <c r="AC307" s="56"/>
      <c r="AD307" s="23"/>
    </row>
    <row r="308" spans="1:30" s="14" customFormat="1" ht="12.5">
      <c r="A308" s="78" t="s">
        <v>176</v>
      </c>
      <c r="B308" s="26">
        <f>1947107.76/2</f>
        <v>973553.88</v>
      </c>
      <c r="C308" s="134">
        <f t="shared" si="457"/>
        <v>81129.490000000005</v>
      </c>
      <c r="D308" s="35">
        <v>1.5800000000000002E-2</v>
      </c>
      <c r="E308" s="35">
        <v>0.1371</v>
      </c>
      <c r="F308" s="35">
        <v>5.4899999999999997E-2</v>
      </c>
      <c r="G308" s="35">
        <v>7.6899999999999996E-2</v>
      </c>
      <c r="H308" s="35">
        <v>4.1599999999999998E-2</v>
      </c>
      <c r="I308" s="35">
        <v>0.13250000000000001</v>
      </c>
      <c r="J308" s="35">
        <v>2.07E-2</v>
      </c>
      <c r="K308" s="35">
        <v>3.1800000000000002E-2</v>
      </c>
      <c r="L308" s="35">
        <v>1.6500000000000001E-2</v>
      </c>
      <c r="M308" s="35">
        <v>2.5700000000000001E-2</v>
      </c>
      <c r="N308" s="35">
        <v>0.14199999999999999</v>
      </c>
      <c r="O308" s="35">
        <v>2.3E-2</v>
      </c>
      <c r="P308" s="35">
        <v>0</v>
      </c>
      <c r="Q308" s="35">
        <v>3.7999999999999999E-2</v>
      </c>
      <c r="R308" s="35">
        <v>1.8800000000000001E-2</v>
      </c>
      <c r="S308" s="35">
        <v>4.1999999999999997E-3</v>
      </c>
      <c r="T308" s="35">
        <v>5.3199999999999997E-2</v>
      </c>
      <c r="U308" s="35">
        <v>1.8100000000000002E-2</v>
      </c>
      <c r="V308" s="35">
        <v>3.7900000000000003E-2</v>
      </c>
      <c r="W308" s="35">
        <v>4.58E-2</v>
      </c>
      <c r="X308" s="35">
        <v>6.2399999999999997E-2</v>
      </c>
      <c r="Y308" s="35">
        <v>2.5000000000000001E-3</v>
      </c>
      <c r="Z308" s="4">
        <v>0</v>
      </c>
      <c r="AA308" s="4">
        <v>5.9999999999999995E-4</v>
      </c>
      <c r="AB308" s="4">
        <v>0</v>
      </c>
      <c r="AC308" s="56"/>
      <c r="AD308" s="23"/>
    </row>
    <row r="309" spans="1:30" s="14" customFormat="1" ht="12.5">
      <c r="A309" s="79"/>
      <c r="B309" s="27"/>
      <c r="C309" s="134"/>
      <c r="D309" s="5">
        <f t="shared" ref="D309" si="560">$C308*D308</f>
        <v>1281.8459420000002</v>
      </c>
      <c r="E309" s="5">
        <f t="shared" ref="E309" si="561">$C308*E308</f>
        <v>11122.853079</v>
      </c>
      <c r="F309" s="5">
        <f t="shared" ref="F309:O309" si="562">$C308*F308</f>
        <v>4454.0090010000004</v>
      </c>
      <c r="G309" s="5">
        <f t="shared" si="562"/>
        <v>6238.8577809999997</v>
      </c>
      <c r="H309" s="5">
        <f t="shared" si="562"/>
        <v>3374.9867840000002</v>
      </c>
      <c r="I309" s="5">
        <f t="shared" si="562"/>
        <v>10749.657425000001</v>
      </c>
      <c r="J309" s="5">
        <f t="shared" si="562"/>
        <v>1679.380443</v>
      </c>
      <c r="K309" s="5">
        <f t="shared" si="562"/>
        <v>2579.9177820000004</v>
      </c>
      <c r="L309" s="5">
        <f t="shared" si="562"/>
        <v>1338.6365850000002</v>
      </c>
      <c r="M309" s="5">
        <f t="shared" si="562"/>
        <v>2085.0278930000004</v>
      </c>
      <c r="N309" s="5">
        <f t="shared" si="562"/>
        <v>11520.387580000001</v>
      </c>
      <c r="O309" s="5">
        <f t="shared" si="562"/>
        <v>1865.9782700000001</v>
      </c>
      <c r="P309" s="5">
        <f t="shared" ref="P309" si="563">$C308*P308</f>
        <v>0</v>
      </c>
      <c r="Q309" s="5">
        <f t="shared" ref="Q309" si="564">$C308*Q308</f>
        <v>3082.9206200000003</v>
      </c>
      <c r="R309" s="5">
        <f t="shared" ref="R309:AB309" si="565">$C308*R308</f>
        <v>1525.2344120000002</v>
      </c>
      <c r="S309" s="5">
        <f t="shared" si="565"/>
        <v>340.74385799999999</v>
      </c>
      <c r="T309" s="5">
        <f t="shared" si="565"/>
        <v>4316.0888679999998</v>
      </c>
      <c r="U309" s="5">
        <f t="shared" si="565"/>
        <v>1468.4437690000002</v>
      </c>
      <c r="V309" s="5">
        <f t="shared" si="565"/>
        <v>3074.8076710000005</v>
      </c>
      <c r="W309" s="5">
        <f t="shared" si="565"/>
        <v>3715.7306420000004</v>
      </c>
      <c r="X309" s="5">
        <f t="shared" si="565"/>
        <v>5062.480176</v>
      </c>
      <c r="Y309" s="5">
        <f t="shared" si="565"/>
        <v>202.82372500000002</v>
      </c>
      <c r="Z309" s="5">
        <f t="shared" si="565"/>
        <v>0</v>
      </c>
      <c r="AA309" s="5">
        <f t="shared" si="565"/>
        <v>48.677693999999995</v>
      </c>
      <c r="AB309" s="5">
        <f t="shared" si="565"/>
        <v>0</v>
      </c>
      <c r="AC309" s="56"/>
      <c r="AD309" s="23"/>
    </row>
    <row r="310" spans="1:30" s="14" customFormat="1" ht="12.5">
      <c r="A310" s="78" t="s">
        <v>418</v>
      </c>
      <c r="B310" s="26">
        <f>1947107.76/2</f>
        <v>973553.88</v>
      </c>
      <c r="C310" s="134">
        <f t="shared" si="457"/>
        <v>81129.490000000005</v>
      </c>
      <c r="D310" s="4"/>
      <c r="E310" s="4"/>
      <c r="F310" s="4">
        <v>0.18210000000000001</v>
      </c>
      <c r="G310" s="4"/>
      <c r="H310" s="4">
        <v>0.1333</v>
      </c>
      <c r="I310" s="4"/>
      <c r="J310" s="4">
        <v>2.0000000000000001E-4</v>
      </c>
      <c r="K310" s="4">
        <v>4.0000000000000002E-4</v>
      </c>
      <c r="L310" s="4"/>
      <c r="M310" s="4"/>
      <c r="N310" s="4">
        <v>0.51470000000000005</v>
      </c>
      <c r="O310" s="4">
        <v>2.0000000000000001E-4</v>
      </c>
      <c r="P310" s="4"/>
      <c r="Q310" s="4"/>
      <c r="R310" s="4"/>
      <c r="S310" s="4"/>
      <c r="T310" s="4"/>
      <c r="U310" s="4"/>
      <c r="V310" s="4">
        <v>0.1691</v>
      </c>
      <c r="W310" s="4"/>
      <c r="X310" s="4"/>
      <c r="Y310" s="4"/>
      <c r="Z310" s="4"/>
      <c r="AA310" s="4"/>
      <c r="AB310" s="4"/>
      <c r="AC310" s="56"/>
      <c r="AD310" s="23"/>
    </row>
    <row r="311" spans="1:30" s="14" customFormat="1" ht="12.5">
      <c r="A311" s="79"/>
      <c r="B311" s="9"/>
      <c r="C311" s="134"/>
      <c r="D311" s="5">
        <f t="shared" ref="D311" si="566">$C310*D310</f>
        <v>0</v>
      </c>
      <c r="E311" s="5">
        <f t="shared" ref="E311" si="567">$C310*E310</f>
        <v>0</v>
      </c>
      <c r="F311" s="5">
        <f t="shared" ref="F311:O311" si="568">$C310*F310</f>
        <v>14773.680129000002</v>
      </c>
      <c r="G311" s="5">
        <f t="shared" si="568"/>
        <v>0</v>
      </c>
      <c r="H311" s="5">
        <f t="shared" si="568"/>
        <v>10814.561017</v>
      </c>
      <c r="I311" s="5">
        <f t="shared" si="568"/>
        <v>0</v>
      </c>
      <c r="J311" s="5">
        <f t="shared" si="568"/>
        <v>16.225898000000001</v>
      </c>
      <c r="K311" s="5">
        <f t="shared" si="568"/>
        <v>32.451796000000002</v>
      </c>
      <c r="L311" s="5">
        <f t="shared" si="568"/>
        <v>0</v>
      </c>
      <c r="M311" s="5">
        <f t="shared" si="568"/>
        <v>0</v>
      </c>
      <c r="N311" s="5">
        <f t="shared" si="568"/>
        <v>41757.348503000008</v>
      </c>
      <c r="O311" s="5">
        <f t="shared" si="568"/>
        <v>16.225898000000001</v>
      </c>
      <c r="P311" s="5">
        <f t="shared" ref="P311" si="569">$C310*P310</f>
        <v>0</v>
      </c>
      <c r="Q311" s="5">
        <f t="shared" ref="Q311" si="570">$C310*Q310</f>
        <v>0</v>
      </c>
      <c r="R311" s="5">
        <f t="shared" ref="R311:AB311" si="571">$C310*R310</f>
        <v>0</v>
      </c>
      <c r="S311" s="5">
        <f t="shared" si="571"/>
        <v>0</v>
      </c>
      <c r="T311" s="5">
        <f t="shared" si="571"/>
        <v>0</v>
      </c>
      <c r="U311" s="5">
        <f t="shared" si="571"/>
        <v>0</v>
      </c>
      <c r="V311" s="5">
        <f t="shared" si="571"/>
        <v>13718.996759000001</v>
      </c>
      <c r="W311" s="5">
        <f t="shared" si="571"/>
        <v>0</v>
      </c>
      <c r="X311" s="5">
        <f t="shared" si="571"/>
        <v>0</v>
      </c>
      <c r="Y311" s="5">
        <f t="shared" si="571"/>
        <v>0</v>
      </c>
      <c r="Z311" s="5">
        <f t="shared" si="571"/>
        <v>0</v>
      </c>
      <c r="AA311" s="5">
        <f t="shared" si="571"/>
        <v>0</v>
      </c>
      <c r="AB311" s="5">
        <f t="shared" si="571"/>
        <v>0</v>
      </c>
      <c r="AC311" s="56"/>
      <c r="AD311" s="23"/>
    </row>
    <row r="312" spans="1:30" s="14" customFormat="1" ht="12.5">
      <c r="A312" s="78" t="s">
        <v>177</v>
      </c>
      <c r="B312" s="26">
        <f>2824307.11/2</f>
        <v>1412153.5549999999</v>
      </c>
      <c r="C312" s="134">
        <f t="shared" si="457"/>
        <v>117679.46</v>
      </c>
      <c r="D312" s="35">
        <v>1.5800000000000002E-2</v>
      </c>
      <c r="E312" s="35">
        <v>0.1371</v>
      </c>
      <c r="F312" s="35">
        <v>5.4899999999999997E-2</v>
      </c>
      <c r="G312" s="35">
        <v>7.6899999999999996E-2</v>
      </c>
      <c r="H312" s="35">
        <v>4.1599999999999998E-2</v>
      </c>
      <c r="I312" s="35">
        <v>0.13250000000000001</v>
      </c>
      <c r="J312" s="35">
        <v>2.07E-2</v>
      </c>
      <c r="K312" s="35">
        <v>3.1800000000000002E-2</v>
      </c>
      <c r="L312" s="35">
        <v>1.6500000000000001E-2</v>
      </c>
      <c r="M312" s="35">
        <v>2.5700000000000001E-2</v>
      </c>
      <c r="N312" s="35">
        <v>0.14199999999999999</v>
      </c>
      <c r="O312" s="35">
        <v>2.3E-2</v>
      </c>
      <c r="P312" s="35">
        <v>0</v>
      </c>
      <c r="Q312" s="35">
        <v>3.7999999999999999E-2</v>
      </c>
      <c r="R312" s="35">
        <v>1.8800000000000001E-2</v>
      </c>
      <c r="S312" s="35">
        <v>4.1999999999999997E-3</v>
      </c>
      <c r="T312" s="35">
        <v>5.3199999999999997E-2</v>
      </c>
      <c r="U312" s="35">
        <v>1.8100000000000002E-2</v>
      </c>
      <c r="V312" s="35">
        <v>3.7900000000000003E-2</v>
      </c>
      <c r="W312" s="35">
        <v>4.58E-2</v>
      </c>
      <c r="X312" s="35">
        <v>6.2399999999999997E-2</v>
      </c>
      <c r="Y312" s="35">
        <v>2.5000000000000001E-3</v>
      </c>
      <c r="Z312" s="4">
        <v>0</v>
      </c>
      <c r="AA312" s="4">
        <v>5.9999999999999995E-4</v>
      </c>
      <c r="AB312" s="4">
        <v>0</v>
      </c>
      <c r="AC312" s="56"/>
      <c r="AD312" s="23"/>
    </row>
    <row r="313" spans="1:30" s="14" customFormat="1" ht="12.5">
      <c r="A313" s="79"/>
      <c r="B313" s="27"/>
      <c r="C313" s="134"/>
      <c r="D313" s="5">
        <f t="shared" ref="D313" si="572">$C312*D312</f>
        <v>1859.3354680000002</v>
      </c>
      <c r="E313" s="5">
        <f t="shared" ref="E313" si="573">$C312*E312</f>
        <v>16133.853966000001</v>
      </c>
      <c r="F313" s="5">
        <f t="shared" ref="F313:O313" si="574">$C312*F312</f>
        <v>6460.6023539999997</v>
      </c>
      <c r="G313" s="5">
        <f t="shared" si="574"/>
        <v>9049.5504739999997</v>
      </c>
      <c r="H313" s="5">
        <f t="shared" si="574"/>
        <v>4895.4655359999997</v>
      </c>
      <c r="I313" s="5">
        <f t="shared" si="574"/>
        <v>15592.528450000002</v>
      </c>
      <c r="J313" s="5">
        <f t="shared" si="574"/>
        <v>2435.9648219999999</v>
      </c>
      <c r="K313" s="5">
        <f t="shared" si="574"/>
        <v>3742.2068280000003</v>
      </c>
      <c r="L313" s="5">
        <f t="shared" si="574"/>
        <v>1941.7110900000002</v>
      </c>
      <c r="M313" s="5">
        <f t="shared" si="574"/>
        <v>3024.3621220000005</v>
      </c>
      <c r="N313" s="5">
        <f t="shared" si="574"/>
        <v>16710.483319999999</v>
      </c>
      <c r="O313" s="5">
        <f t="shared" si="574"/>
        <v>2706.6275800000003</v>
      </c>
      <c r="P313" s="5">
        <f t="shared" ref="P313" si="575">$C312*P312</f>
        <v>0</v>
      </c>
      <c r="Q313" s="5">
        <f t="shared" ref="Q313" si="576">$C312*Q312</f>
        <v>4471.8194800000001</v>
      </c>
      <c r="R313" s="5">
        <f t="shared" ref="R313:AB313" si="577">$C312*R312</f>
        <v>2212.3738480000002</v>
      </c>
      <c r="S313" s="5">
        <f t="shared" si="577"/>
        <v>494.25373200000001</v>
      </c>
      <c r="T313" s="5">
        <f t="shared" si="577"/>
        <v>6260.5472719999998</v>
      </c>
      <c r="U313" s="5">
        <f t="shared" si="577"/>
        <v>2129.9982260000002</v>
      </c>
      <c r="V313" s="5">
        <f t="shared" si="577"/>
        <v>4460.0515340000002</v>
      </c>
      <c r="W313" s="5">
        <f t="shared" si="577"/>
        <v>5389.7192680000007</v>
      </c>
      <c r="X313" s="5">
        <f t="shared" si="577"/>
        <v>7343.1983040000005</v>
      </c>
      <c r="Y313" s="5">
        <f t="shared" si="577"/>
        <v>294.19865000000004</v>
      </c>
      <c r="Z313" s="5">
        <f t="shared" si="577"/>
        <v>0</v>
      </c>
      <c r="AA313" s="5">
        <f t="shared" si="577"/>
        <v>70.607675999999998</v>
      </c>
      <c r="AB313" s="5">
        <f t="shared" si="577"/>
        <v>0</v>
      </c>
      <c r="AC313" s="56"/>
      <c r="AD313" s="23"/>
    </row>
    <row r="314" spans="1:30" s="14" customFormat="1" ht="12.5">
      <c r="A314" s="78" t="s">
        <v>419</v>
      </c>
      <c r="B314" s="26">
        <f>2824307.11/2</f>
        <v>1412153.5549999999</v>
      </c>
      <c r="C314" s="134">
        <f t="shared" si="457"/>
        <v>117679.46</v>
      </c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>
        <v>0.89129999999999998</v>
      </c>
      <c r="O314" s="4"/>
      <c r="P314" s="4"/>
      <c r="Q314" s="4"/>
      <c r="R314" s="4"/>
      <c r="S314" s="4"/>
      <c r="T314" s="4"/>
      <c r="U314" s="4"/>
      <c r="V314" s="4">
        <v>0.1087</v>
      </c>
      <c r="W314" s="4"/>
      <c r="X314" s="4"/>
      <c r="Y314" s="4"/>
      <c r="Z314" s="4"/>
      <c r="AA314" s="4"/>
      <c r="AB314" s="4"/>
      <c r="AC314" s="56"/>
      <c r="AD314" s="23"/>
    </row>
    <row r="315" spans="1:30" s="14" customFormat="1" ht="12.5">
      <c r="A315" s="79"/>
      <c r="B315" s="9"/>
      <c r="C315" s="134"/>
      <c r="D315" s="5">
        <f t="shared" ref="D315" si="578">$C314*D314</f>
        <v>0</v>
      </c>
      <c r="E315" s="5">
        <f t="shared" ref="E315" si="579">$C314*E314</f>
        <v>0</v>
      </c>
      <c r="F315" s="5">
        <f t="shared" ref="F315:O315" si="580">$C314*F314</f>
        <v>0</v>
      </c>
      <c r="G315" s="5">
        <f t="shared" si="580"/>
        <v>0</v>
      </c>
      <c r="H315" s="5">
        <f t="shared" si="580"/>
        <v>0</v>
      </c>
      <c r="I315" s="5">
        <f t="shared" si="580"/>
        <v>0</v>
      </c>
      <c r="J315" s="5">
        <f t="shared" si="580"/>
        <v>0</v>
      </c>
      <c r="K315" s="5">
        <f t="shared" si="580"/>
        <v>0</v>
      </c>
      <c r="L315" s="5">
        <f t="shared" si="580"/>
        <v>0</v>
      </c>
      <c r="M315" s="5">
        <f t="shared" si="580"/>
        <v>0</v>
      </c>
      <c r="N315" s="5">
        <f t="shared" si="580"/>
        <v>104887.70269800001</v>
      </c>
      <c r="O315" s="5">
        <f t="shared" si="580"/>
        <v>0</v>
      </c>
      <c r="P315" s="5">
        <f t="shared" ref="P315" si="581">$C314*P314</f>
        <v>0</v>
      </c>
      <c r="Q315" s="5">
        <f t="shared" ref="Q315" si="582">$C314*Q314</f>
        <v>0</v>
      </c>
      <c r="R315" s="5">
        <f t="shared" ref="R315:AB315" si="583">$C314*R314</f>
        <v>0</v>
      </c>
      <c r="S315" s="5">
        <f t="shared" si="583"/>
        <v>0</v>
      </c>
      <c r="T315" s="5">
        <f t="shared" si="583"/>
        <v>0</v>
      </c>
      <c r="U315" s="5">
        <f t="shared" si="583"/>
        <v>0</v>
      </c>
      <c r="V315" s="5">
        <f t="shared" si="583"/>
        <v>12791.757302000002</v>
      </c>
      <c r="W315" s="5">
        <f t="shared" si="583"/>
        <v>0</v>
      </c>
      <c r="X315" s="5">
        <f t="shared" si="583"/>
        <v>0</v>
      </c>
      <c r="Y315" s="5">
        <f t="shared" si="583"/>
        <v>0</v>
      </c>
      <c r="Z315" s="5">
        <f t="shared" si="583"/>
        <v>0</v>
      </c>
      <c r="AA315" s="5">
        <f t="shared" si="583"/>
        <v>0</v>
      </c>
      <c r="AB315" s="5">
        <f t="shared" si="583"/>
        <v>0</v>
      </c>
      <c r="AC315" s="56"/>
      <c r="AD315" s="23"/>
    </row>
    <row r="316" spans="1:30" s="14" customFormat="1" ht="12.5">
      <c r="A316" s="78" t="s">
        <v>178</v>
      </c>
      <c r="B316" s="26">
        <f>11957301.49/2</f>
        <v>5978650.7450000001</v>
      </c>
      <c r="C316" s="134">
        <f t="shared" si="457"/>
        <v>498220.9</v>
      </c>
      <c r="D316" s="35">
        <v>1.5800000000000002E-2</v>
      </c>
      <c r="E316" s="35">
        <v>0.1371</v>
      </c>
      <c r="F316" s="35">
        <v>5.4899999999999997E-2</v>
      </c>
      <c r="G316" s="35">
        <v>7.6899999999999996E-2</v>
      </c>
      <c r="H316" s="35">
        <v>4.1599999999999998E-2</v>
      </c>
      <c r="I316" s="35">
        <v>0.13250000000000001</v>
      </c>
      <c r="J316" s="35">
        <v>2.07E-2</v>
      </c>
      <c r="K316" s="35">
        <v>3.1800000000000002E-2</v>
      </c>
      <c r="L316" s="35">
        <v>1.6500000000000001E-2</v>
      </c>
      <c r="M316" s="35">
        <v>2.5700000000000001E-2</v>
      </c>
      <c r="N316" s="35">
        <v>0.14199999999999999</v>
      </c>
      <c r="O316" s="35">
        <v>2.3E-2</v>
      </c>
      <c r="P316" s="35">
        <v>0</v>
      </c>
      <c r="Q316" s="35">
        <v>3.7999999999999999E-2</v>
      </c>
      <c r="R316" s="35">
        <v>1.8800000000000001E-2</v>
      </c>
      <c r="S316" s="35">
        <v>4.1999999999999997E-3</v>
      </c>
      <c r="T316" s="35">
        <v>5.3199999999999997E-2</v>
      </c>
      <c r="U316" s="35">
        <v>1.8100000000000002E-2</v>
      </c>
      <c r="V316" s="35">
        <v>3.7900000000000003E-2</v>
      </c>
      <c r="W316" s="35">
        <v>4.58E-2</v>
      </c>
      <c r="X316" s="35">
        <v>6.2399999999999997E-2</v>
      </c>
      <c r="Y316" s="35">
        <v>2.5000000000000001E-3</v>
      </c>
      <c r="Z316" s="4">
        <v>0</v>
      </c>
      <c r="AA316" s="4">
        <v>5.9999999999999995E-4</v>
      </c>
      <c r="AB316" s="4">
        <v>0</v>
      </c>
      <c r="AC316" s="56"/>
      <c r="AD316" s="23"/>
    </row>
    <row r="317" spans="1:30" s="14" customFormat="1" ht="12.5">
      <c r="A317" s="79"/>
      <c r="B317" s="27"/>
      <c r="C317" s="134"/>
      <c r="D317" s="5">
        <f t="shared" ref="D317" si="584">$C316*D316</f>
        <v>7871.8902200000011</v>
      </c>
      <c r="E317" s="5">
        <f t="shared" ref="E317" si="585">$C316*E316</f>
        <v>68306.085390000007</v>
      </c>
      <c r="F317" s="5">
        <f t="shared" ref="F317:O317" si="586">$C316*F316</f>
        <v>27352.327410000002</v>
      </c>
      <c r="G317" s="5">
        <f t="shared" si="586"/>
        <v>38313.187209999996</v>
      </c>
      <c r="H317" s="5">
        <f t="shared" si="586"/>
        <v>20725.989440000001</v>
      </c>
      <c r="I317" s="5">
        <f t="shared" si="586"/>
        <v>66014.269250000012</v>
      </c>
      <c r="J317" s="5">
        <f t="shared" si="586"/>
        <v>10313.172630000001</v>
      </c>
      <c r="K317" s="5">
        <f t="shared" si="586"/>
        <v>15843.424620000002</v>
      </c>
      <c r="L317" s="5">
        <f t="shared" si="586"/>
        <v>8220.6448500000006</v>
      </c>
      <c r="M317" s="5">
        <f t="shared" si="586"/>
        <v>12804.27713</v>
      </c>
      <c r="N317" s="5">
        <f t="shared" si="586"/>
        <v>70747.367799999993</v>
      </c>
      <c r="O317" s="5">
        <f t="shared" si="586"/>
        <v>11459.0807</v>
      </c>
      <c r="P317" s="5">
        <f t="shared" ref="P317" si="587">$C316*P316</f>
        <v>0</v>
      </c>
      <c r="Q317" s="5">
        <f t="shared" ref="Q317" si="588">$C316*Q316</f>
        <v>18932.394199999999</v>
      </c>
      <c r="R317" s="5">
        <f t="shared" ref="R317:AB317" si="589">$C316*R316</f>
        <v>9366.5529200000001</v>
      </c>
      <c r="S317" s="5">
        <f t="shared" si="589"/>
        <v>2092.5277799999999</v>
      </c>
      <c r="T317" s="5">
        <f t="shared" si="589"/>
        <v>26505.351879999998</v>
      </c>
      <c r="U317" s="5">
        <f t="shared" si="589"/>
        <v>9017.7982900000006</v>
      </c>
      <c r="V317" s="5">
        <f t="shared" si="589"/>
        <v>18882.572110000001</v>
      </c>
      <c r="W317" s="5">
        <f t="shared" si="589"/>
        <v>22818.517220000002</v>
      </c>
      <c r="X317" s="5">
        <f t="shared" si="589"/>
        <v>31088.98416</v>
      </c>
      <c r="Y317" s="5">
        <f t="shared" si="589"/>
        <v>1245.5522500000002</v>
      </c>
      <c r="Z317" s="5">
        <f t="shared" si="589"/>
        <v>0</v>
      </c>
      <c r="AA317" s="5">
        <f t="shared" si="589"/>
        <v>298.93253999999996</v>
      </c>
      <c r="AB317" s="5">
        <f t="shared" si="589"/>
        <v>0</v>
      </c>
      <c r="AC317" s="56"/>
      <c r="AD317" s="23"/>
    </row>
    <row r="318" spans="1:30" s="14" customFormat="1" ht="12.5">
      <c r="A318" s="78" t="s">
        <v>420</v>
      </c>
      <c r="B318" s="26">
        <f>11957301.49/2</f>
        <v>5978650.7450000001</v>
      </c>
      <c r="C318" s="134">
        <f t="shared" si="457"/>
        <v>498220.9</v>
      </c>
      <c r="D318" s="4"/>
      <c r="E318" s="4"/>
      <c r="F318" s="4">
        <v>5.3999999999999999E-2</v>
      </c>
      <c r="G318" s="4"/>
      <c r="H318" s="4">
        <v>5.96E-2</v>
      </c>
      <c r="I318" s="4"/>
      <c r="J318" s="4"/>
      <c r="K318" s="4"/>
      <c r="L318" s="4"/>
      <c r="M318" s="4"/>
      <c r="N318" s="4">
        <v>0.80600000000000005</v>
      </c>
      <c r="O318" s="4"/>
      <c r="P318" s="4"/>
      <c r="Q318" s="4"/>
      <c r="R318" s="4"/>
      <c r="S318" s="4"/>
      <c r="T318" s="4"/>
      <c r="U318" s="4"/>
      <c r="V318" s="4">
        <v>8.0399999999999999E-2</v>
      </c>
      <c r="W318" s="4"/>
      <c r="X318" s="4"/>
      <c r="Y318" s="4"/>
      <c r="Z318" s="4"/>
      <c r="AA318" s="4"/>
      <c r="AB318" s="4"/>
      <c r="AC318" s="56"/>
      <c r="AD318" s="23"/>
    </row>
    <row r="319" spans="1:30" s="14" customFormat="1" ht="12.5">
      <c r="A319" s="79"/>
      <c r="B319" s="9"/>
      <c r="C319" s="134"/>
      <c r="D319" s="5">
        <f t="shared" ref="D319" si="590">$C318*D318</f>
        <v>0</v>
      </c>
      <c r="E319" s="5">
        <f t="shared" ref="E319" si="591">$C318*E318</f>
        <v>0</v>
      </c>
      <c r="F319" s="5">
        <f t="shared" ref="F319:O319" si="592">$C318*F318</f>
        <v>26903.928599999999</v>
      </c>
      <c r="G319" s="5">
        <f t="shared" si="592"/>
        <v>0</v>
      </c>
      <c r="H319" s="5">
        <f t="shared" si="592"/>
        <v>29693.965640000002</v>
      </c>
      <c r="I319" s="5">
        <f t="shared" si="592"/>
        <v>0</v>
      </c>
      <c r="J319" s="5">
        <f t="shared" si="592"/>
        <v>0</v>
      </c>
      <c r="K319" s="5">
        <f t="shared" si="592"/>
        <v>0</v>
      </c>
      <c r="L319" s="5">
        <f t="shared" si="592"/>
        <v>0</v>
      </c>
      <c r="M319" s="5">
        <f t="shared" si="592"/>
        <v>0</v>
      </c>
      <c r="N319" s="5">
        <f t="shared" si="592"/>
        <v>401566.04540000006</v>
      </c>
      <c r="O319" s="5">
        <f t="shared" si="592"/>
        <v>0</v>
      </c>
      <c r="P319" s="5">
        <f t="shared" ref="P319" si="593">$C318*P318</f>
        <v>0</v>
      </c>
      <c r="Q319" s="5">
        <f t="shared" ref="Q319" si="594">$C318*Q318</f>
        <v>0</v>
      </c>
      <c r="R319" s="5">
        <f t="shared" ref="R319:AB319" si="595">$C318*R318</f>
        <v>0</v>
      </c>
      <c r="S319" s="5">
        <f t="shared" si="595"/>
        <v>0</v>
      </c>
      <c r="T319" s="5">
        <f t="shared" si="595"/>
        <v>0</v>
      </c>
      <c r="U319" s="5">
        <f t="shared" si="595"/>
        <v>0</v>
      </c>
      <c r="V319" s="5">
        <f t="shared" si="595"/>
        <v>40056.960360000005</v>
      </c>
      <c r="W319" s="5">
        <f t="shared" si="595"/>
        <v>0</v>
      </c>
      <c r="X319" s="5">
        <f t="shared" si="595"/>
        <v>0</v>
      </c>
      <c r="Y319" s="5">
        <f t="shared" si="595"/>
        <v>0</v>
      </c>
      <c r="Z319" s="5">
        <f t="shared" si="595"/>
        <v>0</v>
      </c>
      <c r="AA319" s="5">
        <f t="shared" si="595"/>
        <v>0</v>
      </c>
      <c r="AB319" s="5">
        <f t="shared" si="595"/>
        <v>0</v>
      </c>
      <c r="AC319" s="56"/>
      <c r="AD319" s="23"/>
    </row>
    <row r="320" spans="1:30" s="14" customFormat="1" ht="12.5">
      <c r="A320" s="78" t="s">
        <v>179</v>
      </c>
      <c r="B320" s="26">
        <f>3984089.99/2</f>
        <v>1992044.9950000001</v>
      </c>
      <c r="C320" s="134">
        <f t="shared" si="457"/>
        <v>166003.75</v>
      </c>
      <c r="D320" s="35">
        <v>1.5800000000000002E-2</v>
      </c>
      <c r="E320" s="35">
        <v>0.1371</v>
      </c>
      <c r="F320" s="35">
        <v>5.4899999999999997E-2</v>
      </c>
      <c r="G320" s="35">
        <v>7.6899999999999996E-2</v>
      </c>
      <c r="H320" s="35">
        <v>4.1599999999999998E-2</v>
      </c>
      <c r="I320" s="35">
        <v>0.13250000000000001</v>
      </c>
      <c r="J320" s="35">
        <v>2.07E-2</v>
      </c>
      <c r="K320" s="35">
        <v>3.1800000000000002E-2</v>
      </c>
      <c r="L320" s="35">
        <v>1.6500000000000001E-2</v>
      </c>
      <c r="M320" s="35">
        <v>2.5700000000000001E-2</v>
      </c>
      <c r="N320" s="35">
        <v>0.14199999999999999</v>
      </c>
      <c r="O320" s="35">
        <v>2.3E-2</v>
      </c>
      <c r="P320" s="35">
        <v>0</v>
      </c>
      <c r="Q320" s="35">
        <v>3.7999999999999999E-2</v>
      </c>
      <c r="R320" s="35">
        <v>1.8800000000000001E-2</v>
      </c>
      <c r="S320" s="35">
        <v>4.1999999999999997E-3</v>
      </c>
      <c r="T320" s="35">
        <v>5.3199999999999997E-2</v>
      </c>
      <c r="U320" s="35">
        <v>1.8100000000000002E-2</v>
      </c>
      <c r="V320" s="35">
        <v>3.7900000000000003E-2</v>
      </c>
      <c r="W320" s="35">
        <v>4.58E-2</v>
      </c>
      <c r="X320" s="35">
        <v>6.2399999999999997E-2</v>
      </c>
      <c r="Y320" s="35">
        <v>2.5000000000000001E-3</v>
      </c>
      <c r="Z320" s="4">
        <v>0</v>
      </c>
      <c r="AA320" s="4">
        <v>5.9999999999999995E-4</v>
      </c>
      <c r="AB320" s="4">
        <v>0</v>
      </c>
      <c r="AC320" s="56"/>
      <c r="AD320" s="23"/>
    </row>
    <row r="321" spans="1:30" s="14" customFormat="1" ht="12.5">
      <c r="A321" s="79"/>
      <c r="B321" s="27"/>
      <c r="C321" s="134"/>
      <c r="D321" s="5">
        <f t="shared" ref="D321" si="596">$C320*D320</f>
        <v>2622.8592500000004</v>
      </c>
      <c r="E321" s="5">
        <f t="shared" ref="E321" si="597">$C320*E320</f>
        <v>22759.114125</v>
      </c>
      <c r="F321" s="5">
        <f t="shared" ref="F321:O321" si="598">$C320*F320</f>
        <v>9113.6058749999993</v>
      </c>
      <c r="G321" s="5">
        <f t="shared" si="598"/>
        <v>12765.688375</v>
      </c>
      <c r="H321" s="5">
        <f t="shared" si="598"/>
        <v>6905.7559999999994</v>
      </c>
      <c r="I321" s="5">
        <f t="shared" si="598"/>
        <v>21995.496875000001</v>
      </c>
      <c r="J321" s="5">
        <f t="shared" si="598"/>
        <v>3436.2776249999997</v>
      </c>
      <c r="K321" s="5">
        <f t="shared" si="598"/>
        <v>5278.9192499999999</v>
      </c>
      <c r="L321" s="5">
        <f t="shared" si="598"/>
        <v>2739.0618750000003</v>
      </c>
      <c r="M321" s="5">
        <f t="shared" si="598"/>
        <v>4266.2963749999999</v>
      </c>
      <c r="N321" s="5">
        <f t="shared" si="598"/>
        <v>23572.532499999998</v>
      </c>
      <c r="O321" s="5">
        <f t="shared" si="598"/>
        <v>3818.0862499999998</v>
      </c>
      <c r="P321" s="5">
        <f t="shared" ref="P321" si="599">$C320*P320</f>
        <v>0</v>
      </c>
      <c r="Q321" s="5">
        <f t="shared" ref="Q321" si="600">$C320*Q320</f>
        <v>6308.1424999999999</v>
      </c>
      <c r="R321" s="5">
        <f t="shared" ref="R321:AB321" si="601">$C320*R320</f>
        <v>3120.8705</v>
      </c>
      <c r="S321" s="5">
        <f t="shared" si="601"/>
        <v>697.21574999999996</v>
      </c>
      <c r="T321" s="5">
        <f t="shared" si="601"/>
        <v>8831.3994999999995</v>
      </c>
      <c r="U321" s="5">
        <f t="shared" si="601"/>
        <v>3004.6678750000001</v>
      </c>
      <c r="V321" s="5">
        <f t="shared" si="601"/>
        <v>6291.5421250000009</v>
      </c>
      <c r="W321" s="5">
        <f t="shared" si="601"/>
        <v>7602.9717499999997</v>
      </c>
      <c r="X321" s="5">
        <f t="shared" si="601"/>
        <v>10358.634</v>
      </c>
      <c r="Y321" s="5">
        <f t="shared" si="601"/>
        <v>415.00937500000003</v>
      </c>
      <c r="Z321" s="5">
        <f t="shared" si="601"/>
        <v>0</v>
      </c>
      <c r="AA321" s="5">
        <f t="shared" si="601"/>
        <v>99.602249999999998</v>
      </c>
      <c r="AB321" s="5">
        <f t="shared" si="601"/>
        <v>0</v>
      </c>
      <c r="AC321" s="56"/>
      <c r="AD321" s="23"/>
    </row>
    <row r="322" spans="1:30" s="14" customFormat="1" ht="12.5">
      <c r="A322" s="78" t="s">
        <v>421</v>
      </c>
      <c r="B322" s="26">
        <f>3984089.99/2</f>
        <v>1992044.9950000001</v>
      </c>
      <c r="C322" s="134">
        <f t="shared" si="457"/>
        <v>166003.75</v>
      </c>
      <c r="D322" s="4"/>
      <c r="E322" s="4"/>
      <c r="F322" s="4">
        <v>0.2626</v>
      </c>
      <c r="G322" s="4"/>
      <c r="H322" s="4">
        <v>0.12540000000000001</v>
      </c>
      <c r="I322" s="4"/>
      <c r="J322" s="4"/>
      <c r="K322" s="4"/>
      <c r="L322" s="4"/>
      <c r="M322" s="4"/>
      <c r="N322" s="4">
        <v>0.44369999999999998</v>
      </c>
      <c r="O322" s="4"/>
      <c r="P322" s="4"/>
      <c r="Q322" s="4"/>
      <c r="R322" s="4"/>
      <c r="S322" s="4"/>
      <c r="T322" s="4"/>
      <c r="U322" s="4"/>
      <c r="V322" s="4">
        <v>0.16830000000000001</v>
      </c>
      <c r="W322" s="4"/>
      <c r="X322" s="4"/>
      <c r="Y322" s="4"/>
      <c r="Z322" s="4"/>
      <c r="AA322" s="4"/>
      <c r="AB322" s="4"/>
      <c r="AC322" s="56"/>
      <c r="AD322" s="23"/>
    </row>
    <row r="323" spans="1:30" s="14" customFormat="1" ht="12.5">
      <c r="A323" s="79"/>
      <c r="B323" s="9"/>
      <c r="C323" s="134"/>
      <c r="D323" s="5">
        <f t="shared" ref="D323" si="602">$C322*D322</f>
        <v>0</v>
      </c>
      <c r="E323" s="5">
        <f t="shared" ref="E323" si="603">$C322*E322</f>
        <v>0</v>
      </c>
      <c r="F323" s="5">
        <f t="shared" ref="F323:O323" si="604">$C322*F322</f>
        <v>43592.584750000002</v>
      </c>
      <c r="G323" s="5">
        <f t="shared" si="604"/>
        <v>0</v>
      </c>
      <c r="H323" s="5">
        <f t="shared" si="604"/>
        <v>20816.870250000004</v>
      </c>
      <c r="I323" s="5">
        <f t="shared" si="604"/>
        <v>0</v>
      </c>
      <c r="J323" s="5">
        <f t="shared" si="604"/>
        <v>0</v>
      </c>
      <c r="K323" s="5">
        <f t="shared" si="604"/>
        <v>0</v>
      </c>
      <c r="L323" s="5">
        <f t="shared" si="604"/>
        <v>0</v>
      </c>
      <c r="M323" s="5">
        <f t="shared" si="604"/>
        <v>0</v>
      </c>
      <c r="N323" s="5">
        <f t="shared" si="604"/>
        <v>73655.863874999995</v>
      </c>
      <c r="O323" s="5">
        <f t="shared" si="604"/>
        <v>0</v>
      </c>
      <c r="P323" s="5">
        <f t="shared" ref="P323" si="605">$C322*P322</f>
        <v>0</v>
      </c>
      <c r="Q323" s="5">
        <f t="shared" ref="Q323" si="606">$C322*Q322</f>
        <v>0</v>
      </c>
      <c r="R323" s="5">
        <f t="shared" ref="R323:AB323" si="607">$C322*R322</f>
        <v>0</v>
      </c>
      <c r="S323" s="5">
        <f t="shared" si="607"/>
        <v>0</v>
      </c>
      <c r="T323" s="5">
        <f t="shared" si="607"/>
        <v>0</v>
      </c>
      <c r="U323" s="5">
        <f t="shared" si="607"/>
        <v>0</v>
      </c>
      <c r="V323" s="5">
        <f t="shared" si="607"/>
        <v>27938.431124999999</v>
      </c>
      <c r="W323" s="5">
        <f t="shared" si="607"/>
        <v>0</v>
      </c>
      <c r="X323" s="5">
        <f t="shared" si="607"/>
        <v>0</v>
      </c>
      <c r="Y323" s="5">
        <f t="shared" si="607"/>
        <v>0</v>
      </c>
      <c r="Z323" s="5">
        <f t="shared" si="607"/>
        <v>0</v>
      </c>
      <c r="AA323" s="5">
        <f t="shared" si="607"/>
        <v>0</v>
      </c>
      <c r="AB323" s="5">
        <f t="shared" si="607"/>
        <v>0</v>
      </c>
      <c r="AC323" s="56"/>
      <c r="AD323" s="23"/>
    </row>
    <row r="324" spans="1:30" s="14" customFormat="1" ht="12.5">
      <c r="A324" s="81" t="s">
        <v>222</v>
      </c>
      <c r="B324" s="26">
        <v>7064700.6299999999</v>
      </c>
      <c r="C324" s="134">
        <f t="shared" si="457"/>
        <v>588725.05000000005</v>
      </c>
      <c r="D324" s="7"/>
      <c r="E324" s="7"/>
      <c r="F324" s="7">
        <v>0.3705</v>
      </c>
      <c r="G324" s="7"/>
      <c r="H324" s="7"/>
      <c r="I324" s="7"/>
      <c r="J324" s="7"/>
      <c r="K324" s="7"/>
      <c r="L324" s="7"/>
      <c r="M324" s="7"/>
      <c r="N324" s="7">
        <v>0.62949999999999995</v>
      </c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56"/>
      <c r="AD324" s="23"/>
    </row>
    <row r="325" spans="1:30" s="14" customFormat="1" ht="12.5">
      <c r="A325" s="79"/>
      <c r="B325" s="194"/>
      <c r="C325" s="134"/>
      <c r="D325" s="5">
        <f t="shared" ref="D325" si="608">$C324*D324</f>
        <v>0</v>
      </c>
      <c r="E325" s="5">
        <f t="shared" ref="E325" si="609">$C324*E324</f>
        <v>0</v>
      </c>
      <c r="F325" s="5">
        <f t="shared" ref="F325:AB325" si="610">$C324*F324</f>
        <v>218122.63102500001</v>
      </c>
      <c r="G325" s="5">
        <f t="shared" si="610"/>
        <v>0</v>
      </c>
      <c r="H325" s="5">
        <f t="shared" si="610"/>
        <v>0</v>
      </c>
      <c r="I325" s="5">
        <f t="shared" si="610"/>
        <v>0</v>
      </c>
      <c r="J325" s="5">
        <f t="shared" si="610"/>
        <v>0</v>
      </c>
      <c r="K325" s="5">
        <f t="shared" si="610"/>
        <v>0</v>
      </c>
      <c r="L325" s="5">
        <f t="shared" si="610"/>
        <v>0</v>
      </c>
      <c r="M325" s="5">
        <f t="shared" si="610"/>
        <v>0</v>
      </c>
      <c r="N325" s="5">
        <f t="shared" si="610"/>
        <v>370602.41897499998</v>
      </c>
      <c r="O325" s="5">
        <f t="shared" si="610"/>
        <v>0</v>
      </c>
      <c r="P325" s="5">
        <f t="shared" si="610"/>
        <v>0</v>
      </c>
      <c r="Q325" s="5">
        <f t="shared" si="610"/>
        <v>0</v>
      </c>
      <c r="R325" s="5">
        <f t="shared" si="610"/>
        <v>0</v>
      </c>
      <c r="S325" s="5">
        <f t="shared" si="610"/>
        <v>0</v>
      </c>
      <c r="T325" s="5">
        <f t="shared" si="610"/>
        <v>0</v>
      </c>
      <c r="U325" s="5">
        <f t="shared" si="610"/>
        <v>0</v>
      </c>
      <c r="V325" s="5">
        <f t="shared" si="610"/>
        <v>0</v>
      </c>
      <c r="W325" s="5">
        <f t="shared" si="610"/>
        <v>0</v>
      </c>
      <c r="X325" s="5">
        <f t="shared" si="610"/>
        <v>0</v>
      </c>
      <c r="Y325" s="5">
        <f t="shared" si="610"/>
        <v>0</v>
      </c>
      <c r="Z325" s="5">
        <f t="shared" si="610"/>
        <v>0</v>
      </c>
      <c r="AA325" s="5">
        <f t="shared" si="610"/>
        <v>0</v>
      </c>
      <c r="AB325" s="5">
        <f t="shared" si="610"/>
        <v>0</v>
      </c>
      <c r="AC325" s="56"/>
      <c r="AD325" s="23"/>
    </row>
    <row r="326" spans="1:30" s="14" customFormat="1" ht="12.5">
      <c r="A326" s="81" t="s">
        <v>223</v>
      </c>
      <c r="B326" s="26">
        <v>1294063.3</v>
      </c>
      <c r="C326" s="134">
        <f t="shared" si="457"/>
        <v>107838.61</v>
      </c>
      <c r="D326" s="35"/>
      <c r="E326" s="35"/>
      <c r="F326" s="35">
        <v>0.3705</v>
      </c>
      <c r="G326" s="35"/>
      <c r="H326" s="35"/>
      <c r="I326" s="35"/>
      <c r="J326" s="35"/>
      <c r="K326" s="35"/>
      <c r="L326" s="35"/>
      <c r="M326" s="35"/>
      <c r="N326" s="35">
        <v>0.62949999999999995</v>
      </c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4"/>
      <c r="AA326" s="4"/>
      <c r="AB326" s="4"/>
      <c r="AC326" s="56"/>
      <c r="AD326" s="23"/>
    </row>
    <row r="327" spans="1:30" s="14" customFormat="1" ht="12.5">
      <c r="A327" s="79"/>
      <c r="B327" s="194"/>
      <c r="C327" s="134"/>
      <c r="D327" s="5">
        <f t="shared" ref="D327" si="611">$C326*D326</f>
        <v>0</v>
      </c>
      <c r="E327" s="5">
        <f t="shared" ref="E327" si="612">$C326*E326</f>
        <v>0</v>
      </c>
      <c r="F327" s="5">
        <f t="shared" ref="F327:AB327" si="613">$C326*F326</f>
        <v>39954.205004999996</v>
      </c>
      <c r="G327" s="5">
        <f t="shared" si="613"/>
        <v>0</v>
      </c>
      <c r="H327" s="5">
        <f t="shared" si="613"/>
        <v>0</v>
      </c>
      <c r="I327" s="5">
        <f t="shared" si="613"/>
        <v>0</v>
      </c>
      <c r="J327" s="5">
        <f t="shared" si="613"/>
        <v>0</v>
      </c>
      <c r="K327" s="5">
        <f t="shared" si="613"/>
        <v>0</v>
      </c>
      <c r="L327" s="5">
        <f t="shared" si="613"/>
        <v>0</v>
      </c>
      <c r="M327" s="5">
        <f t="shared" si="613"/>
        <v>0</v>
      </c>
      <c r="N327" s="5">
        <f t="shared" si="613"/>
        <v>67884.40499499999</v>
      </c>
      <c r="O327" s="5">
        <f t="shared" si="613"/>
        <v>0</v>
      </c>
      <c r="P327" s="5">
        <f t="shared" si="613"/>
        <v>0</v>
      </c>
      <c r="Q327" s="5">
        <f t="shared" si="613"/>
        <v>0</v>
      </c>
      <c r="R327" s="5">
        <f t="shared" si="613"/>
        <v>0</v>
      </c>
      <c r="S327" s="5">
        <f t="shared" si="613"/>
        <v>0</v>
      </c>
      <c r="T327" s="5">
        <f t="shared" si="613"/>
        <v>0</v>
      </c>
      <c r="U327" s="5">
        <f t="shared" si="613"/>
        <v>0</v>
      </c>
      <c r="V327" s="5">
        <f t="shared" si="613"/>
        <v>0</v>
      </c>
      <c r="W327" s="5">
        <f t="shared" si="613"/>
        <v>0</v>
      </c>
      <c r="X327" s="5">
        <f t="shared" si="613"/>
        <v>0</v>
      </c>
      <c r="Y327" s="5">
        <f t="shared" si="613"/>
        <v>0</v>
      </c>
      <c r="Z327" s="5">
        <f t="shared" si="613"/>
        <v>0</v>
      </c>
      <c r="AA327" s="5">
        <f t="shared" si="613"/>
        <v>0</v>
      </c>
      <c r="AB327" s="5">
        <f t="shared" si="613"/>
        <v>0</v>
      </c>
      <c r="AC327" s="56"/>
      <c r="AD327" s="23"/>
    </row>
    <row r="328" spans="1:30" s="14" customFormat="1" ht="12.5">
      <c r="A328" s="81" t="s">
        <v>224</v>
      </c>
      <c r="B328" s="26">
        <v>4750973.32</v>
      </c>
      <c r="C328" s="134">
        <f t="shared" si="457"/>
        <v>395914.44</v>
      </c>
      <c r="D328" s="7"/>
      <c r="E328" s="7">
        <v>1</v>
      </c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56"/>
      <c r="AD328" s="23"/>
    </row>
    <row r="329" spans="1:30" s="14" customFormat="1" ht="12.5">
      <c r="A329" s="79"/>
      <c r="B329" s="194"/>
      <c r="C329" s="134"/>
      <c r="D329" s="5">
        <f t="shared" ref="D329" si="614">$C328*D328</f>
        <v>0</v>
      </c>
      <c r="E329" s="5">
        <f t="shared" ref="E329" si="615">$C328*E328</f>
        <v>395914.44</v>
      </c>
      <c r="F329" s="5">
        <f t="shared" ref="F329:AB329" si="616">$C328*F328</f>
        <v>0</v>
      </c>
      <c r="G329" s="5">
        <f t="shared" si="616"/>
        <v>0</v>
      </c>
      <c r="H329" s="5">
        <f t="shared" si="616"/>
        <v>0</v>
      </c>
      <c r="I329" s="5">
        <f t="shared" si="616"/>
        <v>0</v>
      </c>
      <c r="J329" s="5">
        <f t="shared" si="616"/>
        <v>0</v>
      </c>
      <c r="K329" s="5">
        <f t="shared" si="616"/>
        <v>0</v>
      </c>
      <c r="L329" s="5">
        <f t="shared" si="616"/>
        <v>0</v>
      </c>
      <c r="M329" s="5">
        <f t="shared" si="616"/>
        <v>0</v>
      </c>
      <c r="N329" s="5">
        <f t="shared" si="616"/>
        <v>0</v>
      </c>
      <c r="O329" s="5">
        <f t="shared" si="616"/>
        <v>0</v>
      </c>
      <c r="P329" s="5">
        <f t="shared" si="616"/>
        <v>0</v>
      </c>
      <c r="Q329" s="5">
        <f t="shared" si="616"/>
        <v>0</v>
      </c>
      <c r="R329" s="5">
        <f t="shared" si="616"/>
        <v>0</v>
      </c>
      <c r="S329" s="5">
        <f t="shared" si="616"/>
        <v>0</v>
      </c>
      <c r="T329" s="5">
        <f t="shared" si="616"/>
        <v>0</v>
      </c>
      <c r="U329" s="5">
        <f t="shared" si="616"/>
        <v>0</v>
      </c>
      <c r="V329" s="5">
        <f t="shared" si="616"/>
        <v>0</v>
      </c>
      <c r="W329" s="5">
        <f t="shared" si="616"/>
        <v>0</v>
      </c>
      <c r="X329" s="5">
        <f t="shared" si="616"/>
        <v>0</v>
      </c>
      <c r="Y329" s="5">
        <f t="shared" si="616"/>
        <v>0</v>
      </c>
      <c r="Z329" s="5">
        <f t="shared" si="616"/>
        <v>0</v>
      </c>
      <c r="AA329" s="5">
        <f t="shared" si="616"/>
        <v>0</v>
      </c>
      <c r="AB329" s="5">
        <f t="shared" si="616"/>
        <v>0</v>
      </c>
      <c r="AC329" s="56"/>
      <c r="AD329" s="23"/>
    </row>
    <row r="330" spans="1:30" s="14" customFormat="1" ht="12.5">
      <c r="A330" s="78" t="s">
        <v>225</v>
      </c>
      <c r="B330" s="26">
        <f>1108642.63/2</f>
        <v>554321.31499999994</v>
      </c>
      <c r="C330" s="134">
        <f t="shared" si="457"/>
        <v>46193.440000000002</v>
      </c>
      <c r="D330" s="35">
        <v>1.5800000000000002E-2</v>
      </c>
      <c r="E330" s="35">
        <v>0.1371</v>
      </c>
      <c r="F330" s="35">
        <v>5.4899999999999997E-2</v>
      </c>
      <c r="G330" s="35">
        <v>7.6899999999999996E-2</v>
      </c>
      <c r="H330" s="35">
        <v>4.1599999999999998E-2</v>
      </c>
      <c r="I330" s="35">
        <v>0.13250000000000001</v>
      </c>
      <c r="J330" s="35">
        <v>2.07E-2</v>
      </c>
      <c r="K330" s="35">
        <v>3.1800000000000002E-2</v>
      </c>
      <c r="L330" s="35">
        <v>1.6500000000000001E-2</v>
      </c>
      <c r="M330" s="35">
        <v>2.5700000000000001E-2</v>
      </c>
      <c r="N330" s="35">
        <v>0.14199999999999999</v>
      </c>
      <c r="O330" s="35">
        <v>2.3E-2</v>
      </c>
      <c r="P330" s="35">
        <v>0</v>
      </c>
      <c r="Q330" s="35">
        <v>3.7999999999999999E-2</v>
      </c>
      <c r="R330" s="35">
        <v>1.8800000000000001E-2</v>
      </c>
      <c r="S330" s="35">
        <v>4.1999999999999997E-3</v>
      </c>
      <c r="T330" s="35">
        <v>5.3199999999999997E-2</v>
      </c>
      <c r="U330" s="35">
        <v>1.8100000000000002E-2</v>
      </c>
      <c r="V330" s="35">
        <v>3.7900000000000003E-2</v>
      </c>
      <c r="W330" s="35">
        <v>4.58E-2</v>
      </c>
      <c r="X330" s="35">
        <v>6.2399999999999997E-2</v>
      </c>
      <c r="Y330" s="35">
        <v>2.5000000000000001E-3</v>
      </c>
      <c r="Z330" s="4">
        <v>0</v>
      </c>
      <c r="AA330" s="4">
        <v>5.9999999999999995E-4</v>
      </c>
      <c r="AB330" s="4">
        <v>0</v>
      </c>
      <c r="AC330" s="56"/>
      <c r="AD330" s="23"/>
    </row>
    <row r="331" spans="1:30" s="14" customFormat="1" ht="12.5">
      <c r="A331" s="79"/>
      <c r="B331" s="27"/>
      <c r="C331" s="134"/>
      <c r="D331" s="5">
        <f t="shared" ref="D331" si="617">$C330*D330</f>
        <v>729.85635200000013</v>
      </c>
      <c r="E331" s="5">
        <f t="shared" ref="E331" si="618">$C330*E330</f>
        <v>6333.1206240000001</v>
      </c>
      <c r="F331" s="5">
        <f t="shared" ref="F331:AB331" si="619">$C330*F330</f>
        <v>2536.0198559999999</v>
      </c>
      <c r="G331" s="5">
        <f t="shared" si="619"/>
        <v>3552.2755360000001</v>
      </c>
      <c r="H331" s="5">
        <f t="shared" si="619"/>
        <v>1921.6471039999999</v>
      </c>
      <c r="I331" s="5">
        <f t="shared" si="619"/>
        <v>6120.6308000000008</v>
      </c>
      <c r="J331" s="5">
        <f t="shared" si="619"/>
        <v>956.20420799999999</v>
      </c>
      <c r="K331" s="5">
        <f t="shared" si="619"/>
        <v>1468.9513920000002</v>
      </c>
      <c r="L331" s="5">
        <f t="shared" si="619"/>
        <v>762.19176000000004</v>
      </c>
      <c r="M331" s="5">
        <f t="shared" si="619"/>
        <v>1187.1714080000002</v>
      </c>
      <c r="N331" s="5">
        <f t="shared" si="619"/>
        <v>6559.4684799999995</v>
      </c>
      <c r="O331" s="5">
        <f t="shared" si="619"/>
        <v>1062.44912</v>
      </c>
      <c r="P331" s="5">
        <f t="shared" si="619"/>
        <v>0</v>
      </c>
      <c r="Q331" s="5">
        <f t="shared" si="619"/>
        <v>1755.3507200000001</v>
      </c>
      <c r="R331" s="5">
        <f t="shared" si="619"/>
        <v>868.43667200000004</v>
      </c>
      <c r="S331" s="5">
        <f t="shared" si="619"/>
        <v>194.01244800000001</v>
      </c>
      <c r="T331" s="5">
        <f t="shared" si="619"/>
        <v>2457.491008</v>
      </c>
      <c r="U331" s="5">
        <f t="shared" si="619"/>
        <v>836.10126400000013</v>
      </c>
      <c r="V331" s="5">
        <f t="shared" si="619"/>
        <v>1750.7313760000002</v>
      </c>
      <c r="W331" s="5">
        <f t="shared" si="619"/>
        <v>2115.6595520000001</v>
      </c>
      <c r="X331" s="5">
        <f t="shared" si="619"/>
        <v>2882.470656</v>
      </c>
      <c r="Y331" s="5">
        <f t="shared" si="619"/>
        <v>115.48360000000001</v>
      </c>
      <c r="Z331" s="5">
        <f t="shared" si="619"/>
        <v>0</v>
      </c>
      <c r="AA331" s="5">
        <f t="shared" si="619"/>
        <v>27.716063999999999</v>
      </c>
      <c r="AB331" s="5">
        <f t="shared" si="619"/>
        <v>0</v>
      </c>
      <c r="AC331" s="56"/>
      <c r="AD331" s="23"/>
    </row>
    <row r="332" spans="1:30" s="14" customFormat="1" ht="12.5">
      <c r="A332" s="78" t="s">
        <v>422</v>
      </c>
      <c r="B332" s="26">
        <f>1108642.63/2</f>
        <v>554321.31499999994</v>
      </c>
      <c r="C332" s="134">
        <f t="shared" si="457"/>
        <v>46193.440000000002</v>
      </c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>
        <v>1</v>
      </c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56"/>
      <c r="AD332" s="23"/>
    </row>
    <row r="333" spans="1:30" s="14" customFormat="1" ht="12.5">
      <c r="A333" s="79"/>
      <c r="B333" s="9"/>
      <c r="C333" s="134"/>
      <c r="D333" s="5">
        <f t="shared" ref="D333" si="620">$C332*D332</f>
        <v>0</v>
      </c>
      <c r="E333" s="5">
        <f t="shared" ref="E333" si="621">$C332*E332</f>
        <v>0</v>
      </c>
      <c r="F333" s="5">
        <f t="shared" ref="F333:O333" si="622">$C332*F332</f>
        <v>0</v>
      </c>
      <c r="G333" s="5">
        <f t="shared" si="622"/>
        <v>0</v>
      </c>
      <c r="H333" s="5">
        <f t="shared" si="622"/>
        <v>0</v>
      </c>
      <c r="I333" s="5">
        <f t="shared" si="622"/>
        <v>0</v>
      </c>
      <c r="J333" s="5">
        <f t="shared" si="622"/>
        <v>0</v>
      </c>
      <c r="K333" s="5">
        <f t="shared" si="622"/>
        <v>0</v>
      </c>
      <c r="L333" s="5">
        <f t="shared" si="622"/>
        <v>0</v>
      </c>
      <c r="M333" s="5">
        <f t="shared" si="622"/>
        <v>0</v>
      </c>
      <c r="N333" s="5">
        <f t="shared" si="622"/>
        <v>46193.440000000002</v>
      </c>
      <c r="O333" s="5">
        <f t="shared" si="622"/>
        <v>0</v>
      </c>
      <c r="P333" s="5">
        <f t="shared" ref="P333" si="623">$C332*P332</f>
        <v>0</v>
      </c>
      <c r="Q333" s="5">
        <f t="shared" ref="Q333" si="624">$C332*Q332</f>
        <v>0</v>
      </c>
      <c r="R333" s="5">
        <f t="shared" ref="R333:AB333" si="625">$C332*R332</f>
        <v>0</v>
      </c>
      <c r="S333" s="5">
        <f t="shared" si="625"/>
        <v>0</v>
      </c>
      <c r="T333" s="5">
        <f t="shared" si="625"/>
        <v>0</v>
      </c>
      <c r="U333" s="5">
        <f t="shared" si="625"/>
        <v>0</v>
      </c>
      <c r="V333" s="5">
        <f t="shared" si="625"/>
        <v>0</v>
      </c>
      <c r="W333" s="5">
        <f t="shared" si="625"/>
        <v>0</v>
      </c>
      <c r="X333" s="5">
        <f t="shared" si="625"/>
        <v>0</v>
      </c>
      <c r="Y333" s="5">
        <f t="shared" si="625"/>
        <v>0</v>
      </c>
      <c r="Z333" s="5">
        <f t="shared" si="625"/>
        <v>0</v>
      </c>
      <c r="AA333" s="5">
        <f t="shared" si="625"/>
        <v>0</v>
      </c>
      <c r="AB333" s="5">
        <f t="shared" si="625"/>
        <v>0</v>
      </c>
      <c r="AC333" s="56"/>
      <c r="AD333" s="23"/>
    </row>
    <row r="334" spans="1:30" s="14" customFormat="1" ht="12.5">
      <c r="A334" s="78" t="s">
        <v>226</v>
      </c>
      <c r="B334" s="26">
        <f>14069142.96/2</f>
        <v>7034571.4800000004</v>
      </c>
      <c r="C334" s="134">
        <f t="shared" ref="C334:C396" si="626">ROUND(B334/12,2)</f>
        <v>586214.29</v>
      </c>
      <c r="D334" s="35">
        <v>1.5800000000000002E-2</v>
      </c>
      <c r="E334" s="35">
        <v>0.1371</v>
      </c>
      <c r="F334" s="35">
        <v>5.4899999999999997E-2</v>
      </c>
      <c r="G334" s="35">
        <v>7.6899999999999996E-2</v>
      </c>
      <c r="H334" s="35">
        <v>4.1599999999999998E-2</v>
      </c>
      <c r="I334" s="35">
        <v>0.13250000000000001</v>
      </c>
      <c r="J334" s="35">
        <v>2.07E-2</v>
      </c>
      <c r="K334" s="35">
        <v>3.1800000000000002E-2</v>
      </c>
      <c r="L334" s="35">
        <v>1.6500000000000001E-2</v>
      </c>
      <c r="M334" s="35">
        <v>2.5700000000000001E-2</v>
      </c>
      <c r="N334" s="35">
        <v>0.14199999999999999</v>
      </c>
      <c r="O334" s="35">
        <v>2.3E-2</v>
      </c>
      <c r="P334" s="35">
        <v>0</v>
      </c>
      <c r="Q334" s="35">
        <v>3.7999999999999999E-2</v>
      </c>
      <c r="R334" s="35">
        <v>1.8800000000000001E-2</v>
      </c>
      <c r="S334" s="35">
        <v>4.1999999999999997E-3</v>
      </c>
      <c r="T334" s="35">
        <v>5.3199999999999997E-2</v>
      </c>
      <c r="U334" s="35">
        <v>1.8100000000000002E-2</v>
      </c>
      <c r="V334" s="35">
        <v>3.7900000000000003E-2</v>
      </c>
      <c r="W334" s="35">
        <v>4.58E-2</v>
      </c>
      <c r="X334" s="35">
        <v>6.2399999999999997E-2</v>
      </c>
      <c r="Y334" s="35">
        <v>2.5000000000000001E-3</v>
      </c>
      <c r="Z334" s="4">
        <v>0</v>
      </c>
      <c r="AA334" s="4">
        <v>5.9999999999999995E-4</v>
      </c>
      <c r="AB334" s="4">
        <v>0</v>
      </c>
      <c r="AC334" s="56"/>
      <c r="AD334" s="23"/>
    </row>
    <row r="335" spans="1:30" s="14" customFormat="1" ht="12.5">
      <c r="A335" s="79"/>
      <c r="B335" s="27"/>
      <c r="C335" s="134"/>
      <c r="D335" s="5">
        <f t="shared" ref="D335" si="627">$C334*D334</f>
        <v>9262.1857820000023</v>
      </c>
      <c r="E335" s="5">
        <f t="shared" ref="E335" si="628">$C334*E334</f>
        <v>80369.97915900001</v>
      </c>
      <c r="F335" s="5">
        <f t="shared" ref="F335:AB335" si="629">$C334*F334</f>
        <v>32183.164520999999</v>
      </c>
      <c r="G335" s="5">
        <f t="shared" si="629"/>
        <v>45079.878901000004</v>
      </c>
      <c r="H335" s="5">
        <f t="shared" si="629"/>
        <v>24386.514464</v>
      </c>
      <c r="I335" s="5">
        <f t="shared" si="629"/>
        <v>77673.393425000002</v>
      </c>
      <c r="J335" s="5">
        <f t="shared" si="629"/>
        <v>12134.635803000001</v>
      </c>
      <c r="K335" s="5">
        <f t="shared" si="629"/>
        <v>18641.614422000002</v>
      </c>
      <c r="L335" s="5">
        <f t="shared" si="629"/>
        <v>9672.5357850000019</v>
      </c>
      <c r="M335" s="5">
        <f t="shared" si="629"/>
        <v>15065.707253</v>
      </c>
      <c r="N335" s="5">
        <f t="shared" si="629"/>
        <v>83242.429179999992</v>
      </c>
      <c r="O335" s="5">
        <f t="shared" si="629"/>
        <v>13482.928670000001</v>
      </c>
      <c r="P335" s="5">
        <f t="shared" si="629"/>
        <v>0</v>
      </c>
      <c r="Q335" s="5">
        <f t="shared" si="629"/>
        <v>22276.14302</v>
      </c>
      <c r="R335" s="5">
        <f t="shared" si="629"/>
        <v>11020.828652000002</v>
      </c>
      <c r="S335" s="5">
        <f t="shared" si="629"/>
        <v>2462.1000180000001</v>
      </c>
      <c r="T335" s="5">
        <f t="shared" si="629"/>
        <v>31186.600227999999</v>
      </c>
      <c r="U335" s="5">
        <f t="shared" si="629"/>
        <v>10610.478649000002</v>
      </c>
      <c r="V335" s="5">
        <f t="shared" si="629"/>
        <v>22217.521591000004</v>
      </c>
      <c r="W335" s="5">
        <f t="shared" si="629"/>
        <v>26848.614482000001</v>
      </c>
      <c r="X335" s="5">
        <f t="shared" si="629"/>
        <v>36579.771696000003</v>
      </c>
      <c r="Y335" s="5">
        <f t="shared" si="629"/>
        <v>1465.5357250000002</v>
      </c>
      <c r="Z335" s="5">
        <f t="shared" si="629"/>
        <v>0</v>
      </c>
      <c r="AA335" s="5">
        <f t="shared" si="629"/>
        <v>351.72857399999998</v>
      </c>
      <c r="AB335" s="5">
        <f t="shared" si="629"/>
        <v>0</v>
      </c>
      <c r="AC335" s="56"/>
      <c r="AD335" s="23"/>
    </row>
    <row r="336" spans="1:30" s="14" customFormat="1" ht="12.5">
      <c r="A336" s="78" t="s">
        <v>423</v>
      </c>
      <c r="B336" s="26">
        <f>14069142.96/2</f>
        <v>7034571.4800000004</v>
      </c>
      <c r="C336" s="134">
        <f t="shared" si="626"/>
        <v>586214.29</v>
      </c>
      <c r="D336" s="4"/>
      <c r="E336" s="4"/>
      <c r="F336" s="4"/>
      <c r="G336" s="4"/>
      <c r="H336" s="4">
        <v>6.2600000000000003E-2</v>
      </c>
      <c r="I336" s="4"/>
      <c r="J336" s="4"/>
      <c r="K336" s="4">
        <v>0</v>
      </c>
      <c r="L336" s="4"/>
      <c r="M336" s="4"/>
      <c r="N336" s="4">
        <v>0.85519999999999996</v>
      </c>
      <c r="O336" s="4">
        <v>5.0000000000000001E-4</v>
      </c>
      <c r="P336" s="4"/>
      <c r="Q336" s="4"/>
      <c r="R336" s="4"/>
      <c r="S336" s="4"/>
      <c r="T336" s="4"/>
      <c r="U336" s="4"/>
      <c r="V336" s="4">
        <v>8.1699999999999995E-2</v>
      </c>
      <c r="W336" s="4"/>
      <c r="X336" s="4"/>
      <c r="Y336" s="4"/>
      <c r="Z336" s="4"/>
      <c r="AA336" s="4"/>
      <c r="AB336" s="4"/>
      <c r="AC336" s="56"/>
      <c r="AD336" s="23"/>
    </row>
    <row r="337" spans="1:30" s="14" customFormat="1" ht="12.5">
      <c r="A337" s="79"/>
      <c r="B337" s="9"/>
      <c r="C337" s="134"/>
      <c r="D337" s="5">
        <f t="shared" ref="D337" si="630">$C336*D336</f>
        <v>0</v>
      </c>
      <c r="E337" s="5">
        <f t="shared" ref="E337" si="631">$C336*E336</f>
        <v>0</v>
      </c>
      <c r="F337" s="5">
        <f t="shared" ref="F337:O337" si="632">$C336*F336</f>
        <v>0</v>
      </c>
      <c r="G337" s="5">
        <f t="shared" si="632"/>
        <v>0</v>
      </c>
      <c r="H337" s="5">
        <f t="shared" si="632"/>
        <v>36697.014554000001</v>
      </c>
      <c r="I337" s="5">
        <f t="shared" si="632"/>
        <v>0</v>
      </c>
      <c r="J337" s="5">
        <f t="shared" si="632"/>
        <v>0</v>
      </c>
      <c r="K337" s="5">
        <f t="shared" si="632"/>
        <v>0</v>
      </c>
      <c r="L337" s="5">
        <f t="shared" si="632"/>
        <v>0</v>
      </c>
      <c r="M337" s="5">
        <f t="shared" si="632"/>
        <v>0</v>
      </c>
      <c r="N337" s="5">
        <f t="shared" si="632"/>
        <v>501330.460808</v>
      </c>
      <c r="O337" s="5">
        <f t="shared" si="632"/>
        <v>293.107145</v>
      </c>
      <c r="P337" s="5">
        <f t="shared" ref="P337" si="633">$C336*P336</f>
        <v>0</v>
      </c>
      <c r="Q337" s="5">
        <f t="shared" ref="Q337" si="634">$C336*Q336</f>
        <v>0</v>
      </c>
      <c r="R337" s="5">
        <f t="shared" ref="R337:AB337" si="635">$C336*R336</f>
        <v>0</v>
      </c>
      <c r="S337" s="5">
        <f t="shared" si="635"/>
        <v>0</v>
      </c>
      <c r="T337" s="5">
        <f t="shared" si="635"/>
        <v>0</v>
      </c>
      <c r="U337" s="5">
        <f t="shared" si="635"/>
        <v>0</v>
      </c>
      <c r="V337" s="5">
        <f t="shared" si="635"/>
        <v>47893.707493000002</v>
      </c>
      <c r="W337" s="5">
        <f t="shared" si="635"/>
        <v>0</v>
      </c>
      <c r="X337" s="5">
        <f t="shared" si="635"/>
        <v>0</v>
      </c>
      <c r="Y337" s="5">
        <f t="shared" si="635"/>
        <v>0</v>
      </c>
      <c r="Z337" s="5">
        <f t="shared" si="635"/>
        <v>0</v>
      </c>
      <c r="AA337" s="5">
        <f t="shared" si="635"/>
        <v>0</v>
      </c>
      <c r="AB337" s="5">
        <f t="shared" si="635"/>
        <v>0</v>
      </c>
      <c r="AC337" s="56"/>
      <c r="AD337" s="23"/>
    </row>
    <row r="338" spans="1:30" s="14" customFormat="1" ht="12.5">
      <c r="A338" s="78" t="s">
        <v>227</v>
      </c>
      <c r="B338" s="26">
        <f>202614.02/2</f>
        <v>101307.01</v>
      </c>
      <c r="C338" s="134">
        <f t="shared" si="626"/>
        <v>8442.25</v>
      </c>
      <c r="D338" s="35">
        <v>1.5800000000000002E-2</v>
      </c>
      <c r="E338" s="35">
        <v>0.1371</v>
      </c>
      <c r="F338" s="35">
        <v>5.4899999999999997E-2</v>
      </c>
      <c r="G338" s="35">
        <v>7.6899999999999996E-2</v>
      </c>
      <c r="H338" s="35">
        <v>4.1599999999999998E-2</v>
      </c>
      <c r="I338" s="35">
        <v>0.13250000000000001</v>
      </c>
      <c r="J338" s="35">
        <v>2.07E-2</v>
      </c>
      <c r="K338" s="35">
        <v>3.1800000000000002E-2</v>
      </c>
      <c r="L338" s="35">
        <v>1.6500000000000001E-2</v>
      </c>
      <c r="M338" s="35">
        <v>2.5700000000000001E-2</v>
      </c>
      <c r="N338" s="35">
        <v>0.14199999999999999</v>
      </c>
      <c r="O338" s="35">
        <v>2.3E-2</v>
      </c>
      <c r="P338" s="35">
        <v>0</v>
      </c>
      <c r="Q338" s="35">
        <v>3.7999999999999999E-2</v>
      </c>
      <c r="R338" s="35">
        <v>1.8800000000000001E-2</v>
      </c>
      <c r="S338" s="35">
        <v>4.1999999999999997E-3</v>
      </c>
      <c r="T338" s="35">
        <v>5.3199999999999997E-2</v>
      </c>
      <c r="U338" s="35">
        <v>1.8100000000000002E-2</v>
      </c>
      <c r="V338" s="35">
        <v>3.7900000000000003E-2</v>
      </c>
      <c r="W338" s="35">
        <v>4.58E-2</v>
      </c>
      <c r="X338" s="35">
        <v>6.2399999999999997E-2</v>
      </c>
      <c r="Y338" s="35">
        <v>2.5000000000000001E-3</v>
      </c>
      <c r="Z338" s="4">
        <v>0</v>
      </c>
      <c r="AA338" s="4">
        <v>5.9999999999999995E-4</v>
      </c>
      <c r="AB338" s="4">
        <v>0</v>
      </c>
      <c r="AC338" s="56"/>
      <c r="AD338" s="23"/>
    </row>
    <row r="339" spans="1:30" s="14" customFormat="1" ht="12.5">
      <c r="A339" s="79"/>
      <c r="B339" s="27"/>
      <c r="C339" s="134"/>
      <c r="D339" s="5">
        <f t="shared" ref="D339" si="636">$C338*D338</f>
        <v>133.38755</v>
      </c>
      <c r="E339" s="5">
        <f t="shared" ref="E339" si="637">$C338*E338</f>
        <v>1157.4324750000001</v>
      </c>
      <c r="F339" s="5">
        <f t="shared" ref="F339:AB339" si="638">$C338*F338</f>
        <v>463.47952499999997</v>
      </c>
      <c r="G339" s="5">
        <f t="shared" si="638"/>
        <v>649.209025</v>
      </c>
      <c r="H339" s="5">
        <f t="shared" si="638"/>
        <v>351.19759999999997</v>
      </c>
      <c r="I339" s="5">
        <f t="shared" si="638"/>
        <v>1118.598125</v>
      </c>
      <c r="J339" s="5">
        <f t="shared" si="638"/>
        <v>174.75457499999999</v>
      </c>
      <c r="K339" s="5">
        <f t="shared" si="638"/>
        <v>268.46355</v>
      </c>
      <c r="L339" s="5">
        <f t="shared" si="638"/>
        <v>139.29712499999999</v>
      </c>
      <c r="M339" s="5">
        <f t="shared" si="638"/>
        <v>216.965825</v>
      </c>
      <c r="N339" s="5">
        <f t="shared" si="638"/>
        <v>1198.7994999999999</v>
      </c>
      <c r="O339" s="5">
        <f t="shared" si="638"/>
        <v>194.17175</v>
      </c>
      <c r="P339" s="5">
        <f t="shared" si="638"/>
        <v>0</v>
      </c>
      <c r="Q339" s="5">
        <f t="shared" si="638"/>
        <v>320.80549999999999</v>
      </c>
      <c r="R339" s="5">
        <f t="shared" si="638"/>
        <v>158.71430000000001</v>
      </c>
      <c r="S339" s="5">
        <f t="shared" si="638"/>
        <v>35.457449999999994</v>
      </c>
      <c r="T339" s="5">
        <f t="shared" si="638"/>
        <v>449.1277</v>
      </c>
      <c r="U339" s="5">
        <f t="shared" si="638"/>
        <v>152.80472500000002</v>
      </c>
      <c r="V339" s="5">
        <f t="shared" si="638"/>
        <v>319.961275</v>
      </c>
      <c r="W339" s="5">
        <f t="shared" si="638"/>
        <v>386.65505000000002</v>
      </c>
      <c r="X339" s="5">
        <f t="shared" si="638"/>
        <v>526.79639999999995</v>
      </c>
      <c r="Y339" s="5">
        <f t="shared" si="638"/>
        <v>21.105625</v>
      </c>
      <c r="Z339" s="5">
        <f t="shared" si="638"/>
        <v>0</v>
      </c>
      <c r="AA339" s="5">
        <f t="shared" si="638"/>
        <v>5.0653499999999996</v>
      </c>
      <c r="AB339" s="5">
        <f t="shared" si="638"/>
        <v>0</v>
      </c>
      <c r="AC339" s="56"/>
      <c r="AD339" s="23"/>
    </row>
    <row r="340" spans="1:30" s="14" customFormat="1" ht="12.5">
      <c r="A340" s="78" t="s">
        <v>424</v>
      </c>
      <c r="B340" s="26">
        <f>202614.02/2</f>
        <v>101307.01</v>
      </c>
      <c r="C340" s="134">
        <f t="shared" si="626"/>
        <v>8442.25</v>
      </c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>
        <v>1</v>
      </c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56"/>
      <c r="AD340" s="23"/>
    </row>
    <row r="341" spans="1:30" s="14" customFormat="1" ht="12.5">
      <c r="A341" s="79"/>
      <c r="B341" s="9"/>
      <c r="C341" s="134"/>
      <c r="D341" s="5">
        <f t="shared" ref="D341" si="639">$C340*D340</f>
        <v>0</v>
      </c>
      <c r="E341" s="5">
        <f t="shared" ref="E341" si="640">$C340*E340</f>
        <v>0</v>
      </c>
      <c r="F341" s="5">
        <f t="shared" ref="F341:O341" si="641">$C340*F340</f>
        <v>0</v>
      </c>
      <c r="G341" s="5">
        <f t="shared" si="641"/>
        <v>0</v>
      </c>
      <c r="H341" s="5">
        <f t="shared" si="641"/>
        <v>0</v>
      </c>
      <c r="I341" s="5">
        <f t="shared" si="641"/>
        <v>0</v>
      </c>
      <c r="J341" s="5">
        <f t="shared" si="641"/>
        <v>0</v>
      </c>
      <c r="K341" s="5">
        <f t="shared" si="641"/>
        <v>0</v>
      </c>
      <c r="L341" s="5">
        <f t="shared" si="641"/>
        <v>0</v>
      </c>
      <c r="M341" s="5">
        <f t="shared" si="641"/>
        <v>0</v>
      </c>
      <c r="N341" s="5">
        <f t="shared" si="641"/>
        <v>8442.25</v>
      </c>
      <c r="O341" s="5">
        <f t="shared" si="641"/>
        <v>0</v>
      </c>
      <c r="P341" s="5">
        <f t="shared" ref="P341" si="642">$C340*P340</f>
        <v>0</v>
      </c>
      <c r="Q341" s="5">
        <f t="shared" ref="Q341" si="643">$C340*Q340</f>
        <v>0</v>
      </c>
      <c r="R341" s="5">
        <f t="shared" ref="R341:AB341" si="644">$C340*R340</f>
        <v>0</v>
      </c>
      <c r="S341" s="5">
        <f t="shared" si="644"/>
        <v>0</v>
      </c>
      <c r="T341" s="5">
        <f t="shared" si="644"/>
        <v>0</v>
      </c>
      <c r="U341" s="5">
        <f t="shared" si="644"/>
        <v>0</v>
      </c>
      <c r="V341" s="5">
        <f t="shared" si="644"/>
        <v>0</v>
      </c>
      <c r="W341" s="5">
        <f t="shared" si="644"/>
        <v>0</v>
      </c>
      <c r="X341" s="5">
        <f t="shared" si="644"/>
        <v>0</v>
      </c>
      <c r="Y341" s="5">
        <f t="shared" si="644"/>
        <v>0</v>
      </c>
      <c r="Z341" s="5">
        <f t="shared" si="644"/>
        <v>0</v>
      </c>
      <c r="AA341" s="5">
        <f t="shared" si="644"/>
        <v>0</v>
      </c>
      <c r="AB341" s="5">
        <f t="shared" si="644"/>
        <v>0</v>
      </c>
      <c r="AC341" s="56"/>
      <c r="AD341" s="23"/>
    </row>
    <row r="342" spans="1:30" s="14" customFormat="1" ht="12.5">
      <c r="A342" s="81" t="s">
        <v>228</v>
      </c>
      <c r="B342" s="26">
        <v>431513.67</v>
      </c>
      <c r="C342" s="134">
        <f t="shared" si="626"/>
        <v>35959.47</v>
      </c>
      <c r="D342" s="35">
        <v>6.6E-3</v>
      </c>
      <c r="E342" s="35"/>
      <c r="F342" s="35">
        <v>3.5900000000000001E-2</v>
      </c>
      <c r="G342" s="35"/>
      <c r="H342" s="35"/>
      <c r="I342" s="35"/>
      <c r="J342" s="35"/>
      <c r="K342" s="35"/>
      <c r="L342" s="35"/>
      <c r="M342" s="35">
        <v>9.1000000000000004E-3</v>
      </c>
      <c r="N342" s="35">
        <v>0.9294</v>
      </c>
      <c r="O342" s="35"/>
      <c r="P342" s="35"/>
      <c r="Q342" s="35"/>
      <c r="R342" s="35"/>
      <c r="S342" s="35"/>
      <c r="T342" s="35">
        <v>1.9E-2</v>
      </c>
      <c r="U342" s="35"/>
      <c r="V342" s="35"/>
      <c r="W342" s="35"/>
      <c r="X342" s="35"/>
      <c r="Y342" s="35"/>
      <c r="Z342" s="4"/>
      <c r="AA342" s="4"/>
      <c r="AB342" s="4"/>
      <c r="AC342" s="56"/>
      <c r="AD342" s="23"/>
    </row>
    <row r="343" spans="1:30" s="14" customFormat="1" ht="12.5">
      <c r="A343" s="79"/>
      <c r="B343" s="194"/>
      <c r="C343" s="134"/>
      <c r="D343" s="5">
        <f t="shared" ref="D343" si="645">$C342*D342</f>
        <v>237.33250200000001</v>
      </c>
      <c r="E343" s="5">
        <f t="shared" ref="E343" si="646">$C342*E342</f>
        <v>0</v>
      </c>
      <c r="F343" s="5">
        <f t="shared" ref="F343:AB343" si="647">$C342*F342</f>
        <v>1290.9449730000001</v>
      </c>
      <c r="G343" s="5">
        <f t="shared" si="647"/>
        <v>0</v>
      </c>
      <c r="H343" s="5">
        <f t="shared" si="647"/>
        <v>0</v>
      </c>
      <c r="I343" s="5">
        <f t="shared" si="647"/>
        <v>0</v>
      </c>
      <c r="J343" s="5">
        <f t="shared" si="647"/>
        <v>0</v>
      </c>
      <c r="K343" s="5">
        <f t="shared" si="647"/>
        <v>0</v>
      </c>
      <c r="L343" s="5">
        <f t="shared" si="647"/>
        <v>0</v>
      </c>
      <c r="M343" s="5">
        <f t="shared" si="647"/>
        <v>327.231177</v>
      </c>
      <c r="N343" s="5">
        <f t="shared" si="647"/>
        <v>33420.731418000003</v>
      </c>
      <c r="O343" s="5">
        <f t="shared" si="647"/>
        <v>0</v>
      </c>
      <c r="P343" s="5">
        <f t="shared" si="647"/>
        <v>0</v>
      </c>
      <c r="Q343" s="5">
        <f t="shared" si="647"/>
        <v>0</v>
      </c>
      <c r="R343" s="5">
        <f t="shared" si="647"/>
        <v>0</v>
      </c>
      <c r="S343" s="5">
        <f t="shared" si="647"/>
        <v>0</v>
      </c>
      <c r="T343" s="5">
        <f t="shared" si="647"/>
        <v>683.22992999999997</v>
      </c>
      <c r="U343" s="5">
        <f t="shared" si="647"/>
        <v>0</v>
      </c>
      <c r="V343" s="5">
        <f t="shared" si="647"/>
        <v>0</v>
      </c>
      <c r="W343" s="5">
        <f t="shared" si="647"/>
        <v>0</v>
      </c>
      <c r="X343" s="5">
        <f t="shared" si="647"/>
        <v>0</v>
      </c>
      <c r="Y343" s="5">
        <f t="shared" si="647"/>
        <v>0</v>
      </c>
      <c r="Z343" s="5">
        <f t="shared" si="647"/>
        <v>0</v>
      </c>
      <c r="AA343" s="5">
        <f t="shared" si="647"/>
        <v>0</v>
      </c>
      <c r="AB343" s="5">
        <f t="shared" si="647"/>
        <v>0</v>
      </c>
      <c r="AC343" s="56"/>
      <c r="AD343" s="23"/>
    </row>
    <row r="344" spans="1:30" s="14" customFormat="1" ht="12.5">
      <c r="A344" s="81" t="s">
        <v>262</v>
      </c>
      <c r="B344" s="26">
        <v>2558093.58</v>
      </c>
      <c r="C344" s="134">
        <f t="shared" si="626"/>
        <v>213174.47</v>
      </c>
      <c r="D344" s="35"/>
      <c r="E344" s="35"/>
      <c r="F344" s="35">
        <v>4.2099999999999999E-2</v>
      </c>
      <c r="G344" s="35"/>
      <c r="H344" s="35">
        <v>0.1328</v>
      </c>
      <c r="I344" s="35"/>
      <c r="J344" s="35"/>
      <c r="K344" s="35"/>
      <c r="L344" s="35"/>
      <c r="M344" s="35">
        <v>1.09E-2</v>
      </c>
      <c r="N344" s="35">
        <v>0.59379999999999999</v>
      </c>
      <c r="O344" s="35"/>
      <c r="P344" s="35"/>
      <c r="Q344" s="35"/>
      <c r="R344" s="35"/>
      <c r="S344" s="35"/>
      <c r="T344" s="35"/>
      <c r="U344" s="35"/>
      <c r="V344" s="35">
        <v>0.22040000000000001</v>
      </c>
      <c r="W344" s="35"/>
      <c r="X344" s="35"/>
      <c r="Y344" s="35"/>
      <c r="Z344" s="4"/>
      <c r="AA344" s="4"/>
      <c r="AB344" s="4"/>
      <c r="AC344" s="56"/>
      <c r="AD344" s="23"/>
    </row>
    <row r="345" spans="1:30" s="14" customFormat="1" ht="12.5">
      <c r="A345" s="79"/>
      <c r="B345" s="194"/>
      <c r="C345" s="134"/>
      <c r="D345" s="5">
        <f t="shared" ref="D345" si="648">$C344*D344</f>
        <v>0</v>
      </c>
      <c r="E345" s="5">
        <f t="shared" ref="E345" si="649">$C344*E344</f>
        <v>0</v>
      </c>
      <c r="F345" s="5">
        <f t="shared" ref="F345:AB345" si="650">$C344*F344</f>
        <v>8974.6451870000001</v>
      </c>
      <c r="G345" s="5">
        <f t="shared" si="650"/>
        <v>0</v>
      </c>
      <c r="H345" s="5">
        <f t="shared" si="650"/>
        <v>28309.569616000001</v>
      </c>
      <c r="I345" s="5">
        <f t="shared" si="650"/>
        <v>0</v>
      </c>
      <c r="J345" s="5">
        <f t="shared" si="650"/>
        <v>0</v>
      </c>
      <c r="K345" s="5">
        <f t="shared" si="650"/>
        <v>0</v>
      </c>
      <c r="L345" s="5">
        <f t="shared" si="650"/>
        <v>0</v>
      </c>
      <c r="M345" s="5">
        <f t="shared" si="650"/>
        <v>2323.6017230000002</v>
      </c>
      <c r="N345" s="5">
        <f t="shared" si="650"/>
        <v>126583.00028599999</v>
      </c>
      <c r="O345" s="5">
        <f t="shared" si="650"/>
        <v>0</v>
      </c>
      <c r="P345" s="5">
        <f t="shared" si="650"/>
        <v>0</v>
      </c>
      <c r="Q345" s="5">
        <f t="shared" si="650"/>
        <v>0</v>
      </c>
      <c r="R345" s="5">
        <f t="shared" si="650"/>
        <v>0</v>
      </c>
      <c r="S345" s="5">
        <f t="shared" si="650"/>
        <v>0</v>
      </c>
      <c r="T345" s="5">
        <f t="shared" si="650"/>
        <v>0</v>
      </c>
      <c r="U345" s="5">
        <f t="shared" si="650"/>
        <v>0</v>
      </c>
      <c r="V345" s="5">
        <f t="shared" si="650"/>
        <v>46983.653188000004</v>
      </c>
      <c r="W345" s="5">
        <f t="shared" si="650"/>
        <v>0</v>
      </c>
      <c r="X345" s="5">
        <f t="shared" si="650"/>
        <v>0</v>
      </c>
      <c r="Y345" s="5">
        <f t="shared" si="650"/>
        <v>0</v>
      </c>
      <c r="Z345" s="5">
        <f t="shared" si="650"/>
        <v>0</v>
      </c>
      <c r="AA345" s="5">
        <f t="shared" si="650"/>
        <v>0</v>
      </c>
      <c r="AB345" s="5">
        <f t="shared" si="650"/>
        <v>0</v>
      </c>
      <c r="AC345" s="56"/>
      <c r="AD345" s="23"/>
    </row>
    <row r="346" spans="1:30" s="14" customFormat="1" ht="12.5">
      <c r="A346" s="81" t="s">
        <v>263</v>
      </c>
      <c r="B346" s="26">
        <v>2080126.99</v>
      </c>
      <c r="C346" s="134">
        <f t="shared" si="626"/>
        <v>173343.92</v>
      </c>
      <c r="D346" s="35"/>
      <c r="E346" s="35"/>
      <c r="F346" s="35">
        <v>5.8299999999999998E-2</v>
      </c>
      <c r="G346" s="35"/>
      <c r="H346" s="35">
        <v>4.7399999999999998E-2</v>
      </c>
      <c r="I346" s="35"/>
      <c r="J346" s="35"/>
      <c r="K346" s="35"/>
      <c r="L346" s="35"/>
      <c r="M346" s="35"/>
      <c r="N346" s="35">
        <v>0.81789999999999996</v>
      </c>
      <c r="O346" s="35"/>
      <c r="P346" s="35"/>
      <c r="Q346" s="35"/>
      <c r="R346" s="35"/>
      <c r="S346" s="35"/>
      <c r="T346" s="35"/>
      <c r="U346" s="35"/>
      <c r="V346" s="35">
        <v>7.6399999999999996E-2</v>
      </c>
      <c r="W346" s="35"/>
      <c r="X346" s="35"/>
      <c r="Y346" s="35"/>
      <c r="Z346" s="4"/>
      <c r="AA346" s="4"/>
      <c r="AB346" s="4"/>
      <c r="AC346" s="56"/>
      <c r="AD346" s="23"/>
    </row>
    <row r="347" spans="1:30" s="14" customFormat="1" ht="12.5">
      <c r="A347" s="79"/>
      <c r="B347" s="194"/>
      <c r="C347" s="134"/>
      <c r="D347" s="5">
        <f t="shared" ref="D347" si="651">$C346*D346</f>
        <v>0</v>
      </c>
      <c r="E347" s="5">
        <f t="shared" ref="E347" si="652">$C346*E346</f>
        <v>0</v>
      </c>
      <c r="F347" s="5">
        <f t="shared" ref="F347:AB347" si="653">$C346*F346</f>
        <v>10105.950536</v>
      </c>
      <c r="G347" s="5">
        <f t="shared" si="653"/>
        <v>0</v>
      </c>
      <c r="H347" s="5">
        <f t="shared" si="653"/>
        <v>8216.5018080000009</v>
      </c>
      <c r="I347" s="5">
        <f t="shared" si="653"/>
        <v>0</v>
      </c>
      <c r="J347" s="5">
        <f t="shared" si="653"/>
        <v>0</v>
      </c>
      <c r="K347" s="5">
        <f t="shared" si="653"/>
        <v>0</v>
      </c>
      <c r="L347" s="5">
        <f t="shared" si="653"/>
        <v>0</v>
      </c>
      <c r="M347" s="5">
        <f t="shared" si="653"/>
        <v>0</v>
      </c>
      <c r="N347" s="5">
        <f t="shared" si="653"/>
        <v>141777.992168</v>
      </c>
      <c r="O347" s="5">
        <f t="shared" si="653"/>
        <v>0</v>
      </c>
      <c r="P347" s="5">
        <f t="shared" si="653"/>
        <v>0</v>
      </c>
      <c r="Q347" s="5">
        <f t="shared" si="653"/>
        <v>0</v>
      </c>
      <c r="R347" s="5">
        <f t="shared" si="653"/>
        <v>0</v>
      </c>
      <c r="S347" s="5">
        <f t="shared" si="653"/>
        <v>0</v>
      </c>
      <c r="T347" s="5">
        <f t="shared" si="653"/>
        <v>0</v>
      </c>
      <c r="U347" s="5">
        <f t="shared" si="653"/>
        <v>0</v>
      </c>
      <c r="V347" s="5">
        <f t="shared" si="653"/>
        <v>13243.475488</v>
      </c>
      <c r="W347" s="5">
        <f t="shared" si="653"/>
        <v>0</v>
      </c>
      <c r="X347" s="5">
        <f t="shared" si="653"/>
        <v>0</v>
      </c>
      <c r="Y347" s="5">
        <f t="shared" si="653"/>
        <v>0</v>
      </c>
      <c r="Z347" s="5">
        <f t="shared" si="653"/>
        <v>0</v>
      </c>
      <c r="AA347" s="5">
        <f t="shared" si="653"/>
        <v>0</v>
      </c>
      <c r="AB347" s="5">
        <f t="shared" si="653"/>
        <v>0</v>
      </c>
      <c r="AC347" s="56"/>
      <c r="AD347" s="23"/>
    </row>
    <row r="348" spans="1:30" s="14" customFormat="1" ht="12.5">
      <c r="A348" s="81" t="s">
        <v>264</v>
      </c>
      <c r="B348" s="26">
        <v>378465.18</v>
      </c>
      <c r="C348" s="134">
        <f t="shared" si="626"/>
        <v>31538.77</v>
      </c>
      <c r="D348" s="35"/>
      <c r="E348" s="35"/>
      <c r="F348" s="35">
        <v>6.3100000000000003E-2</v>
      </c>
      <c r="G348" s="35"/>
      <c r="H348" s="35">
        <v>3.8100000000000002E-2</v>
      </c>
      <c r="I348" s="35"/>
      <c r="J348" s="35"/>
      <c r="K348" s="35"/>
      <c r="L348" s="35"/>
      <c r="M348" s="35"/>
      <c r="N348" s="35">
        <v>0.81899999999999995</v>
      </c>
      <c r="O348" s="35"/>
      <c r="P348" s="35"/>
      <c r="Q348" s="35"/>
      <c r="R348" s="35"/>
      <c r="S348" s="35"/>
      <c r="T348" s="35"/>
      <c r="U348" s="35"/>
      <c r="V348" s="35">
        <v>7.9799999999999996E-2</v>
      </c>
      <c r="W348" s="35"/>
      <c r="X348" s="35"/>
      <c r="Y348" s="35"/>
      <c r="Z348" s="4"/>
      <c r="AA348" s="4"/>
      <c r="AB348" s="4"/>
      <c r="AC348" s="56"/>
      <c r="AD348" s="23"/>
    </row>
    <row r="349" spans="1:30" s="14" customFormat="1" ht="12.5">
      <c r="A349" s="79"/>
      <c r="B349" s="194"/>
      <c r="C349" s="134"/>
      <c r="D349" s="5">
        <f t="shared" ref="D349" si="654">$C348*D348</f>
        <v>0</v>
      </c>
      <c r="E349" s="5">
        <f t="shared" ref="E349" si="655">$C348*E348</f>
        <v>0</v>
      </c>
      <c r="F349" s="5">
        <f t="shared" ref="F349:AB349" si="656">$C348*F348</f>
        <v>1990.096387</v>
      </c>
      <c r="G349" s="5">
        <f t="shared" si="656"/>
        <v>0</v>
      </c>
      <c r="H349" s="5">
        <f t="shared" si="656"/>
        <v>1201.6271370000002</v>
      </c>
      <c r="I349" s="5">
        <f t="shared" si="656"/>
        <v>0</v>
      </c>
      <c r="J349" s="5">
        <f t="shared" si="656"/>
        <v>0</v>
      </c>
      <c r="K349" s="5">
        <f t="shared" si="656"/>
        <v>0</v>
      </c>
      <c r="L349" s="5">
        <f t="shared" si="656"/>
        <v>0</v>
      </c>
      <c r="M349" s="5">
        <f t="shared" si="656"/>
        <v>0</v>
      </c>
      <c r="N349" s="5">
        <f t="shared" si="656"/>
        <v>25830.252629999999</v>
      </c>
      <c r="O349" s="5">
        <f t="shared" si="656"/>
        <v>0</v>
      </c>
      <c r="P349" s="5">
        <f t="shared" si="656"/>
        <v>0</v>
      </c>
      <c r="Q349" s="5">
        <f t="shared" si="656"/>
        <v>0</v>
      </c>
      <c r="R349" s="5">
        <f t="shared" si="656"/>
        <v>0</v>
      </c>
      <c r="S349" s="5">
        <f t="shared" si="656"/>
        <v>0</v>
      </c>
      <c r="T349" s="5">
        <f t="shared" si="656"/>
        <v>0</v>
      </c>
      <c r="U349" s="5">
        <f t="shared" si="656"/>
        <v>0</v>
      </c>
      <c r="V349" s="5">
        <f t="shared" si="656"/>
        <v>2516.793846</v>
      </c>
      <c r="W349" s="5">
        <f t="shared" si="656"/>
        <v>0</v>
      </c>
      <c r="X349" s="5">
        <f t="shared" si="656"/>
        <v>0</v>
      </c>
      <c r="Y349" s="5">
        <f t="shared" si="656"/>
        <v>0</v>
      </c>
      <c r="Z349" s="5">
        <f t="shared" si="656"/>
        <v>0</v>
      </c>
      <c r="AA349" s="5">
        <f t="shared" si="656"/>
        <v>0</v>
      </c>
      <c r="AB349" s="5">
        <f t="shared" si="656"/>
        <v>0</v>
      </c>
      <c r="AC349" s="56"/>
      <c r="AD349" s="23"/>
    </row>
    <row r="350" spans="1:30" s="14" customFormat="1" ht="12.5">
      <c r="A350" s="81" t="s">
        <v>265</v>
      </c>
      <c r="B350" s="26">
        <v>11148379.08</v>
      </c>
      <c r="C350" s="134">
        <f t="shared" si="626"/>
        <v>929031.59</v>
      </c>
      <c r="D350" s="35"/>
      <c r="E350" s="35"/>
      <c r="F350" s="35"/>
      <c r="G350" s="35"/>
      <c r="H350" s="35"/>
      <c r="I350" s="35"/>
      <c r="J350" s="35"/>
      <c r="K350" s="35">
        <v>4.5999999999999999E-3</v>
      </c>
      <c r="L350" s="35"/>
      <c r="M350" s="35"/>
      <c r="N350" s="35">
        <v>0.99539999999999995</v>
      </c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4"/>
      <c r="AA350" s="4"/>
      <c r="AB350" s="4"/>
      <c r="AC350" s="56"/>
      <c r="AD350" s="23"/>
    </row>
    <row r="351" spans="1:30" s="14" customFormat="1" ht="12.5">
      <c r="A351" s="79"/>
      <c r="B351" s="194"/>
      <c r="C351" s="134"/>
      <c r="D351" s="5">
        <f t="shared" ref="D351" si="657">$C350*D350</f>
        <v>0</v>
      </c>
      <c r="E351" s="5">
        <f t="shared" ref="E351" si="658">$C350*E350</f>
        <v>0</v>
      </c>
      <c r="F351" s="5">
        <f t="shared" ref="F351:AB351" si="659">$C350*F350</f>
        <v>0</v>
      </c>
      <c r="G351" s="5">
        <f t="shared" si="659"/>
        <v>0</v>
      </c>
      <c r="H351" s="5">
        <f t="shared" si="659"/>
        <v>0</v>
      </c>
      <c r="I351" s="5">
        <f t="shared" si="659"/>
        <v>0</v>
      </c>
      <c r="J351" s="5">
        <f t="shared" si="659"/>
        <v>0</v>
      </c>
      <c r="K351" s="5">
        <f t="shared" si="659"/>
        <v>4273.545314</v>
      </c>
      <c r="L351" s="5">
        <f t="shared" si="659"/>
        <v>0</v>
      </c>
      <c r="M351" s="5">
        <f t="shared" si="659"/>
        <v>0</v>
      </c>
      <c r="N351" s="5">
        <f t="shared" si="659"/>
        <v>924758.04468599998</v>
      </c>
      <c r="O351" s="5">
        <f t="shared" si="659"/>
        <v>0</v>
      </c>
      <c r="P351" s="5">
        <f t="shared" si="659"/>
        <v>0</v>
      </c>
      <c r="Q351" s="5">
        <f t="shared" si="659"/>
        <v>0</v>
      </c>
      <c r="R351" s="5">
        <f t="shared" si="659"/>
        <v>0</v>
      </c>
      <c r="S351" s="5">
        <f t="shared" si="659"/>
        <v>0</v>
      </c>
      <c r="T351" s="5">
        <f t="shared" si="659"/>
        <v>0</v>
      </c>
      <c r="U351" s="5">
        <f t="shared" si="659"/>
        <v>0</v>
      </c>
      <c r="V351" s="5">
        <f t="shared" si="659"/>
        <v>0</v>
      </c>
      <c r="W351" s="5">
        <f t="shared" si="659"/>
        <v>0</v>
      </c>
      <c r="X351" s="5">
        <f t="shared" si="659"/>
        <v>0</v>
      </c>
      <c r="Y351" s="5">
        <f t="shared" si="659"/>
        <v>0</v>
      </c>
      <c r="Z351" s="5">
        <f t="shared" si="659"/>
        <v>0</v>
      </c>
      <c r="AA351" s="5">
        <f t="shared" si="659"/>
        <v>0</v>
      </c>
      <c r="AB351" s="5">
        <f t="shared" si="659"/>
        <v>0</v>
      </c>
      <c r="AC351" s="56"/>
      <c r="AD351" s="23"/>
    </row>
    <row r="352" spans="1:30" s="14" customFormat="1" ht="12.5">
      <c r="A352" s="81" t="s">
        <v>266</v>
      </c>
      <c r="B352" s="26">
        <v>361078.01</v>
      </c>
      <c r="C352" s="134">
        <f t="shared" si="626"/>
        <v>30089.83</v>
      </c>
      <c r="D352" s="35"/>
      <c r="E352" s="35"/>
      <c r="F352" s="35">
        <v>8.6599999999999996E-2</v>
      </c>
      <c r="G352" s="35"/>
      <c r="H352" s="35">
        <v>0.1095</v>
      </c>
      <c r="I352" s="35"/>
      <c r="J352" s="35"/>
      <c r="K352" s="35"/>
      <c r="L352" s="35"/>
      <c r="M352" s="35"/>
      <c r="N352" s="35">
        <v>0.63300000000000001</v>
      </c>
      <c r="O352" s="35"/>
      <c r="P352" s="35"/>
      <c r="Q352" s="35"/>
      <c r="R352" s="35"/>
      <c r="S352" s="35"/>
      <c r="T352" s="35"/>
      <c r="U352" s="35"/>
      <c r="V352" s="35">
        <v>0.1709</v>
      </c>
      <c r="W352" s="35"/>
      <c r="X352" s="35"/>
      <c r="Y352" s="35"/>
      <c r="Z352" s="4"/>
      <c r="AA352" s="4"/>
      <c r="AB352" s="4"/>
      <c r="AC352" s="56"/>
      <c r="AD352" s="23"/>
    </row>
    <row r="353" spans="1:30" s="14" customFormat="1" ht="12.5">
      <c r="A353" s="79"/>
      <c r="B353" s="194"/>
      <c r="C353" s="134"/>
      <c r="D353" s="5">
        <f t="shared" ref="D353" si="660">$C352*D352</f>
        <v>0</v>
      </c>
      <c r="E353" s="5">
        <f t="shared" ref="E353" si="661">$C352*E352</f>
        <v>0</v>
      </c>
      <c r="F353" s="5">
        <f t="shared" ref="F353:AB353" si="662">$C352*F352</f>
        <v>2605.779278</v>
      </c>
      <c r="G353" s="5">
        <f t="shared" si="662"/>
        <v>0</v>
      </c>
      <c r="H353" s="5">
        <f t="shared" si="662"/>
        <v>3294.8363850000001</v>
      </c>
      <c r="I353" s="5">
        <f t="shared" si="662"/>
        <v>0</v>
      </c>
      <c r="J353" s="5">
        <f t="shared" si="662"/>
        <v>0</v>
      </c>
      <c r="K353" s="5">
        <f t="shared" si="662"/>
        <v>0</v>
      </c>
      <c r="L353" s="5">
        <f t="shared" si="662"/>
        <v>0</v>
      </c>
      <c r="M353" s="5">
        <f t="shared" si="662"/>
        <v>0</v>
      </c>
      <c r="N353" s="5">
        <f t="shared" si="662"/>
        <v>19046.862390000002</v>
      </c>
      <c r="O353" s="5">
        <f t="shared" si="662"/>
        <v>0</v>
      </c>
      <c r="P353" s="5">
        <f t="shared" si="662"/>
        <v>0</v>
      </c>
      <c r="Q353" s="5">
        <f t="shared" si="662"/>
        <v>0</v>
      </c>
      <c r="R353" s="5">
        <f t="shared" si="662"/>
        <v>0</v>
      </c>
      <c r="S353" s="5">
        <f t="shared" si="662"/>
        <v>0</v>
      </c>
      <c r="T353" s="5">
        <f t="shared" si="662"/>
        <v>0</v>
      </c>
      <c r="U353" s="5">
        <f t="shared" si="662"/>
        <v>0</v>
      </c>
      <c r="V353" s="5">
        <f t="shared" si="662"/>
        <v>5142.3519470000001</v>
      </c>
      <c r="W353" s="5">
        <f t="shared" si="662"/>
        <v>0</v>
      </c>
      <c r="X353" s="5">
        <f t="shared" si="662"/>
        <v>0</v>
      </c>
      <c r="Y353" s="5">
        <f t="shared" si="662"/>
        <v>0</v>
      </c>
      <c r="Z353" s="5">
        <f t="shared" si="662"/>
        <v>0</v>
      </c>
      <c r="AA353" s="5">
        <f t="shared" si="662"/>
        <v>0</v>
      </c>
      <c r="AB353" s="5">
        <f t="shared" si="662"/>
        <v>0</v>
      </c>
      <c r="AC353" s="56"/>
      <c r="AD353" s="23"/>
    </row>
    <row r="354" spans="1:30" s="14" customFormat="1" ht="12.5">
      <c r="A354" s="81" t="s">
        <v>273</v>
      </c>
      <c r="B354" s="26">
        <v>285899.77</v>
      </c>
      <c r="C354" s="134">
        <f t="shared" si="626"/>
        <v>23824.98</v>
      </c>
      <c r="D354" s="35"/>
      <c r="E354" s="35"/>
      <c r="F354" s="35">
        <v>5.8299999999999998E-2</v>
      </c>
      <c r="G354" s="35"/>
      <c r="H354" s="35">
        <v>6.25E-2</v>
      </c>
      <c r="I354" s="35"/>
      <c r="J354" s="35"/>
      <c r="K354" s="35"/>
      <c r="L354" s="35"/>
      <c r="M354" s="35"/>
      <c r="N354" s="35">
        <v>0.78380000000000005</v>
      </c>
      <c r="O354" s="35"/>
      <c r="P354" s="35"/>
      <c r="Q354" s="35"/>
      <c r="R354" s="35"/>
      <c r="S354" s="35"/>
      <c r="T354" s="35"/>
      <c r="U354" s="35"/>
      <c r="V354" s="35">
        <v>9.5399999999999999E-2</v>
      </c>
      <c r="W354" s="35"/>
      <c r="X354" s="35"/>
      <c r="Y354" s="35"/>
      <c r="Z354" s="4"/>
      <c r="AA354" s="4"/>
      <c r="AB354" s="4"/>
      <c r="AC354" s="56"/>
      <c r="AD354" s="23"/>
    </row>
    <row r="355" spans="1:30" s="14" customFormat="1" ht="12.5">
      <c r="A355" s="79"/>
      <c r="B355" s="194"/>
      <c r="C355" s="134"/>
      <c r="D355" s="5">
        <f t="shared" ref="D355" si="663">$C354*D354</f>
        <v>0</v>
      </c>
      <c r="E355" s="5">
        <f t="shared" ref="E355" si="664">$C354*E354</f>
        <v>0</v>
      </c>
      <c r="F355" s="5">
        <f t="shared" ref="F355:AB355" si="665">$C354*F354</f>
        <v>1388.9963339999999</v>
      </c>
      <c r="G355" s="5">
        <f t="shared" si="665"/>
        <v>0</v>
      </c>
      <c r="H355" s="5">
        <f t="shared" si="665"/>
        <v>1489.06125</v>
      </c>
      <c r="I355" s="5">
        <f t="shared" si="665"/>
        <v>0</v>
      </c>
      <c r="J355" s="5">
        <f t="shared" si="665"/>
        <v>0</v>
      </c>
      <c r="K355" s="5">
        <f t="shared" si="665"/>
        <v>0</v>
      </c>
      <c r="L355" s="5">
        <f t="shared" si="665"/>
        <v>0</v>
      </c>
      <c r="M355" s="5">
        <f t="shared" si="665"/>
        <v>0</v>
      </c>
      <c r="N355" s="5">
        <f t="shared" si="665"/>
        <v>18674.019324000001</v>
      </c>
      <c r="O355" s="5">
        <f t="shared" si="665"/>
        <v>0</v>
      </c>
      <c r="P355" s="5">
        <f t="shared" si="665"/>
        <v>0</v>
      </c>
      <c r="Q355" s="5">
        <f t="shared" si="665"/>
        <v>0</v>
      </c>
      <c r="R355" s="5">
        <f t="shared" si="665"/>
        <v>0</v>
      </c>
      <c r="S355" s="5">
        <f t="shared" si="665"/>
        <v>0</v>
      </c>
      <c r="T355" s="5">
        <f t="shared" si="665"/>
        <v>0</v>
      </c>
      <c r="U355" s="5">
        <f t="shared" si="665"/>
        <v>0</v>
      </c>
      <c r="V355" s="5">
        <f t="shared" si="665"/>
        <v>2272.903092</v>
      </c>
      <c r="W355" s="5">
        <f t="shared" si="665"/>
        <v>0</v>
      </c>
      <c r="X355" s="5">
        <f t="shared" si="665"/>
        <v>0</v>
      </c>
      <c r="Y355" s="5">
        <f t="shared" si="665"/>
        <v>0</v>
      </c>
      <c r="Z355" s="5">
        <f t="shared" si="665"/>
        <v>0</v>
      </c>
      <c r="AA355" s="5">
        <f t="shared" si="665"/>
        <v>0</v>
      </c>
      <c r="AB355" s="5">
        <f t="shared" si="665"/>
        <v>0</v>
      </c>
      <c r="AC355" s="56"/>
      <c r="AD355" s="23"/>
    </row>
    <row r="356" spans="1:30" s="14" customFormat="1" ht="12.5">
      <c r="A356" s="78" t="s">
        <v>267</v>
      </c>
      <c r="B356" s="26">
        <f>5245247.26/2</f>
        <v>2622623.63</v>
      </c>
      <c r="C356" s="134">
        <f t="shared" si="626"/>
        <v>218551.97</v>
      </c>
      <c r="D356" s="35">
        <v>1.5800000000000002E-2</v>
      </c>
      <c r="E356" s="35">
        <v>0.1371</v>
      </c>
      <c r="F356" s="35">
        <v>5.4899999999999997E-2</v>
      </c>
      <c r="G356" s="35">
        <v>7.6899999999999996E-2</v>
      </c>
      <c r="H356" s="35">
        <v>4.1599999999999998E-2</v>
      </c>
      <c r="I356" s="35">
        <v>0.13250000000000001</v>
      </c>
      <c r="J356" s="35">
        <v>2.07E-2</v>
      </c>
      <c r="K356" s="35">
        <v>3.1800000000000002E-2</v>
      </c>
      <c r="L356" s="35">
        <v>1.6500000000000001E-2</v>
      </c>
      <c r="M356" s="35">
        <v>2.5700000000000001E-2</v>
      </c>
      <c r="N356" s="35">
        <v>0.14199999999999999</v>
      </c>
      <c r="O356" s="35">
        <v>2.3E-2</v>
      </c>
      <c r="P356" s="35">
        <v>0</v>
      </c>
      <c r="Q356" s="35">
        <v>3.7999999999999999E-2</v>
      </c>
      <c r="R356" s="35">
        <v>1.8800000000000001E-2</v>
      </c>
      <c r="S356" s="35">
        <v>4.1999999999999997E-3</v>
      </c>
      <c r="T356" s="35">
        <v>5.3199999999999997E-2</v>
      </c>
      <c r="U356" s="35">
        <v>1.8100000000000002E-2</v>
      </c>
      <c r="V356" s="35">
        <v>3.7900000000000003E-2</v>
      </c>
      <c r="W356" s="35">
        <v>4.58E-2</v>
      </c>
      <c r="X356" s="35">
        <v>6.2399999999999997E-2</v>
      </c>
      <c r="Y356" s="35">
        <v>2.5000000000000001E-3</v>
      </c>
      <c r="Z356" s="4">
        <v>0</v>
      </c>
      <c r="AA356" s="4">
        <v>5.9999999999999995E-4</v>
      </c>
      <c r="AB356" s="4">
        <v>0</v>
      </c>
      <c r="AC356" s="56"/>
      <c r="AD356" s="23"/>
    </row>
    <row r="357" spans="1:30" s="14" customFormat="1" ht="12.5">
      <c r="A357" s="79"/>
      <c r="B357" s="27"/>
      <c r="C357" s="134"/>
      <c r="D357" s="5">
        <f t="shared" ref="D357" si="666">$C356*D356</f>
        <v>3453.1211260000005</v>
      </c>
      <c r="E357" s="5">
        <f t="shared" ref="E357" si="667">$C356*E356</f>
        <v>29963.475086999999</v>
      </c>
      <c r="F357" s="5">
        <f t="shared" ref="F357:AB357" si="668">$C356*F356</f>
        <v>11998.503153</v>
      </c>
      <c r="G357" s="5">
        <f t="shared" si="668"/>
        <v>16806.646493</v>
      </c>
      <c r="H357" s="5">
        <f t="shared" si="668"/>
        <v>9091.7619519999989</v>
      </c>
      <c r="I357" s="5">
        <f t="shared" si="668"/>
        <v>28958.136025</v>
      </c>
      <c r="J357" s="5">
        <f t="shared" si="668"/>
        <v>4524.0257789999996</v>
      </c>
      <c r="K357" s="5">
        <f t="shared" si="668"/>
        <v>6949.9526460000006</v>
      </c>
      <c r="L357" s="5">
        <f t="shared" si="668"/>
        <v>3606.1075050000004</v>
      </c>
      <c r="M357" s="5">
        <f t="shared" si="668"/>
        <v>5616.785629</v>
      </c>
      <c r="N357" s="5">
        <f t="shared" si="668"/>
        <v>31034.379739999997</v>
      </c>
      <c r="O357" s="5">
        <f t="shared" si="668"/>
        <v>5026.6953100000001</v>
      </c>
      <c r="P357" s="5">
        <f t="shared" si="668"/>
        <v>0</v>
      </c>
      <c r="Q357" s="5">
        <f t="shared" si="668"/>
        <v>8304.9748600000003</v>
      </c>
      <c r="R357" s="5">
        <f t="shared" si="668"/>
        <v>4108.7770360000004</v>
      </c>
      <c r="S357" s="5">
        <f t="shared" si="668"/>
        <v>917.918274</v>
      </c>
      <c r="T357" s="5">
        <f t="shared" si="668"/>
        <v>11626.964803999999</v>
      </c>
      <c r="U357" s="5">
        <f t="shared" si="668"/>
        <v>3955.7906570000005</v>
      </c>
      <c r="V357" s="5">
        <f t="shared" si="668"/>
        <v>8283.1196630000013</v>
      </c>
      <c r="W357" s="5">
        <f t="shared" si="668"/>
        <v>10009.680226</v>
      </c>
      <c r="X357" s="5">
        <f t="shared" si="668"/>
        <v>13637.642927999999</v>
      </c>
      <c r="Y357" s="5">
        <f t="shared" si="668"/>
        <v>546.37992499999996</v>
      </c>
      <c r="Z357" s="5">
        <f t="shared" si="668"/>
        <v>0</v>
      </c>
      <c r="AA357" s="5">
        <f t="shared" si="668"/>
        <v>131.131182</v>
      </c>
      <c r="AB357" s="5">
        <f t="shared" si="668"/>
        <v>0</v>
      </c>
      <c r="AC357" s="56"/>
      <c r="AD357" s="23"/>
    </row>
    <row r="358" spans="1:30" s="14" customFormat="1" ht="12.5">
      <c r="A358" s="78" t="s">
        <v>425</v>
      </c>
      <c r="B358" s="26">
        <f>5245247.26/2</f>
        <v>2622623.63</v>
      </c>
      <c r="C358" s="134">
        <f t="shared" si="626"/>
        <v>218551.97</v>
      </c>
      <c r="D358" s="4"/>
      <c r="E358" s="4"/>
      <c r="F358" s="4">
        <v>0.25769999999999998</v>
      </c>
      <c r="G358" s="4"/>
      <c r="H358" s="4"/>
      <c r="I358" s="4"/>
      <c r="J358" s="4"/>
      <c r="K358" s="4"/>
      <c r="L358" s="4"/>
      <c r="M358" s="4"/>
      <c r="N358" s="4">
        <v>0.74229999999999996</v>
      </c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56"/>
      <c r="AD358" s="23"/>
    </row>
    <row r="359" spans="1:30" s="14" customFormat="1" ht="12.5">
      <c r="A359" s="79"/>
      <c r="B359" s="9"/>
      <c r="C359" s="134"/>
      <c r="D359" s="5">
        <f t="shared" ref="D359" si="669">$C358*D358</f>
        <v>0</v>
      </c>
      <c r="E359" s="5">
        <f t="shared" ref="E359" si="670">$C358*E358</f>
        <v>0</v>
      </c>
      <c r="F359" s="5">
        <f t="shared" ref="F359:O359" si="671">$C358*F358</f>
        <v>56320.842668999998</v>
      </c>
      <c r="G359" s="5">
        <f t="shared" si="671"/>
        <v>0</v>
      </c>
      <c r="H359" s="5">
        <f t="shared" si="671"/>
        <v>0</v>
      </c>
      <c r="I359" s="5">
        <f t="shared" si="671"/>
        <v>0</v>
      </c>
      <c r="J359" s="5">
        <f t="shared" si="671"/>
        <v>0</v>
      </c>
      <c r="K359" s="5">
        <f t="shared" si="671"/>
        <v>0</v>
      </c>
      <c r="L359" s="5">
        <f t="shared" si="671"/>
        <v>0</v>
      </c>
      <c r="M359" s="5">
        <f t="shared" si="671"/>
        <v>0</v>
      </c>
      <c r="N359" s="5">
        <f t="shared" si="671"/>
        <v>162231.127331</v>
      </c>
      <c r="O359" s="5">
        <f t="shared" si="671"/>
        <v>0</v>
      </c>
      <c r="P359" s="5">
        <f t="shared" ref="P359" si="672">$C358*P358</f>
        <v>0</v>
      </c>
      <c r="Q359" s="5">
        <f t="shared" ref="Q359" si="673">$C358*Q358</f>
        <v>0</v>
      </c>
      <c r="R359" s="5">
        <f t="shared" ref="R359:AB359" si="674">$C358*R358</f>
        <v>0</v>
      </c>
      <c r="S359" s="5">
        <f t="shared" si="674"/>
        <v>0</v>
      </c>
      <c r="T359" s="5">
        <f t="shared" si="674"/>
        <v>0</v>
      </c>
      <c r="U359" s="5">
        <f t="shared" si="674"/>
        <v>0</v>
      </c>
      <c r="V359" s="5">
        <f t="shared" si="674"/>
        <v>0</v>
      </c>
      <c r="W359" s="5">
        <f t="shared" si="674"/>
        <v>0</v>
      </c>
      <c r="X359" s="5">
        <f t="shared" si="674"/>
        <v>0</v>
      </c>
      <c r="Y359" s="5">
        <f t="shared" si="674"/>
        <v>0</v>
      </c>
      <c r="Z359" s="5">
        <f t="shared" si="674"/>
        <v>0</v>
      </c>
      <c r="AA359" s="5">
        <f t="shared" si="674"/>
        <v>0</v>
      </c>
      <c r="AB359" s="5">
        <f t="shared" si="674"/>
        <v>0</v>
      </c>
      <c r="AC359" s="56"/>
      <c r="AD359" s="23"/>
    </row>
    <row r="360" spans="1:30" s="14" customFormat="1" ht="12.5">
      <c r="A360" s="81" t="s">
        <v>268</v>
      </c>
      <c r="B360" s="26">
        <v>2467708.38</v>
      </c>
      <c r="C360" s="134">
        <f t="shared" si="626"/>
        <v>205642.37</v>
      </c>
      <c r="D360" s="35"/>
      <c r="E360" s="35"/>
      <c r="F360" s="35">
        <v>0.14849999999999999</v>
      </c>
      <c r="G360" s="35"/>
      <c r="H360" s="35">
        <v>3.1E-2</v>
      </c>
      <c r="I360" s="35"/>
      <c r="J360" s="35"/>
      <c r="K360" s="35"/>
      <c r="L360" s="35"/>
      <c r="M360" s="35"/>
      <c r="N360" s="35">
        <v>0.74119999999999997</v>
      </c>
      <c r="O360" s="35"/>
      <c r="P360" s="35"/>
      <c r="Q360" s="35"/>
      <c r="R360" s="35"/>
      <c r="S360" s="35"/>
      <c r="T360" s="35"/>
      <c r="U360" s="35"/>
      <c r="V360" s="35">
        <v>7.9299999999999995E-2</v>
      </c>
      <c r="W360" s="35"/>
      <c r="X360" s="35"/>
      <c r="Y360" s="35"/>
      <c r="Z360" s="4"/>
      <c r="AA360" s="4"/>
      <c r="AB360" s="4"/>
      <c r="AC360" s="56"/>
      <c r="AD360" s="23"/>
    </row>
    <row r="361" spans="1:30" s="14" customFormat="1" ht="12.5">
      <c r="A361" s="79"/>
      <c r="B361" s="194"/>
      <c r="C361" s="134"/>
      <c r="D361" s="5">
        <f t="shared" ref="D361" si="675">$C360*D360</f>
        <v>0</v>
      </c>
      <c r="E361" s="5">
        <f t="shared" ref="E361" si="676">$C360*E360</f>
        <v>0</v>
      </c>
      <c r="F361" s="5">
        <f t="shared" ref="F361:AB361" si="677">$C360*F360</f>
        <v>30537.891944999999</v>
      </c>
      <c r="G361" s="5">
        <f t="shared" si="677"/>
        <v>0</v>
      </c>
      <c r="H361" s="5">
        <f t="shared" si="677"/>
        <v>6374.9134699999995</v>
      </c>
      <c r="I361" s="5">
        <f t="shared" si="677"/>
        <v>0</v>
      </c>
      <c r="J361" s="5">
        <f t="shared" si="677"/>
        <v>0</v>
      </c>
      <c r="K361" s="5">
        <f t="shared" si="677"/>
        <v>0</v>
      </c>
      <c r="L361" s="5">
        <f t="shared" si="677"/>
        <v>0</v>
      </c>
      <c r="M361" s="5">
        <f t="shared" si="677"/>
        <v>0</v>
      </c>
      <c r="N361" s="5">
        <f t="shared" si="677"/>
        <v>152422.124644</v>
      </c>
      <c r="O361" s="5">
        <f t="shared" si="677"/>
        <v>0</v>
      </c>
      <c r="P361" s="5">
        <f t="shared" si="677"/>
        <v>0</v>
      </c>
      <c r="Q361" s="5">
        <f t="shared" si="677"/>
        <v>0</v>
      </c>
      <c r="R361" s="5">
        <f t="shared" si="677"/>
        <v>0</v>
      </c>
      <c r="S361" s="5">
        <f t="shared" si="677"/>
        <v>0</v>
      </c>
      <c r="T361" s="5">
        <f t="shared" si="677"/>
        <v>0</v>
      </c>
      <c r="U361" s="5">
        <f t="shared" si="677"/>
        <v>0</v>
      </c>
      <c r="V361" s="5">
        <f t="shared" si="677"/>
        <v>16307.439940999999</v>
      </c>
      <c r="W361" s="5">
        <f t="shared" si="677"/>
        <v>0</v>
      </c>
      <c r="X361" s="5">
        <f t="shared" si="677"/>
        <v>0</v>
      </c>
      <c r="Y361" s="5">
        <f t="shared" si="677"/>
        <v>0</v>
      </c>
      <c r="Z361" s="5">
        <f t="shared" si="677"/>
        <v>0</v>
      </c>
      <c r="AA361" s="5">
        <f t="shared" si="677"/>
        <v>0</v>
      </c>
      <c r="AB361" s="5">
        <f t="shared" si="677"/>
        <v>0</v>
      </c>
      <c r="AC361" s="56"/>
      <c r="AD361" s="23"/>
    </row>
    <row r="362" spans="1:30" s="14" customFormat="1" ht="12.5">
      <c r="A362" s="81" t="s">
        <v>270</v>
      </c>
      <c r="B362" s="26">
        <f>876208.3/2</f>
        <v>438104.15</v>
      </c>
      <c r="C362" s="134">
        <f t="shared" si="626"/>
        <v>36508.68</v>
      </c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>
        <v>1</v>
      </c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4"/>
      <c r="AA362" s="4"/>
      <c r="AB362" s="4"/>
      <c r="AC362" s="56"/>
      <c r="AD362" s="23"/>
    </row>
    <row r="363" spans="1:30" s="14" customFormat="1" ht="12.5">
      <c r="A363" s="79"/>
      <c r="B363" s="194"/>
      <c r="C363" s="134"/>
      <c r="D363" s="5">
        <f t="shared" ref="D363" si="678">$C362*D362</f>
        <v>0</v>
      </c>
      <c r="E363" s="5">
        <f t="shared" ref="E363" si="679">$C362*E362</f>
        <v>0</v>
      </c>
      <c r="F363" s="5">
        <f t="shared" ref="F363:AB363" si="680">$C362*F362</f>
        <v>0</v>
      </c>
      <c r="G363" s="5">
        <f t="shared" si="680"/>
        <v>0</v>
      </c>
      <c r="H363" s="5">
        <f t="shared" si="680"/>
        <v>0</v>
      </c>
      <c r="I363" s="5">
        <f t="shared" si="680"/>
        <v>0</v>
      </c>
      <c r="J363" s="5">
        <f t="shared" si="680"/>
        <v>0</v>
      </c>
      <c r="K363" s="5">
        <f t="shared" si="680"/>
        <v>0</v>
      </c>
      <c r="L363" s="5">
        <f t="shared" si="680"/>
        <v>0</v>
      </c>
      <c r="M363" s="5">
        <f t="shared" si="680"/>
        <v>0</v>
      </c>
      <c r="N363" s="5">
        <f t="shared" si="680"/>
        <v>36508.68</v>
      </c>
      <c r="O363" s="5">
        <f t="shared" si="680"/>
        <v>0</v>
      </c>
      <c r="P363" s="5">
        <f t="shared" si="680"/>
        <v>0</v>
      </c>
      <c r="Q363" s="5">
        <f t="shared" si="680"/>
        <v>0</v>
      </c>
      <c r="R363" s="5">
        <f t="shared" si="680"/>
        <v>0</v>
      </c>
      <c r="S363" s="5">
        <f t="shared" si="680"/>
        <v>0</v>
      </c>
      <c r="T363" s="5">
        <f t="shared" si="680"/>
        <v>0</v>
      </c>
      <c r="U363" s="5">
        <f t="shared" si="680"/>
        <v>0</v>
      </c>
      <c r="V363" s="5">
        <f t="shared" si="680"/>
        <v>0</v>
      </c>
      <c r="W363" s="5">
        <f t="shared" si="680"/>
        <v>0</v>
      </c>
      <c r="X363" s="5">
        <f t="shared" si="680"/>
        <v>0</v>
      </c>
      <c r="Y363" s="5">
        <f t="shared" si="680"/>
        <v>0</v>
      </c>
      <c r="Z363" s="5">
        <f t="shared" si="680"/>
        <v>0</v>
      </c>
      <c r="AA363" s="5">
        <f t="shared" si="680"/>
        <v>0</v>
      </c>
      <c r="AB363" s="5">
        <f t="shared" si="680"/>
        <v>0</v>
      </c>
      <c r="AC363" s="56"/>
      <c r="AD363" s="23"/>
    </row>
    <row r="364" spans="1:30" s="14" customFormat="1" ht="12.5">
      <c r="A364" s="81" t="s">
        <v>269</v>
      </c>
      <c r="B364" s="26">
        <f>876208.3/2</f>
        <v>438104.15</v>
      </c>
      <c r="C364" s="134">
        <f t="shared" si="626"/>
        <v>36508.68</v>
      </c>
      <c r="D364" s="35">
        <v>1.5800000000000002E-2</v>
      </c>
      <c r="E364" s="35">
        <v>0.1371</v>
      </c>
      <c r="F364" s="35">
        <v>5.4899999999999997E-2</v>
      </c>
      <c r="G364" s="35">
        <v>7.6899999999999996E-2</v>
      </c>
      <c r="H364" s="35">
        <v>4.1599999999999998E-2</v>
      </c>
      <c r="I364" s="35">
        <v>0.13250000000000001</v>
      </c>
      <c r="J364" s="35">
        <v>2.07E-2</v>
      </c>
      <c r="K364" s="35">
        <v>3.1800000000000002E-2</v>
      </c>
      <c r="L364" s="35">
        <v>1.6500000000000001E-2</v>
      </c>
      <c r="M364" s="35">
        <v>2.5700000000000001E-2</v>
      </c>
      <c r="N364" s="35">
        <v>0.14199999999999999</v>
      </c>
      <c r="O364" s="35">
        <v>2.3E-2</v>
      </c>
      <c r="P364" s="35">
        <v>0</v>
      </c>
      <c r="Q364" s="35">
        <v>3.7999999999999999E-2</v>
      </c>
      <c r="R364" s="35">
        <v>1.8800000000000001E-2</v>
      </c>
      <c r="S364" s="35">
        <v>4.1999999999999997E-3</v>
      </c>
      <c r="T364" s="35">
        <v>5.3199999999999997E-2</v>
      </c>
      <c r="U364" s="35">
        <v>1.8100000000000002E-2</v>
      </c>
      <c r="V364" s="35">
        <v>3.7900000000000003E-2</v>
      </c>
      <c r="W364" s="35">
        <v>4.58E-2</v>
      </c>
      <c r="X364" s="35">
        <v>6.2399999999999997E-2</v>
      </c>
      <c r="Y364" s="35">
        <v>2.5000000000000001E-3</v>
      </c>
      <c r="Z364" s="4">
        <v>0</v>
      </c>
      <c r="AA364" s="4">
        <v>5.9999999999999995E-4</v>
      </c>
      <c r="AB364" s="4">
        <v>0</v>
      </c>
      <c r="AC364" s="56"/>
      <c r="AD364" s="23"/>
    </row>
    <row r="365" spans="1:30" s="14" customFormat="1" ht="12.5">
      <c r="A365" s="79"/>
      <c r="B365" s="194"/>
      <c r="C365" s="134"/>
      <c r="D365" s="5">
        <f t="shared" ref="D365" si="681">$C364*D364</f>
        <v>576.83714400000008</v>
      </c>
      <c r="E365" s="5">
        <f t="shared" ref="E365" si="682">$C364*E364</f>
        <v>5005.3400279999996</v>
      </c>
      <c r="F365" s="5">
        <f t="shared" ref="F365:AB365" si="683">$C364*F364</f>
        <v>2004.3265319999998</v>
      </c>
      <c r="G365" s="5">
        <f t="shared" si="683"/>
        <v>2807.5174919999999</v>
      </c>
      <c r="H365" s="5">
        <f t="shared" si="683"/>
        <v>1518.761088</v>
      </c>
      <c r="I365" s="5">
        <f t="shared" si="683"/>
        <v>4837.4000999999998</v>
      </c>
      <c r="J365" s="5">
        <f t="shared" si="683"/>
        <v>755.72967600000004</v>
      </c>
      <c r="K365" s="5">
        <f t="shared" si="683"/>
        <v>1160.9760240000001</v>
      </c>
      <c r="L365" s="5">
        <f t="shared" si="683"/>
        <v>602.39322000000004</v>
      </c>
      <c r="M365" s="5">
        <f t="shared" si="683"/>
        <v>938.27307600000006</v>
      </c>
      <c r="N365" s="5">
        <f t="shared" si="683"/>
        <v>5184.2325599999995</v>
      </c>
      <c r="O365" s="5">
        <f t="shared" si="683"/>
        <v>839.69964000000004</v>
      </c>
      <c r="P365" s="5">
        <f t="shared" si="683"/>
        <v>0</v>
      </c>
      <c r="Q365" s="5">
        <f t="shared" si="683"/>
        <v>1387.3298399999999</v>
      </c>
      <c r="R365" s="5">
        <f t="shared" si="683"/>
        <v>686.36318400000005</v>
      </c>
      <c r="S365" s="5">
        <f t="shared" si="683"/>
        <v>153.336456</v>
      </c>
      <c r="T365" s="5">
        <f t="shared" si="683"/>
        <v>1942.2617759999998</v>
      </c>
      <c r="U365" s="5">
        <f t="shared" si="683"/>
        <v>660.80710800000008</v>
      </c>
      <c r="V365" s="5">
        <f t="shared" si="683"/>
        <v>1383.6789720000002</v>
      </c>
      <c r="W365" s="5">
        <f t="shared" si="683"/>
        <v>1672.097544</v>
      </c>
      <c r="X365" s="5">
        <f t="shared" si="683"/>
        <v>2278.1416319999998</v>
      </c>
      <c r="Y365" s="5">
        <f t="shared" si="683"/>
        <v>91.271699999999996</v>
      </c>
      <c r="Z365" s="5">
        <f t="shared" si="683"/>
        <v>0</v>
      </c>
      <c r="AA365" s="5">
        <f t="shared" si="683"/>
        <v>21.905207999999998</v>
      </c>
      <c r="AB365" s="5">
        <f t="shared" si="683"/>
        <v>0</v>
      </c>
      <c r="AC365" s="56"/>
      <c r="AD365" s="23"/>
    </row>
    <row r="366" spans="1:30" s="14" customFormat="1" ht="12.5">
      <c r="A366" s="78" t="s">
        <v>299</v>
      </c>
      <c r="B366" s="26">
        <f>29856972.67/2</f>
        <v>14928486.335000001</v>
      </c>
      <c r="C366" s="134">
        <f t="shared" si="626"/>
        <v>1244040.53</v>
      </c>
      <c r="D366" s="35">
        <v>1.5800000000000002E-2</v>
      </c>
      <c r="E366" s="35">
        <v>0.1371</v>
      </c>
      <c r="F366" s="35">
        <v>5.4899999999999997E-2</v>
      </c>
      <c r="G366" s="35">
        <v>7.6899999999999996E-2</v>
      </c>
      <c r="H366" s="35">
        <v>4.1599999999999998E-2</v>
      </c>
      <c r="I366" s="35">
        <v>0.13250000000000001</v>
      </c>
      <c r="J366" s="35">
        <v>2.07E-2</v>
      </c>
      <c r="K366" s="35">
        <v>3.1800000000000002E-2</v>
      </c>
      <c r="L366" s="35">
        <v>1.6500000000000001E-2</v>
      </c>
      <c r="M366" s="35">
        <v>2.5700000000000001E-2</v>
      </c>
      <c r="N366" s="35">
        <v>0.14199999999999999</v>
      </c>
      <c r="O366" s="35">
        <v>2.3E-2</v>
      </c>
      <c r="P366" s="35">
        <v>0</v>
      </c>
      <c r="Q366" s="35">
        <v>3.7999999999999999E-2</v>
      </c>
      <c r="R366" s="35">
        <v>1.8800000000000001E-2</v>
      </c>
      <c r="S366" s="35">
        <v>4.1999999999999997E-3</v>
      </c>
      <c r="T366" s="35">
        <v>5.3199999999999997E-2</v>
      </c>
      <c r="U366" s="35">
        <v>1.8100000000000002E-2</v>
      </c>
      <c r="V366" s="35">
        <v>3.7900000000000003E-2</v>
      </c>
      <c r="W366" s="35">
        <v>4.58E-2</v>
      </c>
      <c r="X366" s="35">
        <v>6.2399999999999997E-2</v>
      </c>
      <c r="Y366" s="35">
        <v>2.5000000000000001E-3</v>
      </c>
      <c r="Z366" s="4">
        <v>0</v>
      </c>
      <c r="AA366" s="4">
        <v>5.9999999999999995E-4</v>
      </c>
      <c r="AB366" s="4">
        <v>0</v>
      </c>
      <c r="AC366" s="56"/>
      <c r="AD366" s="23"/>
    </row>
    <row r="367" spans="1:30" s="14" customFormat="1" ht="12.5">
      <c r="A367" s="79"/>
      <c r="B367" s="27"/>
      <c r="C367" s="134"/>
      <c r="D367" s="5">
        <f t="shared" ref="D367" si="684">$C366*D366</f>
        <v>19655.840374000003</v>
      </c>
      <c r="E367" s="5">
        <f t="shared" ref="E367" si="685">$C366*E366</f>
        <v>170557.95666299999</v>
      </c>
      <c r="F367" s="5">
        <f t="shared" ref="F367:AB367" si="686">$C366*F366</f>
        <v>68297.825096999994</v>
      </c>
      <c r="G367" s="5">
        <f t="shared" si="686"/>
        <v>95666.716757000002</v>
      </c>
      <c r="H367" s="5">
        <f t="shared" si="686"/>
        <v>51752.086047999997</v>
      </c>
      <c r="I367" s="5">
        <f t="shared" si="686"/>
        <v>164835.37022500002</v>
      </c>
      <c r="J367" s="5">
        <f t="shared" si="686"/>
        <v>25751.638971</v>
      </c>
      <c r="K367" s="5">
        <f t="shared" si="686"/>
        <v>39560.488854000003</v>
      </c>
      <c r="L367" s="5">
        <f t="shared" si="686"/>
        <v>20526.668745000003</v>
      </c>
      <c r="M367" s="5">
        <f t="shared" si="686"/>
        <v>31971.841621000003</v>
      </c>
      <c r="N367" s="5">
        <f t="shared" si="686"/>
        <v>176653.75525999998</v>
      </c>
      <c r="O367" s="5">
        <f t="shared" si="686"/>
        <v>28612.93219</v>
      </c>
      <c r="P367" s="5">
        <f t="shared" si="686"/>
        <v>0</v>
      </c>
      <c r="Q367" s="5">
        <f t="shared" si="686"/>
        <v>47273.540139999997</v>
      </c>
      <c r="R367" s="5">
        <f t="shared" si="686"/>
        <v>23387.961964000002</v>
      </c>
      <c r="S367" s="5">
        <f t="shared" si="686"/>
        <v>5224.9702259999995</v>
      </c>
      <c r="T367" s="5">
        <f t="shared" si="686"/>
        <v>66182.956195999999</v>
      </c>
      <c r="U367" s="5">
        <f t="shared" si="686"/>
        <v>22517.133593000002</v>
      </c>
      <c r="V367" s="5">
        <f t="shared" si="686"/>
        <v>47149.136087000006</v>
      </c>
      <c r="W367" s="5">
        <f t="shared" si="686"/>
        <v>56977.056274000002</v>
      </c>
      <c r="X367" s="5">
        <f t="shared" si="686"/>
        <v>77628.129071999996</v>
      </c>
      <c r="Y367" s="5">
        <f t="shared" si="686"/>
        <v>3110.1013250000001</v>
      </c>
      <c r="Z367" s="5">
        <f t="shared" si="686"/>
        <v>0</v>
      </c>
      <c r="AA367" s="5">
        <f t="shared" si="686"/>
        <v>746.42431799999997</v>
      </c>
      <c r="AB367" s="5">
        <f t="shared" si="686"/>
        <v>0</v>
      </c>
      <c r="AC367" s="56"/>
      <c r="AD367" s="23"/>
    </row>
    <row r="368" spans="1:30" s="14" customFormat="1" ht="12.5">
      <c r="A368" s="78" t="s">
        <v>426</v>
      </c>
      <c r="B368" s="26">
        <f>29856972.67/2</f>
        <v>14928486.335000001</v>
      </c>
      <c r="C368" s="134">
        <f t="shared" si="626"/>
        <v>1244040.53</v>
      </c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>
        <v>1</v>
      </c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56"/>
      <c r="AD368" s="23"/>
    </row>
    <row r="369" spans="1:30" s="14" customFormat="1" ht="12.5">
      <c r="A369" s="79"/>
      <c r="B369" s="9"/>
      <c r="C369" s="134"/>
      <c r="D369" s="5">
        <f t="shared" ref="D369" si="687">$C368*D368</f>
        <v>0</v>
      </c>
      <c r="E369" s="5">
        <f t="shared" ref="E369" si="688">$C368*E368</f>
        <v>0</v>
      </c>
      <c r="F369" s="5">
        <f t="shared" ref="F369:O369" si="689">$C368*F368</f>
        <v>0</v>
      </c>
      <c r="G369" s="5">
        <f t="shared" si="689"/>
        <v>0</v>
      </c>
      <c r="H369" s="5">
        <f t="shared" si="689"/>
        <v>0</v>
      </c>
      <c r="I369" s="5">
        <f t="shared" si="689"/>
        <v>0</v>
      </c>
      <c r="J369" s="5">
        <f t="shared" si="689"/>
        <v>0</v>
      </c>
      <c r="K369" s="5">
        <f t="shared" si="689"/>
        <v>0</v>
      </c>
      <c r="L369" s="5">
        <f t="shared" si="689"/>
        <v>0</v>
      </c>
      <c r="M369" s="5">
        <f t="shared" si="689"/>
        <v>0</v>
      </c>
      <c r="N369" s="5">
        <f t="shared" si="689"/>
        <v>1244040.53</v>
      </c>
      <c r="O369" s="5">
        <f t="shared" si="689"/>
        <v>0</v>
      </c>
      <c r="P369" s="5">
        <f t="shared" ref="P369" si="690">$C368*P368</f>
        <v>0</v>
      </c>
      <c r="Q369" s="5">
        <f t="shared" ref="Q369" si="691">$C368*Q368</f>
        <v>0</v>
      </c>
      <c r="R369" s="5">
        <f t="shared" ref="R369:AB369" si="692">$C368*R368</f>
        <v>0</v>
      </c>
      <c r="S369" s="5">
        <f t="shared" si="692"/>
        <v>0</v>
      </c>
      <c r="T369" s="5">
        <f t="shared" si="692"/>
        <v>0</v>
      </c>
      <c r="U369" s="5">
        <f t="shared" si="692"/>
        <v>0</v>
      </c>
      <c r="V369" s="5">
        <f t="shared" si="692"/>
        <v>0</v>
      </c>
      <c r="W369" s="5">
        <f t="shared" si="692"/>
        <v>0</v>
      </c>
      <c r="X369" s="5">
        <f t="shared" si="692"/>
        <v>0</v>
      </c>
      <c r="Y369" s="5">
        <f t="shared" si="692"/>
        <v>0</v>
      </c>
      <c r="Z369" s="5">
        <f t="shared" si="692"/>
        <v>0</v>
      </c>
      <c r="AA369" s="5">
        <f t="shared" si="692"/>
        <v>0</v>
      </c>
      <c r="AB369" s="5">
        <f t="shared" si="692"/>
        <v>0</v>
      </c>
      <c r="AC369" s="56"/>
      <c r="AD369" s="23"/>
    </row>
    <row r="370" spans="1:30" s="14" customFormat="1" ht="12.5">
      <c r="A370" s="81" t="s">
        <v>300</v>
      </c>
      <c r="B370" s="26">
        <v>596958.18000000005</v>
      </c>
      <c r="C370" s="134">
        <f t="shared" si="626"/>
        <v>49746.52</v>
      </c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>
        <v>0.99839999999999995</v>
      </c>
      <c r="O370" s="35"/>
      <c r="P370" s="35"/>
      <c r="Q370" s="35"/>
      <c r="R370" s="35"/>
      <c r="S370" s="35"/>
      <c r="T370" s="35"/>
      <c r="U370" s="35"/>
      <c r="V370" s="35">
        <v>1.6000000000000001E-3</v>
      </c>
      <c r="W370" s="35"/>
      <c r="X370" s="35"/>
      <c r="Y370" s="35"/>
      <c r="Z370" s="4"/>
      <c r="AA370" s="4"/>
      <c r="AB370" s="4"/>
      <c r="AC370" s="56"/>
      <c r="AD370" s="23"/>
    </row>
    <row r="371" spans="1:30" s="14" customFormat="1" ht="12.5">
      <c r="A371" s="79"/>
      <c r="B371" s="194"/>
      <c r="C371" s="134"/>
      <c r="D371" s="5">
        <f t="shared" ref="D371" si="693">$C370*D370</f>
        <v>0</v>
      </c>
      <c r="E371" s="5">
        <f t="shared" ref="E371" si="694">$C370*E370</f>
        <v>0</v>
      </c>
      <c r="F371" s="5">
        <f t="shared" ref="F371:AB371" si="695">$C370*F370</f>
        <v>0</v>
      </c>
      <c r="G371" s="5">
        <f t="shared" si="695"/>
        <v>0</v>
      </c>
      <c r="H371" s="5">
        <f t="shared" si="695"/>
        <v>0</v>
      </c>
      <c r="I371" s="5">
        <f t="shared" si="695"/>
        <v>0</v>
      </c>
      <c r="J371" s="5">
        <f t="shared" si="695"/>
        <v>0</v>
      </c>
      <c r="K371" s="5">
        <f t="shared" si="695"/>
        <v>0</v>
      </c>
      <c r="L371" s="5">
        <f t="shared" si="695"/>
        <v>0</v>
      </c>
      <c r="M371" s="5">
        <f t="shared" si="695"/>
        <v>0</v>
      </c>
      <c r="N371" s="5">
        <f t="shared" si="695"/>
        <v>49666.925567999991</v>
      </c>
      <c r="O371" s="5">
        <f t="shared" si="695"/>
        <v>0</v>
      </c>
      <c r="P371" s="5">
        <f t="shared" si="695"/>
        <v>0</v>
      </c>
      <c r="Q371" s="5">
        <f t="shared" si="695"/>
        <v>0</v>
      </c>
      <c r="R371" s="5">
        <f t="shared" si="695"/>
        <v>0</v>
      </c>
      <c r="S371" s="5">
        <f t="shared" si="695"/>
        <v>0</v>
      </c>
      <c r="T371" s="5">
        <f t="shared" si="695"/>
        <v>0</v>
      </c>
      <c r="U371" s="5">
        <f t="shared" si="695"/>
        <v>0</v>
      </c>
      <c r="V371" s="5">
        <f t="shared" si="695"/>
        <v>79.594431999999998</v>
      </c>
      <c r="W371" s="5">
        <f t="shared" si="695"/>
        <v>0</v>
      </c>
      <c r="X371" s="5">
        <f t="shared" si="695"/>
        <v>0</v>
      </c>
      <c r="Y371" s="5">
        <f t="shared" si="695"/>
        <v>0</v>
      </c>
      <c r="Z371" s="5">
        <f t="shared" si="695"/>
        <v>0</v>
      </c>
      <c r="AA371" s="5">
        <f t="shared" si="695"/>
        <v>0</v>
      </c>
      <c r="AB371" s="5">
        <f t="shared" si="695"/>
        <v>0</v>
      </c>
      <c r="AC371" s="56"/>
      <c r="AD371" s="23"/>
    </row>
    <row r="372" spans="1:30" s="14" customFormat="1" ht="12.5">
      <c r="A372" s="81" t="s">
        <v>301</v>
      </c>
      <c r="B372" s="26">
        <v>23031323.309999999</v>
      </c>
      <c r="C372" s="134">
        <f t="shared" si="626"/>
        <v>1919276.94</v>
      </c>
      <c r="D372" s="35">
        <v>4.5999999999999999E-3</v>
      </c>
      <c r="E372" s="35"/>
      <c r="F372" s="35">
        <v>4.1799999999999997E-2</v>
      </c>
      <c r="G372" s="35"/>
      <c r="H372" s="35">
        <v>2.0199999999999999E-2</v>
      </c>
      <c r="I372" s="35"/>
      <c r="J372" s="35"/>
      <c r="K372" s="35"/>
      <c r="L372" s="35"/>
      <c r="M372" s="35">
        <v>8.0000000000000002E-3</v>
      </c>
      <c r="N372" s="35">
        <v>0.88449999999999995</v>
      </c>
      <c r="O372" s="35"/>
      <c r="P372" s="35"/>
      <c r="Q372" s="35">
        <v>6.4000000000000003E-3</v>
      </c>
      <c r="R372" s="35">
        <v>5.0000000000000001E-3</v>
      </c>
      <c r="S372" s="35">
        <v>5.9999999999999995E-4</v>
      </c>
      <c r="T372" s="35">
        <v>1.55E-2</v>
      </c>
      <c r="U372" s="35"/>
      <c r="V372" s="35">
        <v>1.34E-2</v>
      </c>
      <c r="W372" s="35"/>
      <c r="X372" s="35"/>
      <c r="Y372" s="35"/>
      <c r="Z372" s="4"/>
      <c r="AA372" s="4"/>
      <c r="AB372" s="4"/>
      <c r="AC372" s="56"/>
      <c r="AD372" s="23"/>
    </row>
    <row r="373" spans="1:30" s="14" customFormat="1" ht="12.5">
      <c r="A373" s="79"/>
      <c r="B373" s="194"/>
      <c r="C373" s="134"/>
      <c r="D373" s="5">
        <f t="shared" ref="D373" si="696">$C372*D372</f>
        <v>8828.6739239999988</v>
      </c>
      <c r="E373" s="5">
        <f t="shared" ref="E373" si="697">$C372*E372</f>
        <v>0</v>
      </c>
      <c r="F373" s="5">
        <f t="shared" ref="F373:AB373" si="698">$C372*F372</f>
        <v>80225.776091999986</v>
      </c>
      <c r="G373" s="5">
        <f t="shared" si="698"/>
        <v>0</v>
      </c>
      <c r="H373" s="5">
        <f t="shared" si="698"/>
        <v>38769.394187999998</v>
      </c>
      <c r="I373" s="5">
        <f t="shared" si="698"/>
        <v>0</v>
      </c>
      <c r="J373" s="5">
        <f t="shared" si="698"/>
        <v>0</v>
      </c>
      <c r="K373" s="5">
        <f t="shared" si="698"/>
        <v>0</v>
      </c>
      <c r="L373" s="5">
        <f t="shared" si="698"/>
        <v>0</v>
      </c>
      <c r="M373" s="5">
        <f t="shared" si="698"/>
        <v>15354.21552</v>
      </c>
      <c r="N373" s="5">
        <f t="shared" si="698"/>
        <v>1697600.4534299998</v>
      </c>
      <c r="O373" s="5">
        <f t="shared" si="698"/>
        <v>0</v>
      </c>
      <c r="P373" s="5">
        <f t="shared" si="698"/>
        <v>0</v>
      </c>
      <c r="Q373" s="5">
        <f t="shared" si="698"/>
        <v>12283.372416</v>
      </c>
      <c r="R373" s="5">
        <f t="shared" si="698"/>
        <v>9596.3847000000005</v>
      </c>
      <c r="S373" s="5">
        <f t="shared" si="698"/>
        <v>1151.5661639999998</v>
      </c>
      <c r="T373" s="5">
        <f t="shared" si="698"/>
        <v>29748.792569999998</v>
      </c>
      <c r="U373" s="5">
        <f t="shared" si="698"/>
        <v>0</v>
      </c>
      <c r="V373" s="5">
        <f t="shared" si="698"/>
        <v>25718.310996</v>
      </c>
      <c r="W373" s="5">
        <f t="shared" si="698"/>
        <v>0</v>
      </c>
      <c r="X373" s="5">
        <f t="shared" si="698"/>
        <v>0</v>
      </c>
      <c r="Y373" s="5">
        <f t="shared" si="698"/>
        <v>0</v>
      </c>
      <c r="Z373" s="5">
        <f t="shared" si="698"/>
        <v>0</v>
      </c>
      <c r="AA373" s="5">
        <f t="shared" si="698"/>
        <v>0</v>
      </c>
      <c r="AB373" s="5">
        <f t="shared" si="698"/>
        <v>0</v>
      </c>
      <c r="AC373" s="56"/>
      <c r="AD373" s="23"/>
    </row>
    <row r="374" spans="1:30" s="14" customFormat="1" ht="12.5">
      <c r="A374" s="81" t="s">
        <v>302</v>
      </c>
      <c r="B374" s="26">
        <f>4975127.84/2</f>
        <v>2487563.92</v>
      </c>
      <c r="C374" s="134">
        <f t="shared" si="626"/>
        <v>207296.99</v>
      </c>
      <c r="D374" s="35">
        <v>1.5800000000000002E-2</v>
      </c>
      <c r="E374" s="35">
        <v>0.1371</v>
      </c>
      <c r="F374" s="35">
        <v>5.4899999999999997E-2</v>
      </c>
      <c r="G374" s="35">
        <v>7.6899999999999996E-2</v>
      </c>
      <c r="H374" s="35">
        <v>4.1599999999999998E-2</v>
      </c>
      <c r="I374" s="35">
        <v>0.13250000000000001</v>
      </c>
      <c r="J374" s="35">
        <v>2.07E-2</v>
      </c>
      <c r="K374" s="35">
        <v>3.1800000000000002E-2</v>
      </c>
      <c r="L374" s="35">
        <v>1.6500000000000001E-2</v>
      </c>
      <c r="M374" s="35">
        <v>2.5700000000000001E-2</v>
      </c>
      <c r="N374" s="35">
        <v>0.14199999999999999</v>
      </c>
      <c r="O374" s="35">
        <v>2.3E-2</v>
      </c>
      <c r="P374" s="35">
        <v>0</v>
      </c>
      <c r="Q374" s="35">
        <v>3.7999999999999999E-2</v>
      </c>
      <c r="R374" s="35">
        <v>1.8800000000000001E-2</v>
      </c>
      <c r="S374" s="35">
        <v>4.1999999999999997E-3</v>
      </c>
      <c r="T374" s="35">
        <v>5.3199999999999997E-2</v>
      </c>
      <c r="U374" s="35">
        <v>1.8100000000000002E-2</v>
      </c>
      <c r="V374" s="35">
        <v>3.7900000000000003E-2</v>
      </c>
      <c r="W374" s="35">
        <v>4.58E-2</v>
      </c>
      <c r="X374" s="35">
        <v>6.2399999999999997E-2</v>
      </c>
      <c r="Y374" s="35">
        <v>2.5000000000000001E-3</v>
      </c>
      <c r="Z374" s="4">
        <v>0</v>
      </c>
      <c r="AA374" s="4">
        <v>5.9999999999999995E-4</v>
      </c>
      <c r="AB374" s="4">
        <v>0</v>
      </c>
      <c r="AC374" s="56"/>
      <c r="AD374" s="23"/>
    </row>
    <row r="375" spans="1:30" s="14" customFormat="1" ht="12.5">
      <c r="A375" s="79"/>
      <c r="B375" s="194"/>
      <c r="C375" s="134"/>
      <c r="D375" s="5">
        <f t="shared" ref="D375" si="699">$C374*D374</f>
        <v>3275.2924420000004</v>
      </c>
      <c r="E375" s="5">
        <f t="shared" ref="E375" si="700">$C374*E374</f>
        <v>28420.417329</v>
      </c>
      <c r="F375" s="5">
        <f t="shared" ref="F375:AB375" si="701">$C374*F374</f>
        <v>11380.604750999999</v>
      </c>
      <c r="G375" s="5">
        <f t="shared" si="701"/>
        <v>15941.138530999999</v>
      </c>
      <c r="H375" s="5">
        <f t="shared" si="701"/>
        <v>8623.5547839999999</v>
      </c>
      <c r="I375" s="5">
        <f t="shared" si="701"/>
        <v>27466.851175</v>
      </c>
      <c r="J375" s="5">
        <f t="shared" si="701"/>
        <v>4291.0476929999995</v>
      </c>
      <c r="K375" s="5">
        <f t="shared" si="701"/>
        <v>6592.0442819999998</v>
      </c>
      <c r="L375" s="5">
        <f t="shared" si="701"/>
        <v>3420.4003349999998</v>
      </c>
      <c r="M375" s="5">
        <f t="shared" si="701"/>
        <v>5327.5326429999996</v>
      </c>
      <c r="N375" s="5">
        <f t="shared" si="701"/>
        <v>29436.172579999995</v>
      </c>
      <c r="O375" s="5">
        <f t="shared" si="701"/>
        <v>4767.8307699999996</v>
      </c>
      <c r="P375" s="5">
        <f t="shared" si="701"/>
        <v>0</v>
      </c>
      <c r="Q375" s="5">
        <f t="shared" si="701"/>
        <v>7877.2856199999997</v>
      </c>
      <c r="R375" s="5">
        <f t="shared" si="701"/>
        <v>3897.1834119999999</v>
      </c>
      <c r="S375" s="5">
        <f t="shared" si="701"/>
        <v>870.64735799999994</v>
      </c>
      <c r="T375" s="5">
        <f t="shared" si="701"/>
        <v>11028.199868</v>
      </c>
      <c r="U375" s="5">
        <f t="shared" si="701"/>
        <v>3752.075519</v>
      </c>
      <c r="V375" s="5">
        <f t="shared" si="701"/>
        <v>7856.5559210000001</v>
      </c>
      <c r="W375" s="5">
        <f t="shared" si="701"/>
        <v>9494.2021420000001</v>
      </c>
      <c r="X375" s="5">
        <f t="shared" si="701"/>
        <v>12935.332175999998</v>
      </c>
      <c r="Y375" s="5">
        <f t="shared" si="701"/>
        <v>518.24247500000001</v>
      </c>
      <c r="Z375" s="5">
        <f t="shared" si="701"/>
        <v>0</v>
      </c>
      <c r="AA375" s="5">
        <f t="shared" si="701"/>
        <v>124.37819399999998</v>
      </c>
      <c r="AB375" s="5">
        <f t="shared" si="701"/>
        <v>0</v>
      </c>
      <c r="AC375" s="56"/>
      <c r="AD375" s="23"/>
    </row>
    <row r="376" spans="1:30" s="14" customFormat="1" ht="12.5">
      <c r="A376" s="81" t="s">
        <v>461</v>
      </c>
      <c r="B376" s="26">
        <f>4975127.84/2</f>
        <v>2487563.92</v>
      </c>
      <c r="C376" s="134">
        <f t="shared" si="626"/>
        <v>207296.99</v>
      </c>
      <c r="D376" s="35"/>
      <c r="E376" s="35"/>
      <c r="F376" s="35">
        <v>0.38569999999999999</v>
      </c>
      <c r="G376" s="35"/>
      <c r="H376" s="35"/>
      <c r="I376" s="35"/>
      <c r="J376" s="35"/>
      <c r="K376" s="35"/>
      <c r="L376" s="35"/>
      <c r="M376" s="35"/>
      <c r="N376" s="35">
        <v>0.50290000000000001</v>
      </c>
      <c r="O376" s="35"/>
      <c r="P376" s="35"/>
      <c r="Q376" s="35"/>
      <c r="R376" s="35"/>
      <c r="S376" s="35"/>
      <c r="T376" s="35"/>
      <c r="U376" s="35"/>
      <c r="V376" s="35">
        <v>0.1114</v>
      </c>
      <c r="W376" s="35"/>
      <c r="X376" s="35"/>
      <c r="Y376" s="35"/>
      <c r="Z376" s="4"/>
      <c r="AA376" s="4"/>
      <c r="AB376" s="4"/>
      <c r="AC376" s="56"/>
      <c r="AD376" s="23"/>
    </row>
    <row r="377" spans="1:30" s="14" customFormat="1" ht="12.5">
      <c r="A377" s="79"/>
      <c r="B377" s="194"/>
      <c r="C377" s="134"/>
      <c r="D377" s="5">
        <f t="shared" ref="D377" si="702">$C376*D376</f>
        <v>0</v>
      </c>
      <c r="E377" s="5">
        <f t="shared" ref="E377" si="703">$C376*E376</f>
        <v>0</v>
      </c>
      <c r="F377" s="5">
        <f t="shared" ref="F377:AB377" si="704">$C376*F376</f>
        <v>79954.449043000001</v>
      </c>
      <c r="G377" s="5">
        <f t="shared" si="704"/>
        <v>0</v>
      </c>
      <c r="H377" s="5">
        <f t="shared" si="704"/>
        <v>0</v>
      </c>
      <c r="I377" s="5">
        <f t="shared" si="704"/>
        <v>0</v>
      </c>
      <c r="J377" s="5">
        <f t="shared" si="704"/>
        <v>0</v>
      </c>
      <c r="K377" s="5">
        <f t="shared" si="704"/>
        <v>0</v>
      </c>
      <c r="L377" s="5">
        <f t="shared" si="704"/>
        <v>0</v>
      </c>
      <c r="M377" s="5">
        <f t="shared" si="704"/>
        <v>0</v>
      </c>
      <c r="N377" s="5">
        <f t="shared" si="704"/>
        <v>104249.656271</v>
      </c>
      <c r="O377" s="5">
        <f t="shared" si="704"/>
        <v>0</v>
      </c>
      <c r="P377" s="5">
        <f t="shared" si="704"/>
        <v>0</v>
      </c>
      <c r="Q377" s="5">
        <f t="shared" si="704"/>
        <v>0</v>
      </c>
      <c r="R377" s="5">
        <f t="shared" si="704"/>
        <v>0</v>
      </c>
      <c r="S377" s="5">
        <f t="shared" si="704"/>
        <v>0</v>
      </c>
      <c r="T377" s="5">
        <f t="shared" si="704"/>
        <v>0</v>
      </c>
      <c r="U377" s="5">
        <f t="shared" si="704"/>
        <v>0</v>
      </c>
      <c r="V377" s="5">
        <f t="shared" si="704"/>
        <v>23092.884685999998</v>
      </c>
      <c r="W377" s="5">
        <f t="shared" si="704"/>
        <v>0</v>
      </c>
      <c r="X377" s="5">
        <f t="shared" si="704"/>
        <v>0</v>
      </c>
      <c r="Y377" s="5">
        <f t="shared" si="704"/>
        <v>0</v>
      </c>
      <c r="Z377" s="5">
        <f t="shared" si="704"/>
        <v>0</v>
      </c>
      <c r="AA377" s="5">
        <f t="shared" si="704"/>
        <v>0</v>
      </c>
      <c r="AB377" s="5">
        <f t="shared" si="704"/>
        <v>0</v>
      </c>
      <c r="AC377" s="56"/>
      <c r="AD377" s="23"/>
    </row>
    <row r="378" spans="1:30" s="14" customFormat="1" ht="12.5">
      <c r="A378" s="81" t="s">
        <v>376</v>
      </c>
      <c r="B378" s="26">
        <v>13292130.25</v>
      </c>
      <c r="C378" s="134">
        <f t="shared" si="626"/>
        <v>1107677.52</v>
      </c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>
        <v>0.99839999999999995</v>
      </c>
      <c r="O378" s="35"/>
      <c r="P378" s="35"/>
      <c r="Q378" s="35"/>
      <c r="R378" s="35"/>
      <c r="S378" s="35"/>
      <c r="T378" s="35"/>
      <c r="U378" s="35"/>
      <c r="V378" s="35">
        <v>1.6000000000000001E-3</v>
      </c>
      <c r="W378" s="35"/>
      <c r="X378" s="35"/>
      <c r="Y378" s="35"/>
      <c r="Z378" s="4"/>
      <c r="AA378" s="4"/>
      <c r="AB378" s="4"/>
      <c r="AC378" s="56"/>
      <c r="AD378" s="23"/>
    </row>
    <row r="379" spans="1:30" s="14" customFormat="1" ht="12.5">
      <c r="A379" s="79"/>
      <c r="B379" s="194"/>
      <c r="C379" s="134"/>
      <c r="D379" s="5">
        <f t="shared" ref="D379" si="705">$C378*D378</f>
        <v>0</v>
      </c>
      <c r="E379" s="5">
        <f t="shared" ref="E379" si="706">$C378*E378</f>
        <v>0</v>
      </c>
      <c r="F379" s="5">
        <f t="shared" ref="F379:AB379" si="707">$C378*F378</f>
        <v>0</v>
      </c>
      <c r="G379" s="5">
        <f t="shared" si="707"/>
        <v>0</v>
      </c>
      <c r="H379" s="5">
        <f t="shared" si="707"/>
        <v>0</v>
      </c>
      <c r="I379" s="5">
        <f t="shared" si="707"/>
        <v>0</v>
      </c>
      <c r="J379" s="5">
        <f t="shared" si="707"/>
        <v>0</v>
      </c>
      <c r="K379" s="5">
        <f t="shared" si="707"/>
        <v>0</v>
      </c>
      <c r="L379" s="5">
        <f t="shared" si="707"/>
        <v>0</v>
      </c>
      <c r="M379" s="5">
        <f t="shared" si="707"/>
        <v>0</v>
      </c>
      <c r="N379" s="5">
        <f t="shared" si="707"/>
        <v>1105905.235968</v>
      </c>
      <c r="O379" s="5">
        <f t="shared" si="707"/>
        <v>0</v>
      </c>
      <c r="P379" s="5">
        <f t="shared" si="707"/>
        <v>0</v>
      </c>
      <c r="Q379" s="5">
        <f t="shared" si="707"/>
        <v>0</v>
      </c>
      <c r="R379" s="5">
        <f t="shared" si="707"/>
        <v>0</v>
      </c>
      <c r="S379" s="5">
        <f t="shared" si="707"/>
        <v>0</v>
      </c>
      <c r="T379" s="5">
        <f t="shared" si="707"/>
        <v>0</v>
      </c>
      <c r="U379" s="5">
        <f t="shared" si="707"/>
        <v>0</v>
      </c>
      <c r="V379" s="5">
        <f t="shared" si="707"/>
        <v>1772.284032</v>
      </c>
      <c r="W379" s="5">
        <f t="shared" si="707"/>
        <v>0</v>
      </c>
      <c r="X379" s="5">
        <f t="shared" si="707"/>
        <v>0</v>
      </c>
      <c r="Y379" s="5">
        <f t="shared" si="707"/>
        <v>0</v>
      </c>
      <c r="Z379" s="5">
        <f t="shared" si="707"/>
        <v>0</v>
      </c>
      <c r="AA379" s="5">
        <f t="shared" si="707"/>
        <v>0</v>
      </c>
      <c r="AB379" s="5">
        <f t="shared" si="707"/>
        <v>0</v>
      </c>
      <c r="AC379" s="56"/>
      <c r="AD379" s="23"/>
    </row>
    <row r="380" spans="1:30" s="14" customFormat="1" ht="12.5">
      <c r="A380" s="81" t="s">
        <v>377</v>
      </c>
      <c r="B380" s="26">
        <v>9847325.1199999992</v>
      </c>
      <c r="C380" s="134">
        <f t="shared" si="626"/>
        <v>820610.43</v>
      </c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>
        <v>0.99839999999999995</v>
      </c>
      <c r="O380" s="35"/>
      <c r="P380" s="35"/>
      <c r="Q380" s="35"/>
      <c r="R380" s="35"/>
      <c r="S380" s="35"/>
      <c r="T380" s="35"/>
      <c r="U380" s="35"/>
      <c r="V380" s="35">
        <v>1.6000000000000001E-3</v>
      </c>
      <c r="W380" s="35"/>
      <c r="X380" s="35"/>
      <c r="Y380" s="35"/>
      <c r="Z380" s="4"/>
      <c r="AA380" s="4"/>
      <c r="AB380" s="4"/>
      <c r="AC380" s="56"/>
      <c r="AD380" s="23"/>
    </row>
    <row r="381" spans="1:30" s="14" customFormat="1" ht="12.5">
      <c r="A381" s="79"/>
      <c r="B381" s="194"/>
      <c r="C381" s="134"/>
      <c r="D381" s="5">
        <f t="shared" ref="D381" si="708">$C380*D380</f>
        <v>0</v>
      </c>
      <c r="E381" s="5">
        <f t="shared" ref="E381" si="709">$C380*E380</f>
        <v>0</v>
      </c>
      <c r="F381" s="5">
        <f t="shared" ref="F381:AB381" si="710">$C380*F380</f>
        <v>0</v>
      </c>
      <c r="G381" s="5">
        <f t="shared" si="710"/>
        <v>0</v>
      </c>
      <c r="H381" s="5">
        <f t="shared" si="710"/>
        <v>0</v>
      </c>
      <c r="I381" s="5">
        <f t="shared" si="710"/>
        <v>0</v>
      </c>
      <c r="J381" s="5">
        <f t="shared" si="710"/>
        <v>0</v>
      </c>
      <c r="K381" s="5">
        <f t="shared" si="710"/>
        <v>0</v>
      </c>
      <c r="L381" s="5">
        <f t="shared" si="710"/>
        <v>0</v>
      </c>
      <c r="M381" s="5">
        <f t="shared" si="710"/>
        <v>0</v>
      </c>
      <c r="N381" s="5">
        <f t="shared" si="710"/>
        <v>819297.45331200003</v>
      </c>
      <c r="O381" s="5">
        <f t="shared" si="710"/>
        <v>0</v>
      </c>
      <c r="P381" s="5">
        <f t="shared" si="710"/>
        <v>0</v>
      </c>
      <c r="Q381" s="5">
        <f t="shared" si="710"/>
        <v>0</v>
      </c>
      <c r="R381" s="5">
        <f t="shared" si="710"/>
        <v>0</v>
      </c>
      <c r="S381" s="5">
        <f t="shared" si="710"/>
        <v>0</v>
      </c>
      <c r="T381" s="5">
        <f t="shared" si="710"/>
        <v>0</v>
      </c>
      <c r="U381" s="5">
        <f t="shared" si="710"/>
        <v>0</v>
      </c>
      <c r="V381" s="5">
        <f t="shared" si="710"/>
        <v>1312.9766880000002</v>
      </c>
      <c r="W381" s="5">
        <f t="shared" si="710"/>
        <v>0</v>
      </c>
      <c r="X381" s="5">
        <f t="shared" si="710"/>
        <v>0</v>
      </c>
      <c r="Y381" s="5">
        <f t="shared" si="710"/>
        <v>0</v>
      </c>
      <c r="Z381" s="5">
        <f t="shared" si="710"/>
        <v>0</v>
      </c>
      <c r="AA381" s="5">
        <f t="shared" si="710"/>
        <v>0</v>
      </c>
      <c r="AB381" s="5">
        <f t="shared" si="710"/>
        <v>0</v>
      </c>
      <c r="AC381" s="56"/>
      <c r="AD381" s="23"/>
    </row>
    <row r="382" spans="1:30" s="14" customFormat="1" ht="12.5">
      <c r="A382" s="81" t="s">
        <v>379</v>
      </c>
      <c r="B382" s="26">
        <f>6593875.75/2</f>
        <v>3296937.875</v>
      </c>
      <c r="C382" s="134">
        <f t="shared" si="626"/>
        <v>274744.82</v>
      </c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>
        <v>0.9617</v>
      </c>
      <c r="O382" s="35"/>
      <c r="P382" s="35"/>
      <c r="Q382" s="35"/>
      <c r="R382" s="35"/>
      <c r="S382" s="35"/>
      <c r="T382" s="35"/>
      <c r="U382" s="35"/>
      <c r="V382" s="35">
        <v>3.8300000000000001E-2</v>
      </c>
      <c r="W382" s="35"/>
      <c r="X382" s="35"/>
      <c r="Y382" s="35"/>
      <c r="Z382" s="4"/>
      <c r="AA382" s="4"/>
      <c r="AB382" s="4"/>
      <c r="AC382" s="56"/>
      <c r="AD382" s="23"/>
    </row>
    <row r="383" spans="1:30" s="14" customFormat="1" ht="12.5">
      <c r="A383" s="79"/>
      <c r="B383" s="194"/>
      <c r="C383" s="134"/>
      <c r="D383" s="5">
        <f t="shared" ref="D383" si="711">$C382*D382</f>
        <v>0</v>
      </c>
      <c r="E383" s="5">
        <f t="shared" ref="E383" si="712">$C382*E382</f>
        <v>0</v>
      </c>
      <c r="F383" s="5">
        <f t="shared" ref="F383:AB383" si="713">$C382*F382</f>
        <v>0</v>
      </c>
      <c r="G383" s="5">
        <f t="shared" si="713"/>
        <v>0</v>
      </c>
      <c r="H383" s="5">
        <f t="shared" si="713"/>
        <v>0</v>
      </c>
      <c r="I383" s="5">
        <f t="shared" si="713"/>
        <v>0</v>
      </c>
      <c r="J383" s="5">
        <f t="shared" si="713"/>
        <v>0</v>
      </c>
      <c r="K383" s="5">
        <f t="shared" si="713"/>
        <v>0</v>
      </c>
      <c r="L383" s="5">
        <f t="shared" si="713"/>
        <v>0</v>
      </c>
      <c r="M383" s="5">
        <f t="shared" si="713"/>
        <v>0</v>
      </c>
      <c r="N383" s="5">
        <f t="shared" si="713"/>
        <v>264222.09339400003</v>
      </c>
      <c r="O383" s="5">
        <f t="shared" si="713"/>
        <v>0</v>
      </c>
      <c r="P383" s="5">
        <f t="shared" si="713"/>
        <v>0</v>
      </c>
      <c r="Q383" s="5">
        <f t="shared" si="713"/>
        <v>0</v>
      </c>
      <c r="R383" s="5">
        <f t="shared" si="713"/>
        <v>0</v>
      </c>
      <c r="S383" s="5">
        <f t="shared" si="713"/>
        <v>0</v>
      </c>
      <c r="T383" s="5">
        <f t="shared" si="713"/>
        <v>0</v>
      </c>
      <c r="U383" s="5">
        <f t="shared" si="713"/>
        <v>0</v>
      </c>
      <c r="V383" s="5">
        <f t="shared" si="713"/>
        <v>10522.726606</v>
      </c>
      <c r="W383" s="5">
        <f t="shared" si="713"/>
        <v>0</v>
      </c>
      <c r="X383" s="5">
        <f t="shared" si="713"/>
        <v>0</v>
      </c>
      <c r="Y383" s="5">
        <f t="shared" si="713"/>
        <v>0</v>
      </c>
      <c r="Z383" s="5">
        <f t="shared" si="713"/>
        <v>0</v>
      </c>
      <c r="AA383" s="5">
        <f t="shared" si="713"/>
        <v>0</v>
      </c>
      <c r="AB383" s="5">
        <f t="shared" si="713"/>
        <v>0</v>
      </c>
      <c r="AC383" s="56"/>
      <c r="AD383" s="23"/>
    </row>
    <row r="384" spans="1:30" s="14" customFormat="1" ht="12.5">
      <c r="A384" s="81" t="s">
        <v>378</v>
      </c>
      <c r="B384" s="26">
        <f>6593875.75/2</f>
        <v>3296937.875</v>
      </c>
      <c r="C384" s="134">
        <f t="shared" si="626"/>
        <v>274744.82</v>
      </c>
      <c r="D384" s="35">
        <v>1.5800000000000002E-2</v>
      </c>
      <c r="E384" s="35">
        <v>0.1371</v>
      </c>
      <c r="F384" s="35">
        <v>5.4899999999999997E-2</v>
      </c>
      <c r="G384" s="35">
        <v>7.6899999999999996E-2</v>
      </c>
      <c r="H384" s="35">
        <v>4.1599999999999998E-2</v>
      </c>
      <c r="I384" s="35">
        <v>0.13250000000000001</v>
      </c>
      <c r="J384" s="35">
        <v>2.07E-2</v>
      </c>
      <c r="K384" s="35">
        <v>3.1800000000000002E-2</v>
      </c>
      <c r="L384" s="35">
        <v>1.6500000000000001E-2</v>
      </c>
      <c r="M384" s="35">
        <v>2.5700000000000001E-2</v>
      </c>
      <c r="N384" s="35">
        <v>0.14199999999999999</v>
      </c>
      <c r="O384" s="35">
        <v>2.3E-2</v>
      </c>
      <c r="P384" s="35">
        <v>0</v>
      </c>
      <c r="Q384" s="35">
        <v>3.7999999999999999E-2</v>
      </c>
      <c r="R384" s="35">
        <v>1.8800000000000001E-2</v>
      </c>
      <c r="S384" s="35">
        <v>4.1999999999999997E-3</v>
      </c>
      <c r="T384" s="35">
        <v>5.3199999999999997E-2</v>
      </c>
      <c r="U384" s="35">
        <v>1.8100000000000002E-2</v>
      </c>
      <c r="V384" s="35">
        <v>3.7900000000000003E-2</v>
      </c>
      <c r="W384" s="35">
        <v>4.58E-2</v>
      </c>
      <c r="X384" s="35">
        <v>6.2399999999999997E-2</v>
      </c>
      <c r="Y384" s="35">
        <v>2.5000000000000001E-3</v>
      </c>
      <c r="Z384" s="4">
        <v>0</v>
      </c>
      <c r="AA384" s="4">
        <v>5.9999999999999995E-4</v>
      </c>
      <c r="AB384" s="4">
        <v>0</v>
      </c>
      <c r="AC384" s="56"/>
      <c r="AD384" s="23"/>
    </row>
    <row r="385" spans="1:30" s="14" customFormat="1" ht="12.5">
      <c r="A385" s="79"/>
      <c r="B385" s="67"/>
      <c r="C385" s="134"/>
      <c r="D385" s="5">
        <f t="shared" ref="D385" si="714">$C384*D384</f>
        <v>4340.9681560000008</v>
      </c>
      <c r="E385" s="5">
        <f t="shared" ref="E385" si="715">$C384*E384</f>
        <v>37667.514821999997</v>
      </c>
      <c r="F385" s="5">
        <f t="shared" ref="F385:AB385" si="716">$C384*F384</f>
        <v>15083.490618</v>
      </c>
      <c r="G385" s="5">
        <f t="shared" si="716"/>
        <v>21127.876658000001</v>
      </c>
      <c r="H385" s="5">
        <f t="shared" si="716"/>
        <v>11429.384512000001</v>
      </c>
      <c r="I385" s="5">
        <f t="shared" si="716"/>
        <v>36403.688650000004</v>
      </c>
      <c r="J385" s="5">
        <f t="shared" si="716"/>
        <v>5687.2177739999997</v>
      </c>
      <c r="K385" s="5">
        <f t="shared" si="716"/>
        <v>8736.8852760000009</v>
      </c>
      <c r="L385" s="5">
        <f t="shared" si="716"/>
        <v>4533.28953</v>
      </c>
      <c r="M385" s="5">
        <f t="shared" si="716"/>
        <v>7060.9418740000001</v>
      </c>
      <c r="N385" s="5">
        <f t="shared" si="716"/>
        <v>39013.764439999999</v>
      </c>
      <c r="O385" s="5">
        <f t="shared" si="716"/>
        <v>6319.1308600000002</v>
      </c>
      <c r="P385" s="5">
        <f t="shared" si="716"/>
        <v>0</v>
      </c>
      <c r="Q385" s="5">
        <f t="shared" si="716"/>
        <v>10440.303159999999</v>
      </c>
      <c r="R385" s="5">
        <f t="shared" si="716"/>
        <v>5165.2026160000005</v>
      </c>
      <c r="S385" s="5">
        <f t="shared" si="716"/>
        <v>1153.9282439999999</v>
      </c>
      <c r="T385" s="5">
        <f t="shared" si="716"/>
        <v>14616.424423999999</v>
      </c>
      <c r="U385" s="5">
        <f t="shared" si="716"/>
        <v>4972.8812420000004</v>
      </c>
      <c r="V385" s="5">
        <f t="shared" si="716"/>
        <v>10412.828678000002</v>
      </c>
      <c r="W385" s="5">
        <f t="shared" si="716"/>
        <v>12583.312756000001</v>
      </c>
      <c r="X385" s="5">
        <f t="shared" si="716"/>
        <v>17144.076767999999</v>
      </c>
      <c r="Y385" s="5">
        <f t="shared" si="716"/>
        <v>686.86205000000007</v>
      </c>
      <c r="Z385" s="5">
        <f t="shared" si="716"/>
        <v>0</v>
      </c>
      <c r="AA385" s="5">
        <f t="shared" si="716"/>
        <v>164.846892</v>
      </c>
      <c r="AB385" s="5">
        <f t="shared" si="716"/>
        <v>0</v>
      </c>
      <c r="AC385" s="56"/>
      <c r="AD385" s="23"/>
    </row>
    <row r="386" spans="1:30" s="14" customFormat="1" ht="12.5">
      <c r="A386" s="81" t="s">
        <v>468</v>
      </c>
      <c r="B386" s="26">
        <v>163523.16</v>
      </c>
      <c r="C386" s="134">
        <f t="shared" si="626"/>
        <v>13626.93</v>
      </c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>
        <v>0.99839999999999995</v>
      </c>
      <c r="O386" s="35"/>
      <c r="P386" s="35"/>
      <c r="Q386" s="35"/>
      <c r="R386" s="35"/>
      <c r="S386" s="35"/>
      <c r="T386" s="35"/>
      <c r="U386" s="35"/>
      <c r="V386" s="35">
        <v>1.6000000000000001E-3</v>
      </c>
      <c r="W386" s="35"/>
      <c r="X386" s="35"/>
      <c r="Y386" s="35"/>
      <c r="Z386" s="4"/>
      <c r="AA386" s="4"/>
      <c r="AB386" s="4"/>
      <c r="AC386" s="56"/>
      <c r="AD386" s="23"/>
    </row>
    <row r="387" spans="1:30" s="14" customFormat="1" ht="12.5">
      <c r="A387" s="79"/>
      <c r="B387" s="194"/>
      <c r="C387" s="134"/>
      <c r="D387" s="5">
        <f t="shared" ref="D387" si="717">$C386*D386</f>
        <v>0</v>
      </c>
      <c r="E387" s="5">
        <f t="shared" ref="E387" si="718">$C386*E386</f>
        <v>0</v>
      </c>
      <c r="F387" s="5">
        <f t="shared" ref="F387:AB387" si="719">$C386*F386</f>
        <v>0</v>
      </c>
      <c r="G387" s="5">
        <f t="shared" si="719"/>
        <v>0</v>
      </c>
      <c r="H387" s="5">
        <f t="shared" si="719"/>
        <v>0</v>
      </c>
      <c r="I387" s="5">
        <f t="shared" si="719"/>
        <v>0</v>
      </c>
      <c r="J387" s="5">
        <f t="shared" si="719"/>
        <v>0</v>
      </c>
      <c r="K387" s="5">
        <f t="shared" si="719"/>
        <v>0</v>
      </c>
      <c r="L387" s="5">
        <f t="shared" si="719"/>
        <v>0</v>
      </c>
      <c r="M387" s="5">
        <f t="shared" si="719"/>
        <v>0</v>
      </c>
      <c r="N387" s="5">
        <f t="shared" si="719"/>
        <v>13605.126912</v>
      </c>
      <c r="O387" s="5">
        <f t="shared" si="719"/>
        <v>0</v>
      </c>
      <c r="P387" s="5">
        <f t="shared" si="719"/>
        <v>0</v>
      </c>
      <c r="Q387" s="5">
        <f t="shared" si="719"/>
        <v>0</v>
      </c>
      <c r="R387" s="5">
        <f t="shared" si="719"/>
        <v>0</v>
      </c>
      <c r="S387" s="5">
        <f t="shared" si="719"/>
        <v>0</v>
      </c>
      <c r="T387" s="5">
        <f t="shared" si="719"/>
        <v>0</v>
      </c>
      <c r="U387" s="5">
        <f t="shared" si="719"/>
        <v>0</v>
      </c>
      <c r="V387" s="5">
        <f t="shared" si="719"/>
        <v>21.803088000000002</v>
      </c>
      <c r="W387" s="5">
        <f t="shared" si="719"/>
        <v>0</v>
      </c>
      <c r="X387" s="5">
        <f t="shared" si="719"/>
        <v>0</v>
      </c>
      <c r="Y387" s="5">
        <f t="shared" si="719"/>
        <v>0</v>
      </c>
      <c r="Z387" s="5">
        <f t="shared" si="719"/>
        <v>0</v>
      </c>
      <c r="AA387" s="5">
        <f t="shared" si="719"/>
        <v>0</v>
      </c>
      <c r="AB387" s="5">
        <f t="shared" si="719"/>
        <v>0</v>
      </c>
      <c r="AC387" s="56"/>
      <c r="AD387" s="23"/>
    </row>
    <row r="388" spans="1:30" s="14" customFormat="1" ht="12.5">
      <c r="A388" s="81" t="s">
        <v>469</v>
      </c>
      <c r="B388" s="26">
        <v>12794.42</v>
      </c>
      <c r="C388" s="134">
        <f t="shared" si="626"/>
        <v>1066.2</v>
      </c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>
        <v>0.99839999999999995</v>
      </c>
      <c r="O388" s="35"/>
      <c r="P388" s="35"/>
      <c r="Q388" s="35"/>
      <c r="R388" s="35"/>
      <c r="S388" s="35"/>
      <c r="T388" s="35"/>
      <c r="U388" s="35"/>
      <c r="V388" s="35">
        <v>1.6000000000000001E-3</v>
      </c>
      <c r="W388" s="35"/>
      <c r="X388" s="35"/>
      <c r="Y388" s="35"/>
      <c r="Z388" s="4"/>
      <c r="AA388" s="4"/>
      <c r="AB388" s="4"/>
      <c r="AC388" s="56"/>
      <c r="AD388" s="23"/>
    </row>
    <row r="389" spans="1:30" s="14" customFormat="1" ht="12.5">
      <c r="A389" s="79"/>
      <c r="B389" s="194"/>
      <c r="C389" s="134"/>
      <c r="D389" s="5">
        <f t="shared" ref="D389" si="720">$C388*D388</f>
        <v>0</v>
      </c>
      <c r="E389" s="5">
        <f t="shared" ref="E389" si="721">$C388*E388</f>
        <v>0</v>
      </c>
      <c r="F389" s="5">
        <f t="shared" ref="F389:AB389" si="722">$C388*F388</f>
        <v>0</v>
      </c>
      <c r="G389" s="5">
        <f t="shared" si="722"/>
        <v>0</v>
      </c>
      <c r="H389" s="5">
        <f t="shared" si="722"/>
        <v>0</v>
      </c>
      <c r="I389" s="5">
        <f t="shared" si="722"/>
        <v>0</v>
      </c>
      <c r="J389" s="5">
        <f t="shared" si="722"/>
        <v>0</v>
      </c>
      <c r="K389" s="5">
        <f t="shared" si="722"/>
        <v>0</v>
      </c>
      <c r="L389" s="5">
        <f t="shared" si="722"/>
        <v>0</v>
      </c>
      <c r="M389" s="5">
        <f t="shared" si="722"/>
        <v>0</v>
      </c>
      <c r="N389" s="5">
        <f t="shared" si="722"/>
        <v>1064.4940799999999</v>
      </c>
      <c r="O389" s="5">
        <f t="shared" si="722"/>
        <v>0</v>
      </c>
      <c r="P389" s="5">
        <f t="shared" si="722"/>
        <v>0</v>
      </c>
      <c r="Q389" s="5">
        <f t="shared" si="722"/>
        <v>0</v>
      </c>
      <c r="R389" s="5">
        <f t="shared" si="722"/>
        <v>0</v>
      </c>
      <c r="S389" s="5">
        <f t="shared" si="722"/>
        <v>0</v>
      </c>
      <c r="T389" s="5">
        <f t="shared" si="722"/>
        <v>0</v>
      </c>
      <c r="U389" s="5">
        <f t="shared" si="722"/>
        <v>0</v>
      </c>
      <c r="V389" s="5">
        <f t="shared" si="722"/>
        <v>1.7059200000000001</v>
      </c>
      <c r="W389" s="5">
        <f t="shared" si="722"/>
        <v>0</v>
      </c>
      <c r="X389" s="5">
        <f t="shared" si="722"/>
        <v>0</v>
      </c>
      <c r="Y389" s="5">
        <f t="shared" si="722"/>
        <v>0</v>
      </c>
      <c r="Z389" s="5">
        <f t="shared" si="722"/>
        <v>0</v>
      </c>
      <c r="AA389" s="5">
        <f t="shared" si="722"/>
        <v>0</v>
      </c>
      <c r="AB389" s="5">
        <f t="shared" si="722"/>
        <v>0</v>
      </c>
      <c r="AC389" s="56"/>
      <c r="AD389" s="23"/>
    </row>
    <row r="390" spans="1:30" s="14" customFormat="1" ht="12.5">
      <c r="A390" s="81" t="s">
        <v>470</v>
      </c>
      <c r="B390" s="26">
        <v>10222.209999999999</v>
      </c>
      <c r="C390" s="134">
        <f t="shared" si="626"/>
        <v>851.85</v>
      </c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>
        <v>0.99839999999999995</v>
      </c>
      <c r="O390" s="35"/>
      <c r="P390" s="35"/>
      <c r="Q390" s="35"/>
      <c r="R390" s="35"/>
      <c r="S390" s="35"/>
      <c r="T390" s="35"/>
      <c r="U390" s="35"/>
      <c r="V390" s="35">
        <v>1.6000000000000001E-3</v>
      </c>
      <c r="W390" s="35"/>
      <c r="X390" s="35"/>
      <c r="Y390" s="35"/>
      <c r="Z390" s="4"/>
      <c r="AA390" s="4"/>
      <c r="AB390" s="4"/>
      <c r="AC390" s="56"/>
      <c r="AD390" s="23"/>
    </row>
    <row r="391" spans="1:30" s="14" customFormat="1" ht="12.5">
      <c r="A391" s="79"/>
      <c r="B391" s="194"/>
      <c r="C391" s="134"/>
      <c r="D391" s="5">
        <f t="shared" ref="D391" si="723">$C390*D390</f>
        <v>0</v>
      </c>
      <c r="E391" s="5">
        <f t="shared" ref="E391" si="724">$C390*E390</f>
        <v>0</v>
      </c>
      <c r="F391" s="5">
        <f t="shared" ref="F391:AB391" si="725">$C390*F390</f>
        <v>0</v>
      </c>
      <c r="G391" s="5">
        <f t="shared" si="725"/>
        <v>0</v>
      </c>
      <c r="H391" s="5">
        <f t="shared" si="725"/>
        <v>0</v>
      </c>
      <c r="I391" s="5">
        <f t="shared" si="725"/>
        <v>0</v>
      </c>
      <c r="J391" s="5">
        <f t="shared" si="725"/>
        <v>0</v>
      </c>
      <c r="K391" s="5">
        <f t="shared" si="725"/>
        <v>0</v>
      </c>
      <c r="L391" s="5">
        <f t="shared" si="725"/>
        <v>0</v>
      </c>
      <c r="M391" s="5">
        <f t="shared" si="725"/>
        <v>0</v>
      </c>
      <c r="N391" s="5">
        <f t="shared" si="725"/>
        <v>850.48703999999998</v>
      </c>
      <c r="O391" s="5">
        <f t="shared" si="725"/>
        <v>0</v>
      </c>
      <c r="P391" s="5">
        <f t="shared" si="725"/>
        <v>0</v>
      </c>
      <c r="Q391" s="5">
        <f t="shared" si="725"/>
        <v>0</v>
      </c>
      <c r="R391" s="5">
        <f t="shared" si="725"/>
        <v>0</v>
      </c>
      <c r="S391" s="5">
        <f t="shared" si="725"/>
        <v>0</v>
      </c>
      <c r="T391" s="5">
        <f t="shared" si="725"/>
        <v>0</v>
      </c>
      <c r="U391" s="5">
        <f t="shared" si="725"/>
        <v>0</v>
      </c>
      <c r="V391" s="5">
        <f t="shared" si="725"/>
        <v>1.3629600000000002</v>
      </c>
      <c r="W391" s="5">
        <f t="shared" si="725"/>
        <v>0</v>
      </c>
      <c r="X391" s="5">
        <f t="shared" si="725"/>
        <v>0</v>
      </c>
      <c r="Y391" s="5">
        <f t="shared" si="725"/>
        <v>0</v>
      </c>
      <c r="Z391" s="5">
        <f t="shared" si="725"/>
        <v>0</v>
      </c>
      <c r="AA391" s="5">
        <f t="shared" si="725"/>
        <v>0</v>
      </c>
      <c r="AB391" s="5">
        <f t="shared" si="725"/>
        <v>0</v>
      </c>
      <c r="AC391" s="56"/>
      <c r="AD391" s="23"/>
    </row>
    <row r="392" spans="1:30" s="14" customFormat="1" ht="12.5">
      <c r="A392" s="81" t="s">
        <v>471</v>
      </c>
      <c r="B392" s="26">
        <f>10819429.27/2</f>
        <v>5409714.6349999998</v>
      </c>
      <c r="C392" s="134">
        <f t="shared" si="626"/>
        <v>450809.55</v>
      </c>
      <c r="D392" s="35">
        <v>1.5800000000000002E-2</v>
      </c>
      <c r="E392" s="35">
        <v>0.1371</v>
      </c>
      <c r="F392" s="35">
        <v>5.4899999999999997E-2</v>
      </c>
      <c r="G392" s="35">
        <v>7.6899999999999996E-2</v>
      </c>
      <c r="H392" s="35">
        <v>4.1599999999999998E-2</v>
      </c>
      <c r="I392" s="35">
        <v>0.13250000000000001</v>
      </c>
      <c r="J392" s="35">
        <v>2.07E-2</v>
      </c>
      <c r="K392" s="35">
        <v>3.1800000000000002E-2</v>
      </c>
      <c r="L392" s="35">
        <v>1.6500000000000001E-2</v>
      </c>
      <c r="M392" s="35">
        <v>2.5700000000000001E-2</v>
      </c>
      <c r="N392" s="35">
        <v>0.14199999999999999</v>
      </c>
      <c r="O392" s="35">
        <v>2.3E-2</v>
      </c>
      <c r="P392" s="35">
        <v>0</v>
      </c>
      <c r="Q392" s="35">
        <v>3.7999999999999999E-2</v>
      </c>
      <c r="R392" s="35">
        <v>1.8800000000000001E-2</v>
      </c>
      <c r="S392" s="35">
        <v>4.1999999999999997E-3</v>
      </c>
      <c r="T392" s="35">
        <v>5.3199999999999997E-2</v>
      </c>
      <c r="U392" s="35">
        <v>1.8100000000000002E-2</v>
      </c>
      <c r="V392" s="35">
        <v>3.7900000000000003E-2</v>
      </c>
      <c r="W392" s="35">
        <v>4.58E-2</v>
      </c>
      <c r="X392" s="35">
        <v>6.2399999999999997E-2</v>
      </c>
      <c r="Y392" s="35">
        <v>2.5000000000000001E-3</v>
      </c>
      <c r="Z392" s="4">
        <v>0</v>
      </c>
      <c r="AA392" s="4">
        <v>5.9999999999999995E-4</v>
      </c>
      <c r="AB392" s="4">
        <v>0</v>
      </c>
      <c r="AC392" s="56"/>
      <c r="AD392" s="23"/>
    </row>
    <row r="393" spans="1:30" s="14" customFormat="1" ht="12.5">
      <c r="A393" s="82"/>
      <c r="B393" s="194"/>
      <c r="C393" s="134"/>
      <c r="D393" s="36">
        <f t="shared" ref="D393" si="726">$C392*D392</f>
        <v>7122.7908900000002</v>
      </c>
      <c r="E393" s="36">
        <f t="shared" ref="E393" si="727">$C392*E392</f>
        <v>61805.989304999996</v>
      </c>
      <c r="F393" s="36">
        <f t="shared" ref="F393:AA393" si="728">$C392*F392</f>
        <v>24749.444294999998</v>
      </c>
      <c r="G393" s="36">
        <f t="shared" si="728"/>
        <v>34667.254394999996</v>
      </c>
      <c r="H393" s="36">
        <f t="shared" si="728"/>
        <v>18753.67728</v>
      </c>
      <c r="I393" s="36">
        <f t="shared" si="728"/>
        <v>59732.265375000003</v>
      </c>
      <c r="J393" s="36">
        <f t="shared" si="728"/>
        <v>9331.7576850000005</v>
      </c>
      <c r="K393" s="36">
        <f t="shared" si="728"/>
        <v>14335.743690000001</v>
      </c>
      <c r="L393" s="36">
        <f t="shared" si="728"/>
        <v>7438.357575</v>
      </c>
      <c r="M393" s="36">
        <f t="shared" si="728"/>
        <v>11585.805435</v>
      </c>
      <c r="N393" s="36">
        <f t="shared" si="728"/>
        <v>64014.956099999996</v>
      </c>
      <c r="O393" s="36">
        <f t="shared" si="728"/>
        <v>10368.619649999999</v>
      </c>
      <c r="P393" s="36">
        <f t="shared" si="728"/>
        <v>0</v>
      </c>
      <c r="Q393" s="36">
        <f t="shared" si="728"/>
        <v>17130.762899999998</v>
      </c>
      <c r="R393" s="36">
        <f t="shared" si="728"/>
        <v>8475.2195400000001</v>
      </c>
      <c r="S393" s="36">
        <f t="shared" si="728"/>
        <v>1893.4001099999998</v>
      </c>
      <c r="T393" s="36">
        <f t="shared" si="728"/>
        <v>23983.068059999998</v>
      </c>
      <c r="U393" s="36">
        <f t="shared" si="728"/>
        <v>8159.6528550000003</v>
      </c>
      <c r="V393" s="36">
        <f t="shared" si="728"/>
        <v>17085.681945</v>
      </c>
      <c r="W393" s="36">
        <f t="shared" si="728"/>
        <v>20647.077389999999</v>
      </c>
      <c r="X393" s="36">
        <f t="shared" si="728"/>
        <v>28130.515919999998</v>
      </c>
      <c r="Y393" s="36">
        <f t="shared" si="728"/>
        <v>1127.0238750000001</v>
      </c>
      <c r="Z393" s="36">
        <f t="shared" si="728"/>
        <v>0</v>
      </c>
      <c r="AA393" s="36">
        <f t="shared" si="728"/>
        <v>270.48572999999999</v>
      </c>
      <c r="AB393" s="36">
        <f t="shared" ref="AB393" si="729">$C392*AB392</f>
        <v>0</v>
      </c>
      <c r="AC393" s="56"/>
      <c r="AD393" s="23"/>
    </row>
    <row r="394" spans="1:30" s="14" customFormat="1" ht="12.5">
      <c r="A394" s="81" t="s">
        <v>545</v>
      </c>
      <c r="B394" s="26">
        <f>10819429.27/2</f>
        <v>5409714.6349999998</v>
      </c>
      <c r="C394" s="134">
        <f t="shared" si="626"/>
        <v>450809.55</v>
      </c>
      <c r="D394" s="35"/>
      <c r="E394" s="35"/>
      <c r="F394" s="35">
        <v>6.0400000000000002E-2</v>
      </c>
      <c r="G394" s="35"/>
      <c r="H394" s="35">
        <v>4.9799999999999997E-2</v>
      </c>
      <c r="I394" s="35"/>
      <c r="J394" s="35"/>
      <c r="K394" s="35"/>
      <c r="L394" s="35"/>
      <c r="M394" s="35"/>
      <c r="N394" s="35">
        <v>0.81930000000000003</v>
      </c>
      <c r="O394" s="35"/>
      <c r="P394" s="35"/>
      <c r="Q394" s="35"/>
      <c r="R394" s="35"/>
      <c r="S394" s="35"/>
      <c r="T394" s="35"/>
      <c r="U394" s="35"/>
      <c r="V394" s="35">
        <v>7.0499999999999993E-2</v>
      </c>
      <c r="W394" s="35"/>
      <c r="X394" s="35"/>
      <c r="Y394" s="35"/>
      <c r="Z394" s="37"/>
      <c r="AA394" s="37"/>
      <c r="AB394" s="37"/>
      <c r="AC394" s="56"/>
      <c r="AD394" s="23"/>
    </row>
    <row r="395" spans="1:30" s="14" customFormat="1" ht="12.5">
      <c r="A395" s="82"/>
      <c r="B395" s="194"/>
      <c r="C395" s="134"/>
      <c r="D395" s="36">
        <f t="shared" ref="D395" si="730">$C394*D394</f>
        <v>0</v>
      </c>
      <c r="E395" s="36">
        <f t="shared" ref="E395" si="731">$C394*E394</f>
        <v>0</v>
      </c>
      <c r="F395" s="36">
        <f t="shared" ref="F395:AB395" si="732">$C394*F394</f>
        <v>27228.896820000002</v>
      </c>
      <c r="G395" s="36">
        <f t="shared" si="732"/>
        <v>0</v>
      </c>
      <c r="H395" s="36">
        <f t="shared" si="732"/>
        <v>22450.315589999998</v>
      </c>
      <c r="I395" s="36">
        <f t="shared" si="732"/>
        <v>0</v>
      </c>
      <c r="J395" s="36">
        <f t="shared" si="732"/>
        <v>0</v>
      </c>
      <c r="K395" s="36">
        <f t="shared" si="732"/>
        <v>0</v>
      </c>
      <c r="L395" s="36">
        <f t="shared" si="732"/>
        <v>0</v>
      </c>
      <c r="M395" s="36">
        <f t="shared" si="732"/>
        <v>0</v>
      </c>
      <c r="N395" s="36">
        <f t="shared" si="732"/>
        <v>369348.26431499998</v>
      </c>
      <c r="O395" s="36">
        <f t="shared" si="732"/>
        <v>0</v>
      </c>
      <c r="P395" s="36">
        <f t="shared" si="732"/>
        <v>0</v>
      </c>
      <c r="Q395" s="36">
        <f t="shared" si="732"/>
        <v>0</v>
      </c>
      <c r="R395" s="36">
        <f t="shared" si="732"/>
        <v>0</v>
      </c>
      <c r="S395" s="36">
        <f t="shared" si="732"/>
        <v>0</v>
      </c>
      <c r="T395" s="36">
        <f t="shared" si="732"/>
        <v>0</v>
      </c>
      <c r="U395" s="36">
        <f t="shared" si="732"/>
        <v>0</v>
      </c>
      <c r="V395" s="36">
        <f t="shared" si="732"/>
        <v>31782.073274999995</v>
      </c>
      <c r="W395" s="36">
        <f t="shared" si="732"/>
        <v>0</v>
      </c>
      <c r="X395" s="36">
        <f t="shared" si="732"/>
        <v>0</v>
      </c>
      <c r="Y395" s="36">
        <f t="shared" si="732"/>
        <v>0</v>
      </c>
      <c r="Z395" s="36">
        <f t="shared" si="732"/>
        <v>0</v>
      </c>
      <c r="AA395" s="36">
        <f t="shared" si="732"/>
        <v>0</v>
      </c>
      <c r="AB395" s="36">
        <f t="shared" si="732"/>
        <v>0</v>
      </c>
      <c r="AC395" s="56"/>
      <c r="AD395" s="23"/>
    </row>
    <row r="396" spans="1:30" s="14" customFormat="1" ht="12.5">
      <c r="A396" s="81" t="s">
        <v>583</v>
      </c>
      <c r="B396" s="26">
        <v>5894435.5300000003</v>
      </c>
      <c r="C396" s="134">
        <f t="shared" si="626"/>
        <v>491202.96</v>
      </c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>
        <v>0.97109999999999996</v>
      </c>
      <c r="O396" s="35"/>
      <c r="P396" s="35"/>
      <c r="Q396" s="35"/>
      <c r="R396" s="35">
        <v>1.8E-3</v>
      </c>
      <c r="S396" s="35"/>
      <c r="T396" s="35"/>
      <c r="U396" s="35"/>
      <c r="V396" s="35">
        <v>2.7099999999999999E-2</v>
      </c>
      <c r="W396" s="35"/>
      <c r="X396" s="35"/>
      <c r="Y396" s="35"/>
      <c r="Z396" s="4"/>
      <c r="AA396" s="4"/>
      <c r="AB396" s="4"/>
      <c r="AC396" s="56"/>
      <c r="AD396" s="23"/>
    </row>
    <row r="397" spans="1:30" s="14" customFormat="1" ht="12.5">
      <c r="A397" s="82"/>
      <c r="B397" s="194"/>
      <c r="C397" s="134"/>
      <c r="D397" s="36">
        <f t="shared" ref="D397" si="733">$C396*D396</f>
        <v>0</v>
      </c>
      <c r="E397" s="36">
        <f t="shared" ref="E397" si="734">$C396*E396</f>
        <v>0</v>
      </c>
      <c r="F397" s="36">
        <f t="shared" ref="F397:AA397" si="735">$C396*F396</f>
        <v>0</v>
      </c>
      <c r="G397" s="36">
        <f t="shared" si="735"/>
        <v>0</v>
      </c>
      <c r="H397" s="36">
        <f t="shared" si="735"/>
        <v>0</v>
      </c>
      <c r="I397" s="36">
        <f t="shared" si="735"/>
        <v>0</v>
      </c>
      <c r="J397" s="36">
        <f t="shared" si="735"/>
        <v>0</v>
      </c>
      <c r="K397" s="36">
        <f t="shared" si="735"/>
        <v>0</v>
      </c>
      <c r="L397" s="36">
        <f t="shared" si="735"/>
        <v>0</v>
      </c>
      <c r="M397" s="36">
        <f t="shared" si="735"/>
        <v>0</v>
      </c>
      <c r="N397" s="36">
        <f t="shared" si="735"/>
        <v>477007.194456</v>
      </c>
      <c r="O397" s="36">
        <f t="shared" si="735"/>
        <v>0</v>
      </c>
      <c r="P397" s="36">
        <f t="shared" si="735"/>
        <v>0</v>
      </c>
      <c r="Q397" s="36">
        <f t="shared" si="735"/>
        <v>0</v>
      </c>
      <c r="R397" s="36">
        <f t="shared" si="735"/>
        <v>884.16532800000004</v>
      </c>
      <c r="S397" s="36">
        <f t="shared" si="735"/>
        <v>0</v>
      </c>
      <c r="T397" s="36">
        <f t="shared" si="735"/>
        <v>0</v>
      </c>
      <c r="U397" s="36">
        <f t="shared" si="735"/>
        <v>0</v>
      </c>
      <c r="V397" s="36">
        <f t="shared" si="735"/>
        <v>13311.600216000001</v>
      </c>
      <c r="W397" s="36">
        <f t="shared" si="735"/>
        <v>0</v>
      </c>
      <c r="X397" s="36">
        <f t="shared" si="735"/>
        <v>0</v>
      </c>
      <c r="Y397" s="36">
        <f t="shared" si="735"/>
        <v>0</v>
      </c>
      <c r="Z397" s="36">
        <f t="shared" si="735"/>
        <v>0</v>
      </c>
      <c r="AA397" s="36">
        <f t="shared" si="735"/>
        <v>0</v>
      </c>
      <c r="AB397" s="36">
        <f t="shared" ref="AB397" si="736">$C396*AB396</f>
        <v>0</v>
      </c>
      <c r="AC397" s="56"/>
      <c r="AD397" s="23"/>
    </row>
    <row r="398" spans="1:30" s="14" customFormat="1" ht="12.5">
      <c r="A398" s="81" t="s">
        <v>472</v>
      </c>
      <c r="B398" s="26">
        <f>9217879.12/2</f>
        <v>4608939.5599999996</v>
      </c>
      <c r="C398" s="134">
        <f t="shared" ref="C398:C442" si="737">ROUND(B398/12,2)</f>
        <v>384078.3</v>
      </c>
      <c r="D398" s="35">
        <v>1.5800000000000002E-2</v>
      </c>
      <c r="E398" s="35">
        <v>0.1371</v>
      </c>
      <c r="F398" s="35">
        <v>5.4899999999999997E-2</v>
      </c>
      <c r="G398" s="35">
        <v>7.6899999999999996E-2</v>
      </c>
      <c r="H398" s="35">
        <v>4.1599999999999998E-2</v>
      </c>
      <c r="I398" s="35">
        <v>0.13250000000000001</v>
      </c>
      <c r="J398" s="35">
        <v>2.07E-2</v>
      </c>
      <c r="K398" s="35">
        <v>3.1800000000000002E-2</v>
      </c>
      <c r="L398" s="35">
        <v>1.6500000000000001E-2</v>
      </c>
      <c r="M398" s="35">
        <v>2.5700000000000001E-2</v>
      </c>
      <c r="N398" s="35">
        <v>0.14199999999999999</v>
      </c>
      <c r="O398" s="35">
        <v>2.3E-2</v>
      </c>
      <c r="P398" s="35">
        <v>0</v>
      </c>
      <c r="Q398" s="35">
        <v>3.7999999999999999E-2</v>
      </c>
      <c r="R398" s="35">
        <v>1.8800000000000001E-2</v>
      </c>
      <c r="S398" s="35">
        <v>4.1999999999999997E-3</v>
      </c>
      <c r="T398" s="35">
        <v>5.3199999999999997E-2</v>
      </c>
      <c r="U398" s="35">
        <v>1.8100000000000002E-2</v>
      </c>
      <c r="V398" s="35">
        <v>3.7900000000000003E-2</v>
      </c>
      <c r="W398" s="35">
        <v>4.58E-2</v>
      </c>
      <c r="X398" s="35">
        <v>6.2399999999999997E-2</v>
      </c>
      <c r="Y398" s="35">
        <v>2.5000000000000001E-3</v>
      </c>
      <c r="Z398" s="4">
        <v>0</v>
      </c>
      <c r="AA398" s="4">
        <v>5.9999999999999995E-4</v>
      </c>
      <c r="AB398" s="4">
        <v>0</v>
      </c>
      <c r="AC398" s="56"/>
      <c r="AD398" s="23"/>
    </row>
    <row r="399" spans="1:30" s="14" customFormat="1" ht="12.5">
      <c r="A399" s="82"/>
      <c r="B399" s="194"/>
      <c r="C399" s="134"/>
      <c r="D399" s="36">
        <f t="shared" ref="D399" si="738">$C398*D398</f>
        <v>6068.43714</v>
      </c>
      <c r="E399" s="36">
        <f t="shared" ref="E399" si="739">$C398*E398</f>
        <v>52657.13493</v>
      </c>
      <c r="F399" s="36">
        <f t="shared" ref="F399:AB399" si="740">$C398*F398</f>
        <v>21085.898669999999</v>
      </c>
      <c r="G399" s="36">
        <f t="shared" si="740"/>
        <v>29535.621269999996</v>
      </c>
      <c r="H399" s="36">
        <f t="shared" si="740"/>
        <v>15977.657279999999</v>
      </c>
      <c r="I399" s="36">
        <f t="shared" si="740"/>
        <v>50890.374750000003</v>
      </c>
      <c r="J399" s="36">
        <f t="shared" si="740"/>
        <v>7950.4208099999996</v>
      </c>
      <c r="K399" s="36">
        <f t="shared" si="740"/>
        <v>12213.68994</v>
      </c>
      <c r="L399" s="36">
        <f t="shared" si="740"/>
        <v>6337.2919499999998</v>
      </c>
      <c r="M399" s="36">
        <f t="shared" si="740"/>
        <v>9870.8123099999993</v>
      </c>
      <c r="N399" s="36">
        <f t="shared" si="740"/>
        <v>54539.118599999994</v>
      </c>
      <c r="O399" s="36">
        <f t="shared" si="740"/>
        <v>8833.8009000000002</v>
      </c>
      <c r="P399" s="36">
        <f t="shared" si="740"/>
        <v>0</v>
      </c>
      <c r="Q399" s="36">
        <f t="shared" si="740"/>
        <v>14594.975399999999</v>
      </c>
      <c r="R399" s="36">
        <f t="shared" si="740"/>
        <v>7220.6720400000004</v>
      </c>
      <c r="S399" s="36">
        <f t="shared" si="740"/>
        <v>1613.1288599999998</v>
      </c>
      <c r="T399" s="36">
        <f t="shared" si="740"/>
        <v>20432.965559999997</v>
      </c>
      <c r="U399" s="36">
        <f t="shared" si="740"/>
        <v>6951.8172300000006</v>
      </c>
      <c r="V399" s="36">
        <f t="shared" si="740"/>
        <v>14556.567570000001</v>
      </c>
      <c r="W399" s="36">
        <f t="shared" si="740"/>
        <v>17590.78614</v>
      </c>
      <c r="X399" s="36">
        <f t="shared" si="740"/>
        <v>23966.485919999999</v>
      </c>
      <c r="Y399" s="36">
        <f t="shared" si="740"/>
        <v>960.19574999999998</v>
      </c>
      <c r="Z399" s="36">
        <f t="shared" si="740"/>
        <v>0</v>
      </c>
      <c r="AA399" s="36">
        <f t="shared" si="740"/>
        <v>230.44697999999997</v>
      </c>
      <c r="AB399" s="36">
        <f t="shared" si="740"/>
        <v>0</v>
      </c>
      <c r="AC399" s="56"/>
      <c r="AD399" s="23"/>
    </row>
    <row r="400" spans="1:30" ht="12.5">
      <c r="A400" s="81" t="s">
        <v>546</v>
      </c>
      <c r="B400" s="26">
        <f>9217879.12/2</f>
        <v>4608939.5599999996</v>
      </c>
      <c r="C400" s="134">
        <f t="shared" si="737"/>
        <v>384078.3</v>
      </c>
      <c r="D400" s="35"/>
      <c r="E400" s="35"/>
      <c r="F400" s="35">
        <v>9.0999999999999998E-2</v>
      </c>
      <c r="G400" s="35"/>
      <c r="H400" s="35">
        <v>0.08</v>
      </c>
      <c r="I400" s="35"/>
      <c r="J400" s="35"/>
      <c r="K400" s="35"/>
      <c r="L400" s="35"/>
      <c r="M400" s="35"/>
      <c r="N400" s="35">
        <v>0.71519999999999995</v>
      </c>
      <c r="O400" s="35"/>
      <c r="P400" s="35"/>
      <c r="Q400" s="35"/>
      <c r="R400" s="35"/>
      <c r="S400" s="35"/>
      <c r="T400" s="35"/>
      <c r="U400" s="35"/>
      <c r="V400" s="35">
        <v>0.1138</v>
      </c>
      <c r="W400" s="35"/>
      <c r="X400" s="35"/>
      <c r="Y400" s="35"/>
      <c r="Z400" s="37"/>
      <c r="AA400" s="37"/>
      <c r="AB400" s="37"/>
      <c r="AC400" s="56"/>
      <c r="AD400" s="121"/>
    </row>
    <row r="401" spans="1:30" ht="12.5">
      <c r="A401" s="82"/>
      <c r="B401" s="194"/>
      <c r="C401" s="134"/>
      <c r="D401" s="36">
        <f t="shared" ref="D401" si="741">$C400*D400</f>
        <v>0</v>
      </c>
      <c r="E401" s="36">
        <f t="shared" ref="E401" si="742">$C400*E400</f>
        <v>0</v>
      </c>
      <c r="F401" s="36">
        <f t="shared" ref="F401:AB401" si="743">$C400*F400</f>
        <v>34951.1253</v>
      </c>
      <c r="G401" s="36">
        <f t="shared" si="743"/>
        <v>0</v>
      </c>
      <c r="H401" s="36">
        <f t="shared" si="743"/>
        <v>30726.263999999999</v>
      </c>
      <c r="I401" s="36">
        <f t="shared" si="743"/>
        <v>0</v>
      </c>
      <c r="J401" s="36">
        <f t="shared" si="743"/>
        <v>0</v>
      </c>
      <c r="K401" s="36">
        <f t="shared" si="743"/>
        <v>0</v>
      </c>
      <c r="L401" s="36">
        <f t="shared" si="743"/>
        <v>0</v>
      </c>
      <c r="M401" s="36">
        <f t="shared" si="743"/>
        <v>0</v>
      </c>
      <c r="N401" s="36">
        <f t="shared" si="743"/>
        <v>274692.80015999998</v>
      </c>
      <c r="O401" s="36">
        <f t="shared" si="743"/>
        <v>0</v>
      </c>
      <c r="P401" s="36">
        <f t="shared" si="743"/>
        <v>0</v>
      </c>
      <c r="Q401" s="36">
        <f t="shared" si="743"/>
        <v>0</v>
      </c>
      <c r="R401" s="36">
        <f t="shared" si="743"/>
        <v>0</v>
      </c>
      <c r="S401" s="36">
        <f t="shared" si="743"/>
        <v>0</v>
      </c>
      <c r="T401" s="36">
        <f t="shared" si="743"/>
        <v>0</v>
      </c>
      <c r="U401" s="36">
        <f t="shared" si="743"/>
        <v>0</v>
      </c>
      <c r="V401" s="36">
        <f t="shared" si="743"/>
        <v>43708.110540000001</v>
      </c>
      <c r="W401" s="36">
        <f t="shared" si="743"/>
        <v>0</v>
      </c>
      <c r="X401" s="36">
        <f t="shared" si="743"/>
        <v>0</v>
      </c>
      <c r="Y401" s="36">
        <f t="shared" si="743"/>
        <v>0</v>
      </c>
      <c r="Z401" s="36">
        <f t="shared" si="743"/>
        <v>0</v>
      </c>
      <c r="AA401" s="36">
        <f t="shared" si="743"/>
        <v>0</v>
      </c>
      <c r="AB401" s="36">
        <f t="shared" si="743"/>
        <v>0</v>
      </c>
      <c r="AC401" s="56"/>
      <c r="AD401" s="121"/>
    </row>
    <row r="402" spans="1:30" s="14" customFormat="1" ht="15.65" customHeight="1">
      <c r="A402" s="81" t="s">
        <v>473</v>
      </c>
      <c r="B402" s="26">
        <f>6800122.72/2</f>
        <v>3400061.36</v>
      </c>
      <c r="C402" s="134">
        <f t="shared" si="737"/>
        <v>283338.45</v>
      </c>
      <c r="D402" s="35">
        <v>1.5800000000000002E-2</v>
      </c>
      <c r="E402" s="35">
        <v>0.1371</v>
      </c>
      <c r="F402" s="35">
        <v>5.4899999999999997E-2</v>
      </c>
      <c r="G402" s="35">
        <v>7.6899999999999996E-2</v>
      </c>
      <c r="H402" s="35">
        <v>4.1599999999999998E-2</v>
      </c>
      <c r="I402" s="35">
        <v>0.13250000000000001</v>
      </c>
      <c r="J402" s="35">
        <v>2.07E-2</v>
      </c>
      <c r="K402" s="35">
        <v>3.1800000000000002E-2</v>
      </c>
      <c r="L402" s="35">
        <v>1.6500000000000001E-2</v>
      </c>
      <c r="M402" s="35">
        <v>2.5700000000000001E-2</v>
      </c>
      <c r="N402" s="35">
        <v>0.14199999999999999</v>
      </c>
      <c r="O402" s="35">
        <v>2.3E-2</v>
      </c>
      <c r="P402" s="35">
        <v>0</v>
      </c>
      <c r="Q402" s="35">
        <v>3.7999999999999999E-2</v>
      </c>
      <c r="R402" s="35">
        <v>1.8800000000000001E-2</v>
      </c>
      <c r="S402" s="35">
        <v>4.1999999999999997E-3</v>
      </c>
      <c r="T402" s="35">
        <v>5.3199999999999997E-2</v>
      </c>
      <c r="U402" s="35">
        <v>1.8100000000000002E-2</v>
      </c>
      <c r="V402" s="35">
        <v>3.7900000000000003E-2</v>
      </c>
      <c r="W402" s="35">
        <v>4.58E-2</v>
      </c>
      <c r="X402" s="35">
        <v>6.2399999999999997E-2</v>
      </c>
      <c r="Y402" s="35">
        <v>2.5000000000000001E-3</v>
      </c>
      <c r="Z402" s="4">
        <v>0</v>
      </c>
      <c r="AA402" s="4">
        <v>5.9999999999999995E-4</v>
      </c>
      <c r="AB402" s="4">
        <v>0</v>
      </c>
      <c r="AC402" s="56"/>
      <c r="AD402" s="23"/>
    </row>
    <row r="403" spans="1:30" s="14" customFormat="1" ht="14" customHeight="1">
      <c r="A403" s="82"/>
      <c r="B403" s="194"/>
      <c r="C403" s="134"/>
      <c r="D403" s="36">
        <f t="shared" ref="D403" si="744">$C402*D402</f>
        <v>4476.7475100000011</v>
      </c>
      <c r="E403" s="36">
        <f t="shared" ref="E403" si="745">$C402*E402</f>
        <v>38845.701495000001</v>
      </c>
      <c r="F403" s="36">
        <f t="shared" ref="F403:AB403" si="746">$C402*F402</f>
        <v>15555.280905</v>
      </c>
      <c r="G403" s="36">
        <f t="shared" si="746"/>
        <v>21788.726804999998</v>
      </c>
      <c r="H403" s="36">
        <f t="shared" si="746"/>
        <v>11786.87952</v>
      </c>
      <c r="I403" s="36">
        <f t="shared" si="746"/>
        <v>37542.344625000005</v>
      </c>
      <c r="J403" s="36">
        <f t="shared" si="746"/>
        <v>5865.1059150000001</v>
      </c>
      <c r="K403" s="36">
        <f t="shared" si="746"/>
        <v>9010.1627100000005</v>
      </c>
      <c r="L403" s="36">
        <f t="shared" si="746"/>
        <v>4675.084425</v>
      </c>
      <c r="M403" s="36">
        <f t="shared" si="746"/>
        <v>7281.7981650000002</v>
      </c>
      <c r="N403" s="36">
        <f t="shared" si="746"/>
        <v>40234.0599</v>
      </c>
      <c r="O403" s="36">
        <f t="shared" si="746"/>
        <v>6516.7843499999999</v>
      </c>
      <c r="P403" s="36">
        <f t="shared" si="746"/>
        <v>0</v>
      </c>
      <c r="Q403" s="36">
        <f t="shared" si="746"/>
        <v>10766.8611</v>
      </c>
      <c r="R403" s="36">
        <f t="shared" si="746"/>
        <v>5326.7628600000007</v>
      </c>
      <c r="S403" s="36">
        <f t="shared" si="746"/>
        <v>1190.0214900000001</v>
      </c>
      <c r="T403" s="36">
        <f t="shared" si="746"/>
        <v>15073.60554</v>
      </c>
      <c r="U403" s="36">
        <f t="shared" si="746"/>
        <v>5128.4259450000009</v>
      </c>
      <c r="V403" s="36">
        <f t="shared" si="746"/>
        <v>10738.527255000001</v>
      </c>
      <c r="W403" s="36">
        <f t="shared" si="746"/>
        <v>12976.901010000001</v>
      </c>
      <c r="X403" s="36">
        <f t="shared" si="746"/>
        <v>17680.31928</v>
      </c>
      <c r="Y403" s="36">
        <f t="shared" si="746"/>
        <v>708.34612500000003</v>
      </c>
      <c r="Z403" s="36">
        <f t="shared" si="746"/>
        <v>0</v>
      </c>
      <c r="AA403" s="36">
        <f t="shared" si="746"/>
        <v>170.00306999999998</v>
      </c>
      <c r="AB403" s="36">
        <f t="shared" si="746"/>
        <v>0</v>
      </c>
      <c r="AC403" s="56"/>
      <c r="AD403" s="23"/>
    </row>
    <row r="404" spans="1:30" s="14" customFormat="1" ht="12.5">
      <c r="A404" s="81" t="s">
        <v>547</v>
      </c>
      <c r="B404" s="26">
        <f>6800122.72/2</f>
        <v>3400061.36</v>
      </c>
      <c r="C404" s="134">
        <f t="shared" si="737"/>
        <v>283338.45</v>
      </c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>
        <v>1</v>
      </c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7"/>
      <c r="AA404" s="37"/>
      <c r="AB404" s="37"/>
      <c r="AC404" s="56"/>
      <c r="AD404" s="23"/>
    </row>
    <row r="405" spans="1:30" s="14" customFormat="1" ht="12.5">
      <c r="A405" s="82"/>
      <c r="B405" s="194"/>
      <c r="C405" s="134"/>
      <c r="D405" s="36">
        <f t="shared" ref="D405" si="747">$C404*D404</f>
        <v>0</v>
      </c>
      <c r="E405" s="36">
        <f t="shared" ref="E405" si="748">$C404*E404</f>
        <v>0</v>
      </c>
      <c r="F405" s="36">
        <f t="shared" ref="F405:AB405" si="749">$C404*F404</f>
        <v>0</v>
      </c>
      <c r="G405" s="36">
        <f t="shared" si="749"/>
        <v>0</v>
      </c>
      <c r="H405" s="36">
        <f t="shared" si="749"/>
        <v>0</v>
      </c>
      <c r="I405" s="36">
        <f t="shared" si="749"/>
        <v>0</v>
      </c>
      <c r="J405" s="36">
        <f t="shared" si="749"/>
        <v>0</v>
      </c>
      <c r="K405" s="36">
        <f t="shared" si="749"/>
        <v>0</v>
      </c>
      <c r="L405" s="36">
        <f t="shared" si="749"/>
        <v>0</v>
      </c>
      <c r="M405" s="36">
        <f t="shared" si="749"/>
        <v>0</v>
      </c>
      <c r="N405" s="36">
        <f t="shared" si="749"/>
        <v>283338.45</v>
      </c>
      <c r="O405" s="36">
        <f t="shared" si="749"/>
        <v>0</v>
      </c>
      <c r="P405" s="36">
        <f t="shared" si="749"/>
        <v>0</v>
      </c>
      <c r="Q405" s="36">
        <f t="shared" si="749"/>
        <v>0</v>
      </c>
      <c r="R405" s="36">
        <f t="shared" si="749"/>
        <v>0</v>
      </c>
      <c r="S405" s="36">
        <f t="shared" si="749"/>
        <v>0</v>
      </c>
      <c r="T405" s="36">
        <f t="shared" si="749"/>
        <v>0</v>
      </c>
      <c r="U405" s="36">
        <f t="shared" si="749"/>
        <v>0</v>
      </c>
      <c r="V405" s="36">
        <f t="shared" si="749"/>
        <v>0</v>
      </c>
      <c r="W405" s="36">
        <f t="shared" si="749"/>
        <v>0</v>
      </c>
      <c r="X405" s="36">
        <f t="shared" si="749"/>
        <v>0</v>
      </c>
      <c r="Y405" s="36">
        <f t="shared" si="749"/>
        <v>0</v>
      </c>
      <c r="Z405" s="36">
        <f t="shared" si="749"/>
        <v>0</v>
      </c>
      <c r="AA405" s="36">
        <f t="shared" si="749"/>
        <v>0</v>
      </c>
      <c r="AB405" s="36">
        <f t="shared" si="749"/>
        <v>0</v>
      </c>
      <c r="AC405" s="56"/>
      <c r="AD405" s="23"/>
    </row>
    <row r="406" spans="1:30" s="14" customFormat="1" ht="12.5">
      <c r="A406" s="81" t="s">
        <v>496</v>
      </c>
      <c r="B406" s="26">
        <v>1104852.8500000001</v>
      </c>
      <c r="C406" s="134">
        <f t="shared" si="737"/>
        <v>92071.07</v>
      </c>
      <c r="D406" s="35">
        <v>1.9599999999999999E-2</v>
      </c>
      <c r="E406" s="35"/>
      <c r="F406" s="35"/>
      <c r="G406" s="35"/>
      <c r="H406" s="35">
        <v>0.14369999999999999</v>
      </c>
      <c r="I406" s="35"/>
      <c r="J406" s="35"/>
      <c r="K406" s="35"/>
      <c r="L406" s="35"/>
      <c r="M406" s="35">
        <v>3.7600000000000001E-2</v>
      </c>
      <c r="N406" s="35">
        <v>0.35110000000000002</v>
      </c>
      <c r="O406" s="35"/>
      <c r="P406" s="35">
        <v>3.3999999999999998E-3</v>
      </c>
      <c r="Q406" s="35">
        <v>3.3099999999999997E-2</v>
      </c>
      <c r="R406" s="35">
        <v>2.5100000000000001E-2</v>
      </c>
      <c r="S406" s="35">
        <v>6.3E-3</v>
      </c>
      <c r="T406" s="35">
        <v>6.2600000000000003E-2</v>
      </c>
      <c r="U406" s="35"/>
      <c r="V406" s="35">
        <v>0.20230000000000001</v>
      </c>
      <c r="W406" s="35">
        <v>3.9399999999999998E-2</v>
      </c>
      <c r="X406" s="35">
        <v>7.2900000000000006E-2</v>
      </c>
      <c r="Y406" s="35"/>
      <c r="Z406" s="37">
        <v>2.8999999999999998E-3</v>
      </c>
      <c r="AA406" s="37"/>
      <c r="AB406" s="37"/>
      <c r="AC406" s="56"/>
      <c r="AD406" s="23"/>
    </row>
    <row r="407" spans="1:30" s="14" customFormat="1" ht="12.5">
      <c r="A407" s="82"/>
      <c r="B407" s="67"/>
      <c r="C407" s="134"/>
      <c r="D407" s="36">
        <f t="shared" ref="D407" si="750">$C406*D406</f>
        <v>1804.5929720000001</v>
      </c>
      <c r="E407" s="36">
        <f t="shared" ref="E407" si="751">$C406*E406</f>
        <v>0</v>
      </c>
      <c r="F407" s="36">
        <f t="shared" ref="F407:AB407" si="752">$C406*F406</f>
        <v>0</v>
      </c>
      <c r="G407" s="36">
        <f t="shared" si="752"/>
        <v>0</v>
      </c>
      <c r="H407" s="36">
        <f t="shared" si="752"/>
        <v>13230.612759</v>
      </c>
      <c r="I407" s="36">
        <f t="shared" si="752"/>
        <v>0</v>
      </c>
      <c r="J407" s="36">
        <f t="shared" si="752"/>
        <v>0</v>
      </c>
      <c r="K407" s="36">
        <f t="shared" si="752"/>
        <v>0</v>
      </c>
      <c r="L407" s="36">
        <f t="shared" si="752"/>
        <v>0</v>
      </c>
      <c r="M407" s="36">
        <f t="shared" si="752"/>
        <v>3461.8722320000006</v>
      </c>
      <c r="N407" s="36">
        <f t="shared" si="752"/>
        <v>32326.152677000005</v>
      </c>
      <c r="O407" s="36">
        <f t="shared" si="752"/>
        <v>0</v>
      </c>
      <c r="P407" s="36">
        <f t="shared" si="752"/>
        <v>313.04163800000003</v>
      </c>
      <c r="Q407" s="36">
        <f t="shared" si="752"/>
        <v>3047.5524169999999</v>
      </c>
      <c r="R407" s="36">
        <f t="shared" si="752"/>
        <v>2310.9838570000002</v>
      </c>
      <c r="S407" s="36">
        <f t="shared" si="752"/>
        <v>580.04774100000009</v>
      </c>
      <c r="T407" s="36">
        <f t="shared" si="752"/>
        <v>5763.6489820000006</v>
      </c>
      <c r="U407" s="36">
        <f t="shared" si="752"/>
        <v>0</v>
      </c>
      <c r="V407" s="36">
        <f t="shared" si="752"/>
        <v>18625.977461000002</v>
      </c>
      <c r="W407" s="36">
        <f t="shared" si="752"/>
        <v>3627.6001580000002</v>
      </c>
      <c r="X407" s="36">
        <f t="shared" si="752"/>
        <v>6711.9810030000008</v>
      </c>
      <c r="Y407" s="36">
        <f t="shared" si="752"/>
        <v>0</v>
      </c>
      <c r="Z407" s="36">
        <f t="shared" si="752"/>
        <v>267.006103</v>
      </c>
      <c r="AA407" s="36">
        <f t="shared" si="752"/>
        <v>0</v>
      </c>
      <c r="AB407" s="36">
        <f t="shared" si="752"/>
        <v>0</v>
      </c>
      <c r="AC407" s="56"/>
      <c r="AD407" s="23"/>
    </row>
    <row r="408" spans="1:30" s="14" customFormat="1" ht="12.5">
      <c r="A408" s="81" t="s">
        <v>548</v>
      </c>
      <c r="B408" s="26">
        <f>3797845.71/2</f>
        <v>1898922.855</v>
      </c>
      <c r="C408" s="134">
        <f t="shared" si="737"/>
        <v>158243.57</v>
      </c>
      <c r="D408" s="35">
        <v>1.5800000000000002E-2</v>
      </c>
      <c r="E408" s="35">
        <v>0.1371</v>
      </c>
      <c r="F408" s="35">
        <v>5.4899999999999997E-2</v>
      </c>
      <c r="G408" s="35">
        <v>7.6899999999999996E-2</v>
      </c>
      <c r="H408" s="35">
        <v>4.1599999999999998E-2</v>
      </c>
      <c r="I408" s="35">
        <v>0.13250000000000001</v>
      </c>
      <c r="J408" s="35">
        <v>2.07E-2</v>
      </c>
      <c r="K408" s="35">
        <v>3.1800000000000002E-2</v>
      </c>
      <c r="L408" s="35">
        <v>1.6500000000000001E-2</v>
      </c>
      <c r="M408" s="35">
        <v>2.5700000000000001E-2</v>
      </c>
      <c r="N408" s="35">
        <v>0.14199999999999999</v>
      </c>
      <c r="O408" s="35">
        <v>2.3E-2</v>
      </c>
      <c r="P408" s="35">
        <v>0</v>
      </c>
      <c r="Q408" s="35">
        <v>3.7999999999999999E-2</v>
      </c>
      <c r="R408" s="35">
        <v>1.8800000000000001E-2</v>
      </c>
      <c r="S408" s="35">
        <v>4.1999999999999997E-3</v>
      </c>
      <c r="T408" s="35">
        <v>5.3199999999999997E-2</v>
      </c>
      <c r="U408" s="35">
        <v>1.8100000000000002E-2</v>
      </c>
      <c r="V408" s="35">
        <v>3.7900000000000003E-2</v>
      </c>
      <c r="W408" s="35">
        <v>4.58E-2</v>
      </c>
      <c r="X408" s="35">
        <v>6.2399999999999997E-2</v>
      </c>
      <c r="Y408" s="35">
        <v>2.5000000000000001E-3</v>
      </c>
      <c r="Z408" s="4">
        <v>0</v>
      </c>
      <c r="AA408" s="4">
        <v>5.9999999999999995E-4</v>
      </c>
      <c r="AB408" s="4">
        <v>0</v>
      </c>
      <c r="AC408" s="56"/>
      <c r="AD408" s="23"/>
    </row>
    <row r="409" spans="1:30" s="14" customFormat="1" ht="12.5">
      <c r="A409" s="82"/>
      <c r="B409" s="67"/>
      <c r="C409" s="134"/>
      <c r="D409" s="36">
        <f t="shared" ref="D409" si="753">$C408*D408</f>
        <v>2500.2484060000002</v>
      </c>
      <c r="E409" s="36">
        <f t="shared" ref="E409" si="754">$C408*E408</f>
        <v>21695.193447000001</v>
      </c>
      <c r="F409" s="36">
        <f t="shared" ref="F409:AB409" si="755">$C408*F408</f>
        <v>8687.5719929999996</v>
      </c>
      <c r="G409" s="36">
        <f t="shared" si="755"/>
        <v>12168.930533000001</v>
      </c>
      <c r="H409" s="36">
        <f t="shared" si="755"/>
        <v>6582.9325120000003</v>
      </c>
      <c r="I409" s="36">
        <f t="shared" si="755"/>
        <v>20967.273025000002</v>
      </c>
      <c r="J409" s="36">
        <f t="shared" si="755"/>
        <v>3275.6418990000002</v>
      </c>
      <c r="K409" s="36">
        <f t="shared" si="755"/>
        <v>5032.1455260000002</v>
      </c>
      <c r="L409" s="36">
        <f t="shared" si="755"/>
        <v>2611.0189050000004</v>
      </c>
      <c r="M409" s="36">
        <f t="shared" si="755"/>
        <v>4066.8597490000002</v>
      </c>
      <c r="N409" s="36">
        <f t="shared" si="755"/>
        <v>22470.586939999997</v>
      </c>
      <c r="O409" s="36">
        <f t="shared" si="755"/>
        <v>3639.6021100000003</v>
      </c>
      <c r="P409" s="36">
        <f t="shared" si="755"/>
        <v>0</v>
      </c>
      <c r="Q409" s="36">
        <f t="shared" si="755"/>
        <v>6013.2556599999998</v>
      </c>
      <c r="R409" s="36">
        <f t="shared" si="755"/>
        <v>2974.9791160000004</v>
      </c>
      <c r="S409" s="36">
        <f t="shared" si="755"/>
        <v>664.62299399999995</v>
      </c>
      <c r="T409" s="36">
        <f t="shared" si="755"/>
        <v>8418.5579240000006</v>
      </c>
      <c r="U409" s="36">
        <f t="shared" si="755"/>
        <v>2864.2086170000002</v>
      </c>
      <c r="V409" s="36">
        <f t="shared" si="755"/>
        <v>5997.4313030000012</v>
      </c>
      <c r="W409" s="36">
        <f t="shared" si="755"/>
        <v>7247.5555060000006</v>
      </c>
      <c r="X409" s="36">
        <f t="shared" si="755"/>
        <v>9874.3987679999991</v>
      </c>
      <c r="Y409" s="36">
        <f t="shared" si="755"/>
        <v>395.608925</v>
      </c>
      <c r="Z409" s="36">
        <f t="shared" si="755"/>
        <v>0</v>
      </c>
      <c r="AA409" s="36">
        <f t="shared" si="755"/>
        <v>94.946141999999995</v>
      </c>
      <c r="AB409" s="36">
        <f t="shared" si="755"/>
        <v>0</v>
      </c>
      <c r="AC409" s="56"/>
      <c r="AD409" s="23"/>
    </row>
    <row r="410" spans="1:30" s="14" customFormat="1" ht="12.5">
      <c r="A410" s="81" t="s">
        <v>549</v>
      </c>
      <c r="B410" s="26">
        <f>3797845.71/2</f>
        <v>1898922.855</v>
      </c>
      <c r="C410" s="134">
        <f t="shared" si="737"/>
        <v>158243.57</v>
      </c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>
        <v>1</v>
      </c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7"/>
      <c r="AA410" s="37"/>
      <c r="AB410" s="37"/>
      <c r="AC410" s="56"/>
      <c r="AD410" s="23"/>
    </row>
    <row r="411" spans="1:30" s="14" customFormat="1" ht="12.5">
      <c r="A411" s="82"/>
      <c r="B411" s="67"/>
      <c r="C411" s="134"/>
      <c r="D411" s="36">
        <f t="shared" ref="D411" si="756">$C410*D410</f>
        <v>0</v>
      </c>
      <c r="E411" s="36">
        <f t="shared" ref="E411" si="757">$C410*E410</f>
        <v>0</v>
      </c>
      <c r="F411" s="36">
        <f t="shared" ref="F411:AB411" si="758">$C410*F410</f>
        <v>0</v>
      </c>
      <c r="G411" s="36">
        <f t="shared" si="758"/>
        <v>0</v>
      </c>
      <c r="H411" s="36">
        <f t="shared" si="758"/>
        <v>0</v>
      </c>
      <c r="I411" s="36">
        <f t="shared" si="758"/>
        <v>0</v>
      </c>
      <c r="J411" s="36">
        <f t="shared" si="758"/>
        <v>0</v>
      </c>
      <c r="K411" s="36">
        <f t="shared" si="758"/>
        <v>0</v>
      </c>
      <c r="L411" s="36">
        <f t="shared" si="758"/>
        <v>0</v>
      </c>
      <c r="M411" s="36">
        <f t="shared" si="758"/>
        <v>0</v>
      </c>
      <c r="N411" s="36">
        <f t="shared" si="758"/>
        <v>158243.57</v>
      </c>
      <c r="O411" s="36">
        <f t="shared" si="758"/>
        <v>0</v>
      </c>
      <c r="P411" s="36">
        <f t="shared" si="758"/>
        <v>0</v>
      </c>
      <c r="Q411" s="36">
        <f t="shared" si="758"/>
        <v>0</v>
      </c>
      <c r="R411" s="36">
        <f t="shared" si="758"/>
        <v>0</v>
      </c>
      <c r="S411" s="36">
        <f t="shared" si="758"/>
        <v>0</v>
      </c>
      <c r="T411" s="36">
        <f t="shared" si="758"/>
        <v>0</v>
      </c>
      <c r="U411" s="36">
        <f t="shared" si="758"/>
        <v>0</v>
      </c>
      <c r="V411" s="36">
        <f t="shared" si="758"/>
        <v>0</v>
      </c>
      <c r="W411" s="36">
        <f t="shared" si="758"/>
        <v>0</v>
      </c>
      <c r="X411" s="36">
        <f t="shared" si="758"/>
        <v>0</v>
      </c>
      <c r="Y411" s="36">
        <f t="shared" si="758"/>
        <v>0</v>
      </c>
      <c r="Z411" s="36">
        <f t="shared" si="758"/>
        <v>0</v>
      </c>
      <c r="AA411" s="36">
        <f t="shared" si="758"/>
        <v>0</v>
      </c>
      <c r="AB411" s="36">
        <f t="shared" si="758"/>
        <v>0</v>
      </c>
      <c r="AC411" s="56"/>
      <c r="AD411" s="23"/>
    </row>
    <row r="412" spans="1:30" s="14" customFormat="1" ht="12.5">
      <c r="A412" s="81" t="s">
        <v>550</v>
      </c>
      <c r="B412" s="26">
        <f>2149005.17/2</f>
        <v>1074502.585</v>
      </c>
      <c r="C412" s="134">
        <f t="shared" si="737"/>
        <v>89541.88</v>
      </c>
      <c r="D412" s="35">
        <v>1.5800000000000002E-2</v>
      </c>
      <c r="E412" s="35">
        <v>0.1371</v>
      </c>
      <c r="F412" s="35">
        <v>5.4899999999999997E-2</v>
      </c>
      <c r="G412" s="35">
        <v>7.6899999999999996E-2</v>
      </c>
      <c r="H412" s="35">
        <v>4.1599999999999998E-2</v>
      </c>
      <c r="I412" s="35">
        <v>0.13250000000000001</v>
      </c>
      <c r="J412" s="35">
        <v>2.07E-2</v>
      </c>
      <c r="K412" s="35">
        <v>3.1800000000000002E-2</v>
      </c>
      <c r="L412" s="35">
        <v>1.6500000000000001E-2</v>
      </c>
      <c r="M412" s="35">
        <v>2.5700000000000001E-2</v>
      </c>
      <c r="N412" s="35">
        <v>0.14199999999999999</v>
      </c>
      <c r="O412" s="35">
        <v>2.3E-2</v>
      </c>
      <c r="P412" s="35">
        <v>0</v>
      </c>
      <c r="Q412" s="35">
        <v>3.7999999999999999E-2</v>
      </c>
      <c r="R412" s="35">
        <v>1.8800000000000001E-2</v>
      </c>
      <c r="S412" s="35">
        <v>4.1999999999999997E-3</v>
      </c>
      <c r="T412" s="35">
        <v>5.3199999999999997E-2</v>
      </c>
      <c r="U412" s="35">
        <v>1.8100000000000002E-2</v>
      </c>
      <c r="V412" s="35">
        <v>3.7900000000000003E-2</v>
      </c>
      <c r="W412" s="35">
        <v>4.58E-2</v>
      </c>
      <c r="X412" s="35">
        <v>6.2399999999999997E-2</v>
      </c>
      <c r="Y412" s="35">
        <v>2.5000000000000001E-3</v>
      </c>
      <c r="Z412" s="4">
        <v>0</v>
      </c>
      <c r="AA412" s="4">
        <v>5.9999999999999995E-4</v>
      </c>
      <c r="AB412" s="4">
        <v>0</v>
      </c>
      <c r="AC412" s="56"/>
      <c r="AD412" s="23"/>
    </row>
    <row r="413" spans="1:30" s="14" customFormat="1" ht="12.5">
      <c r="A413" s="82"/>
      <c r="B413" s="67"/>
      <c r="C413" s="134"/>
      <c r="D413" s="36">
        <f t="shared" ref="D413" si="759">$C412*D412</f>
        <v>1414.7617040000002</v>
      </c>
      <c r="E413" s="36">
        <f t="shared" ref="E413" si="760">$C412*E412</f>
        <v>12276.191748000001</v>
      </c>
      <c r="F413" s="36">
        <f t="shared" ref="F413:AB413" si="761">$C412*F412</f>
        <v>4915.8492120000001</v>
      </c>
      <c r="G413" s="36">
        <f t="shared" si="761"/>
        <v>6885.7705720000004</v>
      </c>
      <c r="H413" s="36">
        <f t="shared" si="761"/>
        <v>3724.9422079999999</v>
      </c>
      <c r="I413" s="36">
        <f t="shared" si="761"/>
        <v>11864.299100000002</v>
      </c>
      <c r="J413" s="36">
        <f t="shared" si="761"/>
        <v>1853.516916</v>
      </c>
      <c r="K413" s="36">
        <f t="shared" si="761"/>
        <v>2847.4317840000003</v>
      </c>
      <c r="L413" s="36">
        <f t="shared" si="761"/>
        <v>1477.4410200000002</v>
      </c>
      <c r="M413" s="36">
        <f t="shared" si="761"/>
        <v>2301.2263160000002</v>
      </c>
      <c r="N413" s="36">
        <f t="shared" si="761"/>
        <v>12714.946959999999</v>
      </c>
      <c r="O413" s="36">
        <f t="shared" si="761"/>
        <v>2059.46324</v>
      </c>
      <c r="P413" s="36">
        <f t="shared" si="761"/>
        <v>0</v>
      </c>
      <c r="Q413" s="36">
        <f t="shared" si="761"/>
        <v>3402.5914400000001</v>
      </c>
      <c r="R413" s="36">
        <f t="shared" si="761"/>
        <v>1683.3873440000002</v>
      </c>
      <c r="S413" s="36">
        <f t="shared" si="761"/>
        <v>376.075896</v>
      </c>
      <c r="T413" s="36">
        <f t="shared" si="761"/>
        <v>4763.6280159999997</v>
      </c>
      <c r="U413" s="36">
        <f t="shared" si="761"/>
        <v>1620.7080280000002</v>
      </c>
      <c r="V413" s="36">
        <f t="shared" si="761"/>
        <v>3393.6372520000004</v>
      </c>
      <c r="W413" s="36">
        <f t="shared" si="761"/>
        <v>4101.0181040000007</v>
      </c>
      <c r="X413" s="36">
        <f t="shared" si="761"/>
        <v>5587.4133119999997</v>
      </c>
      <c r="Y413" s="36">
        <f t="shared" si="761"/>
        <v>223.85470000000001</v>
      </c>
      <c r="Z413" s="36">
        <f t="shared" si="761"/>
        <v>0</v>
      </c>
      <c r="AA413" s="36">
        <f t="shared" si="761"/>
        <v>53.725127999999998</v>
      </c>
      <c r="AB413" s="36">
        <f t="shared" si="761"/>
        <v>0</v>
      </c>
      <c r="AC413" s="56"/>
      <c r="AD413" s="23"/>
    </row>
    <row r="414" spans="1:30" s="14" customFormat="1" ht="12.5">
      <c r="A414" s="81" t="s">
        <v>551</v>
      </c>
      <c r="B414" s="26">
        <f>2149005.17/2</f>
        <v>1074502.585</v>
      </c>
      <c r="C414" s="134">
        <f t="shared" si="737"/>
        <v>89541.88</v>
      </c>
      <c r="D414" s="35"/>
      <c r="E414" s="35"/>
      <c r="F414" s="35"/>
      <c r="G414" s="35"/>
      <c r="H414" s="35"/>
      <c r="I414" s="35"/>
      <c r="J414" s="35"/>
      <c r="K414" s="35">
        <v>7.6499999999999999E-2</v>
      </c>
      <c r="L414" s="35"/>
      <c r="M414" s="35"/>
      <c r="N414" s="35">
        <v>0.88649999999999995</v>
      </c>
      <c r="O414" s="35">
        <v>3.6999999999999998E-2</v>
      </c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7"/>
      <c r="AA414" s="37"/>
      <c r="AB414" s="37"/>
      <c r="AC414" s="56"/>
      <c r="AD414" s="23"/>
    </row>
    <row r="415" spans="1:30" s="14" customFormat="1" ht="12.5">
      <c r="A415" s="82"/>
      <c r="B415" s="67"/>
      <c r="C415" s="134"/>
      <c r="D415" s="36">
        <f t="shared" ref="D415" si="762">$C414*D414</f>
        <v>0</v>
      </c>
      <c r="E415" s="36">
        <f t="shared" ref="E415" si="763">$C414*E414</f>
        <v>0</v>
      </c>
      <c r="F415" s="36">
        <f t="shared" ref="F415:AB415" si="764">$C414*F414</f>
        <v>0</v>
      </c>
      <c r="G415" s="36">
        <f t="shared" si="764"/>
        <v>0</v>
      </c>
      <c r="H415" s="36">
        <f t="shared" si="764"/>
        <v>0</v>
      </c>
      <c r="I415" s="36">
        <f t="shared" si="764"/>
        <v>0</v>
      </c>
      <c r="J415" s="36">
        <f t="shared" si="764"/>
        <v>0</v>
      </c>
      <c r="K415" s="36">
        <f t="shared" si="764"/>
        <v>6849.9538200000006</v>
      </c>
      <c r="L415" s="36">
        <f t="shared" si="764"/>
        <v>0</v>
      </c>
      <c r="M415" s="36">
        <f t="shared" si="764"/>
        <v>0</v>
      </c>
      <c r="N415" s="36">
        <f t="shared" si="764"/>
        <v>79378.876619999995</v>
      </c>
      <c r="O415" s="36">
        <f t="shared" si="764"/>
        <v>3313.0495599999999</v>
      </c>
      <c r="P415" s="36">
        <f t="shared" si="764"/>
        <v>0</v>
      </c>
      <c r="Q415" s="36">
        <f t="shared" si="764"/>
        <v>0</v>
      </c>
      <c r="R415" s="36">
        <f t="shared" si="764"/>
        <v>0</v>
      </c>
      <c r="S415" s="36">
        <f t="shared" si="764"/>
        <v>0</v>
      </c>
      <c r="T415" s="36">
        <f t="shared" si="764"/>
        <v>0</v>
      </c>
      <c r="U415" s="36">
        <f t="shared" si="764"/>
        <v>0</v>
      </c>
      <c r="V415" s="36">
        <f t="shared" si="764"/>
        <v>0</v>
      </c>
      <c r="W415" s="36">
        <f t="shared" si="764"/>
        <v>0</v>
      </c>
      <c r="X415" s="36">
        <f t="shared" si="764"/>
        <v>0</v>
      </c>
      <c r="Y415" s="36">
        <f t="shared" si="764"/>
        <v>0</v>
      </c>
      <c r="Z415" s="36">
        <f t="shared" si="764"/>
        <v>0</v>
      </c>
      <c r="AA415" s="36">
        <f t="shared" si="764"/>
        <v>0</v>
      </c>
      <c r="AB415" s="36">
        <f t="shared" si="764"/>
        <v>0</v>
      </c>
      <c r="AC415" s="56"/>
      <c r="AD415" s="23"/>
    </row>
    <row r="416" spans="1:30" s="14" customFormat="1" ht="12.5">
      <c r="A416" s="81" t="s">
        <v>552</v>
      </c>
      <c r="B416" s="26">
        <f>2246528.22/2</f>
        <v>1123264.1100000001</v>
      </c>
      <c r="C416" s="134">
        <f t="shared" si="737"/>
        <v>93605.34</v>
      </c>
      <c r="D416" s="35">
        <v>1.5800000000000002E-2</v>
      </c>
      <c r="E416" s="35">
        <v>0.1371</v>
      </c>
      <c r="F416" s="35">
        <v>5.4899999999999997E-2</v>
      </c>
      <c r="G416" s="35">
        <v>7.6899999999999996E-2</v>
      </c>
      <c r="H416" s="35">
        <v>4.1599999999999998E-2</v>
      </c>
      <c r="I416" s="35">
        <v>0.13250000000000001</v>
      </c>
      <c r="J416" s="35">
        <v>2.07E-2</v>
      </c>
      <c r="K416" s="35">
        <v>3.1800000000000002E-2</v>
      </c>
      <c r="L416" s="35">
        <v>1.6500000000000001E-2</v>
      </c>
      <c r="M416" s="35">
        <v>2.5700000000000001E-2</v>
      </c>
      <c r="N416" s="35">
        <v>0.14199999999999999</v>
      </c>
      <c r="O416" s="35">
        <v>2.3E-2</v>
      </c>
      <c r="P416" s="35">
        <v>0</v>
      </c>
      <c r="Q416" s="35">
        <v>3.7999999999999999E-2</v>
      </c>
      <c r="R416" s="35">
        <v>1.8800000000000001E-2</v>
      </c>
      <c r="S416" s="35">
        <v>4.1999999999999997E-3</v>
      </c>
      <c r="T416" s="35">
        <v>5.3199999999999997E-2</v>
      </c>
      <c r="U416" s="35">
        <v>1.8100000000000002E-2</v>
      </c>
      <c r="V416" s="35">
        <v>3.7900000000000003E-2</v>
      </c>
      <c r="W416" s="35">
        <v>4.58E-2</v>
      </c>
      <c r="X416" s="35">
        <v>6.2399999999999997E-2</v>
      </c>
      <c r="Y416" s="35">
        <v>2.5000000000000001E-3</v>
      </c>
      <c r="Z416" s="4">
        <v>0</v>
      </c>
      <c r="AA416" s="4">
        <v>5.9999999999999995E-4</v>
      </c>
      <c r="AB416" s="4">
        <v>0</v>
      </c>
      <c r="AC416" s="56"/>
      <c r="AD416" s="23"/>
    </row>
    <row r="417" spans="1:30" s="14" customFormat="1" ht="12.5">
      <c r="A417" s="82"/>
      <c r="B417" s="67"/>
      <c r="C417" s="134"/>
      <c r="D417" s="36">
        <f t="shared" ref="D417" si="765">$C416*D416</f>
        <v>1478.9643720000001</v>
      </c>
      <c r="E417" s="36">
        <f t="shared" ref="E417" si="766">$C416*E416</f>
        <v>12833.292114</v>
      </c>
      <c r="F417" s="36">
        <f t="shared" ref="F417:AB417" si="767">$C416*F416</f>
        <v>5138.9331659999998</v>
      </c>
      <c r="G417" s="36">
        <f t="shared" si="767"/>
        <v>7198.2506459999995</v>
      </c>
      <c r="H417" s="36">
        <f t="shared" si="767"/>
        <v>3893.9821439999996</v>
      </c>
      <c r="I417" s="36">
        <f t="shared" si="767"/>
        <v>12402.707550000001</v>
      </c>
      <c r="J417" s="36">
        <f t="shared" si="767"/>
        <v>1937.6305379999999</v>
      </c>
      <c r="K417" s="36">
        <f t="shared" si="767"/>
        <v>2976.6498120000001</v>
      </c>
      <c r="L417" s="36">
        <f t="shared" si="767"/>
        <v>1544.48811</v>
      </c>
      <c r="M417" s="36">
        <f t="shared" si="767"/>
        <v>2405.6572379999998</v>
      </c>
      <c r="N417" s="36">
        <f t="shared" si="767"/>
        <v>13291.958279999999</v>
      </c>
      <c r="O417" s="36">
        <f t="shared" si="767"/>
        <v>2152.9228199999998</v>
      </c>
      <c r="P417" s="36">
        <f t="shared" si="767"/>
        <v>0</v>
      </c>
      <c r="Q417" s="36">
        <f t="shared" si="767"/>
        <v>3557.0029199999999</v>
      </c>
      <c r="R417" s="36">
        <f t="shared" si="767"/>
        <v>1759.7803919999999</v>
      </c>
      <c r="S417" s="36">
        <f t="shared" si="767"/>
        <v>393.14242799999994</v>
      </c>
      <c r="T417" s="36">
        <f t="shared" si="767"/>
        <v>4979.8040879999999</v>
      </c>
      <c r="U417" s="36">
        <f t="shared" si="767"/>
        <v>1694.256654</v>
      </c>
      <c r="V417" s="36">
        <f t="shared" si="767"/>
        <v>3547.642386</v>
      </c>
      <c r="W417" s="36">
        <f t="shared" si="767"/>
        <v>4287.1245719999997</v>
      </c>
      <c r="X417" s="36">
        <f t="shared" si="767"/>
        <v>5840.9732159999994</v>
      </c>
      <c r="Y417" s="36">
        <f t="shared" si="767"/>
        <v>234.01335</v>
      </c>
      <c r="Z417" s="36">
        <f t="shared" si="767"/>
        <v>0</v>
      </c>
      <c r="AA417" s="36">
        <f t="shared" si="767"/>
        <v>56.163203999999993</v>
      </c>
      <c r="AB417" s="36">
        <f t="shared" si="767"/>
        <v>0</v>
      </c>
      <c r="AC417" s="56"/>
      <c r="AD417" s="23"/>
    </row>
    <row r="418" spans="1:30" s="14" customFormat="1" ht="12.5">
      <c r="A418" s="81" t="s">
        <v>553</v>
      </c>
      <c r="B418" s="26">
        <f>2246528.22/2</f>
        <v>1123264.1100000001</v>
      </c>
      <c r="C418" s="134">
        <f t="shared" si="737"/>
        <v>93605.34</v>
      </c>
      <c r="D418" s="35"/>
      <c r="E418" s="35"/>
      <c r="F418" s="35"/>
      <c r="G418" s="35"/>
      <c r="H418" s="35"/>
      <c r="I418" s="35"/>
      <c r="J418" s="35"/>
      <c r="K418" s="35">
        <v>9.3100000000000002E-2</v>
      </c>
      <c r="L418" s="35"/>
      <c r="M418" s="35"/>
      <c r="N418" s="35">
        <v>0.87480000000000002</v>
      </c>
      <c r="O418" s="35">
        <v>3.2099999999999997E-2</v>
      </c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7"/>
      <c r="AA418" s="37"/>
      <c r="AB418" s="37"/>
      <c r="AC418" s="56"/>
      <c r="AD418" s="23"/>
    </row>
    <row r="419" spans="1:30" s="14" customFormat="1" ht="12.5">
      <c r="A419" s="82"/>
      <c r="B419" s="67"/>
      <c r="C419" s="134"/>
      <c r="D419" s="36">
        <f t="shared" ref="D419" si="768">$C418*D418</f>
        <v>0</v>
      </c>
      <c r="E419" s="36">
        <f t="shared" ref="E419" si="769">$C418*E418</f>
        <v>0</v>
      </c>
      <c r="F419" s="36">
        <f t="shared" ref="F419:AB419" si="770">$C418*F418</f>
        <v>0</v>
      </c>
      <c r="G419" s="36">
        <f t="shared" si="770"/>
        <v>0</v>
      </c>
      <c r="H419" s="36">
        <f t="shared" si="770"/>
        <v>0</v>
      </c>
      <c r="I419" s="36">
        <f t="shared" si="770"/>
        <v>0</v>
      </c>
      <c r="J419" s="36">
        <f t="shared" si="770"/>
        <v>0</v>
      </c>
      <c r="K419" s="36">
        <f t="shared" si="770"/>
        <v>8714.6571540000004</v>
      </c>
      <c r="L419" s="36">
        <f t="shared" si="770"/>
        <v>0</v>
      </c>
      <c r="M419" s="36">
        <f t="shared" si="770"/>
        <v>0</v>
      </c>
      <c r="N419" s="36">
        <f t="shared" si="770"/>
        <v>81885.951432000002</v>
      </c>
      <c r="O419" s="36">
        <f t="shared" si="770"/>
        <v>3004.7314139999994</v>
      </c>
      <c r="P419" s="36">
        <f t="shared" si="770"/>
        <v>0</v>
      </c>
      <c r="Q419" s="36">
        <f t="shared" si="770"/>
        <v>0</v>
      </c>
      <c r="R419" s="36">
        <f t="shared" si="770"/>
        <v>0</v>
      </c>
      <c r="S419" s="36">
        <f t="shared" si="770"/>
        <v>0</v>
      </c>
      <c r="T419" s="36">
        <f t="shared" si="770"/>
        <v>0</v>
      </c>
      <c r="U419" s="36">
        <f t="shared" si="770"/>
        <v>0</v>
      </c>
      <c r="V419" s="36">
        <f t="shared" si="770"/>
        <v>0</v>
      </c>
      <c r="W419" s="36">
        <f t="shared" si="770"/>
        <v>0</v>
      </c>
      <c r="X419" s="36">
        <f t="shared" si="770"/>
        <v>0</v>
      </c>
      <c r="Y419" s="36">
        <f t="shared" si="770"/>
        <v>0</v>
      </c>
      <c r="Z419" s="36">
        <f t="shared" si="770"/>
        <v>0</v>
      </c>
      <c r="AA419" s="36">
        <f t="shared" si="770"/>
        <v>0</v>
      </c>
      <c r="AB419" s="36">
        <f t="shared" si="770"/>
        <v>0</v>
      </c>
      <c r="AC419" s="56"/>
      <c r="AD419" s="23"/>
    </row>
    <row r="420" spans="1:30" s="14" customFormat="1" ht="12.5">
      <c r="A420" s="81" t="s">
        <v>578</v>
      </c>
      <c r="B420" s="26">
        <f>13117223.82/2</f>
        <v>6558611.9100000001</v>
      </c>
      <c r="C420" s="134">
        <f t="shared" si="737"/>
        <v>546550.99</v>
      </c>
      <c r="D420" s="35">
        <v>1.5800000000000002E-2</v>
      </c>
      <c r="E420" s="35">
        <v>0.1371</v>
      </c>
      <c r="F420" s="35">
        <v>5.4899999999999997E-2</v>
      </c>
      <c r="G420" s="35">
        <v>7.6899999999999996E-2</v>
      </c>
      <c r="H420" s="35">
        <v>4.1599999999999998E-2</v>
      </c>
      <c r="I420" s="35">
        <v>0.13250000000000001</v>
      </c>
      <c r="J420" s="35">
        <v>2.07E-2</v>
      </c>
      <c r="K420" s="35">
        <v>3.1800000000000002E-2</v>
      </c>
      <c r="L420" s="35">
        <v>1.6500000000000001E-2</v>
      </c>
      <c r="M420" s="35">
        <v>2.5700000000000001E-2</v>
      </c>
      <c r="N420" s="35">
        <v>0.14199999999999999</v>
      </c>
      <c r="O420" s="35">
        <v>2.3E-2</v>
      </c>
      <c r="P420" s="35">
        <v>0</v>
      </c>
      <c r="Q420" s="35">
        <v>3.7999999999999999E-2</v>
      </c>
      <c r="R420" s="35">
        <v>1.8800000000000001E-2</v>
      </c>
      <c r="S420" s="35">
        <v>4.1999999999999997E-3</v>
      </c>
      <c r="T420" s="35">
        <v>5.3199999999999997E-2</v>
      </c>
      <c r="U420" s="35">
        <v>1.8100000000000002E-2</v>
      </c>
      <c r="V420" s="35">
        <v>3.7900000000000003E-2</v>
      </c>
      <c r="W420" s="35">
        <v>4.58E-2</v>
      </c>
      <c r="X420" s="35">
        <v>6.2399999999999997E-2</v>
      </c>
      <c r="Y420" s="35">
        <v>2.5000000000000001E-3</v>
      </c>
      <c r="Z420" s="4">
        <v>0</v>
      </c>
      <c r="AA420" s="4">
        <v>5.9999999999999995E-4</v>
      </c>
      <c r="AB420" s="4">
        <v>0</v>
      </c>
      <c r="AC420" s="56"/>
      <c r="AD420" s="23"/>
    </row>
    <row r="421" spans="1:30" s="14" customFormat="1" ht="12.5">
      <c r="A421" s="82"/>
      <c r="B421" s="67"/>
      <c r="C421" s="134"/>
      <c r="D421" s="36">
        <f t="shared" ref="D421" si="771">$C420*D420</f>
        <v>8635.5056420000001</v>
      </c>
      <c r="E421" s="36">
        <f t="shared" ref="E421" si="772">$C420*E420</f>
        <v>74932.140728999992</v>
      </c>
      <c r="F421" s="36">
        <f t="shared" ref="F421:AB421" si="773">$C420*F420</f>
        <v>30005.649350999996</v>
      </c>
      <c r="G421" s="36">
        <f t="shared" si="773"/>
        <v>42029.771130999994</v>
      </c>
      <c r="H421" s="36">
        <f t="shared" si="773"/>
        <v>22736.521183999997</v>
      </c>
      <c r="I421" s="36">
        <f t="shared" si="773"/>
        <v>72418.006175000002</v>
      </c>
      <c r="J421" s="36">
        <f t="shared" si="773"/>
        <v>11313.605492999999</v>
      </c>
      <c r="K421" s="36">
        <f t="shared" si="773"/>
        <v>17380.321481999999</v>
      </c>
      <c r="L421" s="36">
        <f t="shared" si="773"/>
        <v>9018.091335000001</v>
      </c>
      <c r="M421" s="36">
        <f t="shared" si="773"/>
        <v>14046.360443</v>
      </c>
      <c r="N421" s="36">
        <f t="shared" si="773"/>
        <v>77610.240579999998</v>
      </c>
      <c r="O421" s="36">
        <f t="shared" si="773"/>
        <v>12570.672769999999</v>
      </c>
      <c r="P421" s="36">
        <f t="shared" si="773"/>
        <v>0</v>
      </c>
      <c r="Q421" s="36">
        <f t="shared" si="773"/>
        <v>20768.937620000001</v>
      </c>
      <c r="R421" s="36">
        <f t="shared" si="773"/>
        <v>10275.158612000001</v>
      </c>
      <c r="S421" s="36">
        <f t="shared" si="773"/>
        <v>2295.514158</v>
      </c>
      <c r="T421" s="36">
        <f t="shared" si="773"/>
        <v>29076.512667999999</v>
      </c>
      <c r="U421" s="36">
        <f t="shared" si="773"/>
        <v>9892.5729190000002</v>
      </c>
      <c r="V421" s="36">
        <f t="shared" si="773"/>
        <v>20714.282521000001</v>
      </c>
      <c r="W421" s="36">
        <f t="shared" si="773"/>
        <v>25032.035341999999</v>
      </c>
      <c r="X421" s="36">
        <f t="shared" si="773"/>
        <v>34104.781775999996</v>
      </c>
      <c r="Y421" s="36">
        <f t="shared" si="773"/>
        <v>1366.377475</v>
      </c>
      <c r="Z421" s="36">
        <f t="shared" si="773"/>
        <v>0</v>
      </c>
      <c r="AA421" s="36">
        <f t="shared" si="773"/>
        <v>327.93059399999999</v>
      </c>
      <c r="AB421" s="36">
        <f t="shared" si="773"/>
        <v>0</v>
      </c>
      <c r="AC421" s="56"/>
      <c r="AD421" s="23"/>
    </row>
    <row r="422" spans="1:30" s="14" customFormat="1" ht="12.5">
      <c r="A422" s="81" t="s">
        <v>580</v>
      </c>
      <c r="B422" s="26">
        <f>13117223.82/2</f>
        <v>6558611.9100000001</v>
      </c>
      <c r="C422" s="134">
        <f t="shared" si="737"/>
        <v>546550.99</v>
      </c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>
        <v>1</v>
      </c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7"/>
      <c r="AA422" s="37"/>
      <c r="AB422" s="37"/>
      <c r="AC422" s="56"/>
      <c r="AD422" s="23"/>
    </row>
    <row r="423" spans="1:30" s="14" customFormat="1" ht="12.5">
      <c r="A423" s="82"/>
      <c r="B423" s="67"/>
      <c r="C423" s="134"/>
      <c r="D423" s="36">
        <f t="shared" ref="D423" si="774">$C422*D422</f>
        <v>0</v>
      </c>
      <c r="E423" s="36">
        <f t="shared" ref="E423" si="775">$C422*E422</f>
        <v>0</v>
      </c>
      <c r="F423" s="36">
        <f t="shared" ref="F423:AB423" si="776">$C422*F422</f>
        <v>0</v>
      </c>
      <c r="G423" s="36">
        <f t="shared" si="776"/>
        <v>0</v>
      </c>
      <c r="H423" s="36">
        <f t="shared" si="776"/>
        <v>0</v>
      </c>
      <c r="I423" s="36">
        <f t="shared" si="776"/>
        <v>0</v>
      </c>
      <c r="J423" s="36">
        <f t="shared" si="776"/>
        <v>0</v>
      </c>
      <c r="K423" s="36">
        <f t="shared" si="776"/>
        <v>0</v>
      </c>
      <c r="L423" s="36">
        <f t="shared" si="776"/>
        <v>0</v>
      </c>
      <c r="M423" s="36">
        <f t="shared" si="776"/>
        <v>0</v>
      </c>
      <c r="N423" s="36">
        <f t="shared" si="776"/>
        <v>546550.99</v>
      </c>
      <c r="O423" s="36">
        <f t="shared" si="776"/>
        <v>0</v>
      </c>
      <c r="P423" s="36">
        <f t="shared" si="776"/>
        <v>0</v>
      </c>
      <c r="Q423" s="36">
        <f t="shared" si="776"/>
        <v>0</v>
      </c>
      <c r="R423" s="36">
        <f t="shared" si="776"/>
        <v>0</v>
      </c>
      <c r="S423" s="36">
        <f t="shared" si="776"/>
        <v>0</v>
      </c>
      <c r="T423" s="36">
        <f t="shared" si="776"/>
        <v>0</v>
      </c>
      <c r="U423" s="36">
        <f t="shared" si="776"/>
        <v>0</v>
      </c>
      <c r="V423" s="36">
        <f t="shared" si="776"/>
        <v>0</v>
      </c>
      <c r="W423" s="36">
        <f t="shared" si="776"/>
        <v>0</v>
      </c>
      <c r="X423" s="36">
        <f t="shared" si="776"/>
        <v>0</v>
      </c>
      <c r="Y423" s="36">
        <f t="shared" si="776"/>
        <v>0</v>
      </c>
      <c r="Z423" s="36">
        <f t="shared" si="776"/>
        <v>0</v>
      </c>
      <c r="AA423" s="36">
        <f t="shared" si="776"/>
        <v>0</v>
      </c>
      <c r="AB423" s="36">
        <f t="shared" si="776"/>
        <v>0</v>
      </c>
      <c r="AC423" s="56"/>
      <c r="AD423" s="23"/>
    </row>
    <row r="424" spans="1:30" s="14" customFormat="1" ht="12.5">
      <c r="A424" s="81" t="s">
        <v>579</v>
      </c>
      <c r="B424" s="26">
        <f>79009710.92/2</f>
        <v>39504855.460000001</v>
      </c>
      <c r="C424" s="134">
        <f t="shared" si="737"/>
        <v>3292071.29</v>
      </c>
      <c r="D424" s="35">
        <v>1.5800000000000002E-2</v>
      </c>
      <c r="E424" s="35">
        <v>0.1371</v>
      </c>
      <c r="F424" s="35">
        <v>5.4899999999999997E-2</v>
      </c>
      <c r="G424" s="35">
        <v>7.6899999999999996E-2</v>
      </c>
      <c r="H424" s="35">
        <v>4.1599999999999998E-2</v>
      </c>
      <c r="I424" s="35">
        <v>0.13250000000000001</v>
      </c>
      <c r="J424" s="35">
        <v>2.07E-2</v>
      </c>
      <c r="K424" s="35">
        <v>3.1800000000000002E-2</v>
      </c>
      <c r="L424" s="35">
        <v>1.6500000000000001E-2</v>
      </c>
      <c r="M424" s="35">
        <v>2.5700000000000001E-2</v>
      </c>
      <c r="N424" s="35">
        <v>0.14199999999999999</v>
      </c>
      <c r="O424" s="35">
        <v>2.3E-2</v>
      </c>
      <c r="P424" s="35">
        <v>0</v>
      </c>
      <c r="Q424" s="35">
        <v>3.7999999999999999E-2</v>
      </c>
      <c r="R424" s="35">
        <v>1.8800000000000001E-2</v>
      </c>
      <c r="S424" s="35">
        <v>4.1999999999999997E-3</v>
      </c>
      <c r="T424" s="35">
        <v>5.3199999999999997E-2</v>
      </c>
      <c r="U424" s="35">
        <v>1.8100000000000002E-2</v>
      </c>
      <c r="V424" s="35">
        <v>3.7900000000000003E-2</v>
      </c>
      <c r="W424" s="35">
        <v>4.58E-2</v>
      </c>
      <c r="X424" s="35">
        <v>6.2399999999999997E-2</v>
      </c>
      <c r="Y424" s="35">
        <v>2.5000000000000001E-3</v>
      </c>
      <c r="Z424" s="4">
        <v>0</v>
      </c>
      <c r="AA424" s="4">
        <v>5.9999999999999995E-4</v>
      </c>
      <c r="AB424" s="4">
        <v>0</v>
      </c>
      <c r="AC424" s="56"/>
      <c r="AD424" s="23"/>
    </row>
    <row r="425" spans="1:30" s="14" customFormat="1" ht="12.5">
      <c r="A425" s="82"/>
      <c r="B425" s="67"/>
      <c r="C425" s="134"/>
      <c r="D425" s="36">
        <f t="shared" ref="D425" si="777">$C424*D424</f>
        <v>52014.726382000008</v>
      </c>
      <c r="E425" s="36">
        <f t="shared" ref="E425" si="778">$C424*E424</f>
        <v>451342.97385900002</v>
      </c>
      <c r="F425" s="36">
        <f t="shared" ref="F425:AB425" si="779">$C424*F424</f>
        <v>180734.71382099998</v>
      </c>
      <c r="G425" s="36">
        <f t="shared" si="779"/>
        <v>253160.28220099999</v>
      </c>
      <c r="H425" s="36">
        <f t="shared" si="779"/>
        <v>136950.165664</v>
      </c>
      <c r="I425" s="36">
        <f t="shared" si="779"/>
        <v>436199.44592500001</v>
      </c>
      <c r="J425" s="36">
        <f t="shared" si="779"/>
        <v>68145.875702999998</v>
      </c>
      <c r="K425" s="36">
        <f t="shared" si="779"/>
        <v>104687.86702200001</v>
      </c>
      <c r="L425" s="36">
        <f t="shared" si="779"/>
        <v>54319.176285000001</v>
      </c>
      <c r="M425" s="36">
        <f t="shared" si="779"/>
        <v>84606.232153000004</v>
      </c>
      <c r="N425" s="36">
        <f t="shared" si="779"/>
        <v>467474.12317999994</v>
      </c>
      <c r="O425" s="36">
        <f t="shared" si="779"/>
        <v>75717.639670000004</v>
      </c>
      <c r="P425" s="36">
        <f t="shared" si="779"/>
        <v>0</v>
      </c>
      <c r="Q425" s="36">
        <f t="shared" si="779"/>
        <v>125098.70901999999</v>
      </c>
      <c r="R425" s="36">
        <f t="shared" si="779"/>
        <v>61890.940252</v>
      </c>
      <c r="S425" s="36">
        <f t="shared" si="779"/>
        <v>13826.699418</v>
      </c>
      <c r="T425" s="36">
        <f t="shared" si="779"/>
        <v>175138.19262799999</v>
      </c>
      <c r="U425" s="36">
        <f t="shared" si="779"/>
        <v>59586.490349000007</v>
      </c>
      <c r="V425" s="36">
        <f t="shared" si="779"/>
        <v>124769.50189100001</v>
      </c>
      <c r="W425" s="36">
        <f t="shared" si="779"/>
        <v>150776.865082</v>
      </c>
      <c r="X425" s="36">
        <f t="shared" si="779"/>
        <v>205425.24849599999</v>
      </c>
      <c r="Y425" s="36">
        <f t="shared" si="779"/>
        <v>8230.1782249999997</v>
      </c>
      <c r="Z425" s="36">
        <f t="shared" si="779"/>
        <v>0</v>
      </c>
      <c r="AA425" s="36">
        <f t="shared" si="779"/>
        <v>1975.2427739999998</v>
      </c>
      <c r="AB425" s="36">
        <f t="shared" si="779"/>
        <v>0</v>
      </c>
      <c r="AC425" s="56"/>
      <c r="AD425" s="23"/>
    </row>
    <row r="426" spans="1:30" s="14" customFormat="1" ht="12.5">
      <c r="A426" s="81" t="s">
        <v>581</v>
      </c>
      <c r="B426" s="26">
        <f>79009710.92/2</f>
        <v>39504855.460000001</v>
      </c>
      <c r="C426" s="134">
        <f t="shared" si="737"/>
        <v>3292071.29</v>
      </c>
      <c r="D426" s="35"/>
      <c r="E426" s="35"/>
      <c r="F426" s="35">
        <v>0</v>
      </c>
      <c r="G426" s="35"/>
      <c r="H426" s="35"/>
      <c r="I426" s="35"/>
      <c r="J426" s="35"/>
      <c r="K426" s="35"/>
      <c r="L426" s="35">
        <v>2.9899999999999999E-2</v>
      </c>
      <c r="M426" s="35"/>
      <c r="N426" s="35">
        <v>0.44800000000000001</v>
      </c>
      <c r="O426" s="35">
        <v>0.52210000000000001</v>
      </c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7"/>
      <c r="AA426" s="37"/>
      <c r="AB426" s="37"/>
      <c r="AC426" s="56"/>
      <c r="AD426" s="23"/>
    </row>
    <row r="427" spans="1:30" s="14" customFormat="1" ht="12.5">
      <c r="A427" s="82"/>
      <c r="B427" s="67"/>
      <c r="C427" s="134"/>
      <c r="D427" s="36">
        <f t="shared" ref="D427" si="780">$C426*D426</f>
        <v>0</v>
      </c>
      <c r="E427" s="36">
        <f t="shared" ref="E427" si="781">$C426*E426</f>
        <v>0</v>
      </c>
      <c r="F427" s="36">
        <f t="shared" ref="F427:AB427" si="782">$C426*F426</f>
        <v>0</v>
      </c>
      <c r="G427" s="36">
        <f t="shared" si="782"/>
        <v>0</v>
      </c>
      <c r="H427" s="36">
        <f t="shared" si="782"/>
        <v>0</v>
      </c>
      <c r="I427" s="36">
        <f t="shared" si="782"/>
        <v>0</v>
      </c>
      <c r="J427" s="36">
        <f t="shared" si="782"/>
        <v>0</v>
      </c>
      <c r="K427" s="36">
        <f t="shared" si="782"/>
        <v>0</v>
      </c>
      <c r="L427" s="36">
        <f t="shared" si="782"/>
        <v>98432.931570999994</v>
      </c>
      <c r="M427" s="36">
        <f t="shared" si="782"/>
        <v>0</v>
      </c>
      <c r="N427" s="36">
        <f t="shared" si="782"/>
        <v>1474847.9379199999</v>
      </c>
      <c r="O427" s="36">
        <f t="shared" si="782"/>
        <v>1718790.4205090001</v>
      </c>
      <c r="P427" s="36">
        <f t="shared" si="782"/>
        <v>0</v>
      </c>
      <c r="Q427" s="36">
        <f t="shared" si="782"/>
        <v>0</v>
      </c>
      <c r="R427" s="36">
        <f t="shared" si="782"/>
        <v>0</v>
      </c>
      <c r="S427" s="36">
        <f t="shared" si="782"/>
        <v>0</v>
      </c>
      <c r="T427" s="36">
        <f t="shared" si="782"/>
        <v>0</v>
      </c>
      <c r="U427" s="36">
        <f t="shared" si="782"/>
        <v>0</v>
      </c>
      <c r="V427" s="36">
        <f t="shared" si="782"/>
        <v>0</v>
      </c>
      <c r="W427" s="36">
        <f t="shared" si="782"/>
        <v>0</v>
      </c>
      <c r="X427" s="36">
        <f t="shared" si="782"/>
        <v>0</v>
      </c>
      <c r="Y427" s="36">
        <f t="shared" si="782"/>
        <v>0</v>
      </c>
      <c r="Z427" s="36">
        <f t="shared" si="782"/>
        <v>0</v>
      </c>
      <c r="AA427" s="36">
        <f t="shared" si="782"/>
        <v>0</v>
      </c>
      <c r="AB427" s="36">
        <f t="shared" si="782"/>
        <v>0</v>
      </c>
      <c r="AC427" s="56"/>
      <c r="AD427" s="23"/>
    </row>
    <row r="428" spans="1:30" s="14" customFormat="1" ht="12.5">
      <c r="A428" s="81" t="s">
        <v>577</v>
      </c>
      <c r="B428" s="26">
        <v>3080413.23</v>
      </c>
      <c r="C428" s="134">
        <f t="shared" si="737"/>
        <v>256701.1</v>
      </c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>
        <v>1</v>
      </c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7"/>
      <c r="AA428" s="37"/>
      <c r="AB428" s="37"/>
      <c r="AC428" s="56"/>
      <c r="AD428" s="23"/>
    </row>
    <row r="429" spans="1:30" s="14" customFormat="1" ht="12.5">
      <c r="A429" s="82"/>
      <c r="B429" s="67"/>
      <c r="C429" s="134"/>
      <c r="D429" s="36">
        <f t="shared" ref="D429" si="783">$C428*D428</f>
        <v>0</v>
      </c>
      <c r="E429" s="36">
        <f t="shared" ref="E429" si="784">$C428*E428</f>
        <v>0</v>
      </c>
      <c r="F429" s="36">
        <f t="shared" ref="F429:AB429" si="785">$C428*F428</f>
        <v>0</v>
      </c>
      <c r="G429" s="36">
        <f t="shared" si="785"/>
        <v>0</v>
      </c>
      <c r="H429" s="36">
        <f t="shared" si="785"/>
        <v>0</v>
      </c>
      <c r="I429" s="36">
        <f t="shared" si="785"/>
        <v>0</v>
      </c>
      <c r="J429" s="36">
        <f t="shared" si="785"/>
        <v>0</v>
      </c>
      <c r="K429" s="36">
        <f t="shared" si="785"/>
        <v>0</v>
      </c>
      <c r="L429" s="36">
        <f t="shared" si="785"/>
        <v>0</v>
      </c>
      <c r="M429" s="36">
        <f t="shared" si="785"/>
        <v>0</v>
      </c>
      <c r="N429" s="36">
        <f t="shared" si="785"/>
        <v>256701.1</v>
      </c>
      <c r="O429" s="36">
        <f t="shared" si="785"/>
        <v>0</v>
      </c>
      <c r="P429" s="36">
        <f t="shared" si="785"/>
        <v>0</v>
      </c>
      <c r="Q429" s="36">
        <f t="shared" si="785"/>
        <v>0</v>
      </c>
      <c r="R429" s="36">
        <f t="shared" si="785"/>
        <v>0</v>
      </c>
      <c r="S429" s="36">
        <f t="shared" si="785"/>
        <v>0</v>
      </c>
      <c r="T429" s="36">
        <f t="shared" si="785"/>
        <v>0</v>
      </c>
      <c r="U429" s="36">
        <f t="shared" si="785"/>
        <v>0</v>
      </c>
      <c r="V429" s="36">
        <f t="shared" si="785"/>
        <v>0</v>
      </c>
      <c r="W429" s="36">
        <f t="shared" si="785"/>
        <v>0</v>
      </c>
      <c r="X429" s="36">
        <f t="shared" si="785"/>
        <v>0</v>
      </c>
      <c r="Y429" s="36">
        <f t="shared" si="785"/>
        <v>0</v>
      </c>
      <c r="Z429" s="36">
        <f t="shared" si="785"/>
        <v>0</v>
      </c>
      <c r="AA429" s="36">
        <f t="shared" si="785"/>
        <v>0</v>
      </c>
      <c r="AB429" s="36">
        <f t="shared" si="785"/>
        <v>0</v>
      </c>
      <c r="AC429" s="56"/>
      <c r="AD429" s="23"/>
    </row>
    <row r="430" spans="1:30" s="14" customFormat="1" ht="12.5">
      <c r="A430" s="81" t="s">
        <v>594</v>
      </c>
      <c r="B430" s="26">
        <f>11828407.53/2</f>
        <v>5914203.7649999997</v>
      </c>
      <c r="C430" s="134">
        <f t="shared" si="737"/>
        <v>492850.31</v>
      </c>
      <c r="D430" s="35">
        <v>1.5800000000000002E-2</v>
      </c>
      <c r="E430" s="35">
        <v>0.1371</v>
      </c>
      <c r="F430" s="35">
        <v>5.4899999999999997E-2</v>
      </c>
      <c r="G430" s="35">
        <v>7.6899999999999996E-2</v>
      </c>
      <c r="H430" s="35">
        <v>4.1599999999999998E-2</v>
      </c>
      <c r="I430" s="35">
        <v>0.13250000000000001</v>
      </c>
      <c r="J430" s="35">
        <v>2.07E-2</v>
      </c>
      <c r="K430" s="35">
        <v>3.1800000000000002E-2</v>
      </c>
      <c r="L430" s="35">
        <v>1.6500000000000001E-2</v>
      </c>
      <c r="M430" s="35">
        <v>2.5700000000000001E-2</v>
      </c>
      <c r="N430" s="35">
        <v>0.14199999999999999</v>
      </c>
      <c r="O430" s="35">
        <v>2.3E-2</v>
      </c>
      <c r="P430" s="35">
        <v>0</v>
      </c>
      <c r="Q430" s="35">
        <v>3.7999999999999999E-2</v>
      </c>
      <c r="R430" s="35">
        <v>1.8800000000000001E-2</v>
      </c>
      <c r="S430" s="35">
        <v>4.1999999999999997E-3</v>
      </c>
      <c r="T430" s="35">
        <v>5.3199999999999997E-2</v>
      </c>
      <c r="U430" s="35">
        <v>1.8100000000000002E-2</v>
      </c>
      <c r="V430" s="35">
        <v>3.7900000000000003E-2</v>
      </c>
      <c r="W430" s="35">
        <v>4.58E-2</v>
      </c>
      <c r="X430" s="35">
        <v>6.2399999999999997E-2</v>
      </c>
      <c r="Y430" s="35">
        <v>2.5000000000000001E-3</v>
      </c>
      <c r="Z430" s="4">
        <v>0</v>
      </c>
      <c r="AA430" s="4">
        <v>5.9999999999999995E-4</v>
      </c>
      <c r="AB430" s="4">
        <v>0</v>
      </c>
      <c r="AC430" s="56"/>
      <c r="AD430" s="23"/>
    </row>
    <row r="431" spans="1:30" s="14" customFormat="1" ht="12.5">
      <c r="A431" s="82"/>
      <c r="B431" s="67"/>
      <c r="C431" s="134"/>
      <c r="D431" s="36">
        <f t="shared" ref="D431:S431" si="786">$C430*D430</f>
        <v>7787.0348980000008</v>
      </c>
      <c r="E431" s="36">
        <f t="shared" si="786"/>
        <v>67569.777501000004</v>
      </c>
      <c r="F431" s="36">
        <f t="shared" si="786"/>
        <v>27057.482018999999</v>
      </c>
      <c r="G431" s="36">
        <f t="shared" si="786"/>
        <v>37900.188838999995</v>
      </c>
      <c r="H431" s="36">
        <f t="shared" si="786"/>
        <v>20502.572895999998</v>
      </c>
      <c r="I431" s="36">
        <f t="shared" si="786"/>
        <v>65302.666075000001</v>
      </c>
      <c r="J431" s="36">
        <f t="shared" si="786"/>
        <v>10202.001416999999</v>
      </c>
      <c r="K431" s="36">
        <f t="shared" si="786"/>
        <v>15672.639858</v>
      </c>
      <c r="L431" s="36">
        <f t="shared" si="786"/>
        <v>8132.0301150000005</v>
      </c>
      <c r="M431" s="36">
        <f t="shared" si="786"/>
        <v>12666.252967</v>
      </c>
      <c r="N431" s="36">
        <f t="shared" si="786"/>
        <v>69984.744019999998</v>
      </c>
      <c r="O431" s="36">
        <f t="shared" si="786"/>
        <v>11335.557129999999</v>
      </c>
      <c r="P431" s="36">
        <f t="shared" si="786"/>
        <v>0</v>
      </c>
      <c r="Q431" s="36">
        <f t="shared" si="786"/>
        <v>18728.31178</v>
      </c>
      <c r="R431" s="36">
        <f t="shared" si="786"/>
        <v>9265.5858280000011</v>
      </c>
      <c r="S431" s="36">
        <f t="shared" si="786"/>
        <v>2069.9713019999999</v>
      </c>
      <c r="T431" s="36">
        <f t="shared" ref="T431" si="787">$C430*T430</f>
        <v>26219.636491999998</v>
      </c>
      <c r="U431" s="36">
        <f t="shared" ref="U431:AB431" si="788">$C430*U430</f>
        <v>8920.5906110000014</v>
      </c>
      <c r="V431" s="36">
        <f t="shared" si="788"/>
        <v>18679.026749000001</v>
      </c>
      <c r="W431" s="36">
        <f t="shared" si="788"/>
        <v>22572.544198</v>
      </c>
      <c r="X431" s="36">
        <f t="shared" si="788"/>
        <v>30753.859343999997</v>
      </c>
      <c r="Y431" s="36">
        <f t="shared" si="788"/>
        <v>1232.125775</v>
      </c>
      <c r="Z431" s="36">
        <f t="shared" si="788"/>
        <v>0</v>
      </c>
      <c r="AA431" s="36">
        <f t="shared" si="788"/>
        <v>295.71018599999996</v>
      </c>
      <c r="AB431" s="36">
        <f t="shared" si="788"/>
        <v>0</v>
      </c>
      <c r="AC431" s="56"/>
      <c r="AD431" s="23"/>
    </row>
    <row r="432" spans="1:30" s="14" customFormat="1" ht="12.5">
      <c r="A432" s="81" t="s">
        <v>595</v>
      </c>
      <c r="B432" s="26">
        <f>11828407.53/2</f>
        <v>5914203.7649999997</v>
      </c>
      <c r="C432" s="134">
        <f t="shared" si="737"/>
        <v>492850.31</v>
      </c>
      <c r="D432" s="35"/>
      <c r="E432" s="35"/>
      <c r="F432" s="35">
        <v>0.1043</v>
      </c>
      <c r="G432" s="35"/>
      <c r="H432" s="35"/>
      <c r="I432" s="35"/>
      <c r="J432" s="35"/>
      <c r="K432" s="35"/>
      <c r="L432" s="35"/>
      <c r="M432" s="35"/>
      <c r="N432" s="35">
        <v>0.89570000000000005</v>
      </c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7"/>
      <c r="AA432" s="37"/>
      <c r="AB432" s="37"/>
      <c r="AC432" s="56"/>
      <c r="AD432" s="23"/>
    </row>
    <row r="433" spans="1:30" s="14" customFormat="1" ht="12.5">
      <c r="A433" s="82"/>
      <c r="B433" s="67"/>
      <c r="C433" s="134"/>
      <c r="D433" s="36">
        <f t="shared" ref="D433" si="789">$C432*D432</f>
        <v>0</v>
      </c>
      <c r="E433" s="36">
        <f t="shared" ref="E433:AB433" si="790">$C432*E432</f>
        <v>0</v>
      </c>
      <c r="F433" s="36">
        <f t="shared" si="790"/>
        <v>51404.287333</v>
      </c>
      <c r="G433" s="36">
        <f t="shared" si="790"/>
        <v>0</v>
      </c>
      <c r="H433" s="36">
        <f t="shared" si="790"/>
        <v>0</v>
      </c>
      <c r="I433" s="36">
        <f t="shared" si="790"/>
        <v>0</v>
      </c>
      <c r="J433" s="36">
        <f t="shared" si="790"/>
        <v>0</v>
      </c>
      <c r="K433" s="36">
        <f t="shared" si="790"/>
        <v>0</v>
      </c>
      <c r="L433" s="36">
        <f t="shared" si="790"/>
        <v>0</v>
      </c>
      <c r="M433" s="36">
        <f t="shared" si="790"/>
        <v>0</v>
      </c>
      <c r="N433" s="36">
        <f t="shared" si="790"/>
        <v>441446.02266700001</v>
      </c>
      <c r="O433" s="36">
        <f t="shared" si="790"/>
        <v>0</v>
      </c>
      <c r="P433" s="36">
        <f t="shared" si="790"/>
        <v>0</v>
      </c>
      <c r="Q433" s="36">
        <f t="shared" si="790"/>
        <v>0</v>
      </c>
      <c r="R433" s="36">
        <f t="shared" si="790"/>
        <v>0</v>
      </c>
      <c r="S433" s="36">
        <f t="shared" si="790"/>
        <v>0</v>
      </c>
      <c r="T433" s="36">
        <f t="shared" si="790"/>
        <v>0</v>
      </c>
      <c r="U433" s="36">
        <f t="shared" si="790"/>
        <v>0</v>
      </c>
      <c r="V433" s="36">
        <f t="shared" si="790"/>
        <v>0</v>
      </c>
      <c r="W433" s="36">
        <f t="shared" si="790"/>
        <v>0</v>
      </c>
      <c r="X433" s="36">
        <f t="shared" si="790"/>
        <v>0</v>
      </c>
      <c r="Y433" s="36">
        <f t="shared" si="790"/>
        <v>0</v>
      </c>
      <c r="Z433" s="36">
        <f t="shared" si="790"/>
        <v>0</v>
      </c>
      <c r="AA433" s="36">
        <f t="shared" si="790"/>
        <v>0</v>
      </c>
      <c r="AB433" s="36">
        <f t="shared" si="790"/>
        <v>0</v>
      </c>
      <c r="AC433" s="56"/>
      <c r="AD433" s="23"/>
    </row>
    <row r="434" spans="1:30" s="14" customFormat="1" ht="12.5">
      <c r="A434" s="81" t="s">
        <v>609</v>
      </c>
      <c r="B434" s="26">
        <f>4503779.12/2</f>
        <v>2251889.56</v>
      </c>
      <c r="C434" s="134">
        <f t="shared" si="737"/>
        <v>187657.46</v>
      </c>
      <c r="D434" s="35">
        <v>1.5800000000000002E-2</v>
      </c>
      <c r="E434" s="35">
        <v>0.1371</v>
      </c>
      <c r="F434" s="35">
        <v>5.4899999999999997E-2</v>
      </c>
      <c r="G434" s="35">
        <v>7.6899999999999996E-2</v>
      </c>
      <c r="H434" s="35">
        <v>4.1599999999999998E-2</v>
      </c>
      <c r="I434" s="35">
        <v>0.13250000000000001</v>
      </c>
      <c r="J434" s="35">
        <v>2.07E-2</v>
      </c>
      <c r="K434" s="35">
        <v>3.1800000000000002E-2</v>
      </c>
      <c r="L434" s="35">
        <v>1.6500000000000001E-2</v>
      </c>
      <c r="M434" s="35">
        <v>2.5700000000000001E-2</v>
      </c>
      <c r="N434" s="35">
        <v>0.14199999999999999</v>
      </c>
      <c r="O434" s="35">
        <v>2.3E-2</v>
      </c>
      <c r="P434" s="35">
        <v>0</v>
      </c>
      <c r="Q434" s="35">
        <v>3.7999999999999999E-2</v>
      </c>
      <c r="R434" s="35">
        <v>1.8800000000000001E-2</v>
      </c>
      <c r="S434" s="35">
        <v>4.1999999999999997E-3</v>
      </c>
      <c r="T434" s="35">
        <v>5.3199999999999997E-2</v>
      </c>
      <c r="U434" s="35">
        <v>1.8100000000000002E-2</v>
      </c>
      <c r="V434" s="35">
        <v>3.7900000000000003E-2</v>
      </c>
      <c r="W434" s="35">
        <v>4.58E-2</v>
      </c>
      <c r="X434" s="35">
        <v>6.2399999999999997E-2</v>
      </c>
      <c r="Y434" s="35">
        <v>2.5000000000000001E-3</v>
      </c>
      <c r="Z434" s="4">
        <v>0</v>
      </c>
      <c r="AA434" s="4">
        <v>5.9999999999999995E-4</v>
      </c>
      <c r="AB434" s="4">
        <v>0</v>
      </c>
      <c r="AC434" s="56"/>
      <c r="AD434" s="23"/>
    </row>
    <row r="435" spans="1:30" s="14" customFormat="1" ht="12.5">
      <c r="A435" s="82"/>
      <c r="B435" s="67"/>
      <c r="C435" s="134"/>
      <c r="D435" s="36">
        <f t="shared" ref="D435:AB435" si="791">$C434*D434</f>
        <v>2964.9878680000002</v>
      </c>
      <c r="E435" s="36">
        <f t="shared" si="791"/>
        <v>25727.837766000001</v>
      </c>
      <c r="F435" s="36">
        <f t="shared" si="791"/>
        <v>10302.394553999999</v>
      </c>
      <c r="G435" s="36">
        <f t="shared" si="791"/>
        <v>14430.858673999999</v>
      </c>
      <c r="H435" s="36">
        <f t="shared" si="791"/>
        <v>7806.5503359999993</v>
      </c>
      <c r="I435" s="36">
        <f t="shared" si="791"/>
        <v>24864.613450000001</v>
      </c>
      <c r="J435" s="36">
        <f t="shared" si="791"/>
        <v>3884.5094219999996</v>
      </c>
      <c r="K435" s="36">
        <f t="shared" si="791"/>
        <v>5967.5072280000004</v>
      </c>
      <c r="L435" s="36">
        <f t="shared" si="791"/>
        <v>3096.34809</v>
      </c>
      <c r="M435" s="36">
        <f t="shared" si="791"/>
        <v>4822.796722</v>
      </c>
      <c r="N435" s="36">
        <f t="shared" si="791"/>
        <v>26647.359319999996</v>
      </c>
      <c r="O435" s="36">
        <f t="shared" si="791"/>
        <v>4316.12158</v>
      </c>
      <c r="P435" s="36">
        <f t="shared" si="791"/>
        <v>0</v>
      </c>
      <c r="Q435" s="36">
        <f t="shared" si="791"/>
        <v>7130.9834799999999</v>
      </c>
      <c r="R435" s="36">
        <f t="shared" si="791"/>
        <v>3527.9602479999999</v>
      </c>
      <c r="S435" s="36">
        <f t="shared" si="791"/>
        <v>788.1613319999999</v>
      </c>
      <c r="T435" s="36">
        <f t="shared" si="791"/>
        <v>9983.3768719999989</v>
      </c>
      <c r="U435" s="36">
        <f t="shared" si="791"/>
        <v>3396.6000260000001</v>
      </c>
      <c r="V435" s="36">
        <f t="shared" si="791"/>
        <v>7112.2177339999998</v>
      </c>
      <c r="W435" s="36">
        <f t="shared" si="791"/>
        <v>8594.7116679999999</v>
      </c>
      <c r="X435" s="36">
        <f t="shared" si="791"/>
        <v>11709.825503999999</v>
      </c>
      <c r="Y435" s="36">
        <f t="shared" si="791"/>
        <v>469.14364999999998</v>
      </c>
      <c r="Z435" s="36">
        <f t="shared" si="791"/>
        <v>0</v>
      </c>
      <c r="AA435" s="36">
        <f t="shared" si="791"/>
        <v>112.59447599999999</v>
      </c>
      <c r="AB435" s="36">
        <f t="shared" si="791"/>
        <v>0</v>
      </c>
      <c r="AC435" s="56"/>
      <c r="AD435" s="23"/>
    </row>
    <row r="436" spans="1:30" s="14" customFormat="1" ht="12.5">
      <c r="A436" s="81" t="s">
        <v>612</v>
      </c>
      <c r="B436" s="26">
        <f>4503779.12/2</f>
        <v>2251889.56</v>
      </c>
      <c r="C436" s="134">
        <f t="shared" si="737"/>
        <v>187657.46</v>
      </c>
      <c r="D436" s="35"/>
      <c r="E436" s="35"/>
      <c r="F436" s="35">
        <v>0.1636</v>
      </c>
      <c r="G436" s="35"/>
      <c r="H436" s="35"/>
      <c r="I436" s="35"/>
      <c r="J436" s="35"/>
      <c r="K436" s="35">
        <v>0.11609999999999999</v>
      </c>
      <c r="L436" s="35"/>
      <c r="M436" s="35"/>
      <c r="N436" s="35">
        <v>0.51270000000000004</v>
      </c>
      <c r="O436" s="35">
        <v>5.2999999999999999E-2</v>
      </c>
      <c r="P436" s="35"/>
      <c r="Q436" s="35"/>
      <c r="R436" s="35"/>
      <c r="S436" s="35"/>
      <c r="T436" s="35"/>
      <c r="U436" s="35"/>
      <c r="V436" s="35">
        <v>0.15459999999999999</v>
      </c>
      <c r="W436" s="35"/>
      <c r="X436" s="35"/>
      <c r="Y436" s="35"/>
      <c r="Z436" s="4"/>
      <c r="AA436" s="4"/>
      <c r="AB436" s="4"/>
      <c r="AC436" s="56"/>
      <c r="AD436" s="23"/>
    </row>
    <row r="437" spans="1:30" s="14" customFormat="1" ht="12.5">
      <c r="A437" s="82"/>
      <c r="B437" s="67"/>
      <c r="C437" s="134"/>
      <c r="D437" s="36">
        <f t="shared" ref="D437:AB437" si="792">$C436*D436</f>
        <v>0</v>
      </c>
      <c r="E437" s="36">
        <f t="shared" si="792"/>
        <v>0</v>
      </c>
      <c r="F437" s="36">
        <f t="shared" si="792"/>
        <v>30700.760455999996</v>
      </c>
      <c r="G437" s="36">
        <f t="shared" si="792"/>
        <v>0</v>
      </c>
      <c r="H437" s="36">
        <f t="shared" si="792"/>
        <v>0</v>
      </c>
      <c r="I437" s="36">
        <f t="shared" si="792"/>
        <v>0</v>
      </c>
      <c r="J437" s="36">
        <f t="shared" si="792"/>
        <v>0</v>
      </c>
      <c r="K437" s="36">
        <f t="shared" si="792"/>
        <v>21787.031105999999</v>
      </c>
      <c r="L437" s="36">
        <f t="shared" si="792"/>
        <v>0</v>
      </c>
      <c r="M437" s="36">
        <f t="shared" si="792"/>
        <v>0</v>
      </c>
      <c r="N437" s="36">
        <f t="shared" si="792"/>
        <v>96211.97974200001</v>
      </c>
      <c r="O437" s="36">
        <f t="shared" si="792"/>
        <v>9945.8453799999988</v>
      </c>
      <c r="P437" s="36">
        <f t="shared" si="792"/>
        <v>0</v>
      </c>
      <c r="Q437" s="36">
        <f t="shared" si="792"/>
        <v>0</v>
      </c>
      <c r="R437" s="36">
        <f t="shared" si="792"/>
        <v>0</v>
      </c>
      <c r="S437" s="36">
        <f t="shared" si="792"/>
        <v>0</v>
      </c>
      <c r="T437" s="36">
        <f t="shared" si="792"/>
        <v>0</v>
      </c>
      <c r="U437" s="36">
        <f t="shared" si="792"/>
        <v>0</v>
      </c>
      <c r="V437" s="36">
        <f t="shared" si="792"/>
        <v>29011.843315999995</v>
      </c>
      <c r="W437" s="36">
        <f t="shared" si="792"/>
        <v>0</v>
      </c>
      <c r="X437" s="36">
        <f t="shared" si="792"/>
        <v>0</v>
      </c>
      <c r="Y437" s="36">
        <f t="shared" si="792"/>
        <v>0</v>
      </c>
      <c r="Z437" s="36">
        <f t="shared" si="792"/>
        <v>0</v>
      </c>
      <c r="AA437" s="36">
        <f t="shared" si="792"/>
        <v>0</v>
      </c>
      <c r="AB437" s="36">
        <f t="shared" si="792"/>
        <v>0</v>
      </c>
      <c r="AC437" s="56"/>
      <c r="AD437" s="23"/>
    </row>
    <row r="438" spans="1:30" s="14" customFormat="1" ht="12.5">
      <c r="A438" s="81" t="s">
        <v>608</v>
      </c>
      <c r="B438" s="26">
        <f>7629818.25/2</f>
        <v>3814909.125</v>
      </c>
      <c r="C438" s="134">
        <f t="shared" si="737"/>
        <v>317909.09000000003</v>
      </c>
      <c r="D438" s="35">
        <v>1.5800000000000002E-2</v>
      </c>
      <c r="E438" s="35">
        <v>0.1371</v>
      </c>
      <c r="F438" s="35">
        <v>5.4899999999999997E-2</v>
      </c>
      <c r="G438" s="35">
        <v>7.6899999999999996E-2</v>
      </c>
      <c r="H438" s="35">
        <v>4.1599999999999998E-2</v>
      </c>
      <c r="I438" s="35">
        <v>0.13250000000000001</v>
      </c>
      <c r="J438" s="35">
        <v>2.07E-2</v>
      </c>
      <c r="K438" s="35">
        <v>3.1800000000000002E-2</v>
      </c>
      <c r="L438" s="35">
        <v>1.6500000000000001E-2</v>
      </c>
      <c r="M438" s="35">
        <v>2.5700000000000001E-2</v>
      </c>
      <c r="N438" s="35">
        <v>0.14199999999999999</v>
      </c>
      <c r="O438" s="35">
        <v>2.3E-2</v>
      </c>
      <c r="P438" s="35">
        <v>0</v>
      </c>
      <c r="Q438" s="35">
        <v>3.7999999999999999E-2</v>
      </c>
      <c r="R438" s="35">
        <v>1.8800000000000001E-2</v>
      </c>
      <c r="S438" s="35">
        <v>4.1999999999999997E-3</v>
      </c>
      <c r="T438" s="35">
        <v>5.3199999999999997E-2</v>
      </c>
      <c r="U438" s="35">
        <v>1.8100000000000002E-2</v>
      </c>
      <c r="V438" s="35">
        <v>3.7900000000000003E-2</v>
      </c>
      <c r="W438" s="35">
        <v>4.58E-2</v>
      </c>
      <c r="X438" s="35">
        <v>6.2399999999999997E-2</v>
      </c>
      <c r="Y438" s="35">
        <v>2.5000000000000001E-3</v>
      </c>
      <c r="Z438" s="4">
        <v>0</v>
      </c>
      <c r="AA438" s="4">
        <v>5.9999999999999995E-4</v>
      </c>
      <c r="AB438" s="4">
        <v>0</v>
      </c>
      <c r="AC438" s="56"/>
      <c r="AD438" s="23"/>
    </row>
    <row r="439" spans="1:30" s="14" customFormat="1" ht="12.5">
      <c r="A439" s="82"/>
      <c r="B439" s="67"/>
      <c r="C439" s="134"/>
      <c r="D439" s="36">
        <f t="shared" ref="D439:AB439" si="793">$C438*D438</f>
        <v>5022.9636220000011</v>
      </c>
      <c r="E439" s="36">
        <f t="shared" si="793"/>
        <v>43585.336239000004</v>
      </c>
      <c r="F439" s="36">
        <f t="shared" si="793"/>
        <v>17453.209041000002</v>
      </c>
      <c r="G439" s="36">
        <f t="shared" si="793"/>
        <v>24447.209021000002</v>
      </c>
      <c r="H439" s="36">
        <f t="shared" si="793"/>
        <v>13225.018144</v>
      </c>
      <c r="I439" s="36">
        <f t="shared" si="793"/>
        <v>42122.954425000004</v>
      </c>
      <c r="J439" s="36">
        <f t="shared" si="793"/>
        <v>6580.7181630000005</v>
      </c>
      <c r="K439" s="36">
        <f t="shared" si="793"/>
        <v>10109.509062000001</v>
      </c>
      <c r="L439" s="36">
        <f t="shared" si="793"/>
        <v>5245.4999850000004</v>
      </c>
      <c r="M439" s="36">
        <f t="shared" si="793"/>
        <v>8170.263613000001</v>
      </c>
      <c r="N439" s="36">
        <f t="shared" si="793"/>
        <v>45143.090779999999</v>
      </c>
      <c r="O439" s="36">
        <f t="shared" si="793"/>
        <v>7311.9090700000006</v>
      </c>
      <c r="P439" s="36">
        <f t="shared" si="793"/>
        <v>0</v>
      </c>
      <c r="Q439" s="36">
        <f t="shared" si="793"/>
        <v>12080.54542</v>
      </c>
      <c r="R439" s="36">
        <f t="shared" si="793"/>
        <v>5976.6908920000005</v>
      </c>
      <c r="S439" s="36">
        <f t="shared" si="793"/>
        <v>1335.2181780000001</v>
      </c>
      <c r="T439" s="36">
        <f t="shared" si="793"/>
        <v>16912.763588000002</v>
      </c>
      <c r="U439" s="36">
        <f t="shared" si="793"/>
        <v>5754.1545290000013</v>
      </c>
      <c r="V439" s="36">
        <f t="shared" si="793"/>
        <v>12048.754511000003</v>
      </c>
      <c r="W439" s="36">
        <f t="shared" si="793"/>
        <v>14560.236322000001</v>
      </c>
      <c r="X439" s="36">
        <f t="shared" si="793"/>
        <v>19837.527216000002</v>
      </c>
      <c r="Y439" s="36">
        <f t="shared" si="793"/>
        <v>794.77272500000004</v>
      </c>
      <c r="Z439" s="36">
        <f t="shared" si="793"/>
        <v>0</v>
      </c>
      <c r="AA439" s="36">
        <f t="shared" si="793"/>
        <v>190.745454</v>
      </c>
      <c r="AB439" s="36">
        <f t="shared" si="793"/>
        <v>0</v>
      </c>
      <c r="AC439" s="56"/>
      <c r="AD439" s="23"/>
    </row>
    <row r="440" spans="1:30" s="14" customFormat="1" ht="12.5">
      <c r="A440" s="81" t="s">
        <v>611</v>
      </c>
      <c r="B440" s="26">
        <f>7629818.25/2</f>
        <v>3814909.125</v>
      </c>
      <c r="C440" s="134">
        <f t="shared" si="737"/>
        <v>317909.09000000003</v>
      </c>
      <c r="D440" s="35"/>
      <c r="E440" s="35"/>
      <c r="F440" s="35">
        <v>0.10059999999999999</v>
      </c>
      <c r="G440" s="35"/>
      <c r="H440" s="35"/>
      <c r="I440" s="35"/>
      <c r="J440" s="35"/>
      <c r="K440" s="35"/>
      <c r="L440" s="35"/>
      <c r="M440" s="35"/>
      <c r="N440" s="35">
        <v>0.89939999999999998</v>
      </c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7"/>
      <c r="AA440" s="37"/>
      <c r="AB440" s="37"/>
      <c r="AC440" s="56"/>
      <c r="AD440" s="23"/>
    </row>
    <row r="441" spans="1:30" s="14" customFormat="1" ht="12.5">
      <c r="A441" s="82"/>
      <c r="B441" s="67"/>
      <c r="C441" s="134"/>
      <c r="D441" s="36">
        <f t="shared" ref="D441:AB441" si="794">$C440*D440</f>
        <v>0</v>
      </c>
      <c r="E441" s="36">
        <f t="shared" si="794"/>
        <v>0</v>
      </c>
      <c r="F441" s="36">
        <f t="shared" si="794"/>
        <v>31981.654454</v>
      </c>
      <c r="G441" s="36">
        <f t="shared" si="794"/>
        <v>0</v>
      </c>
      <c r="H441" s="36">
        <f t="shared" si="794"/>
        <v>0</v>
      </c>
      <c r="I441" s="36">
        <f t="shared" si="794"/>
        <v>0</v>
      </c>
      <c r="J441" s="36">
        <f t="shared" si="794"/>
        <v>0</v>
      </c>
      <c r="K441" s="36">
        <f t="shared" si="794"/>
        <v>0</v>
      </c>
      <c r="L441" s="36">
        <f t="shared" si="794"/>
        <v>0</v>
      </c>
      <c r="M441" s="36">
        <f t="shared" si="794"/>
        <v>0</v>
      </c>
      <c r="N441" s="36">
        <f t="shared" si="794"/>
        <v>285927.43554600002</v>
      </c>
      <c r="O441" s="36">
        <f t="shared" si="794"/>
        <v>0</v>
      </c>
      <c r="P441" s="36">
        <f t="shared" si="794"/>
        <v>0</v>
      </c>
      <c r="Q441" s="36">
        <f t="shared" si="794"/>
        <v>0</v>
      </c>
      <c r="R441" s="36">
        <f t="shared" si="794"/>
        <v>0</v>
      </c>
      <c r="S441" s="36">
        <f t="shared" si="794"/>
        <v>0</v>
      </c>
      <c r="T441" s="36">
        <f t="shared" si="794"/>
        <v>0</v>
      </c>
      <c r="U441" s="36">
        <f t="shared" si="794"/>
        <v>0</v>
      </c>
      <c r="V441" s="36">
        <f t="shared" si="794"/>
        <v>0</v>
      </c>
      <c r="W441" s="36">
        <f t="shared" si="794"/>
        <v>0</v>
      </c>
      <c r="X441" s="36">
        <f t="shared" si="794"/>
        <v>0</v>
      </c>
      <c r="Y441" s="36">
        <f t="shared" si="794"/>
        <v>0</v>
      </c>
      <c r="Z441" s="36">
        <f t="shared" si="794"/>
        <v>0</v>
      </c>
      <c r="AA441" s="36">
        <f t="shared" si="794"/>
        <v>0</v>
      </c>
      <c r="AB441" s="36">
        <f t="shared" si="794"/>
        <v>0</v>
      </c>
      <c r="AC441" s="56"/>
      <c r="AD441" s="23"/>
    </row>
    <row r="442" spans="1:30" s="14" customFormat="1" ht="12.5">
      <c r="A442" s="81" t="s">
        <v>610</v>
      </c>
      <c r="B442" s="26">
        <v>-270118.75</v>
      </c>
      <c r="C442" s="134">
        <f t="shared" si="737"/>
        <v>-22509.9</v>
      </c>
      <c r="D442" s="35">
        <v>1.5900000000000001E-2</v>
      </c>
      <c r="E442" s="35"/>
      <c r="F442" s="35">
        <v>8.8499999999999995E-2</v>
      </c>
      <c r="G442" s="35">
        <v>5.5399999999999998E-2</v>
      </c>
      <c r="H442" s="35">
        <v>0.1079</v>
      </c>
      <c r="I442" s="35">
        <v>1.8599999999999998E-2</v>
      </c>
      <c r="J442" s="35">
        <v>2.0999999999999999E-3</v>
      </c>
      <c r="K442" s="35">
        <v>1.1599999999999999E-2</v>
      </c>
      <c r="L442" s="35">
        <v>1.1599999999999999E-2</v>
      </c>
      <c r="M442" s="35">
        <v>3.6799999999999999E-2</v>
      </c>
      <c r="N442" s="35">
        <v>0.18990000000000001</v>
      </c>
      <c r="O442" s="35"/>
      <c r="P442" s="35">
        <v>2.2000000000000001E-3</v>
      </c>
      <c r="Q442" s="35">
        <v>4.53E-2</v>
      </c>
      <c r="R442" s="35">
        <v>1.7299999999999999E-2</v>
      </c>
      <c r="S442" s="35">
        <v>6.7999999999999996E-3</v>
      </c>
      <c r="T442" s="35">
        <v>6.9500000000000006E-2</v>
      </c>
      <c r="U442" s="35">
        <v>4.7500000000000001E-2</v>
      </c>
      <c r="V442" s="35">
        <v>9.69E-2</v>
      </c>
      <c r="W442" s="35">
        <v>9.7799999999999998E-2</v>
      </c>
      <c r="X442" s="35">
        <v>7.2800000000000004E-2</v>
      </c>
      <c r="Y442" s="35">
        <v>2.8999999999999998E-3</v>
      </c>
      <c r="Z442" s="37">
        <v>2.7000000000000001E-3</v>
      </c>
      <c r="AA442" s="37"/>
      <c r="AB442" s="37"/>
      <c r="AC442" s="56"/>
      <c r="AD442" s="23"/>
    </row>
    <row r="443" spans="1:30" s="14" customFormat="1" ht="12.5">
      <c r="A443" s="82"/>
      <c r="B443" s="67"/>
      <c r="C443" s="134"/>
      <c r="D443" s="36">
        <f t="shared" ref="D443:AB443" si="795">$C442*D442</f>
        <v>-357.90741000000003</v>
      </c>
      <c r="E443" s="36">
        <f t="shared" si="795"/>
        <v>0</v>
      </c>
      <c r="F443" s="36">
        <f t="shared" si="795"/>
        <v>-1992.1261500000001</v>
      </c>
      <c r="G443" s="36">
        <f t="shared" si="795"/>
        <v>-1247.04846</v>
      </c>
      <c r="H443" s="36">
        <f t="shared" si="795"/>
        <v>-2428.8182099999999</v>
      </c>
      <c r="I443" s="36">
        <f t="shared" si="795"/>
        <v>-418.68414000000001</v>
      </c>
      <c r="J443" s="36">
        <f t="shared" si="795"/>
        <v>-47.270789999999998</v>
      </c>
      <c r="K443" s="36">
        <f t="shared" si="795"/>
        <v>-261.11484000000002</v>
      </c>
      <c r="L443" s="36">
        <f t="shared" si="795"/>
        <v>-261.11484000000002</v>
      </c>
      <c r="M443" s="36">
        <f t="shared" si="795"/>
        <v>-828.36432000000002</v>
      </c>
      <c r="N443" s="36">
        <f t="shared" si="795"/>
        <v>-4274.6300100000008</v>
      </c>
      <c r="O443" s="36">
        <f t="shared" si="795"/>
        <v>0</v>
      </c>
      <c r="P443" s="36">
        <f t="shared" si="795"/>
        <v>-49.521780000000007</v>
      </c>
      <c r="Q443" s="36">
        <f t="shared" si="795"/>
        <v>-1019.69847</v>
      </c>
      <c r="R443" s="36">
        <f t="shared" si="795"/>
        <v>-389.42126999999999</v>
      </c>
      <c r="S443" s="36">
        <f t="shared" si="795"/>
        <v>-153.06732</v>
      </c>
      <c r="T443" s="36">
        <f t="shared" si="795"/>
        <v>-1564.4380500000002</v>
      </c>
      <c r="U443" s="36">
        <f t="shared" si="795"/>
        <v>-1069.2202500000001</v>
      </c>
      <c r="V443" s="36">
        <f t="shared" si="795"/>
        <v>-2181.2093100000002</v>
      </c>
      <c r="W443" s="36">
        <f t="shared" si="795"/>
        <v>-2201.4682200000002</v>
      </c>
      <c r="X443" s="36">
        <f t="shared" si="795"/>
        <v>-1638.7207200000003</v>
      </c>
      <c r="Y443" s="36">
        <f t="shared" si="795"/>
        <v>-65.278710000000004</v>
      </c>
      <c r="Z443" s="36">
        <f t="shared" si="795"/>
        <v>-60.776730000000008</v>
      </c>
      <c r="AA443" s="36">
        <f t="shared" si="795"/>
        <v>0</v>
      </c>
      <c r="AB443" s="36">
        <f t="shared" si="795"/>
        <v>0</v>
      </c>
      <c r="AC443" s="56"/>
      <c r="AD443" s="23"/>
    </row>
    <row r="444" spans="1:30" s="14" customFormat="1" ht="12.5">
      <c r="A444" s="81" t="s">
        <v>668</v>
      </c>
      <c r="B444" s="26">
        <f>38650347.96/2</f>
        <v>19325173.98</v>
      </c>
      <c r="C444" s="134">
        <f>ROUND(B444/12,2)</f>
        <v>1610431.17</v>
      </c>
      <c r="D444" s="35">
        <v>1.5800000000000002E-2</v>
      </c>
      <c r="E444" s="35">
        <v>0.1371</v>
      </c>
      <c r="F444" s="35">
        <v>5.4899999999999997E-2</v>
      </c>
      <c r="G444" s="35">
        <v>7.6899999999999996E-2</v>
      </c>
      <c r="H444" s="35">
        <v>4.1599999999999998E-2</v>
      </c>
      <c r="I444" s="35">
        <v>0.13250000000000001</v>
      </c>
      <c r="J444" s="35">
        <v>2.07E-2</v>
      </c>
      <c r="K444" s="35">
        <v>3.1800000000000002E-2</v>
      </c>
      <c r="L444" s="35">
        <v>1.6500000000000001E-2</v>
      </c>
      <c r="M444" s="35">
        <v>2.5700000000000001E-2</v>
      </c>
      <c r="N444" s="35">
        <v>0.14199999999999999</v>
      </c>
      <c r="O444" s="35">
        <v>2.3E-2</v>
      </c>
      <c r="P444" s="35">
        <v>0</v>
      </c>
      <c r="Q444" s="35">
        <v>3.7999999999999999E-2</v>
      </c>
      <c r="R444" s="35">
        <v>1.8800000000000001E-2</v>
      </c>
      <c r="S444" s="35">
        <v>4.1999999999999997E-3</v>
      </c>
      <c r="T444" s="35">
        <v>5.3199999999999997E-2</v>
      </c>
      <c r="U444" s="35">
        <v>1.8100000000000002E-2</v>
      </c>
      <c r="V444" s="35">
        <v>3.7900000000000003E-2</v>
      </c>
      <c r="W444" s="35">
        <v>4.58E-2</v>
      </c>
      <c r="X444" s="35">
        <v>6.2399999999999997E-2</v>
      </c>
      <c r="Y444" s="35">
        <v>2.5000000000000001E-3</v>
      </c>
      <c r="Z444" s="4">
        <v>0</v>
      </c>
      <c r="AA444" s="4">
        <v>5.9999999999999995E-4</v>
      </c>
      <c r="AB444" s="4">
        <v>0</v>
      </c>
      <c r="AC444" s="56"/>
      <c r="AD444" s="23"/>
    </row>
    <row r="445" spans="1:30" s="14" customFormat="1" ht="12.5">
      <c r="A445" s="82"/>
      <c r="B445" s="67"/>
      <c r="C445" s="134"/>
      <c r="D445" s="36">
        <f t="shared" ref="D445:AB445" si="796">$C444*D444</f>
        <v>25444.812486000003</v>
      </c>
      <c r="E445" s="36">
        <f t="shared" si="796"/>
        <v>220790.113407</v>
      </c>
      <c r="F445" s="36">
        <f t="shared" si="796"/>
        <v>88412.671232999986</v>
      </c>
      <c r="G445" s="36">
        <f t="shared" si="796"/>
        <v>123842.15697299999</v>
      </c>
      <c r="H445" s="36">
        <f t="shared" si="796"/>
        <v>66993.936671999996</v>
      </c>
      <c r="I445" s="36">
        <f t="shared" si="796"/>
        <v>213382.13002499999</v>
      </c>
      <c r="J445" s="36">
        <f t="shared" si="796"/>
        <v>33335.925218999997</v>
      </c>
      <c r="K445" s="36">
        <f t="shared" si="796"/>
        <v>51211.711206</v>
      </c>
      <c r="L445" s="36">
        <f t="shared" si="796"/>
        <v>26572.114304999999</v>
      </c>
      <c r="M445" s="36">
        <f t="shared" si="796"/>
        <v>41388.081069</v>
      </c>
      <c r="N445" s="36">
        <f t="shared" si="796"/>
        <v>228681.22613999996</v>
      </c>
      <c r="O445" s="36">
        <f t="shared" si="796"/>
        <v>37039.91691</v>
      </c>
      <c r="P445" s="36">
        <f t="shared" si="796"/>
        <v>0</v>
      </c>
      <c r="Q445" s="36">
        <f t="shared" si="796"/>
        <v>61196.384459999994</v>
      </c>
      <c r="R445" s="36">
        <f t="shared" si="796"/>
        <v>30276.105995999998</v>
      </c>
      <c r="S445" s="36">
        <f t="shared" si="796"/>
        <v>6763.8109139999997</v>
      </c>
      <c r="T445" s="36">
        <f t="shared" si="796"/>
        <v>85674.93824399999</v>
      </c>
      <c r="U445" s="36">
        <f t="shared" si="796"/>
        <v>29148.804177000002</v>
      </c>
      <c r="V445" s="36">
        <f t="shared" si="796"/>
        <v>61035.341343</v>
      </c>
      <c r="W445" s="36">
        <f t="shared" si="796"/>
        <v>73757.747585999998</v>
      </c>
      <c r="X445" s="36">
        <f t="shared" si="796"/>
        <v>100490.90500799999</v>
      </c>
      <c r="Y445" s="36">
        <f t="shared" si="796"/>
        <v>4026.0779250000001</v>
      </c>
      <c r="Z445" s="36">
        <f t="shared" si="796"/>
        <v>0</v>
      </c>
      <c r="AA445" s="36">
        <f t="shared" si="796"/>
        <v>966.25870199999986</v>
      </c>
      <c r="AB445" s="36">
        <f t="shared" si="796"/>
        <v>0</v>
      </c>
      <c r="AC445" s="56"/>
      <c r="AD445" s="23"/>
    </row>
    <row r="446" spans="1:30" s="14" customFormat="1" ht="12.5">
      <c r="A446" s="81" t="s">
        <v>669</v>
      </c>
      <c r="B446" s="26">
        <f>38650347.96/2</f>
        <v>19325173.98</v>
      </c>
      <c r="C446" s="134">
        <f>ROUND(B446/12,2)</f>
        <v>1610431.17</v>
      </c>
      <c r="D446" s="35"/>
      <c r="E446" s="35"/>
      <c r="F446" s="35">
        <v>0.1046</v>
      </c>
      <c r="G446" s="35"/>
      <c r="H446" s="35"/>
      <c r="I446" s="35"/>
      <c r="J446" s="35"/>
      <c r="K446" s="35"/>
      <c r="L446" s="35"/>
      <c r="M446" s="35"/>
      <c r="N446" s="35">
        <v>0.89539999999999997</v>
      </c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7"/>
      <c r="AA446" s="37"/>
      <c r="AB446" s="37"/>
      <c r="AC446" s="56"/>
      <c r="AD446" s="23"/>
    </row>
    <row r="447" spans="1:30" s="14" customFormat="1" ht="12.5">
      <c r="A447" s="82"/>
      <c r="B447" s="67"/>
      <c r="C447" s="134"/>
      <c r="D447" s="36">
        <f t="shared" ref="D447:AB447" si="797">$C446*D446</f>
        <v>0</v>
      </c>
      <c r="E447" s="36">
        <f t="shared" si="797"/>
        <v>0</v>
      </c>
      <c r="F447" s="36">
        <f t="shared" si="797"/>
        <v>168451.100382</v>
      </c>
      <c r="G447" s="36">
        <f t="shared" si="797"/>
        <v>0</v>
      </c>
      <c r="H447" s="36">
        <f t="shared" si="797"/>
        <v>0</v>
      </c>
      <c r="I447" s="36">
        <f t="shared" si="797"/>
        <v>0</v>
      </c>
      <c r="J447" s="36">
        <f t="shared" si="797"/>
        <v>0</v>
      </c>
      <c r="K447" s="36">
        <f t="shared" si="797"/>
        <v>0</v>
      </c>
      <c r="L447" s="36">
        <f t="shared" si="797"/>
        <v>0</v>
      </c>
      <c r="M447" s="36">
        <f t="shared" si="797"/>
        <v>0</v>
      </c>
      <c r="N447" s="36">
        <f t="shared" si="797"/>
        <v>1441980.069618</v>
      </c>
      <c r="O447" s="36">
        <f t="shared" si="797"/>
        <v>0</v>
      </c>
      <c r="P447" s="36">
        <f t="shared" si="797"/>
        <v>0</v>
      </c>
      <c r="Q447" s="36">
        <f t="shared" si="797"/>
        <v>0</v>
      </c>
      <c r="R447" s="36">
        <f t="shared" si="797"/>
        <v>0</v>
      </c>
      <c r="S447" s="36">
        <f t="shared" si="797"/>
        <v>0</v>
      </c>
      <c r="T447" s="36">
        <f t="shared" si="797"/>
        <v>0</v>
      </c>
      <c r="U447" s="36">
        <f t="shared" si="797"/>
        <v>0</v>
      </c>
      <c r="V447" s="36">
        <f t="shared" si="797"/>
        <v>0</v>
      </c>
      <c r="W447" s="36">
        <f t="shared" si="797"/>
        <v>0</v>
      </c>
      <c r="X447" s="36">
        <f t="shared" si="797"/>
        <v>0</v>
      </c>
      <c r="Y447" s="36">
        <f t="shared" si="797"/>
        <v>0</v>
      </c>
      <c r="Z447" s="36">
        <f t="shared" si="797"/>
        <v>0</v>
      </c>
      <c r="AA447" s="36">
        <f t="shared" si="797"/>
        <v>0</v>
      </c>
      <c r="AB447" s="36">
        <f t="shared" si="797"/>
        <v>0</v>
      </c>
      <c r="AC447" s="56"/>
      <c r="AD447" s="23"/>
    </row>
    <row r="448" spans="1:30" s="14" customFormat="1" ht="12.5">
      <c r="A448" s="13" t="s">
        <v>50</v>
      </c>
      <c r="B448" s="27">
        <f>SUM(B204:B446)</f>
        <v>467708982.9000001</v>
      </c>
      <c r="C448" s="27">
        <f>SUM(C204:C446)</f>
        <v>38975748.510000013</v>
      </c>
      <c r="D448" s="6">
        <f>D205+D207+D209+D211+D213+D215+D217+D219+D221+D223+D225+D227+D229+D231+D233+D235+D237+D239+D241+D243+D245+D247+D249+D251+D253+D255+D257+D259+D261+D263+D265+D267+D269+D271+D273+D275+D277+D279+D281+D283+D285+D287+D289+D291+D293+D295+D297+D299+D301+D303+D305+D307+D309+D311+D313+D315+D317+D319+D321+D323+D325+D327+D329+D331+D333+D335+D337+D339+D341+D343+D345+D347+D349+D351+D353+D355+D357+D359+D361+D363+D365+D367+D369+D371+D373+D375+D377+D379+D381+D383+D385+D387+D389+D391+D393+D395+D397+D399+D401+D403+D405+D407+D409+D411+D413+D415+D417+D419+D421+D423+D425+D427+D429+D431+D433+D435+D437+D439+D441+D443+D445+D447</f>
        <v>246624.79939300005</v>
      </c>
      <c r="E448" s="6">
        <f>E205+E207+E209+E211+E213+E215+E217+E219+E221+E223+E225+E227+E229+E231+E233+E235+E237+E239+E241+E243+E245+E247+E249+E251+E253+E255+E257+E259+E261+E263+E265+E267+E269+E271+E273+E275+E277+E279+E281+E283+E285+E287+E289+E291+E293+E295+E297+E299+E301+E303+E305+E307+E309+E311+E313+E315+E317+E319+E321+E323+E325+E327+E329+E331+E333+E335+E337+E339+E341+E343+E345+E347+E349+E351+E353+E355+E357+E359+E361+E363+E365+E367+E369+E371+E373+E375+E377+E379+E381+E383+E385+E387+E389+E391+E393+E395+E397+E399+E401+E403+E405+E407+E409+E411+E413+E415+E417+E419+E421+E423+E425+E427+E429+E431+E433+E435+E437+E439+E441+E443+E445+E447</f>
        <v>2424483.277731</v>
      </c>
      <c r="F448" s="6">
        <f t="shared" ref="F448:AB448" si="798">F205+F207+F209+F211+F213+F215+F217+F219+F221+F223+F225+F227+F229+F231+F233+F235+F237+F239+F241+F243+F245+F247+F249+F251+F253+F255+F257+F259+F261+F263+F265+F267+F269+F271+F273+F275+F277+F279+F281+F283+F285+F287+F289+F291+F293+F295+F297+F299+F301+F303+F305+F307+F309+F311+F313+F315+F317+F319+F321+F323+F325+F327+F329+F331+F333+F335+F337+F339+F341+F343+F345+F347+F349+F351+F353+F355+F357+F359+F361+F363+F365+F367+F369+F371+F373+F375+F377+F379+F381+F383+F385+F387+F389+F391+F393+F395+F397+F399+F401+F403+F405+F407+F409+F411+F413+F415+F417+F419+F421+F423+F425+F427+F429+F431+F433+F435+F437+F439+F441+F443+F445+F447</f>
        <v>2143239.2621040004</v>
      </c>
      <c r="G448" s="6">
        <f t="shared" si="798"/>
        <v>1136586.238349</v>
      </c>
      <c r="H448" s="6">
        <f t="shared" si="798"/>
        <v>1100694.4108370002</v>
      </c>
      <c r="I448" s="6">
        <f t="shared" si="798"/>
        <v>1960087.304185</v>
      </c>
      <c r="J448" s="6">
        <f t="shared" si="798"/>
        <v>306251.77743500005</v>
      </c>
      <c r="K448" s="6">
        <f t="shared" si="798"/>
        <v>511917.96154799999</v>
      </c>
      <c r="L448" s="6">
        <f t="shared" si="798"/>
        <v>342310.29829599999</v>
      </c>
      <c r="M448" s="6">
        <f t="shared" si="798"/>
        <v>437842.26663100003</v>
      </c>
      <c r="N448" s="6">
        <f t="shared" si="798"/>
        <v>21315823.144195002</v>
      </c>
      <c r="O448" s="6">
        <f t="shared" si="798"/>
        <v>2075677.8559760004</v>
      </c>
      <c r="P448" s="6">
        <f t="shared" si="798"/>
        <v>263.519858</v>
      </c>
      <c r="Q448" s="6">
        <f t="shared" si="798"/>
        <v>576896.7189509999</v>
      </c>
      <c r="R448" s="6">
        <f t="shared" si="798"/>
        <v>294570.59931000002</v>
      </c>
      <c r="S448" s="6">
        <f t="shared" si="798"/>
        <v>63750.535634999993</v>
      </c>
      <c r="T448" s="6">
        <f t="shared" si="798"/>
        <v>831129.90285699989</v>
      </c>
      <c r="U448" s="6">
        <f t="shared" si="798"/>
        <v>266743.29589099996</v>
      </c>
      <c r="V448" s="6">
        <f t="shared" si="798"/>
        <v>1285528.3170389996</v>
      </c>
      <c r="W448" s="6">
        <f t="shared" si="798"/>
        <v>680957.02237800008</v>
      </c>
      <c r="X448" s="6">
        <f t="shared" si="798"/>
        <v>928360.60874699999</v>
      </c>
      <c r="Y448" s="6">
        <f t="shared" si="798"/>
        <v>36925.400314999999</v>
      </c>
      <c r="Z448" s="6">
        <f t="shared" si="798"/>
        <v>206.22937299999998</v>
      </c>
      <c r="AA448" s="6">
        <f t="shared" si="798"/>
        <v>8877.7629660000002</v>
      </c>
      <c r="AB448" s="6">
        <f t="shared" si="798"/>
        <v>0</v>
      </c>
      <c r="AC448" s="56"/>
      <c r="AD448" s="23"/>
    </row>
    <row r="449" spans="1:30" s="14" customFormat="1">
      <c r="A449" s="31"/>
      <c r="B449" s="27">
        <f>B448-B450</f>
        <v>464541572.42000008</v>
      </c>
      <c r="C449" s="27">
        <f>C448-C450</f>
        <v>38711797.640000015</v>
      </c>
      <c r="D449" s="2" t="s">
        <v>85</v>
      </c>
      <c r="E449" s="6"/>
      <c r="F449" s="1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19"/>
      <c r="U449" s="19"/>
      <c r="V449" s="19"/>
      <c r="W449" s="19"/>
      <c r="X449" s="19"/>
      <c r="Y449" s="19"/>
      <c r="Z449" s="19"/>
      <c r="AA449" s="19"/>
      <c r="AB449" s="19"/>
      <c r="AC449" s="56"/>
      <c r="AD449" s="23"/>
    </row>
    <row r="450" spans="1:30" s="14" customFormat="1">
      <c r="A450" s="20"/>
      <c r="B450" s="169">
        <v>3167410.48</v>
      </c>
      <c r="C450" s="169">
        <v>263950.87</v>
      </c>
      <c r="D450" s="2" t="s">
        <v>613</v>
      </c>
      <c r="E450" s="22"/>
      <c r="F450" s="12"/>
      <c r="G450" s="11"/>
      <c r="H450" s="12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56"/>
      <c r="AD450" s="23"/>
    </row>
    <row r="451" spans="1:30" s="14" customFormat="1">
      <c r="A451" s="20"/>
      <c r="B451" s="149"/>
      <c r="C451" s="149"/>
      <c r="D451" s="2"/>
      <c r="E451" s="22"/>
      <c r="F451" s="12"/>
      <c r="G451" s="11"/>
      <c r="H451" s="12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56"/>
      <c r="AD451" s="23"/>
    </row>
    <row r="452" spans="1:30" s="14" customFormat="1">
      <c r="A452" s="31"/>
      <c r="B452" s="6"/>
      <c r="C452" s="158"/>
      <c r="D452" s="19"/>
      <c r="E452" s="19"/>
      <c r="F452" s="12"/>
      <c r="G452" s="12"/>
      <c r="H452" s="12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56"/>
      <c r="AD452" s="23"/>
    </row>
    <row r="453" spans="1:30" s="14" customFormat="1" thickBot="1">
      <c r="A453" s="64" t="s">
        <v>86</v>
      </c>
      <c r="B453" s="65"/>
      <c r="C453" s="157"/>
      <c r="D453" s="65"/>
      <c r="E453" s="65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56"/>
      <c r="AD453" s="23"/>
    </row>
    <row r="454" spans="1:30" s="14" customFormat="1" thickBot="1">
      <c r="A454" s="93" t="s">
        <v>1</v>
      </c>
      <c r="B454" s="94" t="s">
        <v>2</v>
      </c>
      <c r="C454" s="129" t="s">
        <v>3</v>
      </c>
      <c r="D454" s="198" t="s">
        <v>4</v>
      </c>
      <c r="E454" s="199"/>
      <c r="F454" s="199"/>
      <c r="G454" s="199"/>
      <c r="H454" s="199"/>
      <c r="I454" s="199"/>
      <c r="J454" s="199"/>
      <c r="K454" s="199"/>
      <c r="L454" s="199"/>
      <c r="M454" s="199"/>
      <c r="N454" s="199"/>
      <c r="O454" s="199"/>
      <c r="P454" s="199"/>
      <c r="Q454" s="199"/>
      <c r="R454" s="199"/>
      <c r="S454" s="199"/>
      <c r="T454" s="199"/>
      <c r="U454" s="199"/>
      <c r="V454" s="199"/>
      <c r="W454" s="199"/>
      <c r="X454" s="199"/>
      <c r="Y454" s="199"/>
      <c r="Z454" s="103"/>
      <c r="AA454" s="103"/>
      <c r="AB454" s="103"/>
      <c r="AC454" s="56"/>
      <c r="AD454" s="23"/>
    </row>
    <row r="455" spans="1:30" s="14" customFormat="1" ht="12.5">
      <c r="A455" s="95" t="s">
        <v>5</v>
      </c>
      <c r="B455" s="96" t="s">
        <v>6</v>
      </c>
      <c r="C455" s="130" t="s">
        <v>6</v>
      </c>
      <c r="D455" s="97"/>
      <c r="E455" s="98"/>
      <c r="F455" s="98"/>
      <c r="G455" s="98"/>
      <c r="H455" s="98"/>
      <c r="I455" s="98"/>
      <c r="J455" s="98"/>
      <c r="K455" s="98"/>
      <c r="L455" s="98"/>
      <c r="M455" s="98"/>
      <c r="N455" s="98"/>
      <c r="O455" s="98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6" t="s">
        <v>7</v>
      </c>
      <c r="AA455" s="96"/>
      <c r="AB455" s="96"/>
      <c r="AC455" s="56"/>
      <c r="AD455" s="23"/>
    </row>
    <row r="456" spans="1:30" s="14" customFormat="1" ht="12.5">
      <c r="A456" s="95" t="s">
        <v>8</v>
      </c>
      <c r="B456" s="96" t="s">
        <v>9</v>
      </c>
      <c r="C456" s="130" t="s">
        <v>9</v>
      </c>
      <c r="D456" s="100" t="s">
        <v>10</v>
      </c>
      <c r="E456" s="96" t="s">
        <v>11</v>
      </c>
      <c r="F456" s="96" t="s">
        <v>12</v>
      </c>
      <c r="G456" s="96" t="s">
        <v>13</v>
      </c>
      <c r="H456" s="96" t="s">
        <v>14</v>
      </c>
      <c r="I456" s="96" t="s">
        <v>15</v>
      </c>
      <c r="J456" s="96" t="s">
        <v>16</v>
      </c>
      <c r="K456" s="96" t="s">
        <v>17</v>
      </c>
      <c r="L456" s="96" t="s">
        <v>18</v>
      </c>
      <c r="M456" s="96" t="s">
        <v>19</v>
      </c>
      <c r="N456" s="96" t="s">
        <v>20</v>
      </c>
      <c r="O456" s="96" t="s">
        <v>169</v>
      </c>
      <c r="P456" s="96" t="s">
        <v>21</v>
      </c>
      <c r="Q456" s="96" t="s">
        <v>22</v>
      </c>
      <c r="R456" s="96" t="s">
        <v>23</v>
      </c>
      <c r="S456" s="96" t="s">
        <v>24</v>
      </c>
      <c r="T456" s="96" t="s">
        <v>25</v>
      </c>
      <c r="U456" s="96" t="s">
        <v>26</v>
      </c>
      <c r="V456" s="96" t="s">
        <v>27</v>
      </c>
      <c r="W456" s="96" t="s">
        <v>28</v>
      </c>
      <c r="X456" s="96" t="s">
        <v>29</v>
      </c>
      <c r="Y456" s="96" t="s">
        <v>30</v>
      </c>
      <c r="Z456" s="96" t="s">
        <v>31</v>
      </c>
      <c r="AA456" s="96" t="s">
        <v>484</v>
      </c>
      <c r="AB456" s="96" t="s">
        <v>467</v>
      </c>
      <c r="AC456" s="56"/>
      <c r="AD456" s="23"/>
    </row>
    <row r="457" spans="1:30" s="14" customFormat="1" ht="12.5">
      <c r="A457" s="95"/>
      <c r="B457" s="98"/>
      <c r="C457" s="171" t="s">
        <v>673</v>
      </c>
      <c r="D457" s="101"/>
      <c r="E457" s="102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56"/>
      <c r="AD457" s="23"/>
    </row>
    <row r="458" spans="1:30" s="14" customFormat="1" ht="12.5">
      <c r="A458" s="78" t="s">
        <v>87</v>
      </c>
      <c r="B458" s="172">
        <v>1414616.42</v>
      </c>
      <c r="C458" s="134">
        <f>ROUND(B458/12,2)</f>
        <v>117884.7</v>
      </c>
      <c r="D458" s="4">
        <v>1.3599999999999999E-2</v>
      </c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>
        <v>0.47760000000000002</v>
      </c>
      <c r="R458" s="4"/>
      <c r="S458" s="4"/>
      <c r="T458" s="4"/>
      <c r="U458" s="4"/>
      <c r="V458" s="4"/>
      <c r="W458" s="4"/>
      <c r="X458" s="4">
        <v>0.50880000000000003</v>
      </c>
      <c r="Y458" s="4"/>
      <c r="Z458" s="4"/>
      <c r="AA458" s="4"/>
      <c r="AB458" s="4"/>
      <c r="AC458" s="56"/>
      <c r="AD458" s="23"/>
    </row>
    <row r="459" spans="1:30" s="14" customFormat="1" ht="12.5">
      <c r="A459" s="79"/>
      <c r="B459" s="9"/>
      <c r="C459" s="134"/>
      <c r="D459" s="5">
        <f t="shared" ref="D459" si="799">$C458*D458</f>
        <v>1603.2319199999999</v>
      </c>
      <c r="E459" s="5">
        <f t="shared" ref="E459" si="800">$C458*E458</f>
        <v>0</v>
      </c>
      <c r="F459" s="5">
        <f t="shared" ref="F459:AB459" si="801">$C458*F458</f>
        <v>0</v>
      </c>
      <c r="G459" s="5">
        <f t="shared" si="801"/>
        <v>0</v>
      </c>
      <c r="H459" s="5">
        <f t="shared" si="801"/>
        <v>0</v>
      </c>
      <c r="I459" s="5">
        <f t="shared" si="801"/>
        <v>0</v>
      </c>
      <c r="J459" s="5">
        <f t="shared" si="801"/>
        <v>0</v>
      </c>
      <c r="K459" s="5">
        <f t="shared" si="801"/>
        <v>0</v>
      </c>
      <c r="L459" s="5">
        <f t="shared" si="801"/>
        <v>0</v>
      </c>
      <c r="M459" s="5">
        <f t="shared" si="801"/>
        <v>0</v>
      </c>
      <c r="N459" s="5">
        <f t="shared" si="801"/>
        <v>0</v>
      </c>
      <c r="O459" s="5">
        <f t="shared" si="801"/>
        <v>0</v>
      </c>
      <c r="P459" s="5">
        <f t="shared" si="801"/>
        <v>0</v>
      </c>
      <c r="Q459" s="5">
        <f t="shared" si="801"/>
        <v>56301.73272</v>
      </c>
      <c r="R459" s="5">
        <f t="shared" si="801"/>
        <v>0</v>
      </c>
      <c r="S459" s="5">
        <f t="shared" si="801"/>
        <v>0</v>
      </c>
      <c r="T459" s="5">
        <f t="shared" si="801"/>
        <v>0</v>
      </c>
      <c r="U459" s="5">
        <f t="shared" si="801"/>
        <v>0</v>
      </c>
      <c r="V459" s="5">
        <f t="shared" si="801"/>
        <v>0</v>
      </c>
      <c r="W459" s="5">
        <f t="shared" si="801"/>
        <v>0</v>
      </c>
      <c r="X459" s="5">
        <f t="shared" si="801"/>
        <v>59979.735359999999</v>
      </c>
      <c r="Y459" s="5">
        <f t="shared" si="801"/>
        <v>0</v>
      </c>
      <c r="Z459" s="5">
        <f t="shared" si="801"/>
        <v>0</v>
      </c>
      <c r="AA459" s="5">
        <f t="shared" si="801"/>
        <v>0</v>
      </c>
      <c r="AB459" s="5">
        <f t="shared" si="801"/>
        <v>0</v>
      </c>
      <c r="AC459" s="56"/>
      <c r="AD459" s="23"/>
    </row>
    <row r="460" spans="1:30" s="14" customFormat="1" ht="12.5">
      <c r="A460" s="78" t="s">
        <v>88</v>
      </c>
      <c r="B460" s="173">
        <v>582672.82999999996</v>
      </c>
      <c r="C460" s="134">
        <f>ROUND(B460/12,2)</f>
        <v>48556.07</v>
      </c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>
        <v>0.5111</v>
      </c>
      <c r="R460" s="4"/>
      <c r="S460" s="4"/>
      <c r="T460" s="4"/>
      <c r="U460" s="4"/>
      <c r="V460" s="4"/>
      <c r="W460" s="4"/>
      <c r="X460" s="4">
        <v>0.45960000000000001</v>
      </c>
      <c r="Y460" s="4">
        <v>2.93E-2</v>
      </c>
      <c r="Z460" s="4"/>
      <c r="AA460" s="4"/>
      <c r="AB460" s="4"/>
      <c r="AC460" s="56"/>
      <c r="AD460" s="23"/>
    </row>
    <row r="461" spans="1:30" s="14" customFormat="1" ht="12.5">
      <c r="A461" s="79"/>
      <c r="B461" s="9"/>
      <c r="C461" s="134"/>
      <c r="D461" s="5">
        <f t="shared" ref="D461" si="802">$C460*D460</f>
        <v>0</v>
      </c>
      <c r="E461" s="5">
        <f t="shared" ref="E461" si="803">$C460*E460</f>
        <v>0</v>
      </c>
      <c r="F461" s="5">
        <f t="shared" ref="F461:AB461" si="804">$C460*F460</f>
        <v>0</v>
      </c>
      <c r="G461" s="5">
        <f t="shared" si="804"/>
        <v>0</v>
      </c>
      <c r="H461" s="5">
        <f t="shared" si="804"/>
        <v>0</v>
      </c>
      <c r="I461" s="5">
        <f t="shared" si="804"/>
        <v>0</v>
      </c>
      <c r="J461" s="5">
        <f t="shared" si="804"/>
        <v>0</v>
      </c>
      <c r="K461" s="5">
        <f t="shared" si="804"/>
        <v>0</v>
      </c>
      <c r="L461" s="5">
        <f t="shared" si="804"/>
        <v>0</v>
      </c>
      <c r="M461" s="5">
        <f t="shared" si="804"/>
        <v>0</v>
      </c>
      <c r="N461" s="5">
        <f t="shared" si="804"/>
        <v>0</v>
      </c>
      <c r="O461" s="5">
        <f t="shared" si="804"/>
        <v>0</v>
      </c>
      <c r="P461" s="5">
        <f t="shared" si="804"/>
        <v>0</v>
      </c>
      <c r="Q461" s="5">
        <f t="shared" si="804"/>
        <v>24817.007376999998</v>
      </c>
      <c r="R461" s="5">
        <f t="shared" si="804"/>
        <v>0</v>
      </c>
      <c r="S461" s="5">
        <f t="shared" si="804"/>
        <v>0</v>
      </c>
      <c r="T461" s="5">
        <f t="shared" si="804"/>
        <v>0</v>
      </c>
      <c r="U461" s="5">
        <f t="shared" si="804"/>
        <v>0</v>
      </c>
      <c r="V461" s="5">
        <f t="shared" si="804"/>
        <v>0</v>
      </c>
      <c r="W461" s="5">
        <f t="shared" si="804"/>
        <v>0</v>
      </c>
      <c r="X461" s="5">
        <f t="shared" si="804"/>
        <v>22316.369772000002</v>
      </c>
      <c r="Y461" s="5">
        <f t="shared" si="804"/>
        <v>1422.692851</v>
      </c>
      <c r="Z461" s="5">
        <f t="shared" si="804"/>
        <v>0</v>
      </c>
      <c r="AA461" s="5">
        <f t="shared" si="804"/>
        <v>0</v>
      </c>
      <c r="AB461" s="5">
        <f t="shared" si="804"/>
        <v>0</v>
      </c>
      <c r="AC461" s="56"/>
      <c r="AD461" s="23"/>
    </row>
    <row r="462" spans="1:30" s="14" customFormat="1" ht="12.5">
      <c r="A462" s="78" t="s">
        <v>89</v>
      </c>
      <c r="B462" s="173">
        <v>6242098.1500000004</v>
      </c>
      <c r="C462" s="134">
        <f t="shared" ref="C462:C522" si="805">ROUND(B462/12,2)</f>
        <v>520174.85</v>
      </c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>
        <v>0.73450000000000004</v>
      </c>
      <c r="R462" s="4"/>
      <c r="S462" s="4"/>
      <c r="T462" s="4"/>
      <c r="U462" s="4"/>
      <c r="V462" s="4"/>
      <c r="W462" s="4"/>
      <c r="X462" s="4">
        <v>0.21779999999999999</v>
      </c>
      <c r="Y462" s="4">
        <v>4.7699999999999999E-2</v>
      </c>
      <c r="Z462" s="4"/>
      <c r="AA462" s="4"/>
      <c r="AB462" s="4"/>
      <c r="AC462" s="56"/>
      <c r="AD462" s="23"/>
    </row>
    <row r="463" spans="1:30" s="14" customFormat="1" ht="12.5">
      <c r="A463" s="79"/>
      <c r="B463" s="9"/>
      <c r="C463" s="134"/>
      <c r="D463" s="5">
        <f t="shared" ref="D463" si="806">$C462*D462</f>
        <v>0</v>
      </c>
      <c r="E463" s="5">
        <f t="shared" ref="E463" si="807">$C462*E462</f>
        <v>0</v>
      </c>
      <c r="F463" s="5">
        <f t="shared" ref="F463:AB463" si="808">$C462*F462</f>
        <v>0</v>
      </c>
      <c r="G463" s="5">
        <f t="shared" si="808"/>
        <v>0</v>
      </c>
      <c r="H463" s="5">
        <f t="shared" si="808"/>
        <v>0</v>
      </c>
      <c r="I463" s="5">
        <f t="shared" si="808"/>
        <v>0</v>
      </c>
      <c r="J463" s="5">
        <f t="shared" si="808"/>
        <v>0</v>
      </c>
      <c r="K463" s="5">
        <f t="shared" si="808"/>
        <v>0</v>
      </c>
      <c r="L463" s="5">
        <f t="shared" si="808"/>
        <v>0</v>
      </c>
      <c r="M463" s="5">
        <f t="shared" si="808"/>
        <v>0</v>
      </c>
      <c r="N463" s="5">
        <f t="shared" si="808"/>
        <v>0</v>
      </c>
      <c r="O463" s="5">
        <f t="shared" si="808"/>
        <v>0</v>
      </c>
      <c r="P463" s="5">
        <f t="shared" si="808"/>
        <v>0</v>
      </c>
      <c r="Q463" s="5">
        <f t="shared" si="808"/>
        <v>382068.427325</v>
      </c>
      <c r="R463" s="5">
        <f t="shared" si="808"/>
        <v>0</v>
      </c>
      <c r="S463" s="5">
        <f t="shared" si="808"/>
        <v>0</v>
      </c>
      <c r="T463" s="5">
        <f t="shared" si="808"/>
        <v>0</v>
      </c>
      <c r="U463" s="5">
        <f t="shared" si="808"/>
        <v>0</v>
      </c>
      <c r="V463" s="5">
        <f t="shared" si="808"/>
        <v>0</v>
      </c>
      <c r="W463" s="5">
        <f t="shared" si="808"/>
        <v>0</v>
      </c>
      <c r="X463" s="5">
        <f t="shared" si="808"/>
        <v>113294.08232999999</v>
      </c>
      <c r="Y463" s="5">
        <f t="shared" si="808"/>
        <v>24812.340344999997</v>
      </c>
      <c r="Z463" s="5">
        <f t="shared" si="808"/>
        <v>0</v>
      </c>
      <c r="AA463" s="5">
        <f t="shared" si="808"/>
        <v>0</v>
      </c>
      <c r="AB463" s="5">
        <f t="shared" si="808"/>
        <v>0</v>
      </c>
      <c r="AC463" s="56"/>
      <c r="AD463" s="23"/>
    </row>
    <row r="464" spans="1:30" s="14" customFormat="1" ht="12.5">
      <c r="A464" s="78" t="s">
        <v>90</v>
      </c>
      <c r="B464" s="173">
        <v>1577731.56</v>
      </c>
      <c r="C464" s="134">
        <f t="shared" si="805"/>
        <v>131477.63</v>
      </c>
      <c r="D464" s="4">
        <v>0.47010000000000002</v>
      </c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>
        <v>7.0400000000000004E-2</v>
      </c>
      <c r="R464" s="4"/>
      <c r="S464" s="4">
        <v>2.8E-3</v>
      </c>
      <c r="T464" s="4">
        <v>0.2336</v>
      </c>
      <c r="U464" s="4"/>
      <c r="V464" s="4"/>
      <c r="W464" s="4"/>
      <c r="X464" s="4">
        <v>0.22309999999999999</v>
      </c>
      <c r="Y464" s="4"/>
      <c r="Z464" s="4"/>
      <c r="AA464" s="4"/>
      <c r="AB464" s="4"/>
      <c r="AC464" s="56"/>
      <c r="AD464" s="23"/>
    </row>
    <row r="465" spans="1:30" s="14" customFormat="1" ht="12.5">
      <c r="A465" s="79"/>
      <c r="B465" s="9"/>
      <c r="C465" s="134"/>
      <c r="D465" s="5">
        <f t="shared" ref="D465" si="809">$C464*D464</f>
        <v>61807.633863000003</v>
      </c>
      <c r="E465" s="5">
        <f t="shared" ref="E465" si="810">$C464*E464</f>
        <v>0</v>
      </c>
      <c r="F465" s="5">
        <f t="shared" ref="F465:AB465" si="811">$C464*F464</f>
        <v>0</v>
      </c>
      <c r="G465" s="5">
        <f t="shared" si="811"/>
        <v>0</v>
      </c>
      <c r="H465" s="5">
        <f t="shared" si="811"/>
        <v>0</v>
      </c>
      <c r="I465" s="5">
        <f t="shared" si="811"/>
        <v>0</v>
      </c>
      <c r="J465" s="5">
        <f t="shared" si="811"/>
        <v>0</v>
      </c>
      <c r="K465" s="5">
        <f t="shared" si="811"/>
        <v>0</v>
      </c>
      <c r="L465" s="5">
        <f t="shared" si="811"/>
        <v>0</v>
      </c>
      <c r="M465" s="5">
        <f t="shared" si="811"/>
        <v>0</v>
      </c>
      <c r="N465" s="5">
        <f t="shared" si="811"/>
        <v>0</v>
      </c>
      <c r="O465" s="5">
        <f t="shared" si="811"/>
        <v>0</v>
      </c>
      <c r="P465" s="5">
        <f t="shared" si="811"/>
        <v>0</v>
      </c>
      <c r="Q465" s="5">
        <f t="shared" si="811"/>
        <v>9256.0251520000002</v>
      </c>
      <c r="R465" s="5">
        <f t="shared" si="811"/>
        <v>0</v>
      </c>
      <c r="S465" s="5">
        <f t="shared" si="811"/>
        <v>368.13736399999999</v>
      </c>
      <c r="T465" s="5">
        <f t="shared" si="811"/>
        <v>30713.174368</v>
      </c>
      <c r="U465" s="5">
        <f t="shared" si="811"/>
        <v>0</v>
      </c>
      <c r="V465" s="5">
        <f t="shared" si="811"/>
        <v>0</v>
      </c>
      <c r="W465" s="5">
        <f t="shared" si="811"/>
        <v>0</v>
      </c>
      <c r="X465" s="5">
        <f t="shared" si="811"/>
        <v>29332.659253000002</v>
      </c>
      <c r="Y465" s="5">
        <f t="shared" si="811"/>
        <v>0</v>
      </c>
      <c r="Z465" s="5">
        <f t="shared" si="811"/>
        <v>0</v>
      </c>
      <c r="AA465" s="5">
        <f t="shared" si="811"/>
        <v>0</v>
      </c>
      <c r="AB465" s="5">
        <f t="shared" si="811"/>
        <v>0</v>
      </c>
      <c r="AC465" s="56"/>
      <c r="AD465" s="23"/>
    </row>
    <row r="466" spans="1:30" s="14" customFormat="1" ht="12.5">
      <c r="A466" s="78" t="s">
        <v>91</v>
      </c>
      <c r="B466" s="26">
        <f>2026489.87/2</f>
        <v>1013244.9350000001</v>
      </c>
      <c r="C466" s="134">
        <f t="shared" si="805"/>
        <v>84437.08</v>
      </c>
      <c r="D466" s="35">
        <v>1.5800000000000002E-2</v>
      </c>
      <c r="E466" s="35">
        <v>0.1371</v>
      </c>
      <c r="F466" s="35">
        <v>5.4899999999999997E-2</v>
      </c>
      <c r="G466" s="35">
        <v>7.6899999999999996E-2</v>
      </c>
      <c r="H466" s="35">
        <v>4.1599999999999998E-2</v>
      </c>
      <c r="I466" s="35">
        <v>0.13250000000000001</v>
      </c>
      <c r="J466" s="35">
        <v>2.07E-2</v>
      </c>
      <c r="K466" s="35">
        <v>3.1800000000000002E-2</v>
      </c>
      <c r="L466" s="35">
        <v>1.6500000000000001E-2</v>
      </c>
      <c r="M466" s="35">
        <v>2.5700000000000001E-2</v>
      </c>
      <c r="N466" s="35">
        <v>0.14199999999999999</v>
      </c>
      <c r="O466" s="35">
        <v>2.3E-2</v>
      </c>
      <c r="P466" s="35">
        <v>0</v>
      </c>
      <c r="Q466" s="35">
        <v>3.7999999999999999E-2</v>
      </c>
      <c r="R466" s="35">
        <v>1.8800000000000001E-2</v>
      </c>
      <c r="S466" s="35">
        <v>4.1999999999999997E-3</v>
      </c>
      <c r="T466" s="35">
        <v>5.3199999999999997E-2</v>
      </c>
      <c r="U466" s="35">
        <v>1.8100000000000002E-2</v>
      </c>
      <c r="V466" s="35">
        <v>3.7900000000000003E-2</v>
      </c>
      <c r="W466" s="35">
        <v>4.58E-2</v>
      </c>
      <c r="X466" s="35">
        <v>6.2399999999999997E-2</v>
      </c>
      <c r="Y466" s="35">
        <v>2.5000000000000001E-3</v>
      </c>
      <c r="Z466" s="4">
        <v>0</v>
      </c>
      <c r="AA466" s="4">
        <v>5.9999999999999995E-4</v>
      </c>
      <c r="AB466" s="4">
        <v>0</v>
      </c>
      <c r="AC466" s="56"/>
      <c r="AD466" s="23"/>
    </row>
    <row r="467" spans="1:30" s="14" customFormat="1" ht="12.5">
      <c r="A467" s="79"/>
      <c r="B467" s="27"/>
      <c r="C467" s="134"/>
      <c r="D467" s="5">
        <f t="shared" ref="D467" si="812">$C466*D466</f>
        <v>1334.1058640000001</v>
      </c>
      <c r="E467" s="5">
        <f t="shared" ref="E467" si="813">$C466*E466</f>
        <v>11576.323668000001</v>
      </c>
      <c r="F467" s="5">
        <f t="shared" ref="F467:O467" si="814">$C466*F466</f>
        <v>4635.5956919999999</v>
      </c>
      <c r="G467" s="5">
        <f t="shared" si="814"/>
        <v>6493.2114519999996</v>
      </c>
      <c r="H467" s="5">
        <f t="shared" si="814"/>
        <v>3512.5825279999999</v>
      </c>
      <c r="I467" s="5">
        <f t="shared" si="814"/>
        <v>11187.913100000002</v>
      </c>
      <c r="J467" s="5">
        <f t="shared" si="814"/>
        <v>1747.8475559999999</v>
      </c>
      <c r="K467" s="5">
        <f t="shared" si="814"/>
        <v>2685.0991440000003</v>
      </c>
      <c r="L467" s="5">
        <f t="shared" si="814"/>
        <v>1393.21182</v>
      </c>
      <c r="M467" s="5">
        <f t="shared" si="814"/>
        <v>2170.032956</v>
      </c>
      <c r="N467" s="5">
        <f t="shared" si="814"/>
        <v>11990.065359999999</v>
      </c>
      <c r="O467" s="5">
        <f t="shared" si="814"/>
        <v>1942.0528400000001</v>
      </c>
      <c r="P467" s="5">
        <f t="shared" ref="P467" si="815">$C466*P466</f>
        <v>0</v>
      </c>
      <c r="Q467" s="5">
        <f t="shared" ref="Q467" si="816">$C466*Q466</f>
        <v>3208.6090399999998</v>
      </c>
      <c r="R467" s="5">
        <f t="shared" ref="R467:AB467" si="817">$C466*R466</f>
        <v>1587.4171040000001</v>
      </c>
      <c r="S467" s="5">
        <f t="shared" si="817"/>
        <v>354.63573600000001</v>
      </c>
      <c r="T467" s="5">
        <f t="shared" si="817"/>
        <v>4492.0526559999998</v>
      </c>
      <c r="U467" s="5">
        <f t="shared" si="817"/>
        <v>1528.3111480000002</v>
      </c>
      <c r="V467" s="5">
        <f t="shared" si="817"/>
        <v>3200.1653320000005</v>
      </c>
      <c r="W467" s="5">
        <f t="shared" si="817"/>
        <v>3867.2182640000001</v>
      </c>
      <c r="X467" s="5">
        <f t="shared" si="817"/>
        <v>5268.8737920000003</v>
      </c>
      <c r="Y467" s="5">
        <f t="shared" si="817"/>
        <v>211.09270000000001</v>
      </c>
      <c r="Z467" s="5">
        <f t="shared" si="817"/>
        <v>0</v>
      </c>
      <c r="AA467" s="5">
        <f t="shared" si="817"/>
        <v>50.662247999999998</v>
      </c>
      <c r="AB467" s="5">
        <f t="shared" si="817"/>
        <v>0</v>
      </c>
      <c r="AC467" s="56"/>
      <c r="AD467" s="23"/>
    </row>
    <row r="468" spans="1:30" s="14" customFormat="1" ht="12.5">
      <c r="A468" s="78" t="s">
        <v>427</v>
      </c>
      <c r="B468" s="26">
        <f>2026489.87/2</f>
        <v>1013244.9350000001</v>
      </c>
      <c r="C468" s="134">
        <f t="shared" si="805"/>
        <v>84437.08</v>
      </c>
      <c r="D468" s="4">
        <v>0.13139999999999999</v>
      </c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>
        <v>0.2457</v>
      </c>
      <c r="R468" s="4"/>
      <c r="S468" s="4">
        <v>2.7400000000000001E-2</v>
      </c>
      <c r="T468" s="4">
        <v>0.17030000000000001</v>
      </c>
      <c r="U468" s="4"/>
      <c r="V468" s="4"/>
      <c r="W468" s="4"/>
      <c r="X468" s="4">
        <v>0.4093</v>
      </c>
      <c r="Y468" s="4">
        <v>1.5900000000000001E-2</v>
      </c>
      <c r="Z468" s="4"/>
      <c r="AA468" s="4"/>
      <c r="AB468" s="4"/>
      <c r="AC468" s="56"/>
      <c r="AD468" s="23"/>
    </row>
    <row r="469" spans="1:30" s="14" customFormat="1" ht="12.5">
      <c r="A469" s="79"/>
      <c r="B469" s="9"/>
      <c r="C469" s="134"/>
      <c r="D469" s="5">
        <f t="shared" ref="D469" si="818">$C468*D468</f>
        <v>11095.032311999999</v>
      </c>
      <c r="E469" s="5">
        <f t="shared" ref="E469" si="819">$C468*E468</f>
        <v>0</v>
      </c>
      <c r="F469" s="5">
        <f t="shared" ref="F469:O469" si="820">$C468*F468</f>
        <v>0</v>
      </c>
      <c r="G469" s="5">
        <f t="shared" si="820"/>
        <v>0</v>
      </c>
      <c r="H469" s="5">
        <f t="shared" si="820"/>
        <v>0</v>
      </c>
      <c r="I469" s="5">
        <f t="shared" si="820"/>
        <v>0</v>
      </c>
      <c r="J469" s="5">
        <f t="shared" si="820"/>
        <v>0</v>
      </c>
      <c r="K469" s="5">
        <f t="shared" si="820"/>
        <v>0</v>
      </c>
      <c r="L469" s="5">
        <f t="shared" si="820"/>
        <v>0</v>
      </c>
      <c r="M469" s="5">
        <f t="shared" si="820"/>
        <v>0</v>
      </c>
      <c r="N469" s="5">
        <f t="shared" si="820"/>
        <v>0</v>
      </c>
      <c r="O469" s="5">
        <f t="shared" si="820"/>
        <v>0</v>
      </c>
      <c r="P469" s="5">
        <f t="shared" ref="P469" si="821">$C468*P468</f>
        <v>0</v>
      </c>
      <c r="Q469" s="5">
        <f t="shared" ref="Q469" si="822">$C468*Q468</f>
        <v>20746.190556000001</v>
      </c>
      <c r="R469" s="5">
        <f t="shared" ref="R469:AB469" si="823">$C468*R468</f>
        <v>0</v>
      </c>
      <c r="S469" s="5">
        <f t="shared" si="823"/>
        <v>2313.575992</v>
      </c>
      <c r="T469" s="5">
        <f t="shared" si="823"/>
        <v>14379.634724000001</v>
      </c>
      <c r="U469" s="5">
        <f t="shared" si="823"/>
        <v>0</v>
      </c>
      <c r="V469" s="5">
        <f t="shared" si="823"/>
        <v>0</v>
      </c>
      <c r="W469" s="5">
        <f t="shared" si="823"/>
        <v>0</v>
      </c>
      <c r="X469" s="5">
        <f t="shared" si="823"/>
        <v>34560.096844</v>
      </c>
      <c r="Y469" s="5">
        <f t="shared" si="823"/>
        <v>1342.5495720000001</v>
      </c>
      <c r="Z469" s="5">
        <f t="shared" si="823"/>
        <v>0</v>
      </c>
      <c r="AA469" s="5">
        <f t="shared" si="823"/>
        <v>0</v>
      </c>
      <c r="AB469" s="5">
        <f t="shared" si="823"/>
        <v>0</v>
      </c>
      <c r="AC469" s="56"/>
      <c r="AD469" s="23"/>
    </row>
    <row r="470" spans="1:30" s="14" customFormat="1" ht="12.5">
      <c r="A470" s="78" t="s">
        <v>92</v>
      </c>
      <c r="B470" s="173">
        <v>1960730.11</v>
      </c>
      <c r="C470" s="134">
        <f t="shared" si="805"/>
        <v>163394.18</v>
      </c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>
        <v>0.998</v>
      </c>
      <c r="Y470" s="4">
        <v>2E-3</v>
      </c>
      <c r="Z470" s="4"/>
      <c r="AA470" s="4"/>
      <c r="AB470" s="4"/>
      <c r="AC470" s="56"/>
      <c r="AD470" s="23"/>
    </row>
    <row r="471" spans="1:30" s="14" customFormat="1" ht="12.5">
      <c r="A471" s="79"/>
      <c r="B471" s="9"/>
      <c r="C471" s="134"/>
      <c r="D471" s="5">
        <f t="shared" ref="D471" si="824">$C470*D470</f>
        <v>0</v>
      </c>
      <c r="E471" s="5">
        <f t="shared" ref="E471" si="825">$C470*E470</f>
        <v>0</v>
      </c>
      <c r="F471" s="5">
        <f t="shared" ref="F471:AB471" si="826">$C470*F470</f>
        <v>0</v>
      </c>
      <c r="G471" s="5">
        <f t="shared" si="826"/>
        <v>0</v>
      </c>
      <c r="H471" s="5">
        <f t="shared" si="826"/>
        <v>0</v>
      </c>
      <c r="I471" s="5">
        <f t="shared" si="826"/>
        <v>0</v>
      </c>
      <c r="J471" s="5">
        <f t="shared" si="826"/>
        <v>0</v>
      </c>
      <c r="K471" s="5">
        <f t="shared" si="826"/>
        <v>0</v>
      </c>
      <c r="L471" s="5">
        <f t="shared" si="826"/>
        <v>0</v>
      </c>
      <c r="M471" s="5">
        <f t="shared" si="826"/>
        <v>0</v>
      </c>
      <c r="N471" s="5">
        <f t="shared" si="826"/>
        <v>0</v>
      </c>
      <c r="O471" s="5">
        <f t="shared" si="826"/>
        <v>0</v>
      </c>
      <c r="P471" s="5">
        <f t="shared" si="826"/>
        <v>0</v>
      </c>
      <c r="Q471" s="5">
        <f t="shared" si="826"/>
        <v>0</v>
      </c>
      <c r="R471" s="5">
        <f t="shared" si="826"/>
        <v>0</v>
      </c>
      <c r="S471" s="5">
        <f t="shared" si="826"/>
        <v>0</v>
      </c>
      <c r="T471" s="5">
        <f t="shared" si="826"/>
        <v>0</v>
      </c>
      <c r="U471" s="5">
        <f t="shared" si="826"/>
        <v>0</v>
      </c>
      <c r="V471" s="5">
        <f t="shared" si="826"/>
        <v>0</v>
      </c>
      <c r="W471" s="5">
        <f t="shared" si="826"/>
        <v>0</v>
      </c>
      <c r="X471" s="5">
        <f t="shared" si="826"/>
        <v>163067.39163999999</v>
      </c>
      <c r="Y471" s="5">
        <f t="shared" si="826"/>
        <v>326.78836000000001</v>
      </c>
      <c r="Z471" s="5">
        <f t="shared" si="826"/>
        <v>0</v>
      </c>
      <c r="AA471" s="5">
        <f t="shared" si="826"/>
        <v>0</v>
      </c>
      <c r="AB471" s="5">
        <f t="shared" si="826"/>
        <v>0</v>
      </c>
      <c r="AC471" s="56"/>
      <c r="AD471" s="23"/>
    </row>
    <row r="472" spans="1:30" s="14" customFormat="1" ht="12.5">
      <c r="A472" s="78" t="s">
        <v>93</v>
      </c>
      <c r="B472" s="173">
        <v>1198220.74</v>
      </c>
      <c r="C472" s="134">
        <f t="shared" si="805"/>
        <v>99851.73</v>
      </c>
      <c r="D472" s="37">
        <v>1.72E-2</v>
      </c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>
        <v>0.25940000000000002</v>
      </c>
      <c r="R472" s="37"/>
      <c r="S472" s="37">
        <v>0.1062</v>
      </c>
      <c r="T472" s="37"/>
      <c r="U472" s="37"/>
      <c r="V472" s="37"/>
      <c r="W472" s="37"/>
      <c r="X472" s="37">
        <v>0.59589999999999999</v>
      </c>
      <c r="Y472" s="37"/>
      <c r="Z472" s="37">
        <v>2.1299999999999999E-2</v>
      </c>
      <c r="AA472" s="37">
        <v>0</v>
      </c>
      <c r="AB472" s="37">
        <v>0</v>
      </c>
      <c r="AC472" s="56"/>
      <c r="AD472" s="23"/>
    </row>
    <row r="473" spans="1:30" s="14" customFormat="1" ht="12.5">
      <c r="A473" s="79"/>
      <c r="B473" s="9"/>
      <c r="C473" s="134"/>
      <c r="D473" s="36">
        <f t="shared" ref="D473" si="827">$C472*D472</f>
        <v>1717.449756</v>
      </c>
      <c r="E473" s="36">
        <f t="shared" ref="E473" si="828">$C472*E472</f>
        <v>0</v>
      </c>
      <c r="F473" s="36">
        <f t="shared" ref="F473:AB473" si="829">$C472*F472</f>
        <v>0</v>
      </c>
      <c r="G473" s="36">
        <f t="shared" si="829"/>
        <v>0</v>
      </c>
      <c r="H473" s="36">
        <f t="shared" si="829"/>
        <v>0</v>
      </c>
      <c r="I473" s="36">
        <f t="shared" si="829"/>
        <v>0</v>
      </c>
      <c r="J473" s="36">
        <f t="shared" si="829"/>
        <v>0</v>
      </c>
      <c r="K473" s="36">
        <f t="shared" si="829"/>
        <v>0</v>
      </c>
      <c r="L473" s="36">
        <f t="shared" si="829"/>
        <v>0</v>
      </c>
      <c r="M473" s="36">
        <f t="shared" si="829"/>
        <v>0</v>
      </c>
      <c r="N473" s="36">
        <f t="shared" si="829"/>
        <v>0</v>
      </c>
      <c r="O473" s="36">
        <f t="shared" si="829"/>
        <v>0</v>
      </c>
      <c r="P473" s="36">
        <f t="shared" si="829"/>
        <v>0</v>
      </c>
      <c r="Q473" s="36">
        <f t="shared" si="829"/>
        <v>25901.538762</v>
      </c>
      <c r="R473" s="36">
        <f t="shared" si="829"/>
        <v>0</v>
      </c>
      <c r="S473" s="36">
        <f t="shared" si="829"/>
        <v>10604.253725999999</v>
      </c>
      <c r="T473" s="36">
        <f t="shared" si="829"/>
        <v>0</v>
      </c>
      <c r="U473" s="36">
        <f t="shared" si="829"/>
        <v>0</v>
      </c>
      <c r="V473" s="36">
        <f t="shared" si="829"/>
        <v>0</v>
      </c>
      <c r="W473" s="36">
        <f t="shared" si="829"/>
        <v>0</v>
      </c>
      <c r="X473" s="36">
        <f t="shared" si="829"/>
        <v>59501.645906999998</v>
      </c>
      <c r="Y473" s="36">
        <f t="shared" si="829"/>
        <v>0</v>
      </c>
      <c r="Z473" s="36">
        <f t="shared" si="829"/>
        <v>2126.8418489999999</v>
      </c>
      <c r="AA473" s="36">
        <f t="shared" si="829"/>
        <v>0</v>
      </c>
      <c r="AB473" s="36">
        <f t="shared" si="829"/>
        <v>0</v>
      </c>
      <c r="AC473" s="56"/>
      <c r="AD473" s="23"/>
    </row>
    <row r="474" spans="1:30" s="14" customFormat="1" ht="12.5">
      <c r="A474" s="78" t="s">
        <v>94</v>
      </c>
      <c r="B474" s="173">
        <v>522160.76</v>
      </c>
      <c r="C474" s="134">
        <f t="shared" si="805"/>
        <v>43513.4</v>
      </c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>
        <v>0.42949999999999999</v>
      </c>
      <c r="R474" s="4"/>
      <c r="S474" s="4">
        <v>0.17899999999999999</v>
      </c>
      <c r="T474" s="4"/>
      <c r="U474" s="4"/>
      <c r="V474" s="4"/>
      <c r="W474" s="4"/>
      <c r="X474" s="4">
        <v>0.3836</v>
      </c>
      <c r="Y474" s="4">
        <v>7.9000000000000008E-3</v>
      </c>
      <c r="Z474" s="4"/>
      <c r="AA474" s="4"/>
      <c r="AB474" s="4"/>
      <c r="AC474" s="56"/>
      <c r="AD474" s="23"/>
    </row>
    <row r="475" spans="1:30" s="14" customFormat="1" ht="12.5">
      <c r="A475" s="79"/>
      <c r="B475" s="9"/>
      <c r="C475" s="134"/>
      <c r="D475" s="5">
        <f t="shared" ref="D475" si="830">$C474*D474</f>
        <v>0</v>
      </c>
      <c r="E475" s="5">
        <f t="shared" ref="E475" si="831">$C474*E474</f>
        <v>0</v>
      </c>
      <c r="F475" s="5">
        <f t="shared" ref="F475:AB475" si="832">$C474*F474</f>
        <v>0</v>
      </c>
      <c r="G475" s="5">
        <f t="shared" si="832"/>
        <v>0</v>
      </c>
      <c r="H475" s="5">
        <f t="shared" si="832"/>
        <v>0</v>
      </c>
      <c r="I475" s="5">
        <f t="shared" si="832"/>
        <v>0</v>
      </c>
      <c r="J475" s="5">
        <f t="shared" si="832"/>
        <v>0</v>
      </c>
      <c r="K475" s="5">
        <f t="shared" si="832"/>
        <v>0</v>
      </c>
      <c r="L475" s="5">
        <f t="shared" si="832"/>
        <v>0</v>
      </c>
      <c r="M475" s="5">
        <f t="shared" si="832"/>
        <v>0</v>
      </c>
      <c r="N475" s="5">
        <f t="shared" si="832"/>
        <v>0</v>
      </c>
      <c r="O475" s="5">
        <f t="shared" si="832"/>
        <v>0</v>
      </c>
      <c r="P475" s="5">
        <f t="shared" si="832"/>
        <v>0</v>
      </c>
      <c r="Q475" s="5">
        <f t="shared" si="832"/>
        <v>18689.005300000001</v>
      </c>
      <c r="R475" s="5">
        <f t="shared" si="832"/>
        <v>0</v>
      </c>
      <c r="S475" s="5">
        <f t="shared" si="832"/>
        <v>7788.8985999999995</v>
      </c>
      <c r="T475" s="5">
        <f t="shared" si="832"/>
        <v>0</v>
      </c>
      <c r="U475" s="5">
        <f t="shared" si="832"/>
        <v>0</v>
      </c>
      <c r="V475" s="5">
        <f t="shared" si="832"/>
        <v>0</v>
      </c>
      <c r="W475" s="5">
        <f t="shared" si="832"/>
        <v>0</v>
      </c>
      <c r="X475" s="5">
        <f t="shared" si="832"/>
        <v>16691.740239999999</v>
      </c>
      <c r="Y475" s="5">
        <f t="shared" si="832"/>
        <v>343.75586000000004</v>
      </c>
      <c r="Z475" s="5">
        <f t="shared" si="832"/>
        <v>0</v>
      </c>
      <c r="AA475" s="5">
        <f t="shared" si="832"/>
        <v>0</v>
      </c>
      <c r="AB475" s="5">
        <f t="shared" si="832"/>
        <v>0</v>
      </c>
      <c r="AC475" s="56"/>
      <c r="AD475" s="23"/>
    </row>
    <row r="476" spans="1:30" s="14" customFormat="1" ht="12.5">
      <c r="A476" s="78" t="s">
        <v>95</v>
      </c>
      <c r="B476" s="174">
        <f>68450243.03/2</f>
        <v>34225121.515000001</v>
      </c>
      <c r="C476" s="134">
        <f t="shared" si="805"/>
        <v>2852093.46</v>
      </c>
      <c r="D476" s="35">
        <v>1.5800000000000002E-2</v>
      </c>
      <c r="E476" s="35">
        <v>0.1371</v>
      </c>
      <c r="F476" s="35">
        <v>5.4899999999999997E-2</v>
      </c>
      <c r="G476" s="35">
        <v>7.6899999999999996E-2</v>
      </c>
      <c r="H476" s="35">
        <v>4.1599999999999998E-2</v>
      </c>
      <c r="I476" s="35">
        <v>0.13250000000000001</v>
      </c>
      <c r="J476" s="35">
        <v>2.07E-2</v>
      </c>
      <c r="K476" s="35">
        <v>3.1800000000000002E-2</v>
      </c>
      <c r="L476" s="35">
        <v>1.6500000000000001E-2</v>
      </c>
      <c r="M476" s="35">
        <v>2.5700000000000001E-2</v>
      </c>
      <c r="N476" s="35">
        <v>0.14199999999999999</v>
      </c>
      <c r="O476" s="35">
        <v>2.3E-2</v>
      </c>
      <c r="P476" s="35">
        <v>0</v>
      </c>
      <c r="Q476" s="35">
        <v>3.7999999999999999E-2</v>
      </c>
      <c r="R476" s="35">
        <v>1.8800000000000001E-2</v>
      </c>
      <c r="S476" s="35">
        <v>4.1999999999999997E-3</v>
      </c>
      <c r="T476" s="35">
        <v>5.3199999999999997E-2</v>
      </c>
      <c r="U476" s="35">
        <v>1.8100000000000002E-2</v>
      </c>
      <c r="V476" s="35">
        <v>3.7900000000000003E-2</v>
      </c>
      <c r="W476" s="35">
        <v>4.58E-2</v>
      </c>
      <c r="X476" s="35">
        <v>6.2399999999999997E-2</v>
      </c>
      <c r="Y476" s="35">
        <v>2.5000000000000001E-3</v>
      </c>
      <c r="Z476" s="4">
        <v>0</v>
      </c>
      <c r="AA476" s="4">
        <v>5.9999999999999995E-4</v>
      </c>
      <c r="AB476" s="4">
        <v>0</v>
      </c>
      <c r="AC476" s="56"/>
      <c r="AD476" s="23"/>
    </row>
    <row r="477" spans="1:30" s="14" customFormat="1" ht="12.5">
      <c r="A477" s="79"/>
      <c r="B477" s="27"/>
      <c r="C477" s="134"/>
      <c r="D477" s="5">
        <f t="shared" ref="D477" si="833">$C476*D476</f>
        <v>45063.076668000002</v>
      </c>
      <c r="E477" s="5">
        <f t="shared" ref="E477" si="834">$C476*E476</f>
        <v>391022.01336599997</v>
      </c>
      <c r="F477" s="5">
        <f t="shared" ref="F477:O477" si="835">$C476*F476</f>
        <v>156579.93095399998</v>
      </c>
      <c r="G477" s="5">
        <f t="shared" si="835"/>
        <v>219325.98707399998</v>
      </c>
      <c r="H477" s="5">
        <f t="shared" si="835"/>
        <v>118647.087936</v>
      </c>
      <c r="I477" s="5">
        <f t="shared" si="835"/>
        <v>377902.38345000002</v>
      </c>
      <c r="J477" s="5">
        <f t="shared" si="835"/>
        <v>59038.334621999995</v>
      </c>
      <c r="K477" s="5">
        <f t="shared" si="835"/>
        <v>90696.57202800001</v>
      </c>
      <c r="L477" s="5">
        <f t="shared" si="835"/>
        <v>47059.542090000003</v>
      </c>
      <c r="M477" s="5">
        <f t="shared" si="835"/>
        <v>73298.801921999999</v>
      </c>
      <c r="N477" s="5">
        <f t="shared" si="835"/>
        <v>404997.27131999994</v>
      </c>
      <c r="O477" s="5">
        <f t="shared" si="835"/>
        <v>65598.149579999998</v>
      </c>
      <c r="P477" s="5">
        <f t="shared" ref="P477" si="836">$C476*P476</f>
        <v>0</v>
      </c>
      <c r="Q477" s="5">
        <f t="shared" ref="Q477" si="837">$C476*Q476</f>
        <v>108379.55147999999</v>
      </c>
      <c r="R477" s="5">
        <f t="shared" ref="R477:AB477" si="838">$C476*R476</f>
        <v>53619.357047999998</v>
      </c>
      <c r="S477" s="5">
        <f t="shared" si="838"/>
        <v>11978.792531999999</v>
      </c>
      <c r="T477" s="5">
        <f t="shared" si="838"/>
        <v>151731.372072</v>
      </c>
      <c r="U477" s="5">
        <f t="shared" si="838"/>
        <v>51622.891626000004</v>
      </c>
      <c r="V477" s="5">
        <f t="shared" si="838"/>
        <v>108094.34213400001</v>
      </c>
      <c r="W477" s="5">
        <f t="shared" si="838"/>
        <v>130625.880468</v>
      </c>
      <c r="X477" s="5">
        <f t="shared" si="838"/>
        <v>177970.63190399998</v>
      </c>
      <c r="Y477" s="5">
        <f t="shared" si="838"/>
        <v>7130.2336500000001</v>
      </c>
      <c r="Z477" s="5">
        <f t="shared" si="838"/>
        <v>0</v>
      </c>
      <c r="AA477" s="5">
        <f t="shared" si="838"/>
        <v>1711.2560759999999</v>
      </c>
      <c r="AB477" s="5">
        <f t="shared" si="838"/>
        <v>0</v>
      </c>
      <c r="AC477" s="56"/>
      <c r="AD477" s="23"/>
    </row>
    <row r="478" spans="1:30" s="14" customFormat="1" ht="12.5">
      <c r="A478" s="78" t="s">
        <v>428</v>
      </c>
      <c r="B478" s="174">
        <f>68450243.03/2</f>
        <v>34225121.515000001</v>
      </c>
      <c r="C478" s="134">
        <f t="shared" si="805"/>
        <v>2852093.46</v>
      </c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>
        <v>0.32890000000000003</v>
      </c>
      <c r="R478" s="4"/>
      <c r="S478" s="4">
        <v>3.49E-2</v>
      </c>
      <c r="T478" s="4"/>
      <c r="U478" s="4"/>
      <c r="V478" s="4"/>
      <c r="W478" s="4"/>
      <c r="X478" s="4">
        <v>0.61240000000000006</v>
      </c>
      <c r="Y478" s="4">
        <v>2.3800000000000002E-2</v>
      </c>
      <c r="Z478" s="4"/>
      <c r="AA478" s="4"/>
      <c r="AB478" s="4"/>
      <c r="AC478" s="56"/>
      <c r="AD478" s="23"/>
    </row>
    <row r="479" spans="1:30" s="14" customFormat="1" ht="12.5">
      <c r="A479" s="79"/>
      <c r="B479" s="9"/>
      <c r="C479" s="134"/>
      <c r="D479" s="5">
        <f t="shared" ref="D479" si="839">$C478*D478</f>
        <v>0</v>
      </c>
      <c r="E479" s="5">
        <f t="shared" ref="E479" si="840">$C478*E478</f>
        <v>0</v>
      </c>
      <c r="F479" s="5">
        <f t="shared" ref="F479:O479" si="841">$C478*F478</f>
        <v>0</v>
      </c>
      <c r="G479" s="5">
        <f t="shared" si="841"/>
        <v>0</v>
      </c>
      <c r="H479" s="5">
        <f t="shared" si="841"/>
        <v>0</v>
      </c>
      <c r="I479" s="5">
        <f t="shared" si="841"/>
        <v>0</v>
      </c>
      <c r="J479" s="5">
        <f t="shared" si="841"/>
        <v>0</v>
      </c>
      <c r="K479" s="5">
        <f t="shared" si="841"/>
        <v>0</v>
      </c>
      <c r="L479" s="5">
        <f t="shared" si="841"/>
        <v>0</v>
      </c>
      <c r="M479" s="5">
        <f t="shared" si="841"/>
        <v>0</v>
      </c>
      <c r="N479" s="5">
        <f t="shared" si="841"/>
        <v>0</v>
      </c>
      <c r="O479" s="5">
        <f t="shared" si="841"/>
        <v>0</v>
      </c>
      <c r="P479" s="5">
        <f t="shared" ref="P479" si="842">$C478*P478</f>
        <v>0</v>
      </c>
      <c r="Q479" s="5">
        <f t="shared" ref="Q479" si="843">$C478*Q478</f>
        <v>938053.53899400006</v>
      </c>
      <c r="R479" s="5">
        <f t="shared" ref="R479:AB479" si="844">$C478*R478</f>
        <v>0</v>
      </c>
      <c r="S479" s="5">
        <f t="shared" si="844"/>
        <v>99538.061753999995</v>
      </c>
      <c r="T479" s="5">
        <f t="shared" si="844"/>
        <v>0</v>
      </c>
      <c r="U479" s="5">
        <f t="shared" si="844"/>
        <v>0</v>
      </c>
      <c r="V479" s="5">
        <f t="shared" si="844"/>
        <v>0</v>
      </c>
      <c r="W479" s="5">
        <f t="shared" si="844"/>
        <v>0</v>
      </c>
      <c r="X479" s="5">
        <f t="shared" si="844"/>
        <v>1746622.0349040001</v>
      </c>
      <c r="Y479" s="5">
        <f t="shared" si="844"/>
        <v>67879.824348000009</v>
      </c>
      <c r="Z479" s="5">
        <f t="shared" si="844"/>
        <v>0</v>
      </c>
      <c r="AA479" s="5">
        <f t="shared" si="844"/>
        <v>0</v>
      </c>
      <c r="AB479" s="5">
        <f t="shared" si="844"/>
        <v>0</v>
      </c>
      <c r="AC479" s="56"/>
      <c r="AD479" s="23"/>
    </row>
    <row r="480" spans="1:30" s="14" customFormat="1" ht="12.5">
      <c r="A480" s="78" t="s">
        <v>96</v>
      </c>
      <c r="B480" s="174">
        <v>3706524.27</v>
      </c>
      <c r="C480" s="134">
        <f t="shared" si="805"/>
        <v>308877.02</v>
      </c>
      <c r="D480" s="37">
        <v>5.0900000000000001E-2</v>
      </c>
      <c r="E480" s="37"/>
      <c r="F480" s="37"/>
      <c r="G480" s="37"/>
      <c r="H480" s="37"/>
      <c r="I480" s="37">
        <v>2.8999999999999998E-3</v>
      </c>
      <c r="J480" s="37">
        <v>2.9999999999999997E-4</v>
      </c>
      <c r="K480" s="37"/>
      <c r="L480" s="37"/>
      <c r="M480" s="37">
        <v>1.7600000000000001E-2</v>
      </c>
      <c r="N480" s="37"/>
      <c r="O480" s="37"/>
      <c r="P480" s="37"/>
      <c r="Q480" s="37">
        <v>0.32729999999999998</v>
      </c>
      <c r="R480" s="37"/>
      <c r="S480" s="37">
        <v>6.3200000000000006E-2</v>
      </c>
      <c r="T480" s="37">
        <v>0.1004</v>
      </c>
      <c r="U480" s="37">
        <v>5.5999999999999999E-3</v>
      </c>
      <c r="V480" s="37"/>
      <c r="W480" s="37"/>
      <c r="X480" s="37">
        <v>0.40710000000000002</v>
      </c>
      <c r="Y480" s="37">
        <v>1.52E-2</v>
      </c>
      <c r="Z480" s="37">
        <v>9.4999999999999998E-3</v>
      </c>
      <c r="AA480" s="37">
        <v>0</v>
      </c>
      <c r="AB480" s="37">
        <v>0</v>
      </c>
      <c r="AC480" s="56"/>
      <c r="AD480" s="23"/>
    </row>
    <row r="481" spans="1:30" s="14" customFormat="1" ht="12.5">
      <c r="A481" s="79"/>
      <c r="B481" s="9"/>
      <c r="C481" s="134"/>
      <c r="D481" s="36">
        <f t="shared" ref="D481" si="845">$C480*D480</f>
        <v>15721.840318</v>
      </c>
      <c r="E481" s="36">
        <f t="shared" ref="E481" si="846">$C480*E480</f>
        <v>0</v>
      </c>
      <c r="F481" s="36">
        <f t="shared" ref="F481:AB481" si="847">$C480*F480</f>
        <v>0</v>
      </c>
      <c r="G481" s="36">
        <f t="shared" si="847"/>
        <v>0</v>
      </c>
      <c r="H481" s="36">
        <f t="shared" si="847"/>
        <v>0</v>
      </c>
      <c r="I481" s="36">
        <f t="shared" si="847"/>
        <v>895.74335799999994</v>
      </c>
      <c r="J481" s="36">
        <f t="shared" si="847"/>
        <v>92.663105999999999</v>
      </c>
      <c r="K481" s="36">
        <f t="shared" si="847"/>
        <v>0</v>
      </c>
      <c r="L481" s="36">
        <f t="shared" si="847"/>
        <v>0</v>
      </c>
      <c r="M481" s="36">
        <f t="shared" si="847"/>
        <v>5436.235552000001</v>
      </c>
      <c r="N481" s="36">
        <f t="shared" si="847"/>
        <v>0</v>
      </c>
      <c r="O481" s="36">
        <f t="shared" si="847"/>
        <v>0</v>
      </c>
      <c r="P481" s="36">
        <f t="shared" si="847"/>
        <v>0</v>
      </c>
      <c r="Q481" s="36">
        <f t="shared" si="847"/>
        <v>101095.448646</v>
      </c>
      <c r="R481" s="36">
        <f t="shared" si="847"/>
        <v>0</v>
      </c>
      <c r="S481" s="36">
        <f t="shared" si="847"/>
        <v>19521.027664000005</v>
      </c>
      <c r="T481" s="36">
        <f t="shared" si="847"/>
        <v>31011.252808000001</v>
      </c>
      <c r="U481" s="36">
        <f t="shared" si="847"/>
        <v>1729.7113120000001</v>
      </c>
      <c r="V481" s="36">
        <f t="shared" si="847"/>
        <v>0</v>
      </c>
      <c r="W481" s="36">
        <f t="shared" si="847"/>
        <v>0</v>
      </c>
      <c r="X481" s="36">
        <f t="shared" si="847"/>
        <v>125743.83484200001</v>
      </c>
      <c r="Y481" s="36">
        <f t="shared" si="847"/>
        <v>4694.9307040000003</v>
      </c>
      <c r="Z481" s="36">
        <f t="shared" si="847"/>
        <v>2934.33169</v>
      </c>
      <c r="AA481" s="36">
        <f t="shared" si="847"/>
        <v>0</v>
      </c>
      <c r="AB481" s="36">
        <f t="shared" si="847"/>
        <v>0</v>
      </c>
      <c r="AC481" s="56"/>
      <c r="AD481" s="23"/>
    </row>
    <row r="482" spans="1:30" s="14" customFormat="1" ht="12.5">
      <c r="A482" s="78" t="s">
        <v>97</v>
      </c>
      <c r="B482" s="26">
        <f>2036.31/2</f>
        <v>1018.155</v>
      </c>
      <c r="C482" s="134">
        <f t="shared" si="805"/>
        <v>84.85</v>
      </c>
      <c r="D482" s="35">
        <v>1.5800000000000002E-2</v>
      </c>
      <c r="E482" s="35">
        <v>0.1371</v>
      </c>
      <c r="F482" s="35">
        <v>5.4899999999999997E-2</v>
      </c>
      <c r="G482" s="35">
        <v>7.6899999999999996E-2</v>
      </c>
      <c r="H482" s="35">
        <v>4.1599999999999998E-2</v>
      </c>
      <c r="I482" s="35">
        <v>0.13250000000000001</v>
      </c>
      <c r="J482" s="35">
        <v>2.07E-2</v>
      </c>
      <c r="K482" s="35">
        <v>3.1800000000000002E-2</v>
      </c>
      <c r="L482" s="35">
        <v>1.6500000000000001E-2</v>
      </c>
      <c r="M482" s="35">
        <v>2.5700000000000001E-2</v>
      </c>
      <c r="N482" s="35">
        <v>0.14199999999999999</v>
      </c>
      <c r="O482" s="35">
        <v>2.3E-2</v>
      </c>
      <c r="P482" s="35">
        <v>0</v>
      </c>
      <c r="Q482" s="35">
        <v>3.7999999999999999E-2</v>
      </c>
      <c r="R482" s="35">
        <v>1.8800000000000001E-2</v>
      </c>
      <c r="S482" s="35">
        <v>4.1999999999999997E-3</v>
      </c>
      <c r="T482" s="35">
        <v>5.3199999999999997E-2</v>
      </c>
      <c r="U482" s="35">
        <v>1.8100000000000002E-2</v>
      </c>
      <c r="V482" s="35">
        <v>3.7900000000000003E-2</v>
      </c>
      <c r="W482" s="35">
        <v>4.58E-2</v>
      </c>
      <c r="X482" s="35">
        <v>6.2399999999999997E-2</v>
      </c>
      <c r="Y482" s="35">
        <v>2.5000000000000001E-3</v>
      </c>
      <c r="Z482" s="4">
        <v>0</v>
      </c>
      <c r="AA482" s="4">
        <v>5.9999999999999995E-4</v>
      </c>
      <c r="AB482" s="4">
        <v>0</v>
      </c>
      <c r="AC482" s="56"/>
      <c r="AD482" s="23"/>
    </row>
    <row r="483" spans="1:30" s="14" customFormat="1" ht="12.5">
      <c r="A483" s="79"/>
      <c r="B483" s="27"/>
      <c r="C483" s="134"/>
      <c r="D483" s="5">
        <f t="shared" ref="D483" si="848">$C482*D482</f>
        <v>1.34063</v>
      </c>
      <c r="E483" s="5">
        <f t="shared" ref="E483" si="849">$C482*E482</f>
        <v>11.632935</v>
      </c>
      <c r="F483" s="5">
        <f t="shared" ref="F483:O483" si="850">$C482*F482</f>
        <v>4.6582649999999992</v>
      </c>
      <c r="G483" s="5">
        <f t="shared" si="850"/>
        <v>6.524964999999999</v>
      </c>
      <c r="H483" s="5">
        <f t="shared" si="850"/>
        <v>3.5297599999999996</v>
      </c>
      <c r="I483" s="5">
        <f t="shared" si="850"/>
        <v>11.242625</v>
      </c>
      <c r="J483" s="5">
        <f t="shared" si="850"/>
        <v>1.7563949999999999</v>
      </c>
      <c r="K483" s="5">
        <f t="shared" si="850"/>
        <v>2.6982300000000001</v>
      </c>
      <c r="L483" s="5">
        <f t="shared" si="850"/>
        <v>1.4000250000000001</v>
      </c>
      <c r="M483" s="5">
        <f t="shared" si="850"/>
        <v>2.1806449999999997</v>
      </c>
      <c r="N483" s="5">
        <f t="shared" si="850"/>
        <v>12.048699999999998</v>
      </c>
      <c r="O483" s="5">
        <f t="shared" si="850"/>
        <v>1.9515499999999999</v>
      </c>
      <c r="P483" s="5">
        <f t="shared" ref="P483" si="851">$C482*P482</f>
        <v>0</v>
      </c>
      <c r="Q483" s="5">
        <f t="shared" ref="Q483" si="852">$C482*Q482</f>
        <v>3.2242999999999995</v>
      </c>
      <c r="R483" s="5">
        <f t="shared" ref="R483:AB483" si="853">$C482*R482</f>
        <v>1.59518</v>
      </c>
      <c r="S483" s="5">
        <f t="shared" si="853"/>
        <v>0.35636999999999996</v>
      </c>
      <c r="T483" s="5">
        <f t="shared" si="853"/>
        <v>4.5140199999999995</v>
      </c>
      <c r="U483" s="5">
        <f t="shared" si="853"/>
        <v>1.535785</v>
      </c>
      <c r="V483" s="5">
        <f t="shared" si="853"/>
        <v>3.2158150000000001</v>
      </c>
      <c r="W483" s="5">
        <f t="shared" si="853"/>
        <v>3.8861299999999996</v>
      </c>
      <c r="X483" s="5">
        <f t="shared" si="853"/>
        <v>5.2946399999999993</v>
      </c>
      <c r="Y483" s="5">
        <f t="shared" si="853"/>
        <v>0.21212499999999998</v>
      </c>
      <c r="Z483" s="5">
        <f t="shared" si="853"/>
        <v>0</v>
      </c>
      <c r="AA483" s="5">
        <f t="shared" si="853"/>
        <v>5.090999999999999E-2</v>
      </c>
      <c r="AB483" s="5">
        <f t="shared" si="853"/>
        <v>0</v>
      </c>
      <c r="AC483" s="56"/>
      <c r="AD483" s="23"/>
    </row>
    <row r="484" spans="1:30" s="14" customFormat="1" ht="12.5">
      <c r="A484" s="78" t="s">
        <v>429</v>
      </c>
      <c r="B484" s="26">
        <f>2036.31/2</f>
        <v>1018.155</v>
      </c>
      <c r="C484" s="134">
        <f t="shared" si="805"/>
        <v>84.85</v>
      </c>
      <c r="D484" s="4">
        <v>7.22E-2</v>
      </c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>
        <v>0.3145</v>
      </c>
      <c r="R484" s="4"/>
      <c r="S484" s="4">
        <v>4.6800000000000001E-2</v>
      </c>
      <c r="T484" s="4"/>
      <c r="U484" s="4"/>
      <c r="V484" s="4"/>
      <c r="W484" s="4"/>
      <c r="X484" s="4">
        <v>0.54530000000000001</v>
      </c>
      <c r="Y484" s="4">
        <v>2.12E-2</v>
      </c>
      <c r="Z484" s="4"/>
      <c r="AA484" s="4"/>
      <c r="AB484" s="4"/>
      <c r="AC484" s="56"/>
      <c r="AD484" s="23"/>
    </row>
    <row r="485" spans="1:30" s="14" customFormat="1" ht="12.5">
      <c r="A485" s="79"/>
      <c r="B485" s="9"/>
      <c r="C485" s="134"/>
      <c r="D485" s="5">
        <f t="shared" ref="D485" si="854">$C484*D484</f>
        <v>6.1261699999999992</v>
      </c>
      <c r="E485" s="5">
        <f t="shared" ref="E485" si="855">$C484*E484</f>
        <v>0</v>
      </c>
      <c r="F485" s="5">
        <f t="shared" ref="F485:O485" si="856">$C484*F484</f>
        <v>0</v>
      </c>
      <c r="G485" s="5">
        <f t="shared" si="856"/>
        <v>0</v>
      </c>
      <c r="H485" s="5">
        <f t="shared" si="856"/>
        <v>0</v>
      </c>
      <c r="I485" s="5">
        <f t="shared" si="856"/>
        <v>0</v>
      </c>
      <c r="J485" s="5">
        <f t="shared" si="856"/>
        <v>0</v>
      </c>
      <c r="K485" s="5">
        <f t="shared" si="856"/>
        <v>0</v>
      </c>
      <c r="L485" s="5">
        <f t="shared" si="856"/>
        <v>0</v>
      </c>
      <c r="M485" s="5">
        <f t="shared" si="856"/>
        <v>0</v>
      </c>
      <c r="N485" s="5">
        <f t="shared" si="856"/>
        <v>0</v>
      </c>
      <c r="O485" s="5">
        <f t="shared" si="856"/>
        <v>0</v>
      </c>
      <c r="P485" s="5">
        <f t="shared" ref="P485" si="857">$C484*P484</f>
        <v>0</v>
      </c>
      <c r="Q485" s="5">
        <f t="shared" ref="Q485" si="858">$C484*Q484</f>
        <v>26.685324999999999</v>
      </c>
      <c r="R485" s="5">
        <f t="shared" ref="R485:AB485" si="859">$C484*R484</f>
        <v>0</v>
      </c>
      <c r="S485" s="5">
        <f t="shared" si="859"/>
        <v>3.97098</v>
      </c>
      <c r="T485" s="5">
        <f t="shared" si="859"/>
        <v>0</v>
      </c>
      <c r="U485" s="5">
        <f t="shared" si="859"/>
        <v>0</v>
      </c>
      <c r="V485" s="5">
        <f t="shared" si="859"/>
        <v>0</v>
      </c>
      <c r="W485" s="5">
        <f t="shared" si="859"/>
        <v>0</v>
      </c>
      <c r="X485" s="5">
        <f t="shared" si="859"/>
        <v>46.268704999999997</v>
      </c>
      <c r="Y485" s="5">
        <f t="shared" si="859"/>
        <v>1.7988199999999999</v>
      </c>
      <c r="Z485" s="5">
        <f t="shared" si="859"/>
        <v>0</v>
      </c>
      <c r="AA485" s="5">
        <f t="shared" si="859"/>
        <v>0</v>
      </c>
      <c r="AB485" s="5">
        <f t="shared" si="859"/>
        <v>0</v>
      </c>
      <c r="AC485" s="56"/>
      <c r="AD485" s="23"/>
    </row>
    <row r="486" spans="1:30" s="14" customFormat="1" ht="12.5">
      <c r="A486" s="78" t="s">
        <v>98</v>
      </c>
      <c r="B486" s="173">
        <v>728877.92</v>
      </c>
      <c r="C486" s="134">
        <f t="shared" si="805"/>
        <v>60739.83</v>
      </c>
      <c r="D486" s="4"/>
      <c r="E486" s="4"/>
      <c r="F486" s="4"/>
      <c r="G486" s="4"/>
      <c r="H486" s="4">
        <v>1.2500000000000001E-2</v>
      </c>
      <c r="I486" s="4"/>
      <c r="J486" s="4"/>
      <c r="K486" s="4"/>
      <c r="L486" s="4"/>
      <c r="M486" s="4"/>
      <c r="N486" s="4"/>
      <c r="O486" s="4"/>
      <c r="P486" s="4"/>
      <c r="Q486" s="4">
        <v>9.9199999999999997E-2</v>
      </c>
      <c r="R486" s="4"/>
      <c r="S486" s="4">
        <v>8.6999999999999994E-3</v>
      </c>
      <c r="T486" s="4"/>
      <c r="U486" s="4"/>
      <c r="V486" s="4">
        <v>1.11E-2</v>
      </c>
      <c r="W486" s="4"/>
      <c r="X486" s="4">
        <v>0.83730000000000004</v>
      </c>
      <c r="Y486" s="4">
        <v>3.1199999999999999E-2</v>
      </c>
      <c r="Z486" s="4"/>
      <c r="AA486" s="4"/>
      <c r="AB486" s="4"/>
      <c r="AC486" s="56"/>
      <c r="AD486" s="23"/>
    </row>
    <row r="487" spans="1:30" s="14" customFormat="1" ht="12.5">
      <c r="A487" s="79"/>
      <c r="B487" s="9"/>
      <c r="C487" s="134"/>
      <c r="D487" s="5">
        <f t="shared" ref="D487" si="860">$C486*D486</f>
        <v>0</v>
      </c>
      <c r="E487" s="5">
        <f t="shared" ref="E487" si="861">$C486*E486</f>
        <v>0</v>
      </c>
      <c r="F487" s="5">
        <f t="shared" ref="F487:AB487" si="862">$C486*F486</f>
        <v>0</v>
      </c>
      <c r="G487" s="5">
        <f t="shared" si="862"/>
        <v>0</v>
      </c>
      <c r="H487" s="5">
        <f t="shared" si="862"/>
        <v>759.24787500000002</v>
      </c>
      <c r="I487" s="5">
        <f t="shared" si="862"/>
        <v>0</v>
      </c>
      <c r="J487" s="5">
        <f t="shared" si="862"/>
        <v>0</v>
      </c>
      <c r="K487" s="5">
        <f t="shared" si="862"/>
        <v>0</v>
      </c>
      <c r="L487" s="5">
        <f t="shared" si="862"/>
        <v>0</v>
      </c>
      <c r="M487" s="5">
        <f t="shared" si="862"/>
        <v>0</v>
      </c>
      <c r="N487" s="5">
        <f t="shared" si="862"/>
        <v>0</v>
      </c>
      <c r="O487" s="5">
        <f t="shared" si="862"/>
        <v>0</v>
      </c>
      <c r="P487" s="5">
        <f t="shared" si="862"/>
        <v>0</v>
      </c>
      <c r="Q487" s="5">
        <f t="shared" si="862"/>
        <v>6025.3911360000002</v>
      </c>
      <c r="R487" s="5">
        <f t="shared" si="862"/>
        <v>0</v>
      </c>
      <c r="S487" s="5">
        <f t="shared" si="862"/>
        <v>528.43652099999997</v>
      </c>
      <c r="T487" s="5">
        <f t="shared" si="862"/>
        <v>0</v>
      </c>
      <c r="U487" s="5">
        <f t="shared" si="862"/>
        <v>0</v>
      </c>
      <c r="V487" s="5">
        <f t="shared" si="862"/>
        <v>674.21211300000004</v>
      </c>
      <c r="W487" s="5">
        <f t="shared" si="862"/>
        <v>0</v>
      </c>
      <c r="X487" s="5">
        <f t="shared" si="862"/>
        <v>50857.459659000007</v>
      </c>
      <c r="Y487" s="5">
        <f t="shared" si="862"/>
        <v>1895.0826959999999</v>
      </c>
      <c r="Z487" s="5">
        <f t="shared" si="862"/>
        <v>0</v>
      </c>
      <c r="AA487" s="5">
        <f t="shared" si="862"/>
        <v>0</v>
      </c>
      <c r="AB487" s="5">
        <f t="shared" si="862"/>
        <v>0</v>
      </c>
      <c r="AC487" s="56"/>
      <c r="AD487" s="23"/>
    </row>
    <row r="488" spans="1:30" s="14" customFormat="1" ht="12.5">
      <c r="A488" s="78" t="s">
        <v>99</v>
      </c>
      <c r="B488" s="173">
        <v>1663178.7</v>
      </c>
      <c r="C488" s="134">
        <f>ROUND(B488/12,2)</f>
        <v>138598.23000000001</v>
      </c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>
        <v>0.29010000000000002</v>
      </c>
      <c r="R488" s="37"/>
      <c r="S488" s="37">
        <v>2.7400000000000001E-2</v>
      </c>
      <c r="T488" s="37"/>
      <c r="U488" s="37"/>
      <c r="V488" s="37"/>
      <c r="W488" s="37"/>
      <c r="X488" s="37">
        <v>0.64849999999999997</v>
      </c>
      <c r="Y488" s="37">
        <v>2.53E-2</v>
      </c>
      <c r="Z488" s="37">
        <v>8.6999999999999994E-3</v>
      </c>
      <c r="AA488" s="37">
        <v>0</v>
      </c>
      <c r="AB488" s="37">
        <v>0</v>
      </c>
      <c r="AC488" s="56"/>
      <c r="AD488" s="23"/>
    </row>
    <row r="489" spans="1:30" s="14" customFormat="1" ht="12.5">
      <c r="A489" s="79"/>
      <c r="B489" s="9"/>
      <c r="C489" s="134"/>
      <c r="D489" s="36">
        <f t="shared" ref="D489" si="863">$C488*D488</f>
        <v>0</v>
      </c>
      <c r="E489" s="36">
        <f t="shared" ref="E489" si="864">$C488*E488</f>
        <v>0</v>
      </c>
      <c r="F489" s="36">
        <f t="shared" ref="F489:AB489" si="865">$C488*F488</f>
        <v>0</v>
      </c>
      <c r="G489" s="36">
        <f t="shared" si="865"/>
        <v>0</v>
      </c>
      <c r="H489" s="36">
        <f t="shared" si="865"/>
        <v>0</v>
      </c>
      <c r="I489" s="36">
        <f t="shared" si="865"/>
        <v>0</v>
      </c>
      <c r="J489" s="36">
        <f t="shared" si="865"/>
        <v>0</v>
      </c>
      <c r="K489" s="36">
        <f t="shared" si="865"/>
        <v>0</v>
      </c>
      <c r="L489" s="36">
        <f t="shared" si="865"/>
        <v>0</v>
      </c>
      <c r="M489" s="36">
        <f t="shared" si="865"/>
        <v>0</v>
      </c>
      <c r="N489" s="36">
        <f t="shared" si="865"/>
        <v>0</v>
      </c>
      <c r="O489" s="36">
        <f t="shared" si="865"/>
        <v>0</v>
      </c>
      <c r="P489" s="36">
        <f t="shared" si="865"/>
        <v>0</v>
      </c>
      <c r="Q489" s="36">
        <f t="shared" si="865"/>
        <v>40207.346523000007</v>
      </c>
      <c r="R489" s="36">
        <f t="shared" si="865"/>
        <v>0</v>
      </c>
      <c r="S489" s="36">
        <f t="shared" si="865"/>
        <v>3797.5915020000002</v>
      </c>
      <c r="T489" s="36">
        <f t="shared" si="865"/>
        <v>0</v>
      </c>
      <c r="U489" s="36">
        <f t="shared" si="865"/>
        <v>0</v>
      </c>
      <c r="V489" s="36">
        <f t="shared" si="865"/>
        <v>0</v>
      </c>
      <c r="W489" s="36">
        <f t="shared" si="865"/>
        <v>0</v>
      </c>
      <c r="X489" s="36">
        <f t="shared" si="865"/>
        <v>89880.952155000006</v>
      </c>
      <c r="Y489" s="36">
        <f t="shared" si="865"/>
        <v>3506.5352190000003</v>
      </c>
      <c r="Z489" s="36">
        <f t="shared" si="865"/>
        <v>1205.804601</v>
      </c>
      <c r="AA489" s="36">
        <f t="shared" si="865"/>
        <v>0</v>
      </c>
      <c r="AB489" s="36">
        <f t="shared" si="865"/>
        <v>0</v>
      </c>
      <c r="AC489" s="56"/>
      <c r="AD489" s="23"/>
    </row>
    <row r="490" spans="1:30" s="14" customFormat="1" ht="12.5">
      <c r="A490" s="78" t="s">
        <v>100</v>
      </c>
      <c r="B490" s="173">
        <v>1731433.28</v>
      </c>
      <c r="C490" s="134">
        <f>ROUND(B490/12,2)</f>
        <v>144286.10999999999</v>
      </c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>
        <v>0.2918</v>
      </c>
      <c r="R490" s="37"/>
      <c r="S490" s="37">
        <v>2.7400000000000001E-2</v>
      </c>
      <c r="T490" s="37"/>
      <c r="U490" s="37"/>
      <c r="V490" s="37"/>
      <c r="W490" s="37"/>
      <c r="X490" s="37">
        <v>0.64680000000000004</v>
      </c>
      <c r="Y490" s="37">
        <v>2.53E-2</v>
      </c>
      <c r="Z490" s="37">
        <v>8.6999999999999994E-3</v>
      </c>
      <c r="AA490" s="37">
        <v>0</v>
      </c>
      <c r="AB490" s="37">
        <v>0</v>
      </c>
      <c r="AC490" s="56"/>
      <c r="AD490" s="23"/>
    </row>
    <row r="491" spans="1:30" s="14" customFormat="1" ht="12.5">
      <c r="A491" s="79"/>
      <c r="B491" s="9"/>
      <c r="C491" s="134"/>
      <c r="D491" s="36">
        <f t="shared" ref="D491" si="866">$C490*D490</f>
        <v>0</v>
      </c>
      <c r="E491" s="36">
        <f t="shared" ref="E491" si="867">$C490*E490</f>
        <v>0</v>
      </c>
      <c r="F491" s="36">
        <f t="shared" ref="F491:AB491" si="868">$C490*F490</f>
        <v>0</v>
      </c>
      <c r="G491" s="36">
        <f t="shared" si="868"/>
        <v>0</v>
      </c>
      <c r="H491" s="36">
        <f t="shared" si="868"/>
        <v>0</v>
      </c>
      <c r="I491" s="36">
        <f t="shared" si="868"/>
        <v>0</v>
      </c>
      <c r="J491" s="36">
        <f t="shared" si="868"/>
        <v>0</v>
      </c>
      <c r="K491" s="36">
        <f t="shared" si="868"/>
        <v>0</v>
      </c>
      <c r="L491" s="36">
        <f t="shared" si="868"/>
        <v>0</v>
      </c>
      <c r="M491" s="36">
        <f t="shared" si="868"/>
        <v>0</v>
      </c>
      <c r="N491" s="36">
        <f t="shared" si="868"/>
        <v>0</v>
      </c>
      <c r="O491" s="36">
        <f t="shared" si="868"/>
        <v>0</v>
      </c>
      <c r="P491" s="36">
        <f t="shared" si="868"/>
        <v>0</v>
      </c>
      <c r="Q491" s="36">
        <f t="shared" si="868"/>
        <v>42102.686898</v>
      </c>
      <c r="R491" s="36">
        <f t="shared" si="868"/>
        <v>0</v>
      </c>
      <c r="S491" s="36">
        <f t="shared" si="868"/>
        <v>3953.4394139999999</v>
      </c>
      <c r="T491" s="36">
        <f t="shared" si="868"/>
        <v>0</v>
      </c>
      <c r="U491" s="36">
        <f t="shared" si="868"/>
        <v>0</v>
      </c>
      <c r="V491" s="36">
        <f t="shared" si="868"/>
        <v>0</v>
      </c>
      <c r="W491" s="36">
        <f t="shared" si="868"/>
        <v>0</v>
      </c>
      <c r="X491" s="36">
        <f t="shared" si="868"/>
        <v>93324.255947999991</v>
      </c>
      <c r="Y491" s="36">
        <f t="shared" si="868"/>
        <v>3650.4385829999997</v>
      </c>
      <c r="Z491" s="36">
        <f t="shared" si="868"/>
        <v>1255.2891569999997</v>
      </c>
      <c r="AA491" s="36">
        <f t="shared" si="868"/>
        <v>0</v>
      </c>
      <c r="AB491" s="36">
        <f t="shared" si="868"/>
        <v>0</v>
      </c>
      <c r="AC491" s="56"/>
      <c r="AD491" s="23"/>
    </row>
    <row r="492" spans="1:30" s="14" customFormat="1" ht="12.5">
      <c r="A492" s="78" t="s">
        <v>101</v>
      </c>
      <c r="B492" s="26">
        <f>20982.11/2</f>
        <v>10491.055</v>
      </c>
      <c r="C492" s="134">
        <f t="shared" si="805"/>
        <v>874.25</v>
      </c>
      <c r="D492" s="35">
        <v>1.5800000000000002E-2</v>
      </c>
      <c r="E492" s="35">
        <v>0.1371</v>
      </c>
      <c r="F492" s="35">
        <v>5.4899999999999997E-2</v>
      </c>
      <c r="G492" s="35">
        <v>7.6899999999999996E-2</v>
      </c>
      <c r="H492" s="35">
        <v>4.1599999999999998E-2</v>
      </c>
      <c r="I492" s="35">
        <v>0.13250000000000001</v>
      </c>
      <c r="J492" s="35">
        <v>2.07E-2</v>
      </c>
      <c r="K492" s="35">
        <v>3.1800000000000002E-2</v>
      </c>
      <c r="L492" s="35">
        <v>1.6500000000000001E-2</v>
      </c>
      <c r="M492" s="35">
        <v>2.5700000000000001E-2</v>
      </c>
      <c r="N492" s="35">
        <v>0.14199999999999999</v>
      </c>
      <c r="O492" s="35">
        <v>2.3E-2</v>
      </c>
      <c r="P492" s="35">
        <v>0</v>
      </c>
      <c r="Q492" s="35">
        <v>3.7999999999999999E-2</v>
      </c>
      <c r="R492" s="35">
        <v>1.8800000000000001E-2</v>
      </c>
      <c r="S492" s="35">
        <v>4.1999999999999997E-3</v>
      </c>
      <c r="T492" s="35">
        <v>5.3199999999999997E-2</v>
      </c>
      <c r="U492" s="35">
        <v>1.8100000000000002E-2</v>
      </c>
      <c r="V492" s="35">
        <v>3.7900000000000003E-2</v>
      </c>
      <c r="W492" s="35">
        <v>4.58E-2</v>
      </c>
      <c r="X492" s="35">
        <v>6.2399999999999997E-2</v>
      </c>
      <c r="Y492" s="35">
        <v>2.5000000000000001E-3</v>
      </c>
      <c r="Z492" s="4">
        <v>0</v>
      </c>
      <c r="AA492" s="4">
        <v>5.9999999999999995E-4</v>
      </c>
      <c r="AB492" s="4">
        <v>0</v>
      </c>
      <c r="AC492" s="56"/>
      <c r="AD492" s="23"/>
    </row>
    <row r="493" spans="1:30" s="14" customFormat="1" ht="12.5">
      <c r="A493" s="79"/>
      <c r="B493" s="27"/>
      <c r="C493" s="134"/>
      <c r="D493" s="5">
        <f t="shared" ref="D493" si="869">$C492*D492</f>
        <v>13.813150000000002</v>
      </c>
      <c r="E493" s="5">
        <f t="shared" ref="E493" si="870">$C492*E492</f>
        <v>119.859675</v>
      </c>
      <c r="F493" s="5">
        <f t="shared" ref="F493:O493" si="871">$C492*F492</f>
        <v>47.996324999999999</v>
      </c>
      <c r="G493" s="5">
        <f t="shared" si="871"/>
        <v>67.229824999999991</v>
      </c>
      <c r="H493" s="5">
        <f t="shared" si="871"/>
        <v>36.3688</v>
      </c>
      <c r="I493" s="5">
        <f t="shared" si="871"/>
        <v>115.83812500000001</v>
      </c>
      <c r="J493" s="5">
        <f t="shared" si="871"/>
        <v>18.096975</v>
      </c>
      <c r="K493" s="5">
        <f t="shared" si="871"/>
        <v>27.801150000000003</v>
      </c>
      <c r="L493" s="5">
        <f t="shared" si="871"/>
        <v>14.425125000000001</v>
      </c>
      <c r="M493" s="5">
        <f t="shared" si="871"/>
        <v>22.468225</v>
      </c>
      <c r="N493" s="5">
        <f t="shared" si="871"/>
        <v>124.14349999999999</v>
      </c>
      <c r="O493" s="5">
        <f t="shared" si="871"/>
        <v>20.107749999999999</v>
      </c>
      <c r="P493" s="5">
        <f t="shared" ref="P493" si="872">$C492*P492</f>
        <v>0</v>
      </c>
      <c r="Q493" s="5">
        <f t="shared" ref="Q493" si="873">$C492*Q492</f>
        <v>33.221499999999999</v>
      </c>
      <c r="R493" s="5">
        <f t="shared" ref="R493:AB493" si="874">$C492*R492</f>
        <v>16.4359</v>
      </c>
      <c r="S493" s="5">
        <f t="shared" si="874"/>
        <v>3.6718499999999996</v>
      </c>
      <c r="T493" s="5">
        <f t="shared" si="874"/>
        <v>46.510099999999994</v>
      </c>
      <c r="U493" s="5">
        <f t="shared" si="874"/>
        <v>15.823925000000001</v>
      </c>
      <c r="V493" s="5">
        <f t="shared" si="874"/>
        <v>33.134075000000003</v>
      </c>
      <c r="W493" s="5">
        <f t="shared" si="874"/>
        <v>40.040649999999999</v>
      </c>
      <c r="X493" s="5">
        <f t="shared" si="874"/>
        <v>54.553199999999997</v>
      </c>
      <c r="Y493" s="5">
        <f t="shared" si="874"/>
        <v>2.1856249999999999</v>
      </c>
      <c r="Z493" s="5">
        <f t="shared" si="874"/>
        <v>0</v>
      </c>
      <c r="AA493" s="5">
        <f t="shared" si="874"/>
        <v>0.52454999999999996</v>
      </c>
      <c r="AB493" s="5">
        <f t="shared" si="874"/>
        <v>0</v>
      </c>
      <c r="AC493" s="56"/>
      <c r="AD493" s="23"/>
    </row>
    <row r="494" spans="1:30" s="14" customFormat="1" ht="12.5">
      <c r="A494" s="78" t="s">
        <v>430</v>
      </c>
      <c r="B494" s="26">
        <f>20982.11/2</f>
        <v>10491.055</v>
      </c>
      <c r="C494" s="134">
        <f t="shared" si="805"/>
        <v>874.25</v>
      </c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>
        <v>0.32890000000000003</v>
      </c>
      <c r="R494" s="4"/>
      <c r="S494" s="4">
        <v>3.49E-2</v>
      </c>
      <c r="T494" s="4"/>
      <c r="U494" s="4"/>
      <c r="V494" s="4"/>
      <c r="W494" s="4"/>
      <c r="X494" s="4">
        <v>0.61240000000000006</v>
      </c>
      <c r="Y494" s="4">
        <v>2.3800000000000002E-2</v>
      </c>
      <c r="Z494" s="4"/>
      <c r="AA494" s="4"/>
      <c r="AB494" s="4"/>
      <c r="AC494" s="56"/>
      <c r="AD494" s="23"/>
    </row>
    <row r="495" spans="1:30" s="14" customFormat="1" ht="12.5">
      <c r="A495" s="79"/>
      <c r="B495" s="9"/>
      <c r="C495" s="134"/>
      <c r="D495" s="5">
        <f t="shared" ref="D495" si="875">$C494*D494</f>
        <v>0</v>
      </c>
      <c r="E495" s="5">
        <f t="shared" ref="E495" si="876">$C494*E494</f>
        <v>0</v>
      </c>
      <c r="F495" s="5">
        <f t="shared" ref="F495:O495" si="877">$C494*F494</f>
        <v>0</v>
      </c>
      <c r="G495" s="5">
        <f t="shared" si="877"/>
        <v>0</v>
      </c>
      <c r="H495" s="5">
        <f t="shared" si="877"/>
        <v>0</v>
      </c>
      <c r="I495" s="5">
        <f t="shared" si="877"/>
        <v>0</v>
      </c>
      <c r="J495" s="5">
        <f t="shared" si="877"/>
        <v>0</v>
      </c>
      <c r="K495" s="5">
        <f t="shared" si="877"/>
        <v>0</v>
      </c>
      <c r="L495" s="5">
        <f t="shared" si="877"/>
        <v>0</v>
      </c>
      <c r="M495" s="5">
        <f t="shared" si="877"/>
        <v>0</v>
      </c>
      <c r="N495" s="5">
        <f t="shared" si="877"/>
        <v>0</v>
      </c>
      <c r="O495" s="5">
        <f t="shared" si="877"/>
        <v>0</v>
      </c>
      <c r="P495" s="5">
        <f t="shared" ref="P495" si="878">$C494*P494</f>
        <v>0</v>
      </c>
      <c r="Q495" s="5">
        <f t="shared" ref="Q495" si="879">$C494*Q494</f>
        <v>287.54082500000004</v>
      </c>
      <c r="R495" s="5">
        <f t="shared" ref="R495:AB495" si="880">$C494*R494</f>
        <v>0</v>
      </c>
      <c r="S495" s="5">
        <f t="shared" si="880"/>
        <v>30.511324999999999</v>
      </c>
      <c r="T495" s="5">
        <f t="shared" si="880"/>
        <v>0</v>
      </c>
      <c r="U495" s="5">
        <f t="shared" si="880"/>
        <v>0</v>
      </c>
      <c r="V495" s="5">
        <f t="shared" si="880"/>
        <v>0</v>
      </c>
      <c r="W495" s="5">
        <f t="shared" si="880"/>
        <v>0</v>
      </c>
      <c r="X495" s="5">
        <f t="shared" si="880"/>
        <v>535.39070000000004</v>
      </c>
      <c r="Y495" s="5">
        <f t="shared" si="880"/>
        <v>20.80715</v>
      </c>
      <c r="Z495" s="5">
        <f t="shared" si="880"/>
        <v>0</v>
      </c>
      <c r="AA495" s="5">
        <f t="shared" si="880"/>
        <v>0</v>
      </c>
      <c r="AB495" s="5">
        <f t="shared" si="880"/>
        <v>0</v>
      </c>
      <c r="AC495" s="56"/>
      <c r="AD495" s="23"/>
    </row>
    <row r="496" spans="1:30" s="14" customFormat="1" ht="12.5">
      <c r="A496" s="78" t="s">
        <v>102</v>
      </c>
      <c r="B496" s="26">
        <f>1350224.62/2</f>
        <v>675112.31</v>
      </c>
      <c r="C496" s="134">
        <f t="shared" si="805"/>
        <v>56259.360000000001</v>
      </c>
      <c r="D496" s="35">
        <v>1.5800000000000002E-2</v>
      </c>
      <c r="E496" s="35">
        <v>0.1371</v>
      </c>
      <c r="F496" s="35">
        <v>5.4899999999999997E-2</v>
      </c>
      <c r="G496" s="35">
        <v>7.6899999999999996E-2</v>
      </c>
      <c r="H496" s="35">
        <v>4.1599999999999998E-2</v>
      </c>
      <c r="I496" s="35">
        <v>0.13250000000000001</v>
      </c>
      <c r="J496" s="35">
        <v>2.07E-2</v>
      </c>
      <c r="K496" s="35">
        <v>3.1800000000000002E-2</v>
      </c>
      <c r="L496" s="35">
        <v>1.6500000000000001E-2</v>
      </c>
      <c r="M496" s="35">
        <v>2.5700000000000001E-2</v>
      </c>
      <c r="N496" s="35">
        <v>0.14199999999999999</v>
      </c>
      <c r="O496" s="35">
        <v>2.3E-2</v>
      </c>
      <c r="P496" s="35">
        <v>0</v>
      </c>
      <c r="Q496" s="35">
        <v>3.7999999999999999E-2</v>
      </c>
      <c r="R496" s="35">
        <v>1.8800000000000001E-2</v>
      </c>
      <c r="S496" s="35">
        <v>4.1999999999999997E-3</v>
      </c>
      <c r="T496" s="35">
        <v>5.3199999999999997E-2</v>
      </c>
      <c r="U496" s="35">
        <v>1.8100000000000002E-2</v>
      </c>
      <c r="V496" s="35">
        <v>3.7900000000000003E-2</v>
      </c>
      <c r="W496" s="35">
        <v>4.58E-2</v>
      </c>
      <c r="X496" s="35">
        <v>6.2399999999999997E-2</v>
      </c>
      <c r="Y496" s="35">
        <v>2.5000000000000001E-3</v>
      </c>
      <c r="Z496" s="4">
        <v>0</v>
      </c>
      <c r="AA496" s="4">
        <v>5.9999999999999995E-4</v>
      </c>
      <c r="AB496" s="4">
        <v>0</v>
      </c>
      <c r="AC496" s="56"/>
      <c r="AD496" s="23"/>
    </row>
    <row r="497" spans="1:30" s="14" customFormat="1" ht="12.5">
      <c r="A497" s="79"/>
      <c r="B497" s="27"/>
      <c r="C497" s="134"/>
      <c r="D497" s="5">
        <f t="shared" ref="D497" si="881">$C496*D496</f>
        <v>888.89788800000008</v>
      </c>
      <c r="E497" s="5">
        <f t="shared" ref="E497" si="882">$C496*E496</f>
        <v>7713.1582559999997</v>
      </c>
      <c r="F497" s="5">
        <f t="shared" ref="F497:O497" si="883">$C496*F496</f>
        <v>3088.638864</v>
      </c>
      <c r="G497" s="5">
        <f t="shared" si="883"/>
        <v>4326.3447839999999</v>
      </c>
      <c r="H497" s="5">
        <f t="shared" si="883"/>
        <v>2340.3893760000001</v>
      </c>
      <c r="I497" s="5">
        <f t="shared" si="883"/>
        <v>7454.3652000000002</v>
      </c>
      <c r="J497" s="5">
        <f t="shared" si="883"/>
        <v>1164.5687519999999</v>
      </c>
      <c r="K497" s="5">
        <f t="shared" si="883"/>
        <v>1789.0476480000002</v>
      </c>
      <c r="L497" s="5">
        <f t="shared" si="883"/>
        <v>928.27944000000002</v>
      </c>
      <c r="M497" s="5">
        <f t="shared" si="883"/>
        <v>1445.865552</v>
      </c>
      <c r="N497" s="5">
        <f t="shared" si="883"/>
        <v>7988.8291199999994</v>
      </c>
      <c r="O497" s="5">
        <f t="shared" si="883"/>
        <v>1293.9652799999999</v>
      </c>
      <c r="P497" s="5">
        <f t="shared" ref="P497" si="884">$C496*P496</f>
        <v>0</v>
      </c>
      <c r="Q497" s="5">
        <f t="shared" ref="Q497" si="885">$C496*Q496</f>
        <v>2137.8556800000001</v>
      </c>
      <c r="R497" s="5">
        <f t="shared" ref="R497:AB497" si="886">$C496*R496</f>
        <v>1057.675968</v>
      </c>
      <c r="S497" s="5">
        <f t="shared" si="886"/>
        <v>236.289312</v>
      </c>
      <c r="T497" s="5">
        <f t="shared" si="886"/>
        <v>2992.9979519999997</v>
      </c>
      <c r="U497" s="5">
        <f t="shared" si="886"/>
        <v>1018.2944160000001</v>
      </c>
      <c r="V497" s="5">
        <f t="shared" si="886"/>
        <v>2132.2297440000002</v>
      </c>
      <c r="W497" s="5">
        <f t="shared" si="886"/>
        <v>2576.678688</v>
      </c>
      <c r="X497" s="5">
        <f t="shared" si="886"/>
        <v>3510.5840639999997</v>
      </c>
      <c r="Y497" s="5">
        <f t="shared" si="886"/>
        <v>140.64840000000001</v>
      </c>
      <c r="Z497" s="5">
        <f t="shared" si="886"/>
        <v>0</v>
      </c>
      <c r="AA497" s="5">
        <f t="shared" si="886"/>
        <v>33.755615999999996</v>
      </c>
      <c r="AB497" s="5">
        <f t="shared" si="886"/>
        <v>0</v>
      </c>
      <c r="AC497" s="56"/>
      <c r="AD497" s="23"/>
    </row>
    <row r="498" spans="1:30" s="14" customFormat="1" ht="12.5">
      <c r="A498" s="78" t="s">
        <v>431</v>
      </c>
      <c r="B498" s="26">
        <f>1350224.62/2</f>
        <v>675112.31</v>
      </c>
      <c r="C498" s="134">
        <f t="shared" si="805"/>
        <v>56259.360000000001</v>
      </c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>
        <v>0.96260000000000001</v>
      </c>
      <c r="Y498" s="4">
        <v>3.7400000000000003E-2</v>
      </c>
      <c r="Z498" s="4"/>
      <c r="AA498" s="4"/>
      <c r="AB498" s="4"/>
      <c r="AC498" s="56"/>
      <c r="AD498" s="23"/>
    </row>
    <row r="499" spans="1:30" s="14" customFormat="1" ht="12.5">
      <c r="A499" s="79"/>
      <c r="B499" s="9"/>
      <c r="C499" s="134"/>
      <c r="D499" s="5">
        <f t="shared" ref="D499" si="887">$C498*D498</f>
        <v>0</v>
      </c>
      <c r="E499" s="5">
        <f t="shared" ref="E499" si="888">$C498*E498</f>
        <v>0</v>
      </c>
      <c r="F499" s="5">
        <f t="shared" ref="F499:O499" si="889">$C498*F498</f>
        <v>0</v>
      </c>
      <c r="G499" s="5">
        <f t="shared" si="889"/>
        <v>0</v>
      </c>
      <c r="H499" s="5">
        <f t="shared" si="889"/>
        <v>0</v>
      </c>
      <c r="I499" s="5">
        <f t="shared" si="889"/>
        <v>0</v>
      </c>
      <c r="J499" s="5">
        <f t="shared" si="889"/>
        <v>0</v>
      </c>
      <c r="K499" s="5">
        <f t="shared" si="889"/>
        <v>0</v>
      </c>
      <c r="L499" s="5">
        <f t="shared" si="889"/>
        <v>0</v>
      </c>
      <c r="M499" s="5">
        <f t="shared" si="889"/>
        <v>0</v>
      </c>
      <c r="N499" s="5">
        <f t="shared" si="889"/>
        <v>0</v>
      </c>
      <c r="O499" s="5">
        <f t="shared" si="889"/>
        <v>0</v>
      </c>
      <c r="P499" s="5">
        <f t="shared" ref="P499" si="890">$C498*P498</f>
        <v>0</v>
      </c>
      <c r="Q499" s="5">
        <f t="shared" ref="Q499" si="891">$C498*Q498</f>
        <v>0</v>
      </c>
      <c r="R499" s="5">
        <f t="shared" ref="R499:AB499" si="892">$C498*R498</f>
        <v>0</v>
      </c>
      <c r="S499" s="5">
        <f t="shared" si="892"/>
        <v>0</v>
      </c>
      <c r="T499" s="5">
        <f t="shared" si="892"/>
        <v>0</v>
      </c>
      <c r="U499" s="5">
        <f t="shared" si="892"/>
        <v>0</v>
      </c>
      <c r="V499" s="5">
        <f t="shared" si="892"/>
        <v>0</v>
      </c>
      <c r="W499" s="5">
        <f t="shared" si="892"/>
        <v>0</v>
      </c>
      <c r="X499" s="5">
        <f t="shared" si="892"/>
        <v>54155.259936000002</v>
      </c>
      <c r="Y499" s="5">
        <f t="shared" si="892"/>
        <v>2104.1000640000002</v>
      </c>
      <c r="Z499" s="5">
        <f t="shared" si="892"/>
        <v>0</v>
      </c>
      <c r="AA499" s="5">
        <f t="shared" si="892"/>
        <v>0</v>
      </c>
      <c r="AB499" s="5">
        <f t="shared" si="892"/>
        <v>0</v>
      </c>
      <c r="AC499" s="56"/>
      <c r="AD499" s="23"/>
    </row>
    <row r="500" spans="1:30" s="14" customFormat="1" ht="12.5">
      <c r="A500" s="78" t="s">
        <v>103</v>
      </c>
      <c r="B500" s="26">
        <f>6365675.22/2</f>
        <v>3182837.61</v>
      </c>
      <c r="C500" s="134">
        <f t="shared" si="805"/>
        <v>265236.46999999997</v>
      </c>
      <c r="D500" s="35">
        <v>1.5800000000000002E-2</v>
      </c>
      <c r="E500" s="35">
        <v>0.1371</v>
      </c>
      <c r="F500" s="35">
        <v>5.4899999999999997E-2</v>
      </c>
      <c r="G500" s="35">
        <v>7.6899999999999996E-2</v>
      </c>
      <c r="H500" s="35">
        <v>4.1599999999999998E-2</v>
      </c>
      <c r="I500" s="35">
        <v>0.13250000000000001</v>
      </c>
      <c r="J500" s="35">
        <v>2.07E-2</v>
      </c>
      <c r="K500" s="35">
        <v>3.1800000000000002E-2</v>
      </c>
      <c r="L500" s="35">
        <v>1.6500000000000001E-2</v>
      </c>
      <c r="M500" s="35">
        <v>2.5700000000000001E-2</v>
      </c>
      <c r="N500" s="35">
        <v>0.14199999999999999</v>
      </c>
      <c r="O500" s="35">
        <v>2.3E-2</v>
      </c>
      <c r="P500" s="35">
        <v>0</v>
      </c>
      <c r="Q500" s="35">
        <v>3.7999999999999999E-2</v>
      </c>
      <c r="R500" s="35">
        <v>1.8800000000000001E-2</v>
      </c>
      <c r="S500" s="35">
        <v>4.1999999999999997E-3</v>
      </c>
      <c r="T500" s="35">
        <v>5.3199999999999997E-2</v>
      </c>
      <c r="U500" s="35">
        <v>1.8100000000000002E-2</v>
      </c>
      <c r="V500" s="35">
        <v>3.7900000000000003E-2</v>
      </c>
      <c r="W500" s="35">
        <v>4.58E-2</v>
      </c>
      <c r="X500" s="35">
        <v>6.2399999999999997E-2</v>
      </c>
      <c r="Y500" s="35">
        <v>2.5000000000000001E-3</v>
      </c>
      <c r="Z500" s="4">
        <v>0</v>
      </c>
      <c r="AA500" s="4">
        <v>5.9999999999999995E-4</v>
      </c>
      <c r="AB500" s="4">
        <v>0</v>
      </c>
      <c r="AC500" s="56"/>
      <c r="AD500" s="23"/>
    </row>
    <row r="501" spans="1:30" s="14" customFormat="1" ht="12.5">
      <c r="A501" s="79"/>
      <c r="B501" s="27"/>
      <c r="C501" s="134"/>
      <c r="D501" s="5">
        <f t="shared" ref="D501" si="893">$C500*D500</f>
        <v>4190.736226</v>
      </c>
      <c r="E501" s="5">
        <f t="shared" ref="E501" si="894">$C500*E500</f>
        <v>36363.920036999996</v>
      </c>
      <c r="F501" s="5">
        <f t="shared" ref="F501:O501" si="895">$C500*F500</f>
        <v>14561.482202999998</v>
      </c>
      <c r="G501" s="5">
        <f t="shared" si="895"/>
        <v>20396.684542999996</v>
      </c>
      <c r="H501" s="5">
        <f t="shared" si="895"/>
        <v>11033.837151999998</v>
      </c>
      <c r="I501" s="5">
        <f t="shared" si="895"/>
        <v>35143.832275000001</v>
      </c>
      <c r="J501" s="5">
        <f t="shared" si="895"/>
        <v>5490.3949289999991</v>
      </c>
      <c r="K501" s="5">
        <f t="shared" si="895"/>
        <v>8434.5197459999999</v>
      </c>
      <c r="L501" s="5">
        <f t="shared" si="895"/>
        <v>4376.4017549999999</v>
      </c>
      <c r="M501" s="5">
        <f t="shared" si="895"/>
        <v>6816.5772789999992</v>
      </c>
      <c r="N501" s="5">
        <f t="shared" si="895"/>
        <v>37663.57873999999</v>
      </c>
      <c r="O501" s="5">
        <f t="shared" si="895"/>
        <v>6100.4388099999996</v>
      </c>
      <c r="P501" s="5">
        <f t="shared" ref="P501" si="896">$C500*P500</f>
        <v>0</v>
      </c>
      <c r="Q501" s="5">
        <f t="shared" ref="Q501" si="897">$C500*Q500</f>
        <v>10078.985859999999</v>
      </c>
      <c r="R501" s="5">
        <f t="shared" ref="R501:AB501" si="898">$C500*R500</f>
        <v>4986.4456359999995</v>
      </c>
      <c r="S501" s="5">
        <f t="shared" si="898"/>
        <v>1113.9931739999997</v>
      </c>
      <c r="T501" s="5">
        <f t="shared" si="898"/>
        <v>14110.580203999998</v>
      </c>
      <c r="U501" s="5">
        <f t="shared" si="898"/>
        <v>4800.7801069999996</v>
      </c>
      <c r="V501" s="5">
        <f t="shared" si="898"/>
        <v>10052.462212999999</v>
      </c>
      <c r="W501" s="5">
        <f t="shared" si="898"/>
        <v>12147.830325999999</v>
      </c>
      <c r="X501" s="5">
        <f t="shared" si="898"/>
        <v>16550.755727999996</v>
      </c>
      <c r="Y501" s="5">
        <f t="shared" si="898"/>
        <v>663.09117499999991</v>
      </c>
      <c r="Z501" s="5">
        <f t="shared" si="898"/>
        <v>0</v>
      </c>
      <c r="AA501" s="5">
        <f t="shared" si="898"/>
        <v>159.14188199999998</v>
      </c>
      <c r="AB501" s="5">
        <f t="shared" si="898"/>
        <v>0</v>
      </c>
      <c r="AC501" s="56"/>
      <c r="AD501" s="23"/>
    </row>
    <row r="502" spans="1:30" s="14" customFormat="1" ht="12.5">
      <c r="A502" s="78" t="s">
        <v>432</v>
      </c>
      <c r="B502" s="26">
        <f>6365675.22/2</f>
        <v>3182837.61</v>
      </c>
      <c r="C502" s="134">
        <f t="shared" si="805"/>
        <v>265236.46999999997</v>
      </c>
      <c r="D502" s="4">
        <v>7.22E-2</v>
      </c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>
        <v>0.3145</v>
      </c>
      <c r="R502" s="4"/>
      <c r="S502" s="4">
        <v>4.6800000000000001E-2</v>
      </c>
      <c r="T502" s="4"/>
      <c r="U502" s="4"/>
      <c r="V502" s="4"/>
      <c r="W502" s="4"/>
      <c r="X502" s="4">
        <v>0.54530000000000001</v>
      </c>
      <c r="Y502" s="4">
        <v>2.12E-2</v>
      </c>
      <c r="Z502" s="4"/>
      <c r="AA502" s="4"/>
      <c r="AB502" s="4"/>
      <c r="AC502" s="56"/>
      <c r="AD502" s="23"/>
    </row>
    <row r="503" spans="1:30" s="14" customFormat="1" ht="12.5">
      <c r="A503" s="79"/>
      <c r="B503" s="9"/>
      <c r="C503" s="134"/>
      <c r="D503" s="5">
        <f t="shared" ref="D503" si="899">$C502*D502</f>
        <v>19150.073133999998</v>
      </c>
      <c r="E503" s="5">
        <f t="shared" ref="E503" si="900">$C502*E502</f>
        <v>0</v>
      </c>
      <c r="F503" s="5">
        <f t="shared" ref="F503:O503" si="901">$C502*F502</f>
        <v>0</v>
      </c>
      <c r="G503" s="5">
        <f t="shared" si="901"/>
        <v>0</v>
      </c>
      <c r="H503" s="5">
        <f t="shared" si="901"/>
        <v>0</v>
      </c>
      <c r="I503" s="5">
        <f t="shared" si="901"/>
        <v>0</v>
      </c>
      <c r="J503" s="5">
        <f t="shared" si="901"/>
        <v>0</v>
      </c>
      <c r="K503" s="5">
        <f t="shared" si="901"/>
        <v>0</v>
      </c>
      <c r="L503" s="5">
        <f t="shared" si="901"/>
        <v>0</v>
      </c>
      <c r="M503" s="5">
        <f t="shared" si="901"/>
        <v>0</v>
      </c>
      <c r="N503" s="5">
        <f t="shared" si="901"/>
        <v>0</v>
      </c>
      <c r="O503" s="5">
        <f t="shared" si="901"/>
        <v>0</v>
      </c>
      <c r="P503" s="5">
        <f t="shared" ref="P503" si="902">$C502*P502</f>
        <v>0</v>
      </c>
      <c r="Q503" s="5">
        <f t="shared" ref="Q503" si="903">$C502*Q502</f>
        <v>83416.869814999998</v>
      </c>
      <c r="R503" s="5">
        <f t="shared" ref="R503:AB503" si="904">$C502*R502</f>
        <v>0</v>
      </c>
      <c r="S503" s="5">
        <f t="shared" si="904"/>
        <v>12413.066795999999</v>
      </c>
      <c r="T503" s="5">
        <f t="shared" si="904"/>
        <v>0</v>
      </c>
      <c r="U503" s="5">
        <f t="shared" si="904"/>
        <v>0</v>
      </c>
      <c r="V503" s="5">
        <f t="shared" si="904"/>
        <v>0</v>
      </c>
      <c r="W503" s="5">
        <f t="shared" si="904"/>
        <v>0</v>
      </c>
      <c r="X503" s="5">
        <f t="shared" si="904"/>
        <v>144633.44709099998</v>
      </c>
      <c r="Y503" s="5">
        <f t="shared" si="904"/>
        <v>5623.0131639999991</v>
      </c>
      <c r="Z503" s="5">
        <f t="shared" si="904"/>
        <v>0</v>
      </c>
      <c r="AA503" s="5">
        <f t="shared" si="904"/>
        <v>0</v>
      </c>
      <c r="AB503" s="5">
        <f t="shared" si="904"/>
        <v>0</v>
      </c>
      <c r="AC503" s="56"/>
      <c r="AD503" s="23"/>
    </row>
    <row r="504" spans="1:30" s="14" customFormat="1" ht="12.5">
      <c r="A504" s="78" t="s">
        <v>104</v>
      </c>
      <c r="B504" s="173">
        <v>1193281.8700000001</v>
      </c>
      <c r="C504" s="134">
        <f t="shared" si="805"/>
        <v>99440.16</v>
      </c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>
        <v>0.94410000000000005</v>
      </c>
      <c r="Y504" s="37">
        <v>3.5299999999999998E-2</v>
      </c>
      <c r="Z504" s="37">
        <v>2.06E-2</v>
      </c>
      <c r="AA504" s="37">
        <v>0</v>
      </c>
      <c r="AB504" s="37">
        <v>0</v>
      </c>
      <c r="AC504" s="56"/>
      <c r="AD504" s="23"/>
    </row>
    <row r="505" spans="1:30" s="14" customFormat="1" ht="12.5">
      <c r="A505" s="79"/>
      <c r="B505" s="9"/>
      <c r="C505" s="134"/>
      <c r="D505" s="36">
        <f t="shared" ref="D505" si="905">$C504*D504</f>
        <v>0</v>
      </c>
      <c r="E505" s="36">
        <f t="shared" ref="E505" si="906">$C504*E504</f>
        <v>0</v>
      </c>
      <c r="F505" s="36">
        <f t="shared" ref="F505:AB505" si="907">$C504*F504</f>
        <v>0</v>
      </c>
      <c r="G505" s="36">
        <f t="shared" si="907"/>
        <v>0</v>
      </c>
      <c r="H505" s="36">
        <f t="shared" si="907"/>
        <v>0</v>
      </c>
      <c r="I505" s="36">
        <f t="shared" si="907"/>
        <v>0</v>
      </c>
      <c r="J505" s="36">
        <f t="shared" si="907"/>
        <v>0</v>
      </c>
      <c r="K505" s="36">
        <f t="shared" si="907"/>
        <v>0</v>
      </c>
      <c r="L505" s="36">
        <f t="shared" si="907"/>
        <v>0</v>
      </c>
      <c r="M505" s="36">
        <f t="shared" si="907"/>
        <v>0</v>
      </c>
      <c r="N505" s="36">
        <f t="shared" si="907"/>
        <v>0</v>
      </c>
      <c r="O505" s="36">
        <f t="shared" si="907"/>
        <v>0</v>
      </c>
      <c r="P505" s="36">
        <f t="shared" si="907"/>
        <v>0</v>
      </c>
      <c r="Q505" s="36">
        <f t="shared" si="907"/>
        <v>0</v>
      </c>
      <c r="R505" s="36">
        <f t="shared" si="907"/>
        <v>0</v>
      </c>
      <c r="S505" s="36">
        <f t="shared" si="907"/>
        <v>0</v>
      </c>
      <c r="T505" s="36">
        <f t="shared" si="907"/>
        <v>0</v>
      </c>
      <c r="U505" s="36">
        <f t="shared" si="907"/>
        <v>0</v>
      </c>
      <c r="V505" s="36">
        <f t="shared" si="907"/>
        <v>0</v>
      </c>
      <c r="W505" s="36">
        <f t="shared" si="907"/>
        <v>0</v>
      </c>
      <c r="X505" s="36">
        <f t="shared" si="907"/>
        <v>93881.455056000006</v>
      </c>
      <c r="Y505" s="36">
        <f t="shared" si="907"/>
        <v>3510.2376479999998</v>
      </c>
      <c r="Z505" s="36">
        <f t="shared" si="907"/>
        <v>2048.4672960000003</v>
      </c>
      <c r="AA505" s="36">
        <f t="shared" si="907"/>
        <v>0</v>
      </c>
      <c r="AB505" s="36">
        <f t="shared" si="907"/>
        <v>0</v>
      </c>
      <c r="AC505" s="56"/>
      <c r="AD505" s="23"/>
    </row>
    <row r="506" spans="1:30" s="14" customFormat="1" ht="12.5">
      <c r="A506" s="78" t="s">
        <v>617</v>
      </c>
      <c r="B506" s="173">
        <v>1542050.76</v>
      </c>
      <c r="C506" s="134">
        <f t="shared" si="805"/>
        <v>128504.23</v>
      </c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>
        <v>0.36349999999999999</v>
      </c>
      <c r="R506" s="4"/>
      <c r="S506" s="4">
        <v>0.188</v>
      </c>
      <c r="T506" s="4"/>
      <c r="U506" s="4"/>
      <c r="V506" s="4"/>
      <c r="W506" s="4"/>
      <c r="X506" s="4">
        <v>0.43240000000000001</v>
      </c>
      <c r="Y506" s="4">
        <v>1.61E-2</v>
      </c>
      <c r="Z506" s="4"/>
      <c r="AA506" s="4"/>
      <c r="AB506" s="4"/>
      <c r="AC506" s="56"/>
      <c r="AD506" s="23"/>
    </row>
    <row r="507" spans="1:30" s="14" customFormat="1" ht="12.5">
      <c r="A507" s="79"/>
      <c r="B507" s="9"/>
      <c r="C507" s="134"/>
      <c r="D507" s="5">
        <f t="shared" ref="D507" si="908">$C506*D506</f>
        <v>0</v>
      </c>
      <c r="E507" s="5">
        <f t="shared" ref="E507" si="909">$C506*E506</f>
        <v>0</v>
      </c>
      <c r="F507" s="5">
        <f t="shared" ref="F507:AB507" si="910">$C506*F506</f>
        <v>0</v>
      </c>
      <c r="G507" s="5">
        <f t="shared" si="910"/>
        <v>0</v>
      </c>
      <c r="H507" s="5">
        <f t="shared" si="910"/>
        <v>0</v>
      </c>
      <c r="I507" s="5">
        <f t="shared" si="910"/>
        <v>0</v>
      </c>
      <c r="J507" s="5">
        <f t="shared" si="910"/>
        <v>0</v>
      </c>
      <c r="K507" s="5">
        <f t="shared" si="910"/>
        <v>0</v>
      </c>
      <c r="L507" s="5">
        <f t="shared" si="910"/>
        <v>0</v>
      </c>
      <c r="M507" s="5">
        <f t="shared" si="910"/>
        <v>0</v>
      </c>
      <c r="N507" s="5">
        <f t="shared" si="910"/>
        <v>0</v>
      </c>
      <c r="O507" s="5">
        <f t="shared" si="910"/>
        <v>0</v>
      </c>
      <c r="P507" s="5">
        <f t="shared" si="910"/>
        <v>0</v>
      </c>
      <c r="Q507" s="5">
        <f t="shared" si="910"/>
        <v>46711.287604999998</v>
      </c>
      <c r="R507" s="5">
        <f t="shared" si="910"/>
        <v>0</v>
      </c>
      <c r="S507" s="5">
        <f t="shared" si="910"/>
        <v>24158.795239999999</v>
      </c>
      <c r="T507" s="5">
        <f t="shared" si="910"/>
        <v>0</v>
      </c>
      <c r="U507" s="5">
        <f t="shared" si="910"/>
        <v>0</v>
      </c>
      <c r="V507" s="5">
        <f t="shared" si="910"/>
        <v>0</v>
      </c>
      <c r="W507" s="5">
        <f t="shared" si="910"/>
        <v>0</v>
      </c>
      <c r="X507" s="5">
        <f t="shared" si="910"/>
        <v>55565.229052000002</v>
      </c>
      <c r="Y507" s="5">
        <f t="shared" si="910"/>
        <v>2068.918103</v>
      </c>
      <c r="Z507" s="5">
        <f t="shared" si="910"/>
        <v>0</v>
      </c>
      <c r="AA507" s="5">
        <f t="shared" si="910"/>
        <v>0</v>
      </c>
      <c r="AB507" s="5">
        <f t="shared" si="910"/>
        <v>0</v>
      </c>
      <c r="AC507" s="56"/>
      <c r="AD507" s="23"/>
    </row>
    <row r="508" spans="1:30" s="14" customFormat="1" ht="12.5">
      <c r="A508" s="78" t="s">
        <v>105</v>
      </c>
      <c r="B508" s="173">
        <v>532762.01</v>
      </c>
      <c r="C508" s="134">
        <f t="shared" si="805"/>
        <v>44396.83</v>
      </c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>
        <v>0.39410000000000001</v>
      </c>
      <c r="R508" s="4"/>
      <c r="S508" s="4">
        <v>0.20380000000000001</v>
      </c>
      <c r="T508" s="4"/>
      <c r="U508" s="4"/>
      <c r="V508" s="4"/>
      <c r="W508" s="4"/>
      <c r="X508" s="4">
        <v>0.3876</v>
      </c>
      <c r="Y508" s="4">
        <v>1.4500000000000001E-2</v>
      </c>
      <c r="Z508" s="4"/>
      <c r="AA508" s="4"/>
      <c r="AB508" s="4"/>
      <c r="AC508" s="56"/>
      <c r="AD508" s="23"/>
    </row>
    <row r="509" spans="1:30" s="14" customFormat="1" ht="12.5">
      <c r="A509" s="79"/>
      <c r="B509" s="9"/>
      <c r="C509" s="134"/>
      <c r="D509" s="5">
        <f t="shared" ref="D509" si="911">$C508*D508</f>
        <v>0</v>
      </c>
      <c r="E509" s="5">
        <f t="shared" ref="E509" si="912">$C508*E508</f>
        <v>0</v>
      </c>
      <c r="F509" s="5">
        <f t="shared" ref="F509:AB509" si="913">$C508*F508</f>
        <v>0</v>
      </c>
      <c r="G509" s="5">
        <f t="shared" si="913"/>
        <v>0</v>
      </c>
      <c r="H509" s="5">
        <f t="shared" si="913"/>
        <v>0</v>
      </c>
      <c r="I509" s="5">
        <f t="shared" si="913"/>
        <v>0</v>
      </c>
      <c r="J509" s="5">
        <f t="shared" si="913"/>
        <v>0</v>
      </c>
      <c r="K509" s="5">
        <f t="shared" si="913"/>
        <v>0</v>
      </c>
      <c r="L509" s="5">
        <f t="shared" si="913"/>
        <v>0</v>
      </c>
      <c r="M509" s="5">
        <f t="shared" si="913"/>
        <v>0</v>
      </c>
      <c r="N509" s="5">
        <f t="shared" si="913"/>
        <v>0</v>
      </c>
      <c r="O509" s="5">
        <f t="shared" si="913"/>
        <v>0</v>
      </c>
      <c r="P509" s="5">
        <f t="shared" si="913"/>
        <v>0</v>
      </c>
      <c r="Q509" s="5">
        <f t="shared" si="913"/>
        <v>17496.790703000002</v>
      </c>
      <c r="R509" s="5">
        <f t="shared" si="913"/>
        <v>0</v>
      </c>
      <c r="S509" s="5">
        <f t="shared" si="913"/>
        <v>9048.0739540000013</v>
      </c>
      <c r="T509" s="5">
        <f t="shared" si="913"/>
        <v>0</v>
      </c>
      <c r="U509" s="5">
        <f t="shared" si="913"/>
        <v>0</v>
      </c>
      <c r="V509" s="5">
        <f t="shared" si="913"/>
        <v>0</v>
      </c>
      <c r="W509" s="5">
        <f t="shared" si="913"/>
        <v>0</v>
      </c>
      <c r="X509" s="5">
        <f t="shared" si="913"/>
        <v>17208.211308000002</v>
      </c>
      <c r="Y509" s="5">
        <f t="shared" si="913"/>
        <v>643.75403500000004</v>
      </c>
      <c r="Z509" s="5">
        <f t="shared" si="913"/>
        <v>0</v>
      </c>
      <c r="AA509" s="5">
        <f t="shared" si="913"/>
        <v>0</v>
      </c>
      <c r="AB509" s="5">
        <f t="shared" si="913"/>
        <v>0</v>
      </c>
      <c r="AC509" s="56"/>
      <c r="AD509" s="23"/>
    </row>
    <row r="510" spans="1:30" s="14" customFormat="1" ht="12.5">
      <c r="A510" s="78" t="s">
        <v>106</v>
      </c>
      <c r="B510" s="173">
        <v>3860924.26</v>
      </c>
      <c r="C510" s="134">
        <f t="shared" si="805"/>
        <v>321743.69</v>
      </c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>
        <v>0.2349</v>
      </c>
      <c r="R510" s="4"/>
      <c r="S510" s="4">
        <v>1.61E-2</v>
      </c>
      <c r="T510" s="4"/>
      <c r="U510" s="4">
        <v>5.3699999999999998E-2</v>
      </c>
      <c r="V510" s="4"/>
      <c r="W510" s="4"/>
      <c r="X510" s="4">
        <v>0.67030000000000001</v>
      </c>
      <c r="Y510" s="4">
        <v>2.5000000000000001E-2</v>
      </c>
      <c r="Z510" s="4"/>
      <c r="AA510" s="4"/>
      <c r="AB510" s="4"/>
      <c r="AC510" s="56"/>
      <c r="AD510" s="23"/>
    </row>
    <row r="511" spans="1:30" s="14" customFormat="1" ht="12.5">
      <c r="A511" s="79"/>
      <c r="B511" s="9"/>
      <c r="C511" s="134"/>
      <c r="D511" s="5">
        <f t="shared" ref="D511" si="914">$C510*D510</f>
        <v>0</v>
      </c>
      <c r="E511" s="5">
        <f t="shared" ref="E511" si="915">$C510*E510</f>
        <v>0</v>
      </c>
      <c r="F511" s="5">
        <f t="shared" ref="F511:AB511" si="916">$C510*F510</f>
        <v>0</v>
      </c>
      <c r="G511" s="5">
        <f t="shared" si="916"/>
        <v>0</v>
      </c>
      <c r="H511" s="5">
        <f t="shared" si="916"/>
        <v>0</v>
      </c>
      <c r="I511" s="5">
        <f t="shared" si="916"/>
        <v>0</v>
      </c>
      <c r="J511" s="5">
        <f t="shared" si="916"/>
        <v>0</v>
      </c>
      <c r="K511" s="5">
        <f t="shared" si="916"/>
        <v>0</v>
      </c>
      <c r="L511" s="5">
        <f t="shared" si="916"/>
        <v>0</v>
      </c>
      <c r="M511" s="5">
        <f t="shared" si="916"/>
        <v>0</v>
      </c>
      <c r="N511" s="5">
        <f t="shared" si="916"/>
        <v>0</v>
      </c>
      <c r="O511" s="5">
        <f t="shared" si="916"/>
        <v>0</v>
      </c>
      <c r="P511" s="5">
        <f t="shared" si="916"/>
        <v>0</v>
      </c>
      <c r="Q511" s="5">
        <f t="shared" si="916"/>
        <v>75577.592780999999</v>
      </c>
      <c r="R511" s="5">
        <f t="shared" si="916"/>
        <v>0</v>
      </c>
      <c r="S511" s="5">
        <f t="shared" si="916"/>
        <v>5180.0734089999996</v>
      </c>
      <c r="T511" s="5">
        <f t="shared" si="916"/>
        <v>0</v>
      </c>
      <c r="U511" s="5">
        <f t="shared" si="916"/>
        <v>17277.636152999999</v>
      </c>
      <c r="V511" s="5">
        <f t="shared" si="916"/>
        <v>0</v>
      </c>
      <c r="W511" s="5">
        <f t="shared" si="916"/>
        <v>0</v>
      </c>
      <c r="X511" s="5">
        <f t="shared" si="916"/>
        <v>215664.795407</v>
      </c>
      <c r="Y511" s="5">
        <f t="shared" si="916"/>
        <v>8043.5922500000006</v>
      </c>
      <c r="Z511" s="5">
        <f t="shared" si="916"/>
        <v>0</v>
      </c>
      <c r="AA511" s="5">
        <f t="shared" si="916"/>
        <v>0</v>
      </c>
      <c r="AB511" s="5">
        <f t="shared" si="916"/>
        <v>0</v>
      </c>
      <c r="AC511" s="56"/>
      <c r="AD511" s="23"/>
    </row>
    <row r="512" spans="1:30" s="14" customFormat="1" ht="12.5">
      <c r="A512" s="78" t="s">
        <v>107</v>
      </c>
      <c r="B512" s="174">
        <v>30735725.16</v>
      </c>
      <c r="C512" s="134">
        <f t="shared" si="805"/>
        <v>2561310.4300000002</v>
      </c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>
        <v>0.96179999999999999</v>
      </c>
      <c r="Y512" s="4">
        <v>3.8199999999999998E-2</v>
      </c>
      <c r="Z512" s="4"/>
      <c r="AA512" s="4"/>
      <c r="AB512" s="4"/>
      <c r="AC512" s="56"/>
      <c r="AD512" s="23"/>
    </row>
    <row r="513" spans="1:30" s="14" customFormat="1" ht="12.5">
      <c r="A513" s="79"/>
      <c r="B513" s="9"/>
      <c r="C513" s="134"/>
      <c r="D513" s="5">
        <f t="shared" ref="D513" si="917">$C512*D512</f>
        <v>0</v>
      </c>
      <c r="E513" s="5">
        <f t="shared" ref="E513" si="918">$C512*E512</f>
        <v>0</v>
      </c>
      <c r="F513" s="5">
        <f t="shared" ref="F513:AB513" si="919">$C512*F512</f>
        <v>0</v>
      </c>
      <c r="G513" s="5">
        <f t="shared" si="919"/>
        <v>0</v>
      </c>
      <c r="H513" s="5">
        <f t="shared" si="919"/>
        <v>0</v>
      </c>
      <c r="I513" s="5">
        <f t="shared" si="919"/>
        <v>0</v>
      </c>
      <c r="J513" s="5">
        <f t="shared" si="919"/>
        <v>0</v>
      </c>
      <c r="K513" s="5">
        <f t="shared" si="919"/>
        <v>0</v>
      </c>
      <c r="L513" s="5">
        <f t="shared" si="919"/>
        <v>0</v>
      </c>
      <c r="M513" s="5">
        <f t="shared" si="919"/>
        <v>0</v>
      </c>
      <c r="N513" s="5">
        <f t="shared" si="919"/>
        <v>0</v>
      </c>
      <c r="O513" s="5">
        <f t="shared" si="919"/>
        <v>0</v>
      </c>
      <c r="P513" s="5">
        <f t="shared" si="919"/>
        <v>0</v>
      </c>
      <c r="Q513" s="5">
        <f t="shared" si="919"/>
        <v>0</v>
      </c>
      <c r="R513" s="5">
        <f t="shared" si="919"/>
        <v>0</v>
      </c>
      <c r="S513" s="5">
        <f t="shared" si="919"/>
        <v>0</v>
      </c>
      <c r="T513" s="5">
        <f t="shared" si="919"/>
        <v>0</v>
      </c>
      <c r="U513" s="5">
        <f t="shared" si="919"/>
        <v>0</v>
      </c>
      <c r="V513" s="5">
        <f t="shared" si="919"/>
        <v>0</v>
      </c>
      <c r="W513" s="5">
        <f t="shared" si="919"/>
        <v>0</v>
      </c>
      <c r="X513" s="5">
        <f t="shared" si="919"/>
        <v>2463468.371574</v>
      </c>
      <c r="Y513" s="5">
        <f t="shared" si="919"/>
        <v>97842.058426000003</v>
      </c>
      <c r="Z513" s="5">
        <f t="shared" si="919"/>
        <v>0</v>
      </c>
      <c r="AA513" s="5">
        <f t="shared" si="919"/>
        <v>0</v>
      </c>
      <c r="AB513" s="5">
        <f t="shared" si="919"/>
        <v>0</v>
      </c>
      <c r="AC513" s="56"/>
      <c r="AD513" s="23"/>
    </row>
    <row r="514" spans="1:30" s="14" customFormat="1" ht="12.5">
      <c r="A514" s="78" t="s">
        <v>108</v>
      </c>
      <c r="B514" s="174">
        <v>31495645.949999999</v>
      </c>
      <c r="C514" s="134">
        <f t="shared" si="805"/>
        <v>2624637.16</v>
      </c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>
        <v>0.96179999999999999</v>
      </c>
      <c r="Y514" s="4">
        <v>3.8199999999999998E-2</v>
      </c>
      <c r="Z514" s="4"/>
      <c r="AA514" s="4"/>
      <c r="AB514" s="4"/>
      <c r="AC514" s="56"/>
      <c r="AD514" s="23"/>
    </row>
    <row r="515" spans="1:30" s="14" customFormat="1" ht="12.5">
      <c r="A515" s="79"/>
      <c r="B515" s="9"/>
      <c r="C515" s="134"/>
      <c r="D515" s="5">
        <f t="shared" ref="D515" si="920">$C514*D514</f>
        <v>0</v>
      </c>
      <c r="E515" s="5">
        <f t="shared" ref="E515" si="921">$C514*E514</f>
        <v>0</v>
      </c>
      <c r="F515" s="5">
        <f t="shared" ref="F515:AB515" si="922">$C514*F514</f>
        <v>0</v>
      </c>
      <c r="G515" s="5">
        <f t="shared" si="922"/>
        <v>0</v>
      </c>
      <c r="H515" s="5">
        <f t="shared" si="922"/>
        <v>0</v>
      </c>
      <c r="I515" s="5">
        <f t="shared" si="922"/>
        <v>0</v>
      </c>
      <c r="J515" s="5">
        <f t="shared" si="922"/>
        <v>0</v>
      </c>
      <c r="K515" s="5">
        <f t="shared" si="922"/>
        <v>0</v>
      </c>
      <c r="L515" s="5">
        <f t="shared" si="922"/>
        <v>0</v>
      </c>
      <c r="M515" s="5">
        <f t="shared" si="922"/>
        <v>0</v>
      </c>
      <c r="N515" s="5">
        <f t="shared" si="922"/>
        <v>0</v>
      </c>
      <c r="O515" s="5">
        <f t="shared" si="922"/>
        <v>0</v>
      </c>
      <c r="P515" s="5">
        <f t="shared" si="922"/>
        <v>0</v>
      </c>
      <c r="Q515" s="5">
        <f t="shared" si="922"/>
        <v>0</v>
      </c>
      <c r="R515" s="5">
        <f t="shared" si="922"/>
        <v>0</v>
      </c>
      <c r="S515" s="5">
        <f t="shared" si="922"/>
        <v>0</v>
      </c>
      <c r="T515" s="5">
        <f t="shared" si="922"/>
        <v>0</v>
      </c>
      <c r="U515" s="5">
        <f t="shared" si="922"/>
        <v>0</v>
      </c>
      <c r="V515" s="5">
        <f t="shared" si="922"/>
        <v>0</v>
      </c>
      <c r="W515" s="5">
        <f t="shared" si="922"/>
        <v>0</v>
      </c>
      <c r="X515" s="5">
        <f t="shared" si="922"/>
        <v>2524376.020488</v>
      </c>
      <c r="Y515" s="5">
        <f t="shared" si="922"/>
        <v>100261.13951199999</v>
      </c>
      <c r="Z515" s="5">
        <f t="shared" si="922"/>
        <v>0</v>
      </c>
      <c r="AA515" s="5">
        <f t="shared" si="922"/>
        <v>0</v>
      </c>
      <c r="AB515" s="5">
        <f t="shared" si="922"/>
        <v>0</v>
      </c>
      <c r="AC515" s="56"/>
      <c r="AD515" s="23"/>
    </row>
    <row r="516" spans="1:30" s="14" customFormat="1" ht="12.5">
      <c r="A516" s="78" t="s">
        <v>109</v>
      </c>
      <c r="B516" s="173">
        <v>1845210.19</v>
      </c>
      <c r="C516" s="134">
        <f t="shared" si="805"/>
        <v>153767.51999999999</v>
      </c>
      <c r="D516" s="122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>
        <v>1.4E-3</v>
      </c>
      <c r="Q516" s="123"/>
      <c r="R516" s="123"/>
      <c r="S516" s="123"/>
      <c r="T516" s="123"/>
      <c r="U516" s="123"/>
      <c r="V516" s="123"/>
      <c r="W516" s="123"/>
      <c r="X516" s="37">
        <v>0.95830000000000004</v>
      </c>
      <c r="Y516" s="37">
        <v>3.8100000000000002E-2</v>
      </c>
      <c r="Z516" s="123">
        <v>2.2000000000000001E-3</v>
      </c>
      <c r="AA516" s="123">
        <v>0</v>
      </c>
      <c r="AB516" s="123">
        <v>0</v>
      </c>
      <c r="AC516" s="56"/>
      <c r="AD516" s="23"/>
    </row>
    <row r="517" spans="1:30" s="14" customFormat="1" ht="12.5">
      <c r="A517" s="79"/>
      <c r="B517" s="9"/>
      <c r="C517" s="134"/>
      <c r="D517" s="36">
        <f t="shared" ref="D517" si="923">$C516*D516</f>
        <v>0</v>
      </c>
      <c r="E517" s="36">
        <f t="shared" ref="E517" si="924">$C516*E516</f>
        <v>0</v>
      </c>
      <c r="F517" s="36">
        <f t="shared" ref="F517:AB517" si="925">$C516*F516</f>
        <v>0</v>
      </c>
      <c r="G517" s="36">
        <f t="shared" si="925"/>
        <v>0</v>
      </c>
      <c r="H517" s="36">
        <f t="shared" si="925"/>
        <v>0</v>
      </c>
      <c r="I517" s="36">
        <f t="shared" si="925"/>
        <v>0</v>
      </c>
      <c r="J517" s="36">
        <f t="shared" si="925"/>
        <v>0</v>
      </c>
      <c r="K517" s="36">
        <f t="shared" si="925"/>
        <v>0</v>
      </c>
      <c r="L517" s="36">
        <f t="shared" si="925"/>
        <v>0</v>
      </c>
      <c r="M517" s="36">
        <f t="shared" si="925"/>
        <v>0</v>
      </c>
      <c r="N517" s="36">
        <f t="shared" si="925"/>
        <v>0</v>
      </c>
      <c r="O517" s="36">
        <f t="shared" si="925"/>
        <v>0</v>
      </c>
      <c r="P517" s="36">
        <f t="shared" si="925"/>
        <v>215.27452799999998</v>
      </c>
      <c r="Q517" s="36">
        <f t="shared" si="925"/>
        <v>0</v>
      </c>
      <c r="R517" s="36">
        <f t="shared" si="925"/>
        <v>0</v>
      </c>
      <c r="S517" s="36">
        <f t="shared" si="925"/>
        <v>0</v>
      </c>
      <c r="T517" s="36">
        <f t="shared" si="925"/>
        <v>0</v>
      </c>
      <c r="U517" s="36">
        <f t="shared" si="925"/>
        <v>0</v>
      </c>
      <c r="V517" s="36">
        <f t="shared" si="925"/>
        <v>0</v>
      </c>
      <c r="W517" s="36">
        <f t="shared" si="925"/>
        <v>0</v>
      </c>
      <c r="X517" s="36">
        <f t="shared" si="925"/>
        <v>147355.41441599999</v>
      </c>
      <c r="Y517" s="36">
        <f t="shared" si="925"/>
        <v>5858.542512</v>
      </c>
      <c r="Z517" s="36">
        <f t="shared" si="925"/>
        <v>338.288544</v>
      </c>
      <c r="AA517" s="36">
        <f t="shared" si="925"/>
        <v>0</v>
      </c>
      <c r="AB517" s="36">
        <f t="shared" si="925"/>
        <v>0</v>
      </c>
      <c r="AC517" s="56"/>
      <c r="AD517" s="23"/>
    </row>
    <row r="518" spans="1:30" s="14" customFormat="1" ht="12.5">
      <c r="A518" s="78" t="s">
        <v>206</v>
      </c>
      <c r="B518" s="26">
        <v>4133250.9</v>
      </c>
      <c r="C518" s="134">
        <f t="shared" si="805"/>
        <v>344437.58</v>
      </c>
      <c r="D518" s="24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4">
        <v>0.96179999999999999</v>
      </c>
      <c r="Y518" s="4">
        <v>3.8199999999999998E-2</v>
      </c>
      <c r="Z518" s="7"/>
      <c r="AA518" s="7"/>
      <c r="AB518" s="7"/>
      <c r="AC518" s="56"/>
      <c r="AD518" s="23"/>
    </row>
    <row r="519" spans="1:30" s="14" customFormat="1" ht="12.5">
      <c r="A519" s="79"/>
      <c r="B519" s="9"/>
      <c r="C519" s="134"/>
      <c r="D519" s="5">
        <f t="shared" ref="D519" si="926">$C518*D518</f>
        <v>0</v>
      </c>
      <c r="E519" s="5">
        <f t="shared" ref="E519" si="927">$C518*E518</f>
        <v>0</v>
      </c>
      <c r="F519" s="5">
        <f t="shared" ref="F519:N519" si="928">$C518*F518</f>
        <v>0</v>
      </c>
      <c r="G519" s="5">
        <f t="shared" si="928"/>
        <v>0</v>
      </c>
      <c r="H519" s="5">
        <f t="shared" si="928"/>
        <v>0</v>
      </c>
      <c r="I519" s="5">
        <f t="shared" si="928"/>
        <v>0</v>
      </c>
      <c r="J519" s="5">
        <f t="shared" si="928"/>
        <v>0</v>
      </c>
      <c r="K519" s="5">
        <f t="shared" si="928"/>
        <v>0</v>
      </c>
      <c r="L519" s="5">
        <f t="shared" si="928"/>
        <v>0</v>
      </c>
      <c r="M519" s="5">
        <f t="shared" si="928"/>
        <v>0</v>
      </c>
      <c r="N519" s="5">
        <f t="shared" si="928"/>
        <v>0</v>
      </c>
      <c r="O519" s="5">
        <f t="shared" ref="O519" si="929">$C518*O518</f>
        <v>0</v>
      </c>
      <c r="P519" s="5">
        <f t="shared" ref="P519" si="930">$C518*P518</f>
        <v>0</v>
      </c>
      <c r="Q519" s="5">
        <f t="shared" ref="Q519:AB519" si="931">$C518*Q518</f>
        <v>0</v>
      </c>
      <c r="R519" s="5">
        <f t="shared" si="931"/>
        <v>0</v>
      </c>
      <c r="S519" s="5">
        <f t="shared" si="931"/>
        <v>0</v>
      </c>
      <c r="T519" s="5">
        <f t="shared" si="931"/>
        <v>0</v>
      </c>
      <c r="U519" s="5">
        <f t="shared" si="931"/>
        <v>0</v>
      </c>
      <c r="V519" s="5">
        <f t="shared" si="931"/>
        <v>0</v>
      </c>
      <c r="W519" s="5">
        <f t="shared" si="931"/>
        <v>0</v>
      </c>
      <c r="X519" s="5">
        <f t="shared" si="931"/>
        <v>331280.06444400002</v>
      </c>
      <c r="Y519" s="5">
        <f t="shared" si="931"/>
        <v>13157.515556</v>
      </c>
      <c r="Z519" s="5">
        <f t="shared" si="931"/>
        <v>0</v>
      </c>
      <c r="AA519" s="5">
        <f t="shared" si="931"/>
        <v>0</v>
      </c>
      <c r="AB519" s="5">
        <f t="shared" si="931"/>
        <v>0</v>
      </c>
      <c r="AC519" s="56"/>
      <c r="AD519" s="23"/>
    </row>
    <row r="520" spans="1:30" s="14" customFormat="1" ht="12.5">
      <c r="A520" s="78" t="s">
        <v>207</v>
      </c>
      <c r="B520" s="26">
        <v>1077866.3899999999</v>
      </c>
      <c r="C520" s="134">
        <f t="shared" si="805"/>
        <v>89822.2</v>
      </c>
      <c r="D520" s="122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>
        <v>7.4999999999999997E-3</v>
      </c>
      <c r="Q520" s="123">
        <v>0.1031</v>
      </c>
      <c r="R520" s="123"/>
      <c r="S520" s="123">
        <v>9.7999999999999997E-3</v>
      </c>
      <c r="T520" s="123">
        <v>0.30809999999999998</v>
      </c>
      <c r="U520" s="123"/>
      <c r="V520" s="123"/>
      <c r="W520" s="123"/>
      <c r="X520" s="37">
        <v>0.54169999999999996</v>
      </c>
      <c r="Y520" s="37">
        <v>2.1600000000000001E-2</v>
      </c>
      <c r="Z520" s="123">
        <v>8.2000000000000007E-3</v>
      </c>
      <c r="AA520" s="123">
        <v>0</v>
      </c>
      <c r="AB520" s="123">
        <v>0</v>
      </c>
      <c r="AC520" s="56"/>
      <c r="AD520" s="23"/>
    </row>
    <row r="521" spans="1:30" s="14" customFormat="1" ht="12.5">
      <c r="A521" s="79"/>
      <c r="B521" s="9"/>
      <c r="C521" s="134"/>
      <c r="D521" s="36">
        <f t="shared" ref="D521" si="932">$C520*D520</f>
        <v>0</v>
      </c>
      <c r="E521" s="36">
        <f t="shared" ref="E521" si="933">$C520*E520</f>
        <v>0</v>
      </c>
      <c r="F521" s="36">
        <f t="shared" ref="F521:AB521" si="934">$C520*F520</f>
        <v>0</v>
      </c>
      <c r="G521" s="36">
        <f t="shared" si="934"/>
        <v>0</v>
      </c>
      <c r="H521" s="36">
        <f t="shared" si="934"/>
        <v>0</v>
      </c>
      <c r="I521" s="36">
        <f t="shared" si="934"/>
        <v>0</v>
      </c>
      <c r="J521" s="36">
        <f t="shared" si="934"/>
        <v>0</v>
      </c>
      <c r="K521" s="36">
        <f t="shared" si="934"/>
        <v>0</v>
      </c>
      <c r="L521" s="36">
        <f t="shared" si="934"/>
        <v>0</v>
      </c>
      <c r="M521" s="36">
        <f t="shared" si="934"/>
        <v>0</v>
      </c>
      <c r="N521" s="36">
        <f t="shared" si="934"/>
        <v>0</v>
      </c>
      <c r="O521" s="36">
        <f t="shared" si="934"/>
        <v>0</v>
      </c>
      <c r="P521" s="36">
        <f t="shared" si="934"/>
        <v>673.66649999999993</v>
      </c>
      <c r="Q521" s="36">
        <f t="shared" si="934"/>
        <v>9260.668819999999</v>
      </c>
      <c r="R521" s="36">
        <f t="shared" si="934"/>
        <v>0</v>
      </c>
      <c r="S521" s="36">
        <f t="shared" si="934"/>
        <v>880.2575599999999</v>
      </c>
      <c r="T521" s="36">
        <f t="shared" si="934"/>
        <v>27674.219819999998</v>
      </c>
      <c r="U521" s="36">
        <f t="shared" si="934"/>
        <v>0</v>
      </c>
      <c r="V521" s="36">
        <f t="shared" si="934"/>
        <v>0</v>
      </c>
      <c r="W521" s="36">
        <f t="shared" si="934"/>
        <v>0</v>
      </c>
      <c r="X521" s="36">
        <f t="shared" si="934"/>
        <v>48656.685739999994</v>
      </c>
      <c r="Y521" s="36">
        <f t="shared" si="934"/>
        <v>1940.1595199999999</v>
      </c>
      <c r="Z521" s="36">
        <f t="shared" si="934"/>
        <v>736.54204000000004</v>
      </c>
      <c r="AA521" s="36">
        <f t="shared" si="934"/>
        <v>0</v>
      </c>
      <c r="AB521" s="36">
        <f t="shared" si="934"/>
        <v>0</v>
      </c>
      <c r="AC521" s="56"/>
      <c r="AD521" s="23"/>
    </row>
    <row r="522" spans="1:30" s="14" customFormat="1" ht="12.5">
      <c r="A522" s="78" t="s">
        <v>233</v>
      </c>
      <c r="B522" s="26">
        <v>1752169.03</v>
      </c>
      <c r="C522" s="134">
        <f t="shared" si="805"/>
        <v>146014.09</v>
      </c>
      <c r="D522" s="24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>
        <v>0.36449999999999999</v>
      </c>
      <c r="U522" s="7"/>
      <c r="V522" s="7"/>
      <c r="W522" s="7"/>
      <c r="X522" s="4">
        <v>0.61109999999999998</v>
      </c>
      <c r="Y522" s="4">
        <v>2.4400000000000002E-2</v>
      </c>
      <c r="Z522" s="7"/>
      <c r="AA522" s="7"/>
      <c r="AB522" s="7"/>
      <c r="AC522" s="56"/>
      <c r="AD522" s="23"/>
    </row>
    <row r="523" spans="1:30" s="14" customFormat="1" ht="12.5">
      <c r="A523" s="79"/>
      <c r="B523" s="9"/>
      <c r="C523" s="134"/>
      <c r="D523" s="5">
        <f t="shared" ref="D523" si="935">$C522*D522</f>
        <v>0</v>
      </c>
      <c r="E523" s="5">
        <f t="shared" ref="E523" si="936">$C522*E522</f>
        <v>0</v>
      </c>
      <c r="F523" s="5">
        <f t="shared" ref="F523:N523" si="937">$C522*F522</f>
        <v>0</v>
      </c>
      <c r="G523" s="5">
        <f t="shared" si="937"/>
        <v>0</v>
      </c>
      <c r="H523" s="5">
        <f t="shared" si="937"/>
        <v>0</v>
      </c>
      <c r="I523" s="5">
        <f t="shared" si="937"/>
        <v>0</v>
      </c>
      <c r="J523" s="5">
        <f t="shared" si="937"/>
        <v>0</v>
      </c>
      <c r="K523" s="5">
        <f t="shared" si="937"/>
        <v>0</v>
      </c>
      <c r="L523" s="5">
        <f t="shared" si="937"/>
        <v>0</v>
      </c>
      <c r="M523" s="5">
        <f t="shared" si="937"/>
        <v>0</v>
      </c>
      <c r="N523" s="5">
        <f t="shared" si="937"/>
        <v>0</v>
      </c>
      <c r="O523" s="5">
        <f t="shared" ref="O523" si="938">$C522*O522</f>
        <v>0</v>
      </c>
      <c r="P523" s="5">
        <f t="shared" ref="P523" si="939">$C522*P522</f>
        <v>0</v>
      </c>
      <c r="Q523" s="5">
        <f t="shared" ref="Q523:AB523" si="940">$C522*Q522</f>
        <v>0</v>
      </c>
      <c r="R523" s="5">
        <f t="shared" si="940"/>
        <v>0</v>
      </c>
      <c r="S523" s="5">
        <f t="shared" si="940"/>
        <v>0</v>
      </c>
      <c r="T523" s="5">
        <f t="shared" si="940"/>
        <v>53222.135804999998</v>
      </c>
      <c r="U523" s="5">
        <f t="shared" si="940"/>
        <v>0</v>
      </c>
      <c r="V523" s="5">
        <f t="shared" si="940"/>
        <v>0</v>
      </c>
      <c r="W523" s="5">
        <f t="shared" si="940"/>
        <v>0</v>
      </c>
      <c r="X523" s="5">
        <f t="shared" si="940"/>
        <v>89229.210398999989</v>
      </c>
      <c r="Y523" s="5">
        <f t="shared" si="940"/>
        <v>3562.7437960000002</v>
      </c>
      <c r="Z523" s="5">
        <f t="shared" si="940"/>
        <v>0</v>
      </c>
      <c r="AA523" s="5">
        <f t="shared" si="940"/>
        <v>0</v>
      </c>
      <c r="AB523" s="5">
        <f t="shared" si="940"/>
        <v>0</v>
      </c>
      <c r="AC523" s="56"/>
      <c r="AD523" s="23"/>
    </row>
    <row r="524" spans="1:30" s="14" customFormat="1" ht="12.5">
      <c r="A524" s="78" t="s">
        <v>110</v>
      </c>
      <c r="B524" s="175">
        <v>56729035.789999999</v>
      </c>
      <c r="C524" s="134">
        <f t="shared" ref="C524:C586" si="941">ROUND(B524/12,2)</f>
        <v>4727419.6500000004</v>
      </c>
      <c r="D524" s="122">
        <v>2.3E-3</v>
      </c>
      <c r="E524" s="123"/>
      <c r="F524" s="123"/>
      <c r="G524" s="123"/>
      <c r="H524" s="123">
        <v>9.7000000000000003E-3</v>
      </c>
      <c r="I524" s="123">
        <v>2.3199999999999998E-2</v>
      </c>
      <c r="J524" s="123">
        <v>1.2999999999999999E-3</v>
      </c>
      <c r="K524" s="123"/>
      <c r="L524" s="123"/>
      <c r="M524" s="123"/>
      <c r="N524" s="123"/>
      <c r="O524" s="123"/>
      <c r="P524" s="123">
        <v>0.1605</v>
      </c>
      <c r="Q524" s="123">
        <v>1.17E-2</v>
      </c>
      <c r="R524" s="123"/>
      <c r="S524" s="123">
        <v>6.9999999999999999E-4</v>
      </c>
      <c r="T524" s="123"/>
      <c r="U524" s="123">
        <v>2.9700000000000001E-2</v>
      </c>
      <c r="V524" s="123">
        <v>1.04E-2</v>
      </c>
      <c r="W524" s="123"/>
      <c r="X524" s="123">
        <v>0.7016</v>
      </c>
      <c r="Y524" s="124">
        <v>2.7799999999999998E-2</v>
      </c>
      <c r="Z524" s="123">
        <v>2.1100000000000001E-2</v>
      </c>
      <c r="AA524" s="123">
        <v>0</v>
      </c>
      <c r="AB524" s="123">
        <v>0</v>
      </c>
      <c r="AC524" s="56"/>
      <c r="AD524" s="23"/>
    </row>
    <row r="525" spans="1:30" s="14" customFormat="1" ht="12.5">
      <c r="A525" s="79"/>
      <c r="B525" s="9"/>
      <c r="C525" s="134"/>
      <c r="D525" s="36">
        <f t="shared" ref="D525" si="942">$C524*D524</f>
        <v>10873.065195000001</v>
      </c>
      <c r="E525" s="36">
        <f t="shared" ref="E525" si="943">$C524*E524</f>
        <v>0</v>
      </c>
      <c r="F525" s="36">
        <f t="shared" ref="F525:AB525" si="944">$C524*F524</f>
        <v>0</v>
      </c>
      <c r="G525" s="36">
        <f t="shared" si="944"/>
        <v>0</v>
      </c>
      <c r="H525" s="36">
        <f t="shared" si="944"/>
        <v>45855.970605000002</v>
      </c>
      <c r="I525" s="36">
        <f t="shared" si="944"/>
        <v>109676.13588</v>
      </c>
      <c r="J525" s="36">
        <f t="shared" si="944"/>
        <v>6145.6455450000003</v>
      </c>
      <c r="K525" s="36">
        <f t="shared" si="944"/>
        <v>0</v>
      </c>
      <c r="L525" s="36">
        <f t="shared" si="944"/>
        <v>0</v>
      </c>
      <c r="M525" s="36">
        <f t="shared" si="944"/>
        <v>0</v>
      </c>
      <c r="N525" s="36">
        <f t="shared" si="944"/>
        <v>0</v>
      </c>
      <c r="O525" s="36">
        <f t="shared" si="944"/>
        <v>0</v>
      </c>
      <c r="P525" s="36">
        <f t="shared" si="944"/>
        <v>758750.85382500011</v>
      </c>
      <c r="Q525" s="36">
        <f t="shared" si="944"/>
        <v>55310.809905000009</v>
      </c>
      <c r="R525" s="36">
        <f t="shared" si="944"/>
        <v>0</v>
      </c>
      <c r="S525" s="36">
        <f t="shared" si="944"/>
        <v>3309.1937550000002</v>
      </c>
      <c r="T525" s="36">
        <f t="shared" si="944"/>
        <v>0</v>
      </c>
      <c r="U525" s="36">
        <f t="shared" si="944"/>
        <v>140404.36360500002</v>
      </c>
      <c r="V525" s="36">
        <f t="shared" si="944"/>
        <v>49165.164360000002</v>
      </c>
      <c r="W525" s="36">
        <f t="shared" si="944"/>
        <v>0</v>
      </c>
      <c r="X525" s="36">
        <f t="shared" si="944"/>
        <v>3316757.6264400003</v>
      </c>
      <c r="Y525" s="36">
        <f t="shared" si="944"/>
        <v>131422.26626999999</v>
      </c>
      <c r="Z525" s="36">
        <f t="shared" si="944"/>
        <v>99748.554615000015</v>
      </c>
      <c r="AA525" s="36">
        <f t="shared" si="944"/>
        <v>0</v>
      </c>
      <c r="AB525" s="36">
        <f t="shared" si="944"/>
        <v>0</v>
      </c>
      <c r="AC525" s="56"/>
      <c r="AD525" s="23"/>
    </row>
    <row r="526" spans="1:30" s="14" customFormat="1" ht="12.5">
      <c r="A526" s="78" t="s">
        <v>180</v>
      </c>
      <c r="B526" s="26">
        <v>39103073.740000002</v>
      </c>
      <c r="C526" s="134">
        <f t="shared" si="941"/>
        <v>3258589.48</v>
      </c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39">
        <v>7.9000000000000008E-3</v>
      </c>
      <c r="Q526" s="39">
        <v>0.12820000000000001</v>
      </c>
      <c r="R526" s="39"/>
      <c r="S526" s="39">
        <v>1.18E-2</v>
      </c>
      <c r="T526" s="39">
        <v>0.51080000000000003</v>
      </c>
      <c r="U526" s="39"/>
      <c r="V526" s="39">
        <v>5.7000000000000002E-3</v>
      </c>
      <c r="W526" s="39"/>
      <c r="X526" s="39">
        <v>0.31459999999999999</v>
      </c>
      <c r="Y526" s="39">
        <v>1.2500000000000001E-2</v>
      </c>
      <c r="Z526" s="39">
        <v>8.5000000000000006E-3</v>
      </c>
      <c r="AA526" s="39">
        <v>0</v>
      </c>
      <c r="AB526" s="39">
        <v>0</v>
      </c>
      <c r="AC526" s="56"/>
      <c r="AD526" s="23"/>
    </row>
    <row r="527" spans="1:30" s="14" customFormat="1" ht="12.5">
      <c r="A527" s="79"/>
      <c r="B527" s="9"/>
      <c r="C527" s="134"/>
      <c r="D527" s="36">
        <f t="shared" ref="D527" si="945">$C526*D526</f>
        <v>0</v>
      </c>
      <c r="E527" s="36">
        <f t="shared" ref="E527" si="946">$C526*E526</f>
        <v>0</v>
      </c>
      <c r="F527" s="36">
        <f t="shared" ref="F527:AB527" si="947">$C526*F526</f>
        <v>0</v>
      </c>
      <c r="G527" s="36">
        <f t="shared" si="947"/>
        <v>0</v>
      </c>
      <c r="H527" s="36">
        <f t="shared" si="947"/>
        <v>0</v>
      </c>
      <c r="I527" s="36">
        <f t="shared" si="947"/>
        <v>0</v>
      </c>
      <c r="J527" s="36">
        <f t="shared" si="947"/>
        <v>0</v>
      </c>
      <c r="K527" s="36">
        <f t="shared" si="947"/>
        <v>0</v>
      </c>
      <c r="L527" s="36">
        <f t="shared" si="947"/>
        <v>0</v>
      </c>
      <c r="M527" s="36">
        <f t="shared" si="947"/>
        <v>0</v>
      </c>
      <c r="N527" s="36">
        <f t="shared" si="947"/>
        <v>0</v>
      </c>
      <c r="O527" s="36">
        <f t="shared" si="947"/>
        <v>0</v>
      </c>
      <c r="P527" s="36">
        <f t="shared" si="947"/>
        <v>25742.856892000003</v>
      </c>
      <c r="Q527" s="36">
        <f t="shared" si="947"/>
        <v>417751.17133600003</v>
      </c>
      <c r="R527" s="36">
        <f t="shared" si="947"/>
        <v>0</v>
      </c>
      <c r="S527" s="36">
        <f t="shared" si="947"/>
        <v>38451.355863999997</v>
      </c>
      <c r="T527" s="36">
        <f t="shared" si="947"/>
        <v>1664487.5063840002</v>
      </c>
      <c r="U527" s="36">
        <f t="shared" si="947"/>
        <v>0</v>
      </c>
      <c r="V527" s="36">
        <f t="shared" si="947"/>
        <v>18573.960036</v>
      </c>
      <c r="W527" s="36">
        <f t="shared" si="947"/>
        <v>0</v>
      </c>
      <c r="X527" s="36">
        <f t="shared" si="947"/>
        <v>1025152.250408</v>
      </c>
      <c r="Y527" s="36">
        <f t="shared" si="947"/>
        <v>40732.368500000004</v>
      </c>
      <c r="Z527" s="36">
        <f t="shared" si="947"/>
        <v>27698.010580000002</v>
      </c>
      <c r="AA527" s="36">
        <f t="shared" si="947"/>
        <v>0</v>
      </c>
      <c r="AB527" s="36">
        <f t="shared" si="947"/>
        <v>0</v>
      </c>
      <c r="AC527" s="56"/>
      <c r="AD527" s="23"/>
    </row>
    <row r="528" spans="1:30" s="14" customFormat="1" ht="12.5">
      <c r="A528" s="78" t="s">
        <v>170</v>
      </c>
      <c r="B528" s="26">
        <v>5402256.2199999997</v>
      </c>
      <c r="C528" s="134">
        <f t="shared" si="941"/>
        <v>450188.02</v>
      </c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39">
        <v>4.6100000000000002E-2</v>
      </c>
      <c r="R528" s="39"/>
      <c r="S528" s="39"/>
      <c r="T528" s="39"/>
      <c r="U528" s="39"/>
      <c r="V528" s="39"/>
      <c r="W528" s="39"/>
      <c r="X528" s="39">
        <v>0.91749999999999998</v>
      </c>
      <c r="Y528" s="39">
        <v>3.6400000000000002E-2</v>
      </c>
      <c r="Z528" s="25"/>
      <c r="AA528" s="25"/>
      <c r="AB528" s="25"/>
      <c r="AC528" s="56"/>
      <c r="AD528" s="23"/>
    </row>
    <row r="529" spans="1:30" s="14" customFormat="1" ht="12.5">
      <c r="A529" s="79"/>
      <c r="B529" s="9"/>
      <c r="C529" s="134"/>
      <c r="D529" s="5">
        <f t="shared" ref="D529" si="948">$C528*D528</f>
        <v>0</v>
      </c>
      <c r="E529" s="5">
        <f t="shared" ref="E529" si="949">$C528*E528</f>
        <v>0</v>
      </c>
      <c r="F529" s="5">
        <f t="shared" ref="F529:AB529" si="950">$C528*F528</f>
        <v>0</v>
      </c>
      <c r="G529" s="5">
        <f t="shared" si="950"/>
        <v>0</v>
      </c>
      <c r="H529" s="5">
        <f t="shared" si="950"/>
        <v>0</v>
      </c>
      <c r="I529" s="5">
        <f t="shared" si="950"/>
        <v>0</v>
      </c>
      <c r="J529" s="5">
        <f t="shared" si="950"/>
        <v>0</v>
      </c>
      <c r="K529" s="5">
        <f t="shared" si="950"/>
        <v>0</v>
      </c>
      <c r="L529" s="5">
        <f t="shared" si="950"/>
        <v>0</v>
      </c>
      <c r="M529" s="5">
        <f t="shared" si="950"/>
        <v>0</v>
      </c>
      <c r="N529" s="5">
        <f t="shared" si="950"/>
        <v>0</v>
      </c>
      <c r="O529" s="5">
        <f t="shared" si="950"/>
        <v>0</v>
      </c>
      <c r="P529" s="5">
        <f t="shared" si="950"/>
        <v>0</v>
      </c>
      <c r="Q529" s="5">
        <f t="shared" si="950"/>
        <v>20753.667722000002</v>
      </c>
      <c r="R529" s="5">
        <f t="shared" si="950"/>
        <v>0</v>
      </c>
      <c r="S529" s="5">
        <f t="shared" si="950"/>
        <v>0</v>
      </c>
      <c r="T529" s="5">
        <f t="shared" si="950"/>
        <v>0</v>
      </c>
      <c r="U529" s="5">
        <f t="shared" si="950"/>
        <v>0</v>
      </c>
      <c r="V529" s="5">
        <f t="shared" si="950"/>
        <v>0</v>
      </c>
      <c r="W529" s="5">
        <f t="shared" si="950"/>
        <v>0</v>
      </c>
      <c r="X529" s="5">
        <f t="shared" si="950"/>
        <v>413047.50835000002</v>
      </c>
      <c r="Y529" s="5">
        <f t="shared" si="950"/>
        <v>16386.843928000002</v>
      </c>
      <c r="Z529" s="5">
        <f t="shared" si="950"/>
        <v>0</v>
      </c>
      <c r="AA529" s="5">
        <f t="shared" si="950"/>
        <v>0</v>
      </c>
      <c r="AB529" s="5">
        <f t="shared" si="950"/>
        <v>0</v>
      </c>
      <c r="AC529" s="56"/>
      <c r="AD529" s="23"/>
    </row>
    <row r="530" spans="1:30" s="14" customFormat="1" ht="12.5">
      <c r="A530" s="87" t="s">
        <v>171</v>
      </c>
      <c r="B530" s="26">
        <v>6362600.6799999997</v>
      </c>
      <c r="C530" s="134">
        <f t="shared" si="941"/>
        <v>530216.72</v>
      </c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39">
        <v>0.96179999999999999</v>
      </c>
      <c r="Y530" s="39">
        <v>3.8199999999999998E-2</v>
      </c>
      <c r="Z530" s="25"/>
      <c r="AA530" s="25"/>
      <c r="AB530" s="25"/>
      <c r="AC530" s="56"/>
      <c r="AD530" s="23"/>
    </row>
    <row r="531" spans="1:30" s="14" customFormat="1" ht="12.5">
      <c r="A531" s="79"/>
      <c r="B531" s="9"/>
      <c r="C531" s="134"/>
      <c r="D531" s="5">
        <f>$C530*D530</f>
        <v>0</v>
      </c>
      <c r="E531" s="5">
        <f t="shared" ref="E531" si="951">$C530*E530</f>
        <v>0</v>
      </c>
      <c r="F531" s="5">
        <f t="shared" ref="F531" si="952">$C530*F530</f>
        <v>0</v>
      </c>
      <c r="G531" s="5">
        <f t="shared" ref="G531:AB531" si="953">$C530*G530</f>
        <v>0</v>
      </c>
      <c r="H531" s="5">
        <f t="shared" si="953"/>
        <v>0</v>
      </c>
      <c r="I531" s="5">
        <f t="shared" si="953"/>
        <v>0</v>
      </c>
      <c r="J531" s="5">
        <f t="shared" si="953"/>
        <v>0</v>
      </c>
      <c r="K531" s="5">
        <f t="shared" si="953"/>
        <v>0</v>
      </c>
      <c r="L531" s="5">
        <f t="shared" si="953"/>
        <v>0</v>
      </c>
      <c r="M531" s="5">
        <f t="shared" si="953"/>
        <v>0</v>
      </c>
      <c r="N531" s="5">
        <f t="shared" si="953"/>
        <v>0</v>
      </c>
      <c r="O531" s="5">
        <f t="shared" si="953"/>
        <v>0</v>
      </c>
      <c r="P531" s="5">
        <f t="shared" si="953"/>
        <v>0</v>
      </c>
      <c r="Q531" s="5">
        <f t="shared" si="953"/>
        <v>0</v>
      </c>
      <c r="R531" s="5">
        <f t="shared" si="953"/>
        <v>0</v>
      </c>
      <c r="S531" s="5">
        <f t="shared" si="953"/>
        <v>0</v>
      </c>
      <c r="T531" s="5">
        <f t="shared" si="953"/>
        <v>0</v>
      </c>
      <c r="U531" s="5">
        <f t="shared" si="953"/>
        <v>0</v>
      </c>
      <c r="V531" s="5">
        <f t="shared" si="953"/>
        <v>0</v>
      </c>
      <c r="W531" s="5">
        <f t="shared" si="953"/>
        <v>0</v>
      </c>
      <c r="X531" s="5">
        <f t="shared" si="953"/>
        <v>509962.44129599998</v>
      </c>
      <c r="Y531" s="5">
        <f t="shared" si="953"/>
        <v>20254.278703999997</v>
      </c>
      <c r="Z531" s="5">
        <f t="shared" si="953"/>
        <v>0</v>
      </c>
      <c r="AA531" s="5">
        <f t="shared" si="953"/>
        <v>0</v>
      </c>
      <c r="AB531" s="5">
        <f t="shared" si="953"/>
        <v>0</v>
      </c>
      <c r="AC531" s="56"/>
      <c r="AD531" s="23"/>
    </row>
    <row r="532" spans="1:30" s="14" customFormat="1" ht="12.5">
      <c r="A532" s="87" t="s">
        <v>217</v>
      </c>
      <c r="B532" s="26">
        <f>6221353.37/2</f>
        <v>3110676.6850000001</v>
      </c>
      <c r="C532" s="134">
        <f t="shared" si="941"/>
        <v>259223.06</v>
      </c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39"/>
      <c r="Q532" s="40"/>
      <c r="R532" s="40"/>
      <c r="S532" s="40"/>
      <c r="T532" s="40"/>
      <c r="U532" s="40"/>
      <c r="V532" s="40"/>
      <c r="W532" s="40"/>
      <c r="X532" s="39">
        <v>0.96260000000000001</v>
      </c>
      <c r="Y532" s="39">
        <v>3.7400000000000003E-2</v>
      </c>
      <c r="Z532" s="39"/>
      <c r="AA532" s="39"/>
      <c r="AB532" s="39"/>
      <c r="AC532" s="56"/>
      <c r="AD532" s="23"/>
    </row>
    <row r="533" spans="1:30" s="14" customFormat="1" ht="12.5">
      <c r="A533" s="82"/>
      <c r="B533" s="29"/>
      <c r="C533" s="134"/>
      <c r="D533" s="36">
        <f>$C532*D532</f>
        <v>0</v>
      </c>
      <c r="E533" s="36">
        <f t="shared" ref="E533" si="954">$C532*E532</f>
        <v>0</v>
      </c>
      <c r="F533" s="36">
        <f t="shared" ref="F533" si="955">$C532*F532</f>
        <v>0</v>
      </c>
      <c r="G533" s="36">
        <f t="shared" ref="G533:AB533" si="956">$C532*G532</f>
        <v>0</v>
      </c>
      <c r="H533" s="36">
        <f t="shared" si="956"/>
        <v>0</v>
      </c>
      <c r="I533" s="36">
        <f t="shared" si="956"/>
        <v>0</v>
      </c>
      <c r="J533" s="36">
        <f t="shared" si="956"/>
        <v>0</v>
      </c>
      <c r="K533" s="36">
        <f t="shared" si="956"/>
        <v>0</v>
      </c>
      <c r="L533" s="36">
        <f t="shared" si="956"/>
        <v>0</v>
      </c>
      <c r="M533" s="36">
        <f t="shared" si="956"/>
        <v>0</v>
      </c>
      <c r="N533" s="36">
        <f t="shared" si="956"/>
        <v>0</v>
      </c>
      <c r="O533" s="36">
        <f t="shared" si="956"/>
        <v>0</v>
      </c>
      <c r="P533" s="36">
        <f t="shared" si="956"/>
        <v>0</v>
      </c>
      <c r="Q533" s="36">
        <f t="shared" si="956"/>
        <v>0</v>
      </c>
      <c r="R533" s="36">
        <f t="shared" si="956"/>
        <v>0</v>
      </c>
      <c r="S533" s="36">
        <f t="shared" si="956"/>
        <v>0</v>
      </c>
      <c r="T533" s="36">
        <f t="shared" si="956"/>
        <v>0</v>
      </c>
      <c r="U533" s="36">
        <f t="shared" si="956"/>
        <v>0</v>
      </c>
      <c r="V533" s="36">
        <f t="shared" si="956"/>
        <v>0</v>
      </c>
      <c r="W533" s="36">
        <f t="shared" si="956"/>
        <v>0</v>
      </c>
      <c r="X533" s="36">
        <f t="shared" si="956"/>
        <v>249528.11755600001</v>
      </c>
      <c r="Y533" s="36">
        <f t="shared" si="956"/>
        <v>9694.9424440000003</v>
      </c>
      <c r="Z533" s="36">
        <f t="shared" si="956"/>
        <v>0</v>
      </c>
      <c r="AA533" s="36">
        <f t="shared" si="956"/>
        <v>0</v>
      </c>
      <c r="AB533" s="36">
        <f t="shared" si="956"/>
        <v>0</v>
      </c>
      <c r="AC533" s="56"/>
      <c r="AD533" s="23"/>
    </row>
    <row r="534" spans="1:30" s="14" customFormat="1" ht="12.5">
      <c r="A534" s="87" t="s">
        <v>208</v>
      </c>
      <c r="B534" s="26">
        <f>6221353.37/2</f>
        <v>3110676.6850000001</v>
      </c>
      <c r="C534" s="134">
        <f t="shared" si="941"/>
        <v>259223.06</v>
      </c>
      <c r="D534" s="35">
        <v>1.5800000000000002E-2</v>
      </c>
      <c r="E534" s="35">
        <v>0.1371</v>
      </c>
      <c r="F534" s="35">
        <v>5.4899999999999997E-2</v>
      </c>
      <c r="G534" s="35">
        <v>7.6899999999999996E-2</v>
      </c>
      <c r="H534" s="35">
        <v>4.1599999999999998E-2</v>
      </c>
      <c r="I534" s="35">
        <v>0.13250000000000001</v>
      </c>
      <c r="J534" s="35">
        <v>2.07E-2</v>
      </c>
      <c r="K534" s="35">
        <v>3.1800000000000002E-2</v>
      </c>
      <c r="L534" s="35">
        <v>1.6500000000000001E-2</v>
      </c>
      <c r="M534" s="35">
        <v>2.5700000000000001E-2</v>
      </c>
      <c r="N534" s="35">
        <v>0.14199999999999999</v>
      </c>
      <c r="O534" s="35">
        <v>2.3E-2</v>
      </c>
      <c r="P534" s="35">
        <v>0</v>
      </c>
      <c r="Q534" s="35">
        <v>3.7999999999999999E-2</v>
      </c>
      <c r="R534" s="35">
        <v>1.8800000000000001E-2</v>
      </c>
      <c r="S534" s="35">
        <v>4.1999999999999997E-3</v>
      </c>
      <c r="T534" s="35">
        <v>5.3199999999999997E-2</v>
      </c>
      <c r="U534" s="35">
        <v>1.8100000000000002E-2</v>
      </c>
      <c r="V534" s="35">
        <v>3.7900000000000003E-2</v>
      </c>
      <c r="W534" s="35">
        <v>4.58E-2</v>
      </c>
      <c r="X534" s="35">
        <v>6.2399999999999997E-2</v>
      </c>
      <c r="Y534" s="35">
        <v>2.5000000000000001E-3</v>
      </c>
      <c r="Z534" s="4">
        <v>0</v>
      </c>
      <c r="AA534" s="4">
        <v>5.9999999999999995E-4</v>
      </c>
      <c r="AB534" s="4">
        <v>0</v>
      </c>
      <c r="AC534" s="56"/>
      <c r="AD534" s="23"/>
    </row>
    <row r="535" spans="1:30" s="14" customFormat="1" ht="12.5">
      <c r="A535" s="82"/>
      <c r="B535" s="29"/>
      <c r="C535" s="134"/>
      <c r="D535" s="36">
        <f>$C534*D534</f>
        <v>4095.7243480000002</v>
      </c>
      <c r="E535" s="36">
        <f t="shared" ref="E535" si="957">$C534*E534</f>
        <v>35539.481526000003</v>
      </c>
      <c r="F535" s="36">
        <f t="shared" ref="F535" si="958">$C534*F534</f>
        <v>14231.345993999999</v>
      </c>
      <c r="G535" s="36">
        <f t="shared" ref="G535:AB535" si="959">$C534*G534</f>
        <v>19934.253313999998</v>
      </c>
      <c r="H535" s="36">
        <f t="shared" si="959"/>
        <v>10783.679296</v>
      </c>
      <c r="I535" s="36">
        <f t="shared" si="959"/>
        <v>34347.05545</v>
      </c>
      <c r="J535" s="36">
        <f t="shared" si="959"/>
        <v>5365.9173419999997</v>
      </c>
      <c r="K535" s="36">
        <f t="shared" si="959"/>
        <v>8243.2933080000003</v>
      </c>
      <c r="L535" s="36">
        <f t="shared" si="959"/>
        <v>4277.1804899999997</v>
      </c>
      <c r="M535" s="36">
        <f t="shared" si="959"/>
        <v>6662.0326420000001</v>
      </c>
      <c r="N535" s="36">
        <f t="shared" si="959"/>
        <v>36809.674519999993</v>
      </c>
      <c r="O535" s="36">
        <f t="shared" si="959"/>
        <v>5962.1303799999996</v>
      </c>
      <c r="P535" s="36">
        <f t="shared" si="959"/>
        <v>0</v>
      </c>
      <c r="Q535" s="36">
        <f t="shared" si="959"/>
        <v>9850.476279999999</v>
      </c>
      <c r="R535" s="36">
        <f t="shared" si="959"/>
        <v>4873.3935280000005</v>
      </c>
      <c r="S535" s="36">
        <f t="shared" si="959"/>
        <v>1088.736852</v>
      </c>
      <c r="T535" s="36">
        <f t="shared" si="959"/>
        <v>13790.666792</v>
      </c>
      <c r="U535" s="36">
        <f t="shared" si="959"/>
        <v>4691.9373860000005</v>
      </c>
      <c r="V535" s="36">
        <f t="shared" si="959"/>
        <v>9824.5539740000004</v>
      </c>
      <c r="W535" s="36">
        <f t="shared" si="959"/>
        <v>11872.416148</v>
      </c>
      <c r="X535" s="36">
        <f t="shared" si="959"/>
        <v>16175.518943999999</v>
      </c>
      <c r="Y535" s="36">
        <f t="shared" si="959"/>
        <v>648.05764999999997</v>
      </c>
      <c r="Z535" s="36">
        <f t="shared" si="959"/>
        <v>0</v>
      </c>
      <c r="AA535" s="36">
        <f t="shared" si="959"/>
        <v>155.53383599999998</v>
      </c>
      <c r="AB535" s="36">
        <f t="shared" si="959"/>
        <v>0</v>
      </c>
      <c r="AC535" s="56"/>
      <c r="AD535" s="23"/>
    </row>
    <row r="536" spans="1:30" s="14" customFormat="1" ht="12.5">
      <c r="A536" s="87" t="s">
        <v>218</v>
      </c>
      <c r="B536" s="26">
        <f>4599923.88/2</f>
        <v>2299961.94</v>
      </c>
      <c r="C536" s="134">
        <f t="shared" si="941"/>
        <v>191663.5</v>
      </c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39"/>
      <c r="Q536" s="40"/>
      <c r="R536" s="40"/>
      <c r="S536" s="40"/>
      <c r="T536" s="40"/>
      <c r="U536" s="40"/>
      <c r="V536" s="40"/>
      <c r="W536" s="40"/>
      <c r="X536" s="39">
        <v>0.96260000000000001</v>
      </c>
      <c r="Y536" s="39">
        <v>3.7400000000000003E-2</v>
      </c>
      <c r="Z536" s="39"/>
      <c r="AA536" s="39"/>
      <c r="AB536" s="39"/>
      <c r="AC536" s="56"/>
      <c r="AD536" s="23"/>
    </row>
    <row r="537" spans="1:30" s="14" customFormat="1" ht="12.5">
      <c r="A537" s="82"/>
      <c r="B537" s="29"/>
      <c r="C537" s="134"/>
      <c r="D537" s="36">
        <f>$C536*D536</f>
        <v>0</v>
      </c>
      <c r="E537" s="36">
        <f t="shared" ref="E537" si="960">$C536*E536</f>
        <v>0</v>
      </c>
      <c r="F537" s="36">
        <f t="shared" ref="F537" si="961">$C536*F536</f>
        <v>0</v>
      </c>
      <c r="G537" s="36">
        <f t="shared" ref="G537:AB537" si="962">$C536*G536</f>
        <v>0</v>
      </c>
      <c r="H537" s="36">
        <f t="shared" si="962"/>
        <v>0</v>
      </c>
      <c r="I537" s="36">
        <f t="shared" si="962"/>
        <v>0</v>
      </c>
      <c r="J537" s="36">
        <f t="shared" si="962"/>
        <v>0</v>
      </c>
      <c r="K537" s="36">
        <f t="shared" si="962"/>
        <v>0</v>
      </c>
      <c r="L537" s="36">
        <f t="shared" si="962"/>
        <v>0</v>
      </c>
      <c r="M537" s="36">
        <f t="shared" si="962"/>
        <v>0</v>
      </c>
      <c r="N537" s="36">
        <f t="shared" si="962"/>
        <v>0</v>
      </c>
      <c r="O537" s="36">
        <f t="shared" si="962"/>
        <v>0</v>
      </c>
      <c r="P537" s="36">
        <f t="shared" si="962"/>
        <v>0</v>
      </c>
      <c r="Q537" s="36">
        <f t="shared" si="962"/>
        <v>0</v>
      </c>
      <c r="R537" s="36">
        <f t="shared" si="962"/>
        <v>0</v>
      </c>
      <c r="S537" s="36">
        <f t="shared" si="962"/>
        <v>0</v>
      </c>
      <c r="T537" s="36">
        <f t="shared" si="962"/>
        <v>0</v>
      </c>
      <c r="U537" s="36">
        <f t="shared" si="962"/>
        <v>0</v>
      </c>
      <c r="V537" s="36">
        <f t="shared" si="962"/>
        <v>0</v>
      </c>
      <c r="W537" s="36">
        <f t="shared" si="962"/>
        <v>0</v>
      </c>
      <c r="X537" s="36">
        <f t="shared" si="962"/>
        <v>184495.28510000001</v>
      </c>
      <c r="Y537" s="36">
        <f t="shared" si="962"/>
        <v>7168.2149000000009</v>
      </c>
      <c r="Z537" s="36">
        <f t="shared" si="962"/>
        <v>0</v>
      </c>
      <c r="AA537" s="36">
        <f t="shared" si="962"/>
        <v>0</v>
      </c>
      <c r="AB537" s="36">
        <f t="shared" si="962"/>
        <v>0</v>
      </c>
      <c r="AC537" s="56"/>
      <c r="AD537" s="23"/>
    </row>
    <row r="538" spans="1:30" s="14" customFormat="1" ht="12.5">
      <c r="A538" s="87" t="s">
        <v>209</v>
      </c>
      <c r="B538" s="26">
        <f>4599923.88/2</f>
        <v>2299961.94</v>
      </c>
      <c r="C538" s="134">
        <f t="shared" si="941"/>
        <v>191663.5</v>
      </c>
      <c r="D538" s="35">
        <v>1.5800000000000002E-2</v>
      </c>
      <c r="E538" s="35">
        <v>0.1371</v>
      </c>
      <c r="F538" s="35">
        <v>5.4899999999999997E-2</v>
      </c>
      <c r="G538" s="35">
        <v>7.6899999999999996E-2</v>
      </c>
      <c r="H538" s="35">
        <v>4.1599999999999998E-2</v>
      </c>
      <c r="I538" s="35">
        <v>0.13250000000000001</v>
      </c>
      <c r="J538" s="35">
        <v>2.07E-2</v>
      </c>
      <c r="K538" s="35">
        <v>3.1800000000000002E-2</v>
      </c>
      <c r="L538" s="35">
        <v>1.6500000000000001E-2</v>
      </c>
      <c r="M538" s="35">
        <v>2.5700000000000001E-2</v>
      </c>
      <c r="N538" s="35">
        <v>0.14199999999999999</v>
      </c>
      <c r="O538" s="35">
        <v>2.3E-2</v>
      </c>
      <c r="P538" s="35">
        <v>0</v>
      </c>
      <c r="Q538" s="35">
        <v>3.7999999999999999E-2</v>
      </c>
      <c r="R538" s="35">
        <v>1.8800000000000001E-2</v>
      </c>
      <c r="S538" s="35">
        <v>4.1999999999999997E-3</v>
      </c>
      <c r="T538" s="35">
        <v>5.3199999999999997E-2</v>
      </c>
      <c r="U538" s="35">
        <v>1.8100000000000002E-2</v>
      </c>
      <c r="V538" s="35">
        <v>3.7900000000000003E-2</v>
      </c>
      <c r="W538" s="35">
        <v>4.58E-2</v>
      </c>
      <c r="X538" s="35">
        <v>6.2399999999999997E-2</v>
      </c>
      <c r="Y538" s="35">
        <v>2.5000000000000001E-3</v>
      </c>
      <c r="Z538" s="4">
        <v>0</v>
      </c>
      <c r="AA538" s="4">
        <v>5.9999999999999995E-4</v>
      </c>
      <c r="AB538" s="4">
        <v>0</v>
      </c>
      <c r="AC538" s="56"/>
      <c r="AD538" s="23"/>
    </row>
    <row r="539" spans="1:30" s="14" customFormat="1" ht="12.5">
      <c r="A539" s="82"/>
      <c r="B539" s="29"/>
      <c r="C539" s="134"/>
      <c r="D539" s="36">
        <f>$C538*D538</f>
        <v>3028.2833000000005</v>
      </c>
      <c r="E539" s="36">
        <f t="shared" ref="E539" si="963">$C538*E538</f>
        <v>26277.065849999999</v>
      </c>
      <c r="F539" s="36">
        <f t="shared" ref="F539" si="964">$C538*F538</f>
        <v>10522.326149999999</v>
      </c>
      <c r="G539" s="36">
        <f t="shared" ref="G539:AB539" si="965">$C538*G538</f>
        <v>14738.923149999999</v>
      </c>
      <c r="H539" s="36">
        <f t="shared" si="965"/>
        <v>7973.2015999999994</v>
      </c>
      <c r="I539" s="36">
        <f t="shared" si="965"/>
        <v>25395.41375</v>
      </c>
      <c r="J539" s="36">
        <f t="shared" si="965"/>
        <v>3967.4344499999997</v>
      </c>
      <c r="K539" s="36">
        <f t="shared" si="965"/>
        <v>6094.8993</v>
      </c>
      <c r="L539" s="36">
        <f t="shared" si="965"/>
        <v>3162.4477500000003</v>
      </c>
      <c r="M539" s="36">
        <f t="shared" si="965"/>
        <v>4925.7519499999999</v>
      </c>
      <c r="N539" s="36">
        <f t="shared" si="965"/>
        <v>27216.216999999997</v>
      </c>
      <c r="O539" s="36">
        <f t="shared" si="965"/>
        <v>4408.2605000000003</v>
      </c>
      <c r="P539" s="36">
        <f t="shared" si="965"/>
        <v>0</v>
      </c>
      <c r="Q539" s="36">
        <f t="shared" si="965"/>
        <v>7283.2129999999997</v>
      </c>
      <c r="R539" s="36">
        <f t="shared" si="965"/>
        <v>3603.2737999999999</v>
      </c>
      <c r="S539" s="36">
        <f t="shared" si="965"/>
        <v>804.98669999999993</v>
      </c>
      <c r="T539" s="36">
        <f t="shared" si="965"/>
        <v>10196.4982</v>
      </c>
      <c r="U539" s="36">
        <f t="shared" si="965"/>
        <v>3469.1093500000002</v>
      </c>
      <c r="V539" s="36">
        <f t="shared" si="965"/>
        <v>7264.0466500000002</v>
      </c>
      <c r="W539" s="36">
        <f t="shared" si="965"/>
        <v>8778.1882999999998</v>
      </c>
      <c r="X539" s="36">
        <f t="shared" si="965"/>
        <v>11959.802399999999</v>
      </c>
      <c r="Y539" s="36">
        <f t="shared" si="965"/>
        <v>479.15875</v>
      </c>
      <c r="Z539" s="36">
        <f t="shared" si="965"/>
        <v>0</v>
      </c>
      <c r="AA539" s="36">
        <f t="shared" si="965"/>
        <v>114.99809999999999</v>
      </c>
      <c r="AB539" s="36">
        <f t="shared" si="965"/>
        <v>0</v>
      </c>
      <c r="AC539" s="56"/>
      <c r="AD539" s="23"/>
    </row>
    <row r="540" spans="1:30" s="14" customFormat="1" ht="12.5">
      <c r="A540" s="87" t="s">
        <v>219</v>
      </c>
      <c r="B540" s="26">
        <f>5190596.44/2</f>
        <v>2595298.2200000002</v>
      </c>
      <c r="C540" s="134">
        <f t="shared" si="941"/>
        <v>216274.85</v>
      </c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39"/>
      <c r="Q540" s="40"/>
      <c r="R540" s="40"/>
      <c r="S540" s="40"/>
      <c r="T540" s="40"/>
      <c r="U540" s="40"/>
      <c r="V540" s="40"/>
      <c r="W540" s="40"/>
      <c r="X540" s="35">
        <v>0.96260000000000001</v>
      </c>
      <c r="Y540" s="35">
        <v>3.7400000000000003E-2</v>
      </c>
      <c r="Z540" s="39"/>
      <c r="AA540" s="39"/>
      <c r="AB540" s="39"/>
      <c r="AC540" s="56"/>
      <c r="AD540" s="23"/>
    </row>
    <row r="541" spans="1:30" s="14" customFormat="1" ht="12.5">
      <c r="A541" s="82"/>
      <c r="B541" s="26"/>
      <c r="C541" s="134"/>
      <c r="D541" s="36">
        <f>$C540*D540</f>
        <v>0</v>
      </c>
      <c r="E541" s="36">
        <f t="shared" ref="E541" si="966">$C540*E540</f>
        <v>0</v>
      </c>
      <c r="F541" s="36">
        <f t="shared" ref="F541" si="967">$C540*F540</f>
        <v>0</v>
      </c>
      <c r="G541" s="36">
        <f t="shared" ref="G541:AB541" si="968">$C540*G540</f>
        <v>0</v>
      </c>
      <c r="H541" s="36">
        <f t="shared" si="968"/>
        <v>0</v>
      </c>
      <c r="I541" s="36">
        <f t="shared" si="968"/>
        <v>0</v>
      </c>
      <c r="J541" s="36">
        <f t="shared" si="968"/>
        <v>0</v>
      </c>
      <c r="K541" s="36">
        <f t="shared" si="968"/>
        <v>0</v>
      </c>
      <c r="L541" s="36">
        <f t="shared" si="968"/>
        <v>0</v>
      </c>
      <c r="M541" s="36">
        <f t="shared" si="968"/>
        <v>0</v>
      </c>
      <c r="N541" s="36">
        <f t="shared" si="968"/>
        <v>0</v>
      </c>
      <c r="O541" s="36">
        <f t="shared" si="968"/>
        <v>0</v>
      </c>
      <c r="P541" s="36">
        <f t="shared" si="968"/>
        <v>0</v>
      </c>
      <c r="Q541" s="36">
        <f t="shared" si="968"/>
        <v>0</v>
      </c>
      <c r="R541" s="36">
        <f t="shared" si="968"/>
        <v>0</v>
      </c>
      <c r="S541" s="36">
        <f t="shared" si="968"/>
        <v>0</v>
      </c>
      <c r="T541" s="36">
        <f t="shared" si="968"/>
        <v>0</v>
      </c>
      <c r="U541" s="36">
        <f t="shared" si="968"/>
        <v>0</v>
      </c>
      <c r="V541" s="36">
        <f t="shared" si="968"/>
        <v>0</v>
      </c>
      <c r="W541" s="36">
        <f t="shared" si="968"/>
        <v>0</v>
      </c>
      <c r="X541" s="36">
        <f t="shared" si="968"/>
        <v>208186.17061</v>
      </c>
      <c r="Y541" s="36">
        <f t="shared" si="968"/>
        <v>8088.6793900000011</v>
      </c>
      <c r="Z541" s="36">
        <f t="shared" si="968"/>
        <v>0</v>
      </c>
      <c r="AA541" s="36">
        <f t="shared" si="968"/>
        <v>0</v>
      </c>
      <c r="AB541" s="36">
        <f t="shared" si="968"/>
        <v>0</v>
      </c>
      <c r="AC541" s="56"/>
      <c r="AD541" s="23"/>
    </row>
    <row r="542" spans="1:30" s="14" customFormat="1" ht="12.5">
      <c r="A542" s="87" t="s">
        <v>210</v>
      </c>
      <c r="B542" s="26">
        <f>5190596.44/2</f>
        <v>2595298.2200000002</v>
      </c>
      <c r="C542" s="134">
        <f t="shared" si="941"/>
        <v>216274.85</v>
      </c>
      <c r="D542" s="35">
        <v>1.5800000000000002E-2</v>
      </c>
      <c r="E542" s="35">
        <v>0.1371</v>
      </c>
      <c r="F542" s="35">
        <v>5.4899999999999997E-2</v>
      </c>
      <c r="G542" s="35">
        <v>7.6899999999999996E-2</v>
      </c>
      <c r="H542" s="35">
        <v>4.1599999999999998E-2</v>
      </c>
      <c r="I542" s="35">
        <v>0.13250000000000001</v>
      </c>
      <c r="J542" s="35">
        <v>2.07E-2</v>
      </c>
      <c r="K542" s="35">
        <v>3.1800000000000002E-2</v>
      </c>
      <c r="L542" s="35">
        <v>1.6500000000000001E-2</v>
      </c>
      <c r="M542" s="35">
        <v>2.5700000000000001E-2</v>
      </c>
      <c r="N542" s="35">
        <v>0.14199999999999999</v>
      </c>
      <c r="O542" s="35">
        <v>2.3E-2</v>
      </c>
      <c r="P542" s="35">
        <v>0</v>
      </c>
      <c r="Q542" s="35">
        <v>3.7999999999999999E-2</v>
      </c>
      <c r="R542" s="35">
        <v>1.8800000000000001E-2</v>
      </c>
      <c r="S542" s="35">
        <v>4.1999999999999997E-3</v>
      </c>
      <c r="T542" s="35">
        <v>5.3199999999999997E-2</v>
      </c>
      <c r="U542" s="35">
        <v>1.8100000000000002E-2</v>
      </c>
      <c r="V542" s="35">
        <v>3.7900000000000003E-2</v>
      </c>
      <c r="W542" s="35">
        <v>4.58E-2</v>
      </c>
      <c r="X542" s="35">
        <v>6.2399999999999997E-2</v>
      </c>
      <c r="Y542" s="35">
        <v>2.5000000000000001E-3</v>
      </c>
      <c r="Z542" s="4">
        <v>0</v>
      </c>
      <c r="AA542" s="4">
        <v>5.9999999999999995E-4</v>
      </c>
      <c r="AB542" s="4">
        <v>0</v>
      </c>
      <c r="AC542" s="56"/>
      <c r="AD542" s="23"/>
    </row>
    <row r="543" spans="1:30" s="14" customFormat="1" ht="12.5">
      <c r="A543" s="82"/>
      <c r="B543" s="29"/>
      <c r="C543" s="134"/>
      <c r="D543" s="36">
        <f>$C542*D542</f>
        <v>3417.1426300000003</v>
      </c>
      <c r="E543" s="36">
        <f t="shared" ref="E543" si="969">$C542*E542</f>
        <v>29651.281934999999</v>
      </c>
      <c r="F543" s="36">
        <f t="shared" ref="F543" si="970">$C542*F542</f>
        <v>11873.489265</v>
      </c>
      <c r="G543" s="36">
        <f t="shared" ref="G543:AB543" si="971">$C542*G542</f>
        <v>16631.535964999999</v>
      </c>
      <c r="H543" s="36">
        <f t="shared" si="971"/>
        <v>8997.0337600000003</v>
      </c>
      <c r="I543" s="36">
        <f t="shared" si="971"/>
        <v>28656.417625000002</v>
      </c>
      <c r="J543" s="36">
        <f t="shared" si="971"/>
        <v>4476.8893950000001</v>
      </c>
      <c r="K543" s="36">
        <f t="shared" si="971"/>
        <v>6877.5402300000005</v>
      </c>
      <c r="L543" s="36">
        <f t="shared" si="971"/>
        <v>3568.5350250000001</v>
      </c>
      <c r="M543" s="36">
        <f t="shared" si="971"/>
        <v>5558.263645</v>
      </c>
      <c r="N543" s="36">
        <f t="shared" si="971"/>
        <v>30711.028699999999</v>
      </c>
      <c r="O543" s="36">
        <f t="shared" si="971"/>
        <v>4974.3215499999997</v>
      </c>
      <c r="P543" s="36">
        <f t="shared" si="971"/>
        <v>0</v>
      </c>
      <c r="Q543" s="36">
        <f t="shared" si="971"/>
        <v>8218.4442999999992</v>
      </c>
      <c r="R543" s="36">
        <f t="shared" si="971"/>
        <v>4065.9671800000001</v>
      </c>
      <c r="S543" s="36">
        <f t="shared" si="971"/>
        <v>908.35437000000002</v>
      </c>
      <c r="T543" s="36">
        <f t="shared" si="971"/>
        <v>11505.82202</v>
      </c>
      <c r="U543" s="36">
        <f t="shared" si="971"/>
        <v>3914.5747850000002</v>
      </c>
      <c r="V543" s="36">
        <f t="shared" si="971"/>
        <v>8196.8168150000001</v>
      </c>
      <c r="W543" s="36">
        <f t="shared" si="971"/>
        <v>9905.3881300000012</v>
      </c>
      <c r="X543" s="36">
        <f t="shared" si="971"/>
        <v>13495.550639999999</v>
      </c>
      <c r="Y543" s="36">
        <f t="shared" si="971"/>
        <v>540.68712500000004</v>
      </c>
      <c r="Z543" s="36">
        <f t="shared" si="971"/>
        <v>0</v>
      </c>
      <c r="AA543" s="36">
        <f t="shared" si="971"/>
        <v>129.76490999999999</v>
      </c>
      <c r="AB543" s="36">
        <f t="shared" si="971"/>
        <v>0</v>
      </c>
      <c r="AC543" s="56"/>
      <c r="AD543" s="23"/>
    </row>
    <row r="544" spans="1:30" s="14" customFormat="1" ht="12.5">
      <c r="A544" s="87" t="s">
        <v>220</v>
      </c>
      <c r="B544" s="26">
        <f>5190596.44/2</f>
        <v>2595298.2200000002</v>
      </c>
      <c r="C544" s="134">
        <f t="shared" si="941"/>
        <v>216274.85</v>
      </c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39"/>
      <c r="Q544" s="40"/>
      <c r="R544" s="40"/>
      <c r="S544" s="40"/>
      <c r="T544" s="40"/>
      <c r="U544" s="40"/>
      <c r="V544" s="40"/>
      <c r="W544" s="40"/>
      <c r="X544" s="35">
        <v>0.96260000000000001</v>
      </c>
      <c r="Y544" s="35">
        <v>3.7400000000000003E-2</v>
      </c>
      <c r="Z544" s="39"/>
      <c r="AA544" s="39"/>
      <c r="AB544" s="39"/>
      <c r="AC544" s="56"/>
      <c r="AD544" s="23"/>
    </row>
    <row r="545" spans="1:30" s="14" customFormat="1" ht="12.5">
      <c r="A545" s="82"/>
      <c r="B545" s="29"/>
      <c r="C545" s="134"/>
      <c r="D545" s="36">
        <f>$C544*D544</f>
        <v>0</v>
      </c>
      <c r="E545" s="36">
        <f t="shared" ref="E545" si="972">$C544*E544</f>
        <v>0</v>
      </c>
      <c r="F545" s="36">
        <f t="shared" ref="F545" si="973">$C544*F544</f>
        <v>0</v>
      </c>
      <c r="G545" s="36">
        <f t="shared" ref="G545:AB545" si="974">$C544*G544</f>
        <v>0</v>
      </c>
      <c r="H545" s="36">
        <f t="shared" si="974"/>
        <v>0</v>
      </c>
      <c r="I545" s="36">
        <f t="shared" si="974"/>
        <v>0</v>
      </c>
      <c r="J545" s="36">
        <f t="shared" si="974"/>
        <v>0</v>
      </c>
      <c r="K545" s="36">
        <f t="shared" si="974"/>
        <v>0</v>
      </c>
      <c r="L545" s="36">
        <f t="shared" si="974"/>
        <v>0</v>
      </c>
      <c r="M545" s="36">
        <f t="shared" si="974"/>
        <v>0</v>
      </c>
      <c r="N545" s="36">
        <f t="shared" si="974"/>
        <v>0</v>
      </c>
      <c r="O545" s="36">
        <f t="shared" si="974"/>
        <v>0</v>
      </c>
      <c r="P545" s="36">
        <f t="shared" si="974"/>
        <v>0</v>
      </c>
      <c r="Q545" s="36">
        <f t="shared" si="974"/>
        <v>0</v>
      </c>
      <c r="R545" s="36">
        <f t="shared" si="974"/>
        <v>0</v>
      </c>
      <c r="S545" s="36">
        <f t="shared" si="974"/>
        <v>0</v>
      </c>
      <c r="T545" s="36">
        <f t="shared" si="974"/>
        <v>0</v>
      </c>
      <c r="U545" s="36">
        <f t="shared" si="974"/>
        <v>0</v>
      </c>
      <c r="V545" s="36">
        <f t="shared" si="974"/>
        <v>0</v>
      </c>
      <c r="W545" s="36">
        <f t="shared" si="974"/>
        <v>0</v>
      </c>
      <c r="X545" s="36">
        <f t="shared" si="974"/>
        <v>208186.17061</v>
      </c>
      <c r="Y545" s="36">
        <f t="shared" si="974"/>
        <v>8088.6793900000011</v>
      </c>
      <c r="Z545" s="36">
        <f t="shared" si="974"/>
        <v>0</v>
      </c>
      <c r="AA545" s="36">
        <f t="shared" si="974"/>
        <v>0</v>
      </c>
      <c r="AB545" s="36">
        <f t="shared" si="974"/>
        <v>0</v>
      </c>
      <c r="AC545" s="56"/>
      <c r="AD545" s="23"/>
    </row>
    <row r="546" spans="1:30" s="14" customFormat="1" ht="12.5">
      <c r="A546" s="87" t="s">
        <v>211</v>
      </c>
      <c r="B546" s="26">
        <f>5190596.44/2</f>
        <v>2595298.2200000002</v>
      </c>
      <c r="C546" s="134">
        <f t="shared" si="941"/>
        <v>216274.85</v>
      </c>
      <c r="D546" s="35">
        <v>1.5800000000000002E-2</v>
      </c>
      <c r="E546" s="35">
        <v>0.1371</v>
      </c>
      <c r="F546" s="35">
        <v>5.4899999999999997E-2</v>
      </c>
      <c r="G546" s="35">
        <v>7.6899999999999996E-2</v>
      </c>
      <c r="H546" s="35">
        <v>4.1599999999999998E-2</v>
      </c>
      <c r="I546" s="35">
        <v>0.13250000000000001</v>
      </c>
      <c r="J546" s="35">
        <v>2.07E-2</v>
      </c>
      <c r="K546" s="35">
        <v>3.1800000000000002E-2</v>
      </c>
      <c r="L546" s="35">
        <v>1.6500000000000001E-2</v>
      </c>
      <c r="M546" s="35">
        <v>2.5700000000000001E-2</v>
      </c>
      <c r="N546" s="35">
        <v>0.14199999999999999</v>
      </c>
      <c r="O546" s="35">
        <v>2.3E-2</v>
      </c>
      <c r="P546" s="35">
        <v>0</v>
      </c>
      <c r="Q546" s="35">
        <v>3.7999999999999999E-2</v>
      </c>
      <c r="R546" s="35">
        <v>1.8800000000000001E-2</v>
      </c>
      <c r="S546" s="35">
        <v>4.1999999999999997E-3</v>
      </c>
      <c r="T546" s="35">
        <v>5.3199999999999997E-2</v>
      </c>
      <c r="U546" s="35">
        <v>1.8100000000000002E-2</v>
      </c>
      <c r="V546" s="35">
        <v>3.7900000000000003E-2</v>
      </c>
      <c r="W546" s="35">
        <v>4.58E-2</v>
      </c>
      <c r="X546" s="35">
        <v>6.2399999999999997E-2</v>
      </c>
      <c r="Y546" s="35">
        <v>2.5000000000000001E-3</v>
      </c>
      <c r="Z546" s="4">
        <v>0</v>
      </c>
      <c r="AA546" s="4">
        <v>5.9999999999999995E-4</v>
      </c>
      <c r="AB546" s="4">
        <v>0</v>
      </c>
      <c r="AC546" s="56"/>
      <c r="AD546" s="23"/>
    </row>
    <row r="547" spans="1:30" s="14" customFormat="1" ht="12.5">
      <c r="A547" s="82"/>
      <c r="B547" s="29"/>
      <c r="C547" s="134"/>
      <c r="D547" s="36">
        <f>$C546*D546</f>
        <v>3417.1426300000003</v>
      </c>
      <c r="E547" s="36">
        <f t="shared" ref="E547" si="975">$C546*E546</f>
        <v>29651.281934999999</v>
      </c>
      <c r="F547" s="36">
        <f t="shared" ref="F547" si="976">$C546*F546</f>
        <v>11873.489265</v>
      </c>
      <c r="G547" s="36">
        <f t="shared" ref="G547:AB547" si="977">$C546*G546</f>
        <v>16631.535964999999</v>
      </c>
      <c r="H547" s="36">
        <f t="shared" si="977"/>
        <v>8997.0337600000003</v>
      </c>
      <c r="I547" s="36">
        <f t="shared" si="977"/>
        <v>28656.417625000002</v>
      </c>
      <c r="J547" s="36">
        <f t="shared" si="977"/>
        <v>4476.8893950000001</v>
      </c>
      <c r="K547" s="36">
        <f t="shared" si="977"/>
        <v>6877.5402300000005</v>
      </c>
      <c r="L547" s="36">
        <f t="shared" si="977"/>
        <v>3568.5350250000001</v>
      </c>
      <c r="M547" s="36">
        <f t="shared" si="977"/>
        <v>5558.263645</v>
      </c>
      <c r="N547" s="36">
        <f t="shared" si="977"/>
        <v>30711.028699999999</v>
      </c>
      <c r="O547" s="36">
        <f t="shared" si="977"/>
        <v>4974.3215499999997</v>
      </c>
      <c r="P547" s="36">
        <f t="shared" si="977"/>
        <v>0</v>
      </c>
      <c r="Q547" s="36">
        <f t="shared" si="977"/>
        <v>8218.4442999999992</v>
      </c>
      <c r="R547" s="36">
        <f t="shared" si="977"/>
        <v>4065.9671800000001</v>
      </c>
      <c r="S547" s="36">
        <f t="shared" si="977"/>
        <v>908.35437000000002</v>
      </c>
      <c r="T547" s="36">
        <f t="shared" si="977"/>
        <v>11505.82202</v>
      </c>
      <c r="U547" s="36">
        <f t="shared" si="977"/>
        <v>3914.5747850000002</v>
      </c>
      <c r="V547" s="36">
        <f t="shared" si="977"/>
        <v>8196.8168150000001</v>
      </c>
      <c r="W547" s="36">
        <f t="shared" si="977"/>
        <v>9905.3881300000012</v>
      </c>
      <c r="X547" s="36">
        <f t="shared" si="977"/>
        <v>13495.550639999999</v>
      </c>
      <c r="Y547" s="36">
        <f t="shared" si="977"/>
        <v>540.68712500000004</v>
      </c>
      <c r="Z547" s="36">
        <f t="shared" si="977"/>
        <v>0</v>
      </c>
      <c r="AA547" s="36">
        <f t="shared" si="977"/>
        <v>129.76490999999999</v>
      </c>
      <c r="AB547" s="36">
        <f t="shared" si="977"/>
        <v>0</v>
      </c>
      <c r="AC547" s="56"/>
      <c r="AD547" s="23"/>
    </row>
    <row r="548" spans="1:30" s="14" customFormat="1" ht="12.5">
      <c r="A548" s="87" t="s">
        <v>221</v>
      </c>
      <c r="B548" s="26">
        <f>2879127.71/2</f>
        <v>1439563.855</v>
      </c>
      <c r="C548" s="134">
        <f t="shared" si="941"/>
        <v>119963.65</v>
      </c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35">
        <v>0</v>
      </c>
      <c r="Q548" s="40"/>
      <c r="R548" s="40"/>
      <c r="S548" s="40"/>
      <c r="T548" s="40"/>
      <c r="U548" s="40"/>
      <c r="V548" s="40"/>
      <c r="W548" s="40"/>
      <c r="X548" s="35">
        <v>1</v>
      </c>
      <c r="Y548" s="35"/>
      <c r="Z548" s="40"/>
      <c r="AA548" s="40"/>
      <c r="AB548" s="40"/>
      <c r="AC548" s="56"/>
      <c r="AD548" s="23"/>
    </row>
    <row r="549" spans="1:30" s="14" customFormat="1" ht="12.5">
      <c r="A549" s="82"/>
      <c r="B549" s="29"/>
      <c r="C549" s="134"/>
      <c r="D549" s="36">
        <f>$C548*D548</f>
        <v>0</v>
      </c>
      <c r="E549" s="36">
        <f t="shared" ref="E549" si="978">$C548*E548</f>
        <v>0</v>
      </c>
      <c r="F549" s="36">
        <f t="shared" ref="F549" si="979">$C548*F548</f>
        <v>0</v>
      </c>
      <c r="G549" s="36">
        <f t="shared" ref="G549:AB549" si="980">$C548*G548</f>
        <v>0</v>
      </c>
      <c r="H549" s="36">
        <f t="shared" si="980"/>
        <v>0</v>
      </c>
      <c r="I549" s="36">
        <f t="shared" si="980"/>
        <v>0</v>
      </c>
      <c r="J549" s="36">
        <f t="shared" si="980"/>
        <v>0</v>
      </c>
      <c r="K549" s="36">
        <f t="shared" si="980"/>
        <v>0</v>
      </c>
      <c r="L549" s="36">
        <f t="shared" si="980"/>
        <v>0</v>
      </c>
      <c r="M549" s="36">
        <f t="shared" si="980"/>
        <v>0</v>
      </c>
      <c r="N549" s="36">
        <f t="shared" si="980"/>
        <v>0</v>
      </c>
      <c r="O549" s="36">
        <f t="shared" si="980"/>
        <v>0</v>
      </c>
      <c r="P549" s="36">
        <f t="shared" si="980"/>
        <v>0</v>
      </c>
      <c r="Q549" s="36">
        <f t="shared" si="980"/>
        <v>0</v>
      </c>
      <c r="R549" s="36">
        <f t="shared" si="980"/>
        <v>0</v>
      </c>
      <c r="S549" s="36">
        <f t="shared" si="980"/>
        <v>0</v>
      </c>
      <c r="T549" s="36">
        <f t="shared" si="980"/>
        <v>0</v>
      </c>
      <c r="U549" s="36">
        <f t="shared" si="980"/>
        <v>0</v>
      </c>
      <c r="V549" s="36">
        <f t="shared" si="980"/>
        <v>0</v>
      </c>
      <c r="W549" s="36">
        <f t="shared" si="980"/>
        <v>0</v>
      </c>
      <c r="X549" s="36">
        <f t="shared" si="980"/>
        <v>119963.65</v>
      </c>
      <c r="Y549" s="36">
        <f t="shared" si="980"/>
        <v>0</v>
      </c>
      <c r="Z549" s="36">
        <f t="shared" si="980"/>
        <v>0</v>
      </c>
      <c r="AA549" s="36">
        <f t="shared" si="980"/>
        <v>0</v>
      </c>
      <c r="AB549" s="36">
        <f t="shared" si="980"/>
        <v>0</v>
      </c>
      <c r="AC549" s="56"/>
      <c r="AD549" s="23"/>
    </row>
    <row r="550" spans="1:30" s="14" customFormat="1" ht="12.5">
      <c r="A550" s="87" t="s">
        <v>212</v>
      </c>
      <c r="B550" s="26">
        <f>2879127.71/2</f>
        <v>1439563.855</v>
      </c>
      <c r="C550" s="134">
        <f t="shared" si="941"/>
        <v>119963.65</v>
      </c>
      <c r="D550" s="35">
        <v>1.5800000000000002E-2</v>
      </c>
      <c r="E550" s="35">
        <v>0.1371</v>
      </c>
      <c r="F550" s="35">
        <v>5.4899999999999997E-2</v>
      </c>
      <c r="G550" s="35">
        <v>7.6899999999999996E-2</v>
      </c>
      <c r="H550" s="35">
        <v>4.1599999999999998E-2</v>
      </c>
      <c r="I550" s="35">
        <v>0.13250000000000001</v>
      </c>
      <c r="J550" s="35">
        <v>2.07E-2</v>
      </c>
      <c r="K550" s="35">
        <v>3.1800000000000002E-2</v>
      </c>
      <c r="L550" s="35">
        <v>1.6500000000000001E-2</v>
      </c>
      <c r="M550" s="35">
        <v>2.5700000000000001E-2</v>
      </c>
      <c r="N550" s="35">
        <v>0.14199999999999999</v>
      </c>
      <c r="O550" s="35">
        <v>2.3E-2</v>
      </c>
      <c r="P550" s="35">
        <v>0</v>
      </c>
      <c r="Q550" s="35">
        <v>3.7999999999999999E-2</v>
      </c>
      <c r="R550" s="35">
        <v>1.8800000000000001E-2</v>
      </c>
      <c r="S550" s="35">
        <v>4.1999999999999997E-3</v>
      </c>
      <c r="T550" s="35">
        <v>5.3199999999999997E-2</v>
      </c>
      <c r="U550" s="35">
        <v>1.8100000000000002E-2</v>
      </c>
      <c r="V550" s="35">
        <v>3.7900000000000003E-2</v>
      </c>
      <c r="W550" s="35">
        <v>4.58E-2</v>
      </c>
      <c r="X550" s="35">
        <v>6.2399999999999997E-2</v>
      </c>
      <c r="Y550" s="35">
        <v>2.5000000000000001E-3</v>
      </c>
      <c r="Z550" s="4">
        <v>0</v>
      </c>
      <c r="AA550" s="4">
        <v>5.9999999999999995E-4</v>
      </c>
      <c r="AB550" s="4">
        <v>0</v>
      </c>
      <c r="AC550" s="56"/>
      <c r="AD550" s="23"/>
    </row>
    <row r="551" spans="1:30" s="14" customFormat="1" ht="12.5">
      <c r="A551" s="82"/>
      <c r="B551" s="29"/>
      <c r="C551" s="134"/>
      <c r="D551" s="36">
        <f>$C550*D550</f>
        <v>1895.4256700000001</v>
      </c>
      <c r="E551" s="36">
        <f t="shared" ref="E551" si="981">$C550*E550</f>
        <v>16447.016414999998</v>
      </c>
      <c r="F551" s="36">
        <f t="shared" ref="F551" si="982">$C550*F550</f>
        <v>6586.0043849999993</v>
      </c>
      <c r="G551" s="36">
        <f t="shared" ref="G551:AB551" si="983">$C550*G550</f>
        <v>9225.2046849999988</v>
      </c>
      <c r="H551" s="36">
        <f t="shared" si="983"/>
        <v>4990.4878399999998</v>
      </c>
      <c r="I551" s="36">
        <f t="shared" si="983"/>
        <v>15895.183625</v>
      </c>
      <c r="J551" s="36">
        <f t="shared" si="983"/>
        <v>2483.2475549999999</v>
      </c>
      <c r="K551" s="36">
        <f t="shared" si="983"/>
        <v>3814.8440700000001</v>
      </c>
      <c r="L551" s="36">
        <f t="shared" si="983"/>
        <v>1979.4002250000001</v>
      </c>
      <c r="M551" s="36">
        <f t="shared" si="983"/>
        <v>3083.0658049999997</v>
      </c>
      <c r="N551" s="36">
        <f t="shared" si="983"/>
        <v>17034.838299999999</v>
      </c>
      <c r="O551" s="36">
        <f t="shared" si="983"/>
        <v>2759.1639499999997</v>
      </c>
      <c r="P551" s="36">
        <f t="shared" si="983"/>
        <v>0</v>
      </c>
      <c r="Q551" s="36">
        <f t="shared" si="983"/>
        <v>4558.6187</v>
      </c>
      <c r="R551" s="36">
        <f t="shared" si="983"/>
        <v>2255.3166200000001</v>
      </c>
      <c r="S551" s="36">
        <f t="shared" si="983"/>
        <v>503.84732999999994</v>
      </c>
      <c r="T551" s="36">
        <f t="shared" si="983"/>
        <v>6382.0661799999998</v>
      </c>
      <c r="U551" s="36">
        <f t="shared" si="983"/>
        <v>2171.3420650000003</v>
      </c>
      <c r="V551" s="36">
        <f t="shared" si="983"/>
        <v>4546.622335</v>
      </c>
      <c r="W551" s="36">
        <f t="shared" si="983"/>
        <v>5494.3351699999994</v>
      </c>
      <c r="X551" s="36">
        <f t="shared" si="983"/>
        <v>7485.7317599999997</v>
      </c>
      <c r="Y551" s="36">
        <f t="shared" si="983"/>
        <v>299.90912500000002</v>
      </c>
      <c r="Z551" s="36">
        <f t="shared" si="983"/>
        <v>0</v>
      </c>
      <c r="AA551" s="36">
        <f t="shared" si="983"/>
        <v>71.978189999999984</v>
      </c>
      <c r="AB551" s="36">
        <f t="shared" si="983"/>
        <v>0</v>
      </c>
      <c r="AC551" s="56"/>
      <c r="AD551" s="23"/>
    </row>
    <row r="552" spans="1:30" s="14" customFormat="1" ht="12.5">
      <c r="A552" s="87" t="s">
        <v>213</v>
      </c>
      <c r="B552" s="26">
        <v>2557009.25</v>
      </c>
      <c r="C552" s="134">
        <f t="shared" si="941"/>
        <v>213084.1</v>
      </c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39"/>
      <c r="Q552" s="40"/>
      <c r="R552" s="40"/>
      <c r="S552" s="40"/>
      <c r="T552" s="40"/>
      <c r="U552" s="40"/>
      <c r="V552" s="40"/>
      <c r="W552" s="40"/>
      <c r="X552" s="39">
        <v>0.96260000000000001</v>
      </c>
      <c r="Y552" s="39">
        <v>3.7400000000000003E-2</v>
      </c>
      <c r="Z552" s="39"/>
      <c r="AA552" s="39"/>
      <c r="AB552" s="39"/>
      <c r="AC552" s="56"/>
      <c r="AD552" s="23"/>
    </row>
    <row r="553" spans="1:30" s="14" customFormat="1" ht="12.5">
      <c r="A553" s="82"/>
      <c r="B553" s="29"/>
      <c r="C553" s="134"/>
      <c r="D553" s="36">
        <f>$C552*D552</f>
        <v>0</v>
      </c>
      <c r="E553" s="36">
        <f t="shared" ref="E553" si="984">$C552*E552</f>
        <v>0</v>
      </c>
      <c r="F553" s="36">
        <f t="shared" ref="F553" si="985">$C552*F552</f>
        <v>0</v>
      </c>
      <c r="G553" s="36">
        <f t="shared" ref="G553:AB553" si="986">$C552*G552</f>
        <v>0</v>
      </c>
      <c r="H553" s="36">
        <f t="shared" si="986"/>
        <v>0</v>
      </c>
      <c r="I553" s="36">
        <f t="shared" si="986"/>
        <v>0</v>
      </c>
      <c r="J553" s="36">
        <f t="shared" si="986"/>
        <v>0</v>
      </c>
      <c r="K553" s="36">
        <f t="shared" si="986"/>
        <v>0</v>
      </c>
      <c r="L553" s="36">
        <f t="shared" si="986"/>
        <v>0</v>
      </c>
      <c r="M553" s="36">
        <f t="shared" si="986"/>
        <v>0</v>
      </c>
      <c r="N553" s="36">
        <f t="shared" si="986"/>
        <v>0</v>
      </c>
      <c r="O553" s="36">
        <f t="shared" si="986"/>
        <v>0</v>
      </c>
      <c r="P553" s="36">
        <f t="shared" si="986"/>
        <v>0</v>
      </c>
      <c r="Q553" s="36">
        <f t="shared" si="986"/>
        <v>0</v>
      </c>
      <c r="R553" s="36">
        <f t="shared" si="986"/>
        <v>0</v>
      </c>
      <c r="S553" s="36">
        <f t="shared" si="986"/>
        <v>0</v>
      </c>
      <c r="T553" s="36">
        <f t="shared" si="986"/>
        <v>0</v>
      </c>
      <c r="U553" s="36">
        <f t="shared" si="986"/>
        <v>0</v>
      </c>
      <c r="V553" s="36">
        <f t="shared" si="986"/>
        <v>0</v>
      </c>
      <c r="W553" s="36">
        <f t="shared" si="986"/>
        <v>0</v>
      </c>
      <c r="X553" s="36">
        <f t="shared" si="986"/>
        <v>205114.75466000001</v>
      </c>
      <c r="Y553" s="36">
        <f t="shared" si="986"/>
        <v>7969.3453400000008</v>
      </c>
      <c r="Z553" s="36">
        <f t="shared" si="986"/>
        <v>0</v>
      </c>
      <c r="AA553" s="36">
        <f t="shared" si="986"/>
        <v>0</v>
      </c>
      <c r="AB553" s="36">
        <f t="shared" si="986"/>
        <v>0</v>
      </c>
      <c r="AC553" s="56"/>
      <c r="AD553" s="23"/>
    </row>
    <row r="554" spans="1:30" s="14" customFormat="1" ht="12.5">
      <c r="A554" s="87" t="s">
        <v>214</v>
      </c>
      <c r="B554" s="26">
        <v>834008.87</v>
      </c>
      <c r="C554" s="134">
        <f t="shared" si="941"/>
        <v>69500.740000000005</v>
      </c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39"/>
      <c r="Q554" s="40"/>
      <c r="R554" s="40"/>
      <c r="S554" s="40"/>
      <c r="T554" s="40"/>
      <c r="U554" s="40"/>
      <c r="V554" s="40"/>
      <c r="W554" s="40"/>
      <c r="X554" s="39">
        <v>0.96260000000000001</v>
      </c>
      <c r="Y554" s="39">
        <v>3.7400000000000003E-2</v>
      </c>
      <c r="Z554" s="4"/>
      <c r="AA554" s="4"/>
      <c r="AB554" s="4"/>
      <c r="AC554" s="56"/>
      <c r="AD554" s="23"/>
    </row>
    <row r="555" spans="1:30" s="14" customFormat="1" ht="12.5">
      <c r="A555" s="82"/>
      <c r="B555" s="29"/>
      <c r="C555" s="134"/>
      <c r="D555" s="36">
        <f>$C554*D554</f>
        <v>0</v>
      </c>
      <c r="E555" s="36">
        <f t="shared" ref="E555" si="987">$C554*E554</f>
        <v>0</v>
      </c>
      <c r="F555" s="36">
        <f t="shared" ref="F555" si="988">$C554*F554</f>
        <v>0</v>
      </c>
      <c r="G555" s="36">
        <f t="shared" ref="G555:AB555" si="989">$C554*G554</f>
        <v>0</v>
      </c>
      <c r="H555" s="36">
        <f t="shared" si="989"/>
        <v>0</v>
      </c>
      <c r="I555" s="36">
        <f t="shared" si="989"/>
        <v>0</v>
      </c>
      <c r="J555" s="36">
        <f t="shared" si="989"/>
        <v>0</v>
      </c>
      <c r="K555" s="36">
        <f t="shared" si="989"/>
        <v>0</v>
      </c>
      <c r="L555" s="36">
        <f t="shared" si="989"/>
        <v>0</v>
      </c>
      <c r="M555" s="36">
        <f t="shared" si="989"/>
        <v>0</v>
      </c>
      <c r="N555" s="36">
        <f t="shared" si="989"/>
        <v>0</v>
      </c>
      <c r="O555" s="36">
        <f t="shared" si="989"/>
        <v>0</v>
      </c>
      <c r="P555" s="36">
        <f t="shared" si="989"/>
        <v>0</v>
      </c>
      <c r="Q555" s="36">
        <f t="shared" si="989"/>
        <v>0</v>
      </c>
      <c r="R555" s="36">
        <f t="shared" si="989"/>
        <v>0</v>
      </c>
      <c r="S555" s="36">
        <f t="shared" si="989"/>
        <v>0</v>
      </c>
      <c r="T555" s="36">
        <f t="shared" si="989"/>
        <v>0</v>
      </c>
      <c r="U555" s="36">
        <f t="shared" si="989"/>
        <v>0</v>
      </c>
      <c r="V555" s="36">
        <f t="shared" si="989"/>
        <v>0</v>
      </c>
      <c r="W555" s="36">
        <f t="shared" si="989"/>
        <v>0</v>
      </c>
      <c r="X555" s="36">
        <f t="shared" si="989"/>
        <v>66901.412324000004</v>
      </c>
      <c r="Y555" s="36">
        <f t="shared" si="989"/>
        <v>2599.3276760000003</v>
      </c>
      <c r="Z555" s="36">
        <f t="shared" si="989"/>
        <v>0</v>
      </c>
      <c r="AA555" s="36">
        <f t="shared" si="989"/>
        <v>0</v>
      </c>
      <c r="AB555" s="36">
        <f t="shared" si="989"/>
        <v>0</v>
      </c>
      <c r="AC555" s="56"/>
      <c r="AD555" s="23"/>
    </row>
    <row r="556" spans="1:30" s="14" customFormat="1" ht="12.5">
      <c r="A556" s="87" t="s">
        <v>215</v>
      </c>
      <c r="B556" s="26">
        <v>833983.15</v>
      </c>
      <c r="C556" s="134">
        <f t="shared" si="941"/>
        <v>69498.600000000006</v>
      </c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39"/>
      <c r="Q556" s="40"/>
      <c r="R556" s="40"/>
      <c r="S556" s="40"/>
      <c r="T556" s="40"/>
      <c r="U556" s="40"/>
      <c r="V556" s="40"/>
      <c r="W556" s="40"/>
      <c r="X556" s="39">
        <v>0.96260000000000001</v>
      </c>
      <c r="Y556" s="39">
        <v>3.7400000000000003E-2</v>
      </c>
      <c r="Z556" s="39"/>
      <c r="AA556" s="39"/>
      <c r="AB556" s="39"/>
      <c r="AC556" s="56"/>
      <c r="AD556" s="23"/>
    </row>
    <row r="557" spans="1:30" s="14" customFormat="1" ht="12.5">
      <c r="A557" s="82"/>
      <c r="B557" s="29"/>
      <c r="C557" s="134"/>
      <c r="D557" s="36">
        <f>$C556*D556</f>
        <v>0</v>
      </c>
      <c r="E557" s="36">
        <f t="shared" ref="E557" si="990">$C556*E556</f>
        <v>0</v>
      </c>
      <c r="F557" s="36">
        <f t="shared" ref="F557" si="991">$C556*F556</f>
        <v>0</v>
      </c>
      <c r="G557" s="36">
        <f t="shared" ref="G557:AB557" si="992">$C556*G556</f>
        <v>0</v>
      </c>
      <c r="H557" s="36">
        <f t="shared" si="992"/>
        <v>0</v>
      </c>
      <c r="I557" s="36">
        <f t="shared" si="992"/>
        <v>0</v>
      </c>
      <c r="J557" s="36">
        <f t="shared" si="992"/>
        <v>0</v>
      </c>
      <c r="K557" s="36">
        <f t="shared" si="992"/>
        <v>0</v>
      </c>
      <c r="L557" s="36">
        <f t="shared" si="992"/>
        <v>0</v>
      </c>
      <c r="M557" s="36">
        <f t="shared" si="992"/>
        <v>0</v>
      </c>
      <c r="N557" s="36">
        <f t="shared" si="992"/>
        <v>0</v>
      </c>
      <c r="O557" s="36">
        <f t="shared" si="992"/>
        <v>0</v>
      </c>
      <c r="P557" s="36">
        <f t="shared" si="992"/>
        <v>0</v>
      </c>
      <c r="Q557" s="36">
        <f t="shared" si="992"/>
        <v>0</v>
      </c>
      <c r="R557" s="36">
        <f t="shared" si="992"/>
        <v>0</v>
      </c>
      <c r="S557" s="36">
        <f t="shared" si="992"/>
        <v>0</v>
      </c>
      <c r="T557" s="36">
        <f t="shared" si="992"/>
        <v>0</v>
      </c>
      <c r="U557" s="36">
        <f t="shared" si="992"/>
        <v>0</v>
      </c>
      <c r="V557" s="36">
        <f t="shared" si="992"/>
        <v>0</v>
      </c>
      <c r="W557" s="36">
        <f t="shared" si="992"/>
        <v>0</v>
      </c>
      <c r="X557" s="36">
        <f t="shared" si="992"/>
        <v>66899.352360000004</v>
      </c>
      <c r="Y557" s="36">
        <f t="shared" si="992"/>
        <v>2599.2476400000005</v>
      </c>
      <c r="Z557" s="36">
        <f t="shared" si="992"/>
        <v>0</v>
      </c>
      <c r="AA557" s="36">
        <f t="shared" si="992"/>
        <v>0</v>
      </c>
      <c r="AB557" s="36">
        <f t="shared" si="992"/>
        <v>0</v>
      </c>
      <c r="AC557" s="56"/>
      <c r="AD557" s="23"/>
    </row>
    <row r="558" spans="1:30" s="14" customFormat="1" ht="12.5">
      <c r="A558" s="87" t="s">
        <v>216</v>
      </c>
      <c r="B558" s="26">
        <v>3216690.95</v>
      </c>
      <c r="C558" s="134">
        <f t="shared" si="941"/>
        <v>268057.58</v>
      </c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39"/>
      <c r="Q558" s="40"/>
      <c r="R558" s="40"/>
      <c r="S558" s="40"/>
      <c r="T558" s="40"/>
      <c r="U558" s="40"/>
      <c r="V558" s="40"/>
      <c r="W558" s="40"/>
      <c r="X558" s="39">
        <v>0.96260000000000001</v>
      </c>
      <c r="Y558" s="39">
        <v>3.7400000000000003E-2</v>
      </c>
      <c r="Z558" s="39"/>
      <c r="AA558" s="39"/>
      <c r="AB558" s="39"/>
      <c r="AC558" s="56"/>
      <c r="AD558" s="23"/>
    </row>
    <row r="559" spans="1:30" s="14" customFormat="1" ht="12.5">
      <c r="A559" s="82"/>
      <c r="B559" s="29"/>
      <c r="C559" s="134"/>
      <c r="D559" s="36">
        <f>$C558*D558</f>
        <v>0</v>
      </c>
      <c r="E559" s="36">
        <f t="shared" ref="E559" si="993">$C558*E558</f>
        <v>0</v>
      </c>
      <c r="F559" s="36">
        <f t="shared" ref="F559" si="994">$C558*F558</f>
        <v>0</v>
      </c>
      <c r="G559" s="36">
        <f t="shared" ref="G559:AB559" si="995">$C558*G558</f>
        <v>0</v>
      </c>
      <c r="H559" s="36">
        <f t="shared" si="995"/>
        <v>0</v>
      </c>
      <c r="I559" s="36">
        <f t="shared" si="995"/>
        <v>0</v>
      </c>
      <c r="J559" s="36">
        <f t="shared" si="995"/>
        <v>0</v>
      </c>
      <c r="K559" s="36">
        <f t="shared" si="995"/>
        <v>0</v>
      </c>
      <c r="L559" s="36">
        <f t="shared" si="995"/>
        <v>0</v>
      </c>
      <c r="M559" s="36">
        <f t="shared" si="995"/>
        <v>0</v>
      </c>
      <c r="N559" s="36">
        <f t="shared" si="995"/>
        <v>0</v>
      </c>
      <c r="O559" s="36">
        <f t="shared" si="995"/>
        <v>0</v>
      </c>
      <c r="P559" s="36">
        <f t="shared" si="995"/>
        <v>0</v>
      </c>
      <c r="Q559" s="36">
        <f t="shared" si="995"/>
        <v>0</v>
      </c>
      <c r="R559" s="36">
        <f t="shared" si="995"/>
        <v>0</v>
      </c>
      <c r="S559" s="36">
        <f t="shared" si="995"/>
        <v>0</v>
      </c>
      <c r="T559" s="36">
        <f t="shared" si="995"/>
        <v>0</v>
      </c>
      <c r="U559" s="36">
        <f t="shared" si="995"/>
        <v>0</v>
      </c>
      <c r="V559" s="36">
        <f t="shared" si="995"/>
        <v>0</v>
      </c>
      <c r="W559" s="36">
        <f t="shared" si="995"/>
        <v>0</v>
      </c>
      <c r="X559" s="36">
        <f t="shared" si="995"/>
        <v>258032.22650800002</v>
      </c>
      <c r="Y559" s="36">
        <f t="shared" si="995"/>
        <v>10025.353492000002</v>
      </c>
      <c r="Z559" s="36">
        <f t="shared" si="995"/>
        <v>0</v>
      </c>
      <c r="AA559" s="36">
        <f t="shared" si="995"/>
        <v>0</v>
      </c>
      <c r="AB559" s="36">
        <f t="shared" si="995"/>
        <v>0</v>
      </c>
      <c r="AC559" s="56"/>
      <c r="AD559" s="23"/>
    </row>
    <row r="560" spans="1:30" s="14" customFormat="1" ht="12.5">
      <c r="A560" s="81" t="s">
        <v>260</v>
      </c>
      <c r="B560" s="176">
        <v>996031.01</v>
      </c>
      <c r="C560" s="134">
        <f t="shared" si="941"/>
        <v>83002.58</v>
      </c>
      <c r="D560" s="41"/>
      <c r="E560" s="41"/>
      <c r="F560" s="41"/>
      <c r="G560" s="41"/>
      <c r="H560" s="39">
        <v>3.0499999999999999E-2</v>
      </c>
      <c r="I560" s="39"/>
      <c r="J560" s="39"/>
      <c r="K560" s="39"/>
      <c r="L560" s="39"/>
      <c r="M560" s="39"/>
      <c r="N560" s="39"/>
      <c r="O560" s="39"/>
      <c r="P560" s="39">
        <v>2.0999999999999999E-3</v>
      </c>
      <c r="Q560" s="39"/>
      <c r="R560" s="39">
        <v>8.3000000000000001E-3</v>
      </c>
      <c r="S560" s="39"/>
      <c r="T560" s="39">
        <v>0.91359999999999997</v>
      </c>
      <c r="U560" s="39"/>
      <c r="V560" s="39">
        <v>1.9300000000000001E-2</v>
      </c>
      <c r="W560" s="39">
        <v>2.46E-2</v>
      </c>
      <c r="X560" s="39"/>
      <c r="Y560" s="39"/>
      <c r="Z560" s="39">
        <v>1.6000000000000001E-3</v>
      </c>
      <c r="AA560" s="39">
        <v>0</v>
      </c>
      <c r="AB560" s="39">
        <v>0</v>
      </c>
      <c r="AC560" s="56"/>
      <c r="AD560" s="23"/>
    </row>
    <row r="561" spans="1:30" s="14" customFormat="1" ht="12.5">
      <c r="A561" s="82"/>
      <c r="B561" s="113"/>
      <c r="C561" s="134"/>
      <c r="D561" s="36">
        <f t="shared" ref="D561" si="996">$C560*D560</f>
        <v>0</v>
      </c>
      <c r="E561" s="36">
        <f t="shared" ref="E561" si="997">$C560*E560</f>
        <v>0</v>
      </c>
      <c r="F561" s="36">
        <f t="shared" ref="F561:O561" si="998">$C560*F560</f>
        <v>0</v>
      </c>
      <c r="G561" s="36">
        <f t="shared" si="998"/>
        <v>0</v>
      </c>
      <c r="H561" s="36">
        <f t="shared" si="998"/>
        <v>2531.5786899999998</v>
      </c>
      <c r="I561" s="36">
        <f t="shared" si="998"/>
        <v>0</v>
      </c>
      <c r="J561" s="36">
        <f t="shared" si="998"/>
        <v>0</v>
      </c>
      <c r="K561" s="36">
        <f t="shared" si="998"/>
        <v>0</v>
      </c>
      <c r="L561" s="36">
        <f t="shared" si="998"/>
        <v>0</v>
      </c>
      <c r="M561" s="36">
        <f t="shared" si="998"/>
        <v>0</v>
      </c>
      <c r="N561" s="36">
        <f t="shared" si="998"/>
        <v>0</v>
      </c>
      <c r="O561" s="36">
        <f t="shared" si="998"/>
        <v>0</v>
      </c>
      <c r="P561" s="36">
        <f t="shared" ref="P561" si="999">$C560*P560</f>
        <v>174.305418</v>
      </c>
      <c r="Q561" s="36">
        <f t="shared" ref="Q561" si="1000">$C560*Q560</f>
        <v>0</v>
      </c>
      <c r="R561" s="36">
        <f t="shared" ref="R561:AB561" si="1001">$C560*R560</f>
        <v>688.92141400000003</v>
      </c>
      <c r="S561" s="36">
        <f t="shared" si="1001"/>
        <v>0</v>
      </c>
      <c r="T561" s="36">
        <f t="shared" si="1001"/>
        <v>75831.157087999993</v>
      </c>
      <c r="U561" s="36">
        <f t="shared" si="1001"/>
        <v>0</v>
      </c>
      <c r="V561" s="36">
        <f t="shared" si="1001"/>
        <v>1601.9497940000001</v>
      </c>
      <c r="W561" s="36">
        <f t="shared" si="1001"/>
        <v>2041.863468</v>
      </c>
      <c r="X561" s="36">
        <f t="shared" si="1001"/>
        <v>0</v>
      </c>
      <c r="Y561" s="36">
        <f t="shared" si="1001"/>
        <v>0</v>
      </c>
      <c r="Z561" s="36">
        <f t="shared" si="1001"/>
        <v>132.80412800000002</v>
      </c>
      <c r="AA561" s="36">
        <f t="shared" si="1001"/>
        <v>0</v>
      </c>
      <c r="AB561" s="36">
        <f t="shared" si="1001"/>
        <v>0</v>
      </c>
      <c r="AC561" s="56"/>
      <c r="AD561" s="23"/>
    </row>
    <row r="562" spans="1:30" s="14" customFormat="1" ht="12.5">
      <c r="A562" s="81" t="s">
        <v>261</v>
      </c>
      <c r="B562" s="176">
        <v>2891430.86</v>
      </c>
      <c r="C562" s="134">
        <f t="shared" si="941"/>
        <v>240952.57</v>
      </c>
      <c r="D562" s="39">
        <v>4.9599999999999998E-2</v>
      </c>
      <c r="E562" s="41"/>
      <c r="F562" s="41"/>
      <c r="G562" s="41"/>
      <c r="H562" s="39"/>
      <c r="I562" s="39"/>
      <c r="J562" s="39"/>
      <c r="K562" s="39"/>
      <c r="L562" s="39"/>
      <c r="M562" s="39"/>
      <c r="N562" s="39"/>
      <c r="O562" s="39"/>
      <c r="P562" s="39">
        <v>1.5E-3</v>
      </c>
      <c r="Q562" s="39">
        <v>0.442</v>
      </c>
      <c r="R562" s="39"/>
      <c r="S562" s="39">
        <v>5.3E-3</v>
      </c>
      <c r="T562" s="39"/>
      <c r="U562" s="39"/>
      <c r="V562" s="39"/>
      <c r="W562" s="39"/>
      <c r="X562" s="39">
        <v>0.48080000000000001</v>
      </c>
      <c r="Y562" s="39">
        <v>1.9199999999999998E-2</v>
      </c>
      <c r="Z562" s="39">
        <v>1.6000000000000001E-3</v>
      </c>
      <c r="AA562" s="39">
        <v>0</v>
      </c>
      <c r="AB562" s="39">
        <v>0</v>
      </c>
      <c r="AC562" s="56"/>
      <c r="AD562" s="23"/>
    </row>
    <row r="563" spans="1:30" s="14" customFormat="1" ht="12.5">
      <c r="A563" s="82"/>
      <c r="B563" s="113"/>
      <c r="C563" s="134"/>
      <c r="D563" s="36">
        <f t="shared" ref="D563" si="1002">$C562*D562</f>
        <v>11951.247471999999</v>
      </c>
      <c r="E563" s="36">
        <f t="shared" ref="E563" si="1003">$C562*E562</f>
        <v>0</v>
      </c>
      <c r="F563" s="36">
        <f t="shared" ref="F563:O563" si="1004">$C562*F562</f>
        <v>0</v>
      </c>
      <c r="G563" s="36">
        <f t="shared" si="1004"/>
        <v>0</v>
      </c>
      <c r="H563" s="36">
        <f t="shared" si="1004"/>
        <v>0</v>
      </c>
      <c r="I563" s="36">
        <f t="shared" si="1004"/>
        <v>0</v>
      </c>
      <c r="J563" s="36">
        <f t="shared" si="1004"/>
        <v>0</v>
      </c>
      <c r="K563" s="36">
        <f t="shared" si="1004"/>
        <v>0</v>
      </c>
      <c r="L563" s="36">
        <f t="shared" si="1004"/>
        <v>0</v>
      </c>
      <c r="M563" s="36">
        <f t="shared" si="1004"/>
        <v>0</v>
      </c>
      <c r="N563" s="36">
        <f t="shared" si="1004"/>
        <v>0</v>
      </c>
      <c r="O563" s="36">
        <f t="shared" si="1004"/>
        <v>0</v>
      </c>
      <c r="P563" s="36">
        <f t="shared" ref="P563" si="1005">$C562*P562</f>
        <v>361.428855</v>
      </c>
      <c r="Q563" s="36">
        <f t="shared" ref="Q563" si="1006">$C562*Q562</f>
        <v>106501.03594</v>
      </c>
      <c r="R563" s="36">
        <f t="shared" ref="R563:AB563" si="1007">$C562*R562</f>
        <v>0</v>
      </c>
      <c r="S563" s="36">
        <f t="shared" si="1007"/>
        <v>1277.0486210000001</v>
      </c>
      <c r="T563" s="36">
        <f t="shared" si="1007"/>
        <v>0</v>
      </c>
      <c r="U563" s="36">
        <f t="shared" si="1007"/>
        <v>0</v>
      </c>
      <c r="V563" s="36">
        <f t="shared" si="1007"/>
        <v>0</v>
      </c>
      <c r="W563" s="36">
        <f t="shared" si="1007"/>
        <v>0</v>
      </c>
      <c r="X563" s="36">
        <f t="shared" si="1007"/>
        <v>115849.995656</v>
      </c>
      <c r="Y563" s="36">
        <f t="shared" si="1007"/>
        <v>4626.2893439999998</v>
      </c>
      <c r="Z563" s="36">
        <f t="shared" si="1007"/>
        <v>385.524112</v>
      </c>
      <c r="AA563" s="36">
        <f t="shared" si="1007"/>
        <v>0</v>
      </c>
      <c r="AB563" s="36">
        <f t="shared" si="1007"/>
        <v>0</v>
      </c>
      <c r="AC563" s="56"/>
      <c r="AD563" s="23"/>
    </row>
    <row r="564" spans="1:30" s="14" customFormat="1" ht="12.5">
      <c r="A564" s="87" t="s">
        <v>278</v>
      </c>
      <c r="B564" s="26">
        <f>16484145.97/2</f>
        <v>8242072.9850000003</v>
      </c>
      <c r="C564" s="134">
        <f t="shared" si="941"/>
        <v>686839.42</v>
      </c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39"/>
      <c r="Q564" s="40"/>
      <c r="R564" s="40"/>
      <c r="S564" s="40"/>
      <c r="T564" s="40"/>
      <c r="U564" s="40"/>
      <c r="V564" s="40"/>
      <c r="W564" s="40"/>
      <c r="X564" s="39">
        <v>0.96260000000000001</v>
      </c>
      <c r="Y564" s="39">
        <v>3.7400000000000003E-2</v>
      </c>
      <c r="Z564" s="39"/>
      <c r="AA564" s="39"/>
      <c r="AB564" s="39"/>
      <c r="AC564" s="56"/>
      <c r="AD564" s="23"/>
    </row>
    <row r="565" spans="1:30" s="14" customFormat="1" ht="12.5">
      <c r="A565" s="82"/>
      <c r="B565" s="29"/>
      <c r="C565" s="134"/>
      <c r="D565" s="36">
        <f>$C564*D564</f>
        <v>0</v>
      </c>
      <c r="E565" s="36">
        <f t="shared" ref="E565" si="1008">$C564*E564</f>
        <v>0</v>
      </c>
      <c r="F565" s="36">
        <f t="shared" ref="F565" si="1009">$C564*F564</f>
        <v>0</v>
      </c>
      <c r="G565" s="36">
        <f t="shared" ref="G565:AB565" si="1010">$C564*G564</f>
        <v>0</v>
      </c>
      <c r="H565" s="36">
        <f t="shared" si="1010"/>
        <v>0</v>
      </c>
      <c r="I565" s="36">
        <f t="shared" si="1010"/>
        <v>0</v>
      </c>
      <c r="J565" s="36">
        <f t="shared" si="1010"/>
        <v>0</v>
      </c>
      <c r="K565" s="36">
        <f t="shared" si="1010"/>
        <v>0</v>
      </c>
      <c r="L565" s="36">
        <f t="shared" si="1010"/>
        <v>0</v>
      </c>
      <c r="M565" s="36">
        <f t="shared" si="1010"/>
        <v>0</v>
      </c>
      <c r="N565" s="36">
        <f t="shared" si="1010"/>
        <v>0</v>
      </c>
      <c r="O565" s="36">
        <f t="shared" si="1010"/>
        <v>0</v>
      </c>
      <c r="P565" s="36">
        <f t="shared" si="1010"/>
        <v>0</v>
      </c>
      <c r="Q565" s="36">
        <f t="shared" si="1010"/>
        <v>0</v>
      </c>
      <c r="R565" s="36">
        <f t="shared" si="1010"/>
        <v>0</v>
      </c>
      <c r="S565" s="36">
        <f t="shared" si="1010"/>
        <v>0</v>
      </c>
      <c r="T565" s="36">
        <f t="shared" si="1010"/>
        <v>0</v>
      </c>
      <c r="U565" s="36">
        <f t="shared" si="1010"/>
        <v>0</v>
      </c>
      <c r="V565" s="36">
        <f t="shared" si="1010"/>
        <v>0</v>
      </c>
      <c r="W565" s="36">
        <f t="shared" si="1010"/>
        <v>0</v>
      </c>
      <c r="X565" s="36">
        <f t="shared" si="1010"/>
        <v>661151.62569200003</v>
      </c>
      <c r="Y565" s="36">
        <f t="shared" si="1010"/>
        <v>25687.794308000004</v>
      </c>
      <c r="Z565" s="36">
        <f t="shared" si="1010"/>
        <v>0</v>
      </c>
      <c r="AA565" s="36">
        <f t="shared" si="1010"/>
        <v>0</v>
      </c>
      <c r="AB565" s="36">
        <f t="shared" si="1010"/>
        <v>0</v>
      </c>
      <c r="AC565" s="56"/>
      <c r="AD565" s="23"/>
    </row>
    <row r="566" spans="1:30" s="14" customFormat="1" ht="12.5">
      <c r="A566" s="87" t="s">
        <v>275</v>
      </c>
      <c r="B566" s="26">
        <f>16484145.97/2</f>
        <v>8242072.9850000003</v>
      </c>
      <c r="C566" s="134">
        <f t="shared" si="941"/>
        <v>686839.42</v>
      </c>
      <c r="D566" s="35">
        <v>1.5800000000000002E-2</v>
      </c>
      <c r="E566" s="35">
        <v>0.1371</v>
      </c>
      <c r="F566" s="35">
        <v>5.4899999999999997E-2</v>
      </c>
      <c r="G566" s="35">
        <v>7.6899999999999996E-2</v>
      </c>
      <c r="H566" s="35">
        <v>4.1599999999999998E-2</v>
      </c>
      <c r="I566" s="35">
        <v>0.13250000000000001</v>
      </c>
      <c r="J566" s="35">
        <v>2.07E-2</v>
      </c>
      <c r="K566" s="35">
        <v>3.1800000000000002E-2</v>
      </c>
      <c r="L566" s="35">
        <v>1.6500000000000001E-2</v>
      </c>
      <c r="M566" s="35">
        <v>2.5700000000000001E-2</v>
      </c>
      <c r="N566" s="35">
        <v>0.14199999999999999</v>
      </c>
      <c r="O566" s="35">
        <v>2.3E-2</v>
      </c>
      <c r="P566" s="35">
        <v>0</v>
      </c>
      <c r="Q566" s="35">
        <v>3.7999999999999999E-2</v>
      </c>
      <c r="R566" s="35">
        <v>1.8800000000000001E-2</v>
      </c>
      <c r="S566" s="35">
        <v>4.1999999999999997E-3</v>
      </c>
      <c r="T566" s="35">
        <v>5.3199999999999997E-2</v>
      </c>
      <c r="U566" s="35">
        <v>1.8100000000000002E-2</v>
      </c>
      <c r="V566" s="35">
        <v>3.7900000000000003E-2</v>
      </c>
      <c r="W566" s="35">
        <v>4.58E-2</v>
      </c>
      <c r="X566" s="35">
        <v>6.2399999999999997E-2</v>
      </c>
      <c r="Y566" s="35">
        <v>2.5000000000000001E-3</v>
      </c>
      <c r="Z566" s="4">
        <v>0</v>
      </c>
      <c r="AA566" s="4">
        <v>5.9999999999999995E-4</v>
      </c>
      <c r="AB566" s="4">
        <v>0</v>
      </c>
      <c r="AC566" s="56"/>
      <c r="AD566" s="23"/>
    </row>
    <row r="567" spans="1:30" s="14" customFormat="1" ht="12.5">
      <c r="A567" s="82"/>
      <c r="B567" s="29"/>
      <c r="C567" s="134"/>
      <c r="D567" s="36">
        <f>$C566*D566</f>
        <v>10852.062836000001</v>
      </c>
      <c r="E567" s="36">
        <f t="shared" ref="E567" si="1011">$C566*E566</f>
        <v>94165.684482000011</v>
      </c>
      <c r="F567" s="36">
        <f t="shared" ref="F567" si="1012">$C566*F566</f>
        <v>37707.484157999999</v>
      </c>
      <c r="G567" s="36">
        <f t="shared" ref="G567:AB567" si="1013">$C566*G566</f>
        <v>52817.951397999997</v>
      </c>
      <c r="H567" s="36">
        <f t="shared" si="1013"/>
        <v>28572.519872000001</v>
      </c>
      <c r="I567" s="36">
        <f t="shared" si="1013"/>
        <v>91006.223150000005</v>
      </c>
      <c r="J567" s="36">
        <f t="shared" si="1013"/>
        <v>14217.575994000001</v>
      </c>
      <c r="K567" s="36">
        <f t="shared" si="1013"/>
        <v>21841.493556000001</v>
      </c>
      <c r="L567" s="36">
        <f t="shared" si="1013"/>
        <v>11332.85043</v>
      </c>
      <c r="M567" s="36">
        <f t="shared" si="1013"/>
        <v>17651.773094</v>
      </c>
      <c r="N567" s="36">
        <f t="shared" si="1013"/>
        <v>97531.197639999999</v>
      </c>
      <c r="O567" s="36">
        <f t="shared" si="1013"/>
        <v>15797.30666</v>
      </c>
      <c r="P567" s="36">
        <f t="shared" si="1013"/>
        <v>0</v>
      </c>
      <c r="Q567" s="36">
        <f t="shared" si="1013"/>
        <v>26099.897960000002</v>
      </c>
      <c r="R567" s="36">
        <f t="shared" si="1013"/>
        <v>12912.581096000002</v>
      </c>
      <c r="S567" s="36">
        <f t="shared" si="1013"/>
        <v>2884.7255639999998</v>
      </c>
      <c r="T567" s="36">
        <f t="shared" si="1013"/>
        <v>36539.857144000001</v>
      </c>
      <c r="U567" s="36">
        <f t="shared" si="1013"/>
        <v>12431.793502000002</v>
      </c>
      <c r="V567" s="36">
        <f t="shared" si="1013"/>
        <v>26031.214018000002</v>
      </c>
      <c r="W567" s="36">
        <f t="shared" si="1013"/>
        <v>31457.245436000001</v>
      </c>
      <c r="X567" s="36">
        <f t="shared" si="1013"/>
        <v>42858.779807999999</v>
      </c>
      <c r="Y567" s="36">
        <f t="shared" si="1013"/>
        <v>1717.0985500000002</v>
      </c>
      <c r="Z567" s="36">
        <f t="shared" si="1013"/>
        <v>0</v>
      </c>
      <c r="AA567" s="36">
        <f t="shared" si="1013"/>
        <v>412.10365200000001</v>
      </c>
      <c r="AB567" s="36">
        <f t="shared" si="1013"/>
        <v>0</v>
      </c>
      <c r="AC567" s="56"/>
      <c r="AD567" s="23"/>
    </row>
    <row r="568" spans="1:30" s="14" customFormat="1" ht="12.5">
      <c r="A568" s="87" t="s">
        <v>279</v>
      </c>
      <c r="B568" s="26">
        <f>5035525.96/2</f>
        <v>2517762.98</v>
      </c>
      <c r="C568" s="134">
        <f t="shared" si="941"/>
        <v>209813.58</v>
      </c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39"/>
      <c r="Q568" s="40"/>
      <c r="R568" s="40"/>
      <c r="S568" s="40"/>
      <c r="T568" s="40"/>
      <c r="U568" s="40"/>
      <c r="V568" s="40"/>
      <c r="W568" s="40"/>
      <c r="X568" s="39">
        <v>0.96260000000000001</v>
      </c>
      <c r="Y568" s="39">
        <v>3.7400000000000003E-2</v>
      </c>
      <c r="Z568" s="39"/>
      <c r="AA568" s="39"/>
      <c r="AB568" s="39"/>
      <c r="AC568" s="56"/>
      <c r="AD568" s="23"/>
    </row>
    <row r="569" spans="1:30" s="14" customFormat="1" ht="12.5">
      <c r="A569" s="82"/>
      <c r="B569" s="29"/>
      <c r="C569" s="134"/>
      <c r="D569" s="36">
        <f>$C568*D568</f>
        <v>0</v>
      </c>
      <c r="E569" s="36">
        <f t="shared" ref="E569" si="1014">$C568*E568</f>
        <v>0</v>
      </c>
      <c r="F569" s="36">
        <f t="shared" ref="F569" si="1015">$C568*F568</f>
        <v>0</v>
      </c>
      <c r="G569" s="36">
        <f t="shared" ref="G569:AB569" si="1016">$C568*G568</f>
        <v>0</v>
      </c>
      <c r="H569" s="36">
        <f t="shared" si="1016"/>
        <v>0</v>
      </c>
      <c r="I569" s="36">
        <f t="shared" si="1016"/>
        <v>0</v>
      </c>
      <c r="J569" s="36">
        <f t="shared" si="1016"/>
        <v>0</v>
      </c>
      <c r="K569" s="36">
        <f t="shared" si="1016"/>
        <v>0</v>
      </c>
      <c r="L569" s="36">
        <f t="shared" si="1016"/>
        <v>0</v>
      </c>
      <c r="M569" s="36">
        <f t="shared" si="1016"/>
        <v>0</v>
      </c>
      <c r="N569" s="36">
        <f t="shared" si="1016"/>
        <v>0</v>
      </c>
      <c r="O569" s="36">
        <f t="shared" si="1016"/>
        <v>0</v>
      </c>
      <c r="P569" s="36">
        <f t="shared" si="1016"/>
        <v>0</v>
      </c>
      <c r="Q569" s="36">
        <f t="shared" si="1016"/>
        <v>0</v>
      </c>
      <c r="R569" s="36">
        <f t="shared" si="1016"/>
        <v>0</v>
      </c>
      <c r="S569" s="36">
        <f t="shared" si="1016"/>
        <v>0</v>
      </c>
      <c r="T569" s="36">
        <f t="shared" si="1016"/>
        <v>0</v>
      </c>
      <c r="U569" s="36">
        <f t="shared" si="1016"/>
        <v>0</v>
      </c>
      <c r="V569" s="36">
        <f t="shared" si="1016"/>
        <v>0</v>
      </c>
      <c r="W569" s="36">
        <f t="shared" si="1016"/>
        <v>0</v>
      </c>
      <c r="X569" s="36">
        <f t="shared" si="1016"/>
        <v>201966.552108</v>
      </c>
      <c r="Y569" s="36">
        <f t="shared" si="1016"/>
        <v>7847.0278920000001</v>
      </c>
      <c r="Z569" s="36">
        <f t="shared" si="1016"/>
        <v>0</v>
      </c>
      <c r="AA569" s="36">
        <f t="shared" si="1016"/>
        <v>0</v>
      </c>
      <c r="AB569" s="36">
        <f t="shared" si="1016"/>
        <v>0</v>
      </c>
      <c r="AC569" s="56"/>
      <c r="AD569" s="23"/>
    </row>
    <row r="570" spans="1:30" s="14" customFormat="1" ht="12.5">
      <c r="A570" s="87" t="s">
        <v>276</v>
      </c>
      <c r="B570" s="26">
        <f>5035525.96/2</f>
        <v>2517762.98</v>
      </c>
      <c r="C570" s="134">
        <f t="shared" si="941"/>
        <v>209813.58</v>
      </c>
      <c r="D570" s="35">
        <v>1.5800000000000002E-2</v>
      </c>
      <c r="E570" s="35">
        <v>0.1371</v>
      </c>
      <c r="F570" s="35">
        <v>5.4899999999999997E-2</v>
      </c>
      <c r="G570" s="35">
        <v>7.6899999999999996E-2</v>
      </c>
      <c r="H570" s="35">
        <v>4.1599999999999998E-2</v>
      </c>
      <c r="I570" s="35">
        <v>0.13250000000000001</v>
      </c>
      <c r="J570" s="35">
        <v>2.07E-2</v>
      </c>
      <c r="K570" s="35">
        <v>3.1800000000000002E-2</v>
      </c>
      <c r="L570" s="35">
        <v>1.6500000000000001E-2</v>
      </c>
      <c r="M570" s="35">
        <v>2.5700000000000001E-2</v>
      </c>
      <c r="N570" s="35">
        <v>0.14199999999999999</v>
      </c>
      <c r="O570" s="35">
        <v>2.3E-2</v>
      </c>
      <c r="P570" s="35">
        <v>0</v>
      </c>
      <c r="Q570" s="35">
        <v>3.7999999999999999E-2</v>
      </c>
      <c r="R570" s="35">
        <v>1.8800000000000001E-2</v>
      </c>
      <c r="S570" s="35">
        <v>4.1999999999999997E-3</v>
      </c>
      <c r="T570" s="35">
        <v>5.3199999999999997E-2</v>
      </c>
      <c r="U570" s="35">
        <v>1.8100000000000002E-2</v>
      </c>
      <c r="V570" s="35">
        <v>3.7900000000000003E-2</v>
      </c>
      <c r="W570" s="35">
        <v>4.58E-2</v>
      </c>
      <c r="X570" s="35">
        <v>6.2399999999999997E-2</v>
      </c>
      <c r="Y570" s="35">
        <v>2.5000000000000001E-3</v>
      </c>
      <c r="Z570" s="4">
        <v>0</v>
      </c>
      <c r="AA570" s="4">
        <v>5.9999999999999995E-4</v>
      </c>
      <c r="AB570" s="4">
        <v>0</v>
      </c>
      <c r="AC570" s="56"/>
      <c r="AD570" s="23"/>
    </row>
    <row r="571" spans="1:30" s="14" customFormat="1" ht="12.5">
      <c r="A571" s="82"/>
      <c r="B571" s="29"/>
      <c r="C571" s="134"/>
      <c r="D571" s="36">
        <f>$C570*D570</f>
        <v>3315.054564</v>
      </c>
      <c r="E571" s="36">
        <f t="shared" ref="E571" si="1017">$C570*E570</f>
        <v>28765.441817999999</v>
      </c>
      <c r="F571" s="36">
        <f t="shared" ref="F571" si="1018">$C570*F570</f>
        <v>11518.765541999999</v>
      </c>
      <c r="G571" s="36">
        <f t="shared" ref="G571:AB571" si="1019">$C570*G570</f>
        <v>16134.664301999997</v>
      </c>
      <c r="H571" s="36">
        <f t="shared" si="1019"/>
        <v>8728.2449279999983</v>
      </c>
      <c r="I571" s="36">
        <f t="shared" si="1019"/>
        <v>27800.299350000001</v>
      </c>
      <c r="J571" s="36">
        <f t="shared" si="1019"/>
        <v>4343.141106</v>
      </c>
      <c r="K571" s="36">
        <f t="shared" si="1019"/>
        <v>6672.0718440000001</v>
      </c>
      <c r="L571" s="36">
        <f t="shared" si="1019"/>
        <v>3461.92407</v>
      </c>
      <c r="M571" s="36">
        <f t="shared" si="1019"/>
        <v>5392.209006</v>
      </c>
      <c r="N571" s="36">
        <f t="shared" si="1019"/>
        <v>29793.528359999997</v>
      </c>
      <c r="O571" s="36">
        <f t="shared" si="1019"/>
        <v>4825.71234</v>
      </c>
      <c r="P571" s="36">
        <f t="shared" si="1019"/>
        <v>0</v>
      </c>
      <c r="Q571" s="36">
        <f t="shared" si="1019"/>
        <v>7972.9160399999992</v>
      </c>
      <c r="R571" s="36">
        <f t="shared" si="1019"/>
        <v>3944.495304</v>
      </c>
      <c r="S571" s="36">
        <f t="shared" si="1019"/>
        <v>881.21703599999989</v>
      </c>
      <c r="T571" s="36">
        <f t="shared" si="1019"/>
        <v>11162.082455999998</v>
      </c>
      <c r="U571" s="36">
        <f t="shared" si="1019"/>
        <v>3797.625798</v>
      </c>
      <c r="V571" s="36">
        <f t="shared" si="1019"/>
        <v>7951.9346820000001</v>
      </c>
      <c r="W571" s="36">
        <f t="shared" si="1019"/>
        <v>9609.4619640000001</v>
      </c>
      <c r="X571" s="36">
        <f t="shared" si="1019"/>
        <v>13092.367391999998</v>
      </c>
      <c r="Y571" s="36">
        <f t="shared" si="1019"/>
        <v>524.53395</v>
      </c>
      <c r="Z571" s="36">
        <f t="shared" si="1019"/>
        <v>0</v>
      </c>
      <c r="AA571" s="36">
        <f t="shared" si="1019"/>
        <v>125.88814799999999</v>
      </c>
      <c r="AB571" s="36">
        <f t="shared" si="1019"/>
        <v>0</v>
      </c>
      <c r="AC571" s="56"/>
      <c r="AD571" s="23"/>
    </row>
    <row r="572" spans="1:30" s="14" customFormat="1" ht="12.5">
      <c r="A572" s="87" t="s">
        <v>280</v>
      </c>
      <c r="B572" s="26">
        <f>5035525.87/2</f>
        <v>2517762.9350000001</v>
      </c>
      <c r="C572" s="134">
        <f t="shared" si="941"/>
        <v>209813.58</v>
      </c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39"/>
      <c r="Q572" s="40"/>
      <c r="R572" s="40"/>
      <c r="S572" s="40"/>
      <c r="T572" s="40"/>
      <c r="U572" s="40"/>
      <c r="V572" s="40"/>
      <c r="W572" s="40"/>
      <c r="X572" s="39">
        <v>0.96260000000000001</v>
      </c>
      <c r="Y572" s="39">
        <v>3.7400000000000003E-2</v>
      </c>
      <c r="Z572" s="39"/>
      <c r="AA572" s="39"/>
      <c r="AB572" s="39"/>
      <c r="AC572" s="56"/>
      <c r="AD572" s="23"/>
    </row>
    <row r="573" spans="1:30" s="14" customFormat="1" ht="12.5">
      <c r="A573" s="82"/>
      <c r="B573" s="29"/>
      <c r="C573" s="134"/>
      <c r="D573" s="36">
        <f t="shared" ref="D573" si="1020">$C572*D572</f>
        <v>0</v>
      </c>
      <c r="E573" s="36">
        <f t="shared" ref="E573" si="1021">$C572*E572</f>
        <v>0</v>
      </c>
      <c r="F573" s="36">
        <f t="shared" ref="F573:AB573" si="1022">$C572*F572</f>
        <v>0</v>
      </c>
      <c r="G573" s="36">
        <f t="shared" si="1022"/>
        <v>0</v>
      </c>
      <c r="H573" s="36">
        <f t="shared" si="1022"/>
        <v>0</v>
      </c>
      <c r="I573" s="36">
        <f t="shared" si="1022"/>
        <v>0</v>
      </c>
      <c r="J573" s="36">
        <f t="shared" si="1022"/>
        <v>0</v>
      </c>
      <c r="K573" s="36">
        <f t="shared" si="1022"/>
        <v>0</v>
      </c>
      <c r="L573" s="36">
        <f t="shared" si="1022"/>
        <v>0</v>
      </c>
      <c r="M573" s="36">
        <f t="shared" si="1022"/>
        <v>0</v>
      </c>
      <c r="N573" s="36">
        <f t="shared" si="1022"/>
        <v>0</v>
      </c>
      <c r="O573" s="36">
        <f t="shared" si="1022"/>
        <v>0</v>
      </c>
      <c r="P573" s="36">
        <f t="shared" si="1022"/>
        <v>0</v>
      </c>
      <c r="Q573" s="36">
        <f t="shared" si="1022"/>
        <v>0</v>
      </c>
      <c r="R573" s="36">
        <f t="shared" si="1022"/>
        <v>0</v>
      </c>
      <c r="S573" s="36">
        <f t="shared" si="1022"/>
        <v>0</v>
      </c>
      <c r="T573" s="36">
        <f t="shared" si="1022"/>
        <v>0</v>
      </c>
      <c r="U573" s="36">
        <f t="shared" si="1022"/>
        <v>0</v>
      </c>
      <c r="V573" s="36">
        <f t="shared" si="1022"/>
        <v>0</v>
      </c>
      <c r="W573" s="36">
        <f t="shared" si="1022"/>
        <v>0</v>
      </c>
      <c r="X573" s="36">
        <f t="shared" si="1022"/>
        <v>201966.552108</v>
      </c>
      <c r="Y573" s="36">
        <f t="shared" si="1022"/>
        <v>7847.0278920000001</v>
      </c>
      <c r="Z573" s="36">
        <f t="shared" si="1022"/>
        <v>0</v>
      </c>
      <c r="AA573" s="36">
        <f t="shared" si="1022"/>
        <v>0</v>
      </c>
      <c r="AB573" s="36">
        <f t="shared" si="1022"/>
        <v>0</v>
      </c>
      <c r="AC573" s="56"/>
      <c r="AD573" s="23"/>
    </row>
    <row r="574" spans="1:30" s="14" customFormat="1" ht="12.5">
      <c r="A574" s="87" t="s">
        <v>277</v>
      </c>
      <c r="B574" s="26">
        <f>5035525.87/2</f>
        <v>2517762.9350000001</v>
      </c>
      <c r="C574" s="134">
        <f t="shared" si="941"/>
        <v>209813.58</v>
      </c>
      <c r="D574" s="35">
        <v>1.5800000000000002E-2</v>
      </c>
      <c r="E574" s="35">
        <v>0.1371</v>
      </c>
      <c r="F574" s="35">
        <v>5.4899999999999997E-2</v>
      </c>
      <c r="G574" s="35">
        <v>7.6899999999999996E-2</v>
      </c>
      <c r="H574" s="35">
        <v>4.1599999999999998E-2</v>
      </c>
      <c r="I574" s="35">
        <v>0.13250000000000001</v>
      </c>
      <c r="J574" s="35">
        <v>2.07E-2</v>
      </c>
      <c r="K574" s="35">
        <v>3.1800000000000002E-2</v>
      </c>
      <c r="L574" s="35">
        <v>1.6500000000000001E-2</v>
      </c>
      <c r="M574" s="35">
        <v>2.5700000000000001E-2</v>
      </c>
      <c r="N574" s="35">
        <v>0.14199999999999999</v>
      </c>
      <c r="O574" s="35">
        <v>2.3E-2</v>
      </c>
      <c r="P574" s="35">
        <v>0</v>
      </c>
      <c r="Q574" s="35">
        <v>3.7999999999999999E-2</v>
      </c>
      <c r="R574" s="35">
        <v>1.8800000000000001E-2</v>
      </c>
      <c r="S574" s="35">
        <v>4.1999999999999997E-3</v>
      </c>
      <c r="T574" s="35">
        <v>5.3199999999999997E-2</v>
      </c>
      <c r="U574" s="35">
        <v>1.8100000000000002E-2</v>
      </c>
      <c r="V574" s="35">
        <v>3.7900000000000003E-2</v>
      </c>
      <c r="W574" s="35">
        <v>4.58E-2</v>
      </c>
      <c r="X574" s="35">
        <v>6.2399999999999997E-2</v>
      </c>
      <c r="Y574" s="35">
        <v>2.5000000000000001E-3</v>
      </c>
      <c r="Z574" s="4">
        <v>0</v>
      </c>
      <c r="AA574" s="4">
        <v>5.9999999999999995E-4</v>
      </c>
      <c r="AB574" s="4">
        <v>0</v>
      </c>
      <c r="AC574" s="56"/>
      <c r="AD574" s="23"/>
    </row>
    <row r="575" spans="1:30" s="14" customFormat="1" ht="12.5">
      <c r="A575" s="82"/>
      <c r="B575" s="29"/>
      <c r="C575" s="134"/>
      <c r="D575" s="36">
        <f>$C574*D574</f>
        <v>3315.054564</v>
      </c>
      <c r="E575" s="36">
        <f t="shared" ref="E575" si="1023">$C574*E574</f>
        <v>28765.441817999999</v>
      </c>
      <c r="F575" s="36">
        <f t="shared" ref="F575" si="1024">$C574*F574</f>
        <v>11518.765541999999</v>
      </c>
      <c r="G575" s="36">
        <f t="shared" ref="G575:AB575" si="1025">$C574*G574</f>
        <v>16134.664301999997</v>
      </c>
      <c r="H575" s="36">
        <f t="shared" si="1025"/>
        <v>8728.2449279999983</v>
      </c>
      <c r="I575" s="36">
        <f t="shared" si="1025"/>
        <v>27800.299350000001</v>
      </c>
      <c r="J575" s="36">
        <f t="shared" si="1025"/>
        <v>4343.141106</v>
      </c>
      <c r="K575" s="36">
        <f t="shared" si="1025"/>
        <v>6672.0718440000001</v>
      </c>
      <c r="L575" s="36">
        <f t="shared" si="1025"/>
        <v>3461.92407</v>
      </c>
      <c r="M575" s="36">
        <f t="shared" si="1025"/>
        <v>5392.209006</v>
      </c>
      <c r="N575" s="36">
        <f t="shared" si="1025"/>
        <v>29793.528359999997</v>
      </c>
      <c r="O575" s="36">
        <f t="shared" si="1025"/>
        <v>4825.71234</v>
      </c>
      <c r="P575" s="36">
        <f t="shared" si="1025"/>
        <v>0</v>
      </c>
      <c r="Q575" s="36">
        <f t="shared" si="1025"/>
        <v>7972.9160399999992</v>
      </c>
      <c r="R575" s="36">
        <f t="shared" si="1025"/>
        <v>3944.495304</v>
      </c>
      <c r="S575" s="36">
        <f t="shared" si="1025"/>
        <v>881.21703599999989</v>
      </c>
      <c r="T575" s="36">
        <f t="shared" si="1025"/>
        <v>11162.082455999998</v>
      </c>
      <c r="U575" s="36">
        <f t="shared" si="1025"/>
        <v>3797.625798</v>
      </c>
      <c r="V575" s="36">
        <f t="shared" si="1025"/>
        <v>7951.9346820000001</v>
      </c>
      <c r="W575" s="36">
        <f t="shared" si="1025"/>
        <v>9609.4619640000001</v>
      </c>
      <c r="X575" s="36">
        <f t="shared" si="1025"/>
        <v>13092.367391999998</v>
      </c>
      <c r="Y575" s="36">
        <f t="shared" si="1025"/>
        <v>524.53395</v>
      </c>
      <c r="Z575" s="36">
        <f t="shared" si="1025"/>
        <v>0</v>
      </c>
      <c r="AA575" s="36">
        <f t="shared" si="1025"/>
        <v>125.88814799999999</v>
      </c>
      <c r="AB575" s="36">
        <f t="shared" si="1025"/>
        <v>0</v>
      </c>
      <c r="AC575" s="56"/>
      <c r="AD575" s="23"/>
    </row>
    <row r="576" spans="1:30" s="14" customFormat="1" ht="12.5">
      <c r="A576" s="78" t="s">
        <v>244</v>
      </c>
      <c r="B576" s="26">
        <f>100649.26/2</f>
        <v>50324.63</v>
      </c>
      <c r="C576" s="134">
        <f t="shared" si="941"/>
        <v>4193.72</v>
      </c>
      <c r="D576" s="35">
        <v>1.5800000000000002E-2</v>
      </c>
      <c r="E576" s="35">
        <v>0.1371</v>
      </c>
      <c r="F576" s="35">
        <v>5.4899999999999997E-2</v>
      </c>
      <c r="G576" s="35">
        <v>7.6899999999999996E-2</v>
      </c>
      <c r="H576" s="35">
        <v>4.1599999999999998E-2</v>
      </c>
      <c r="I576" s="35">
        <v>0.13250000000000001</v>
      </c>
      <c r="J576" s="35">
        <v>2.07E-2</v>
      </c>
      <c r="K576" s="35">
        <v>3.1800000000000002E-2</v>
      </c>
      <c r="L576" s="35">
        <v>1.6500000000000001E-2</v>
      </c>
      <c r="M576" s="35">
        <v>2.5700000000000001E-2</v>
      </c>
      <c r="N576" s="35">
        <v>0.14199999999999999</v>
      </c>
      <c r="O576" s="35">
        <v>2.3E-2</v>
      </c>
      <c r="P576" s="35">
        <v>0</v>
      </c>
      <c r="Q576" s="35">
        <v>3.7999999999999999E-2</v>
      </c>
      <c r="R576" s="35">
        <v>1.8800000000000001E-2</v>
      </c>
      <c r="S576" s="35">
        <v>4.1999999999999997E-3</v>
      </c>
      <c r="T576" s="35">
        <v>5.3199999999999997E-2</v>
      </c>
      <c r="U576" s="35">
        <v>1.8100000000000002E-2</v>
      </c>
      <c r="V576" s="35">
        <v>3.7900000000000003E-2</v>
      </c>
      <c r="W576" s="35">
        <v>4.58E-2</v>
      </c>
      <c r="X576" s="35">
        <v>6.2399999999999997E-2</v>
      </c>
      <c r="Y576" s="35">
        <v>2.5000000000000001E-3</v>
      </c>
      <c r="Z576" s="4">
        <v>0</v>
      </c>
      <c r="AA576" s="4">
        <v>5.9999999999999995E-4</v>
      </c>
      <c r="AB576" s="4">
        <v>0</v>
      </c>
      <c r="AC576" s="56"/>
      <c r="AD576" s="23"/>
    </row>
    <row r="577" spans="1:30" s="14" customFormat="1" ht="12.5">
      <c r="A577" s="79"/>
      <c r="B577" s="27"/>
      <c r="C577" s="134"/>
      <c r="D577" s="5">
        <f t="shared" ref="D577" si="1026">$C576*D576</f>
        <v>66.260776000000007</v>
      </c>
      <c r="E577" s="5">
        <f t="shared" ref="E577" si="1027">$C576*E576</f>
        <v>574.95901200000003</v>
      </c>
      <c r="F577" s="5">
        <f t="shared" ref="F577:AB577" si="1028">$C576*F576</f>
        <v>230.23522800000001</v>
      </c>
      <c r="G577" s="5">
        <f t="shared" si="1028"/>
        <v>322.49706800000001</v>
      </c>
      <c r="H577" s="5">
        <f t="shared" si="1028"/>
        <v>174.458752</v>
      </c>
      <c r="I577" s="5">
        <f t="shared" si="1028"/>
        <v>555.66790000000003</v>
      </c>
      <c r="J577" s="5">
        <f t="shared" si="1028"/>
        <v>86.810004000000006</v>
      </c>
      <c r="K577" s="5">
        <f t="shared" si="1028"/>
        <v>133.36029600000001</v>
      </c>
      <c r="L577" s="5">
        <f t="shared" si="1028"/>
        <v>69.196380000000005</v>
      </c>
      <c r="M577" s="5">
        <f t="shared" si="1028"/>
        <v>107.77860400000002</v>
      </c>
      <c r="N577" s="5">
        <f t="shared" si="1028"/>
        <v>595.50824</v>
      </c>
      <c r="O577" s="5">
        <f t="shared" si="1028"/>
        <v>96.455560000000006</v>
      </c>
      <c r="P577" s="5">
        <f t="shared" si="1028"/>
        <v>0</v>
      </c>
      <c r="Q577" s="5">
        <f t="shared" si="1028"/>
        <v>159.36136000000002</v>
      </c>
      <c r="R577" s="5">
        <f t="shared" si="1028"/>
        <v>78.841936000000004</v>
      </c>
      <c r="S577" s="5">
        <f t="shared" si="1028"/>
        <v>17.613624000000002</v>
      </c>
      <c r="T577" s="5">
        <f t="shared" si="1028"/>
        <v>223.10590400000001</v>
      </c>
      <c r="U577" s="5">
        <f t="shared" si="1028"/>
        <v>75.906332000000006</v>
      </c>
      <c r="V577" s="5">
        <f t="shared" si="1028"/>
        <v>158.94198800000001</v>
      </c>
      <c r="W577" s="5">
        <f t="shared" si="1028"/>
        <v>192.07237600000002</v>
      </c>
      <c r="X577" s="5">
        <f t="shared" si="1028"/>
        <v>261.68812800000001</v>
      </c>
      <c r="Y577" s="5">
        <f t="shared" si="1028"/>
        <v>10.484300000000001</v>
      </c>
      <c r="Z577" s="5">
        <f t="shared" si="1028"/>
        <v>0</v>
      </c>
      <c r="AA577" s="5">
        <f t="shared" si="1028"/>
        <v>2.516232</v>
      </c>
      <c r="AB577" s="5">
        <f t="shared" si="1028"/>
        <v>0</v>
      </c>
      <c r="AC577" s="56"/>
      <c r="AD577" s="23"/>
    </row>
    <row r="578" spans="1:30" s="14" customFormat="1" ht="12.5">
      <c r="A578" s="78" t="s">
        <v>616</v>
      </c>
      <c r="B578" s="26">
        <f>100649.26/2</f>
        <v>50324.63</v>
      </c>
      <c r="C578" s="134">
        <f t="shared" si="941"/>
        <v>4193.72</v>
      </c>
      <c r="D578" s="4">
        <v>6.1800000000000001E-2</v>
      </c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>
        <v>0.22459999999999999</v>
      </c>
      <c r="R578" s="4">
        <v>0.12790000000000001</v>
      </c>
      <c r="S578" s="4">
        <v>2.3900000000000001E-2</v>
      </c>
      <c r="T578" s="4">
        <v>0.2253</v>
      </c>
      <c r="U578" s="4"/>
      <c r="V578" s="4"/>
      <c r="W578" s="4"/>
      <c r="X578" s="4">
        <v>0.32390000000000002</v>
      </c>
      <c r="Y578" s="4">
        <v>1.26E-2</v>
      </c>
      <c r="Z578" s="4"/>
      <c r="AA578" s="4"/>
      <c r="AB578" s="4"/>
      <c r="AC578" s="56"/>
      <c r="AD578" s="23"/>
    </row>
    <row r="579" spans="1:30" s="14" customFormat="1" ht="12.5">
      <c r="A579" s="79"/>
      <c r="B579" s="9"/>
      <c r="C579" s="134"/>
      <c r="D579" s="5">
        <f t="shared" ref="D579" si="1029">$C578*D578</f>
        <v>259.171896</v>
      </c>
      <c r="E579" s="5">
        <f t="shared" ref="E579" si="1030">$C578*E578</f>
        <v>0</v>
      </c>
      <c r="F579" s="5">
        <f t="shared" ref="F579:O579" si="1031">$C578*F578</f>
        <v>0</v>
      </c>
      <c r="G579" s="5">
        <f t="shared" si="1031"/>
        <v>0</v>
      </c>
      <c r="H579" s="5">
        <f t="shared" si="1031"/>
        <v>0</v>
      </c>
      <c r="I579" s="5">
        <f t="shared" si="1031"/>
        <v>0</v>
      </c>
      <c r="J579" s="5">
        <f t="shared" si="1031"/>
        <v>0</v>
      </c>
      <c r="K579" s="5">
        <f t="shared" si="1031"/>
        <v>0</v>
      </c>
      <c r="L579" s="5">
        <f t="shared" si="1031"/>
        <v>0</v>
      </c>
      <c r="M579" s="5">
        <f t="shared" si="1031"/>
        <v>0</v>
      </c>
      <c r="N579" s="5">
        <f t="shared" si="1031"/>
        <v>0</v>
      </c>
      <c r="O579" s="5">
        <f t="shared" si="1031"/>
        <v>0</v>
      </c>
      <c r="P579" s="5">
        <f t="shared" ref="P579" si="1032">$C578*P578</f>
        <v>0</v>
      </c>
      <c r="Q579" s="5">
        <f t="shared" ref="Q579" si="1033">$C578*Q578</f>
        <v>941.90951200000006</v>
      </c>
      <c r="R579" s="5">
        <f t="shared" ref="R579:AB579" si="1034">$C578*R578</f>
        <v>536.37678800000003</v>
      </c>
      <c r="S579" s="5">
        <f t="shared" si="1034"/>
        <v>100.22990800000001</v>
      </c>
      <c r="T579" s="5">
        <f t="shared" si="1034"/>
        <v>944.84511600000008</v>
      </c>
      <c r="U579" s="5">
        <f t="shared" si="1034"/>
        <v>0</v>
      </c>
      <c r="V579" s="5">
        <f t="shared" si="1034"/>
        <v>0</v>
      </c>
      <c r="W579" s="5">
        <f t="shared" si="1034"/>
        <v>0</v>
      </c>
      <c r="X579" s="5">
        <f t="shared" si="1034"/>
        <v>1358.3459080000002</v>
      </c>
      <c r="Y579" s="5">
        <f t="shared" si="1034"/>
        <v>52.840872000000005</v>
      </c>
      <c r="Z579" s="5">
        <f t="shared" si="1034"/>
        <v>0</v>
      </c>
      <c r="AA579" s="5">
        <f t="shared" si="1034"/>
        <v>0</v>
      </c>
      <c r="AB579" s="5">
        <f t="shared" si="1034"/>
        <v>0</v>
      </c>
      <c r="AC579" s="56"/>
      <c r="AD579" s="23"/>
    </row>
    <row r="580" spans="1:30" s="14" customFormat="1" ht="12.5">
      <c r="A580" s="87" t="s">
        <v>364</v>
      </c>
      <c r="B580" s="26">
        <v>2114197.44</v>
      </c>
      <c r="C580" s="134">
        <f t="shared" si="941"/>
        <v>176183.12</v>
      </c>
      <c r="D580" s="40"/>
      <c r="E580" s="40"/>
      <c r="F580" s="40"/>
      <c r="G580" s="51">
        <v>0.08</v>
      </c>
      <c r="H580" s="40"/>
      <c r="I580" s="40"/>
      <c r="J580" s="40"/>
      <c r="K580" s="40"/>
      <c r="L580" s="40"/>
      <c r="M580" s="40"/>
      <c r="N580" s="40"/>
      <c r="O580" s="40"/>
      <c r="P580" s="39">
        <v>0.20180000000000001</v>
      </c>
      <c r="Q580" s="40"/>
      <c r="R580" s="40"/>
      <c r="S580" s="40"/>
      <c r="T580" s="40"/>
      <c r="U580" s="39">
        <v>7.7700000000000005E-2</v>
      </c>
      <c r="V580" s="40"/>
      <c r="W580" s="40"/>
      <c r="X580" s="39">
        <v>0.6159</v>
      </c>
      <c r="Y580" s="39">
        <v>2.46E-2</v>
      </c>
      <c r="Z580" s="39"/>
      <c r="AA580" s="39"/>
      <c r="AB580" s="39"/>
      <c r="AC580" s="56"/>
      <c r="AD580" s="23"/>
    </row>
    <row r="581" spans="1:30" s="14" customFormat="1" ht="12.5">
      <c r="A581" s="82"/>
      <c r="B581" s="29"/>
      <c r="C581" s="134"/>
      <c r="D581" s="36">
        <f t="shared" ref="D581" si="1035">$C580*D580</f>
        <v>0</v>
      </c>
      <c r="E581" s="36">
        <f t="shared" ref="E581" si="1036">$C580*E580</f>
        <v>0</v>
      </c>
      <c r="F581" s="36">
        <f t="shared" ref="F581:AB581" si="1037">$C580*F580</f>
        <v>0</v>
      </c>
      <c r="G581" s="36">
        <f t="shared" si="1037"/>
        <v>14094.649600000001</v>
      </c>
      <c r="H581" s="36">
        <f t="shared" si="1037"/>
        <v>0</v>
      </c>
      <c r="I581" s="36">
        <f t="shared" si="1037"/>
        <v>0</v>
      </c>
      <c r="J581" s="36">
        <f t="shared" si="1037"/>
        <v>0</v>
      </c>
      <c r="K581" s="36">
        <f t="shared" si="1037"/>
        <v>0</v>
      </c>
      <c r="L581" s="36">
        <f t="shared" si="1037"/>
        <v>0</v>
      </c>
      <c r="M581" s="36">
        <f t="shared" si="1037"/>
        <v>0</v>
      </c>
      <c r="N581" s="36">
        <f t="shared" si="1037"/>
        <v>0</v>
      </c>
      <c r="O581" s="36">
        <f t="shared" si="1037"/>
        <v>0</v>
      </c>
      <c r="P581" s="36">
        <f t="shared" si="1037"/>
        <v>35553.753616000002</v>
      </c>
      <c r="Q581" s="36">
        <f t="shared" si="1037"/>
        <v>0</v>
      </c>
      <c r="R581" s="36">
        <f t="shared" si="1037"/>
        <v>0</v>
      </c>
      <c r="S581" s="36">
        <f t="shared" si="1037"/>
        <v>0</v>
      </c>
      <c r="T581" s="36">
        <f t="shared" si="1037"/>
        <v>0</v>
      </c>
      <c r="U581" s="36">
        <f t="shared" si="1037"/>
        <v>13689.428424</v>
      </c>
      <c r="V581" s="36">
        <f t="shared" si="1037"/>
        <v>0</v>
      </c>
      <c r="W581" s="36">
        <f t="shared" si="1037"/>
        <v>0</v>
      </c>
      <c r="X581" s="36">
        <f t="shared" si="1037"/>
        <v>108511.18360799999</v>
      </c>
      <c r="Y581" s="36">
        <f t="shared" si="1037"/>
        <v>4334.1047520000002</v>
      </c>
      <c r="Z581" s="36">
        <f t="shared" si="1037"/>
        <v>0</v>
      </c>
      <c r="AA581" s="36">
        <f t="shared" si="1037"/>
        <v>0</v>
      </c>
      <c r="AB581" s="36">
        <f t="shared" si="1037"/>
        <v>0</v>
      </c>
      <c r="AC581" s="56"/>
      <c r="AD581" s="23"/>
    </row>
    <row r="582" spans="1:30" s="14" customFormat="1" ht="12.5">
      <c r="A582" s="87" t="s">
        <v>365</v>
      </c>
      <c r="B582" s="26">
        <v>15122915.68</v>
      </c>
      <c r="C582" s="134">
        <f t="shared" si="941"/>
        <v>1260242.97</v>
      </c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39"/>
      <c r="Q582" s="40"/>
      <c r="R582" s="40"/>
      <c r="S582" s="40"/>
      <c r="T582" s="40"/>
      <c r="U582" s="40"/>
      <c r="V582" s="40"/>
      <c r="W582" s="40"/>
      <c r="X582" s="39">
        <v>0.96160000000000001</v>
      </c>
      <c r="Y582" s="39">
        <v>3.8399999999999997E-2</v>
      </c>
      <c r="Z582" s="39"/>
      <c r="AA582" s="39"/>
      <c r="AB582" s="39"/>
      <c r="AC582" s="56"/>
      <c r="AD582" s="23"/>
    </row>
    <row r="583" spans="1:30" s="14" customFormat="1" ht="12.5">
      <c r="A583" s="82"/>
      <c r="B583" s="29"/>
      <c r="C583" s="134"/>
      <c r="D583" s="36">
        <f t="shared" ref="D583" si="1038">$C582*D582</f>
        <v>0</v>
      </c>
      <c r="E583" s="36">
        <f t="shared" ref="E583" si="1039">$C582*E582</f>
        <v>0</v>
      </c>
      <c r="F583" s="36">
        <f t="shared" ref="F583:AB583" si="1040">$C582*F582</f>
        <v>0</v>
      </c>
      <c r="G583" s="36">
        <f t="shared" si="1040"/>
        <v>0</v>
      </c>
      <c r="H583" s="36">
        <f t="shared" si="1040"/>
        <v>0</v>
      </c>
      <c r="I583" s="36">
        <f t="shared" si="1040"/>
        <v>0</v>
      </c>
      <c r="J583" s="36">
        <f t="shared" si="1040"/>
        <v>0</v>
      </c>
      <c r="K583" s="36">
        <f t="shared" si="1040"/>
        <v>0</v>
      </c>
      <c r="L583" s="36">
        <f t="shared" si="1040"/>
        <v>0</v>
      </c>
      <c r="M583" s="36">
        <f t="shared" si="1040"/>
        <v>0</v>
      </c>
      <c r="N583" s="36">
        <f t="shared" si="1040"/>
        <v>0</v>
      </c>
      <c r="O583" s="36">
        <f t="shared" si="1040"/>
        <v>0</v>
      </c>
      <c r="P583" s="36">
        <f t="shared" si="1040"/>
        <v>0</v>
      </c>
      <c r="Q583" s="36">
        <f t="shared" si="1040"/>
        <v>0</v>
      </c>
      <c r="R583" s="36">
        <f t="shared" si="1040"/>
        <v>0</v>
      </c>
      <c r="S583" s="36">
        <f t="shared" si="1040"/>
        <v>0</v>
      </c>
      <c r="T583" s="36">
        <f t="shared" si="1040"/>
        <v>0</v>
      </c>
      <c r="U583" s="36">
        <f t="shared" si="1040"/>
        <v>0</v>
      </c>
      <c r="V583" s="36">
        <f t="shared" si="1040"/>
        <v>0</v>
      </c>
      <c r="W583" s="36">
        <f t="shared" si="1040"/>
        <v>0</v>
      </c>
      <c r="X583" s="36">
        <f t="shared" si="1040"/>
        <v>1211849.639952</v>
      </c>
      <c r="Y583" s="36">
        <f t="shared" si="1040"/>
        <v>48393.330047999996</v>
      </c>
      <c r="Z583" s="36">
        <f t="shared" si="1040"/>
        <v>0</v>
      </c>
      <c r="AA583" s="36">
        <f t="shared" si="1040"/>
        <v>0</v>
      </c>
      <c r="AB583" s="36">
        <f t="shared" si="1040"/>
        <v>0</v>
      </c>
      <c r="AC583" s="56"/>
      <c r="AD583" s="23"/>
    </row>
    <row r="584" spans="1:30" s="14" customFormat="1" ht="12.5">
      <c r="A584" s="87" t="s">
        <v>372</v>
      </c>
      <c r="B584" s="26">
        <f>2140692.79/2</f>
        <v>1070346.395</v>
      </c>
      <c r="C584" s="134">
        <f t="shared" si="941"/>
        <v>89195.53</v>
      </c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39"/>
      <c r="Q584" s="40"/>
      <c r="R584" s="40"/>
      <c r="S584" s="40"/>
      <c r="T584" s="40"/>
      <c r="U584" s="40"/>
      <c r="V584" s="40"/>
      <c r="W584" s="40"/>
      <c r="X584" s="39">
        <v>1</v>
      </c>
      <c r="Y584" s="39"/>
      <c r="Z584" s="39"/>
      <c r="AA584" s="39"/>
      <c r="AB584" s="39"/>
      <c r="AC584" s="56"/>
      <c r="AD584" s="23"/>
    </row>
    <row r="585" spans="1:30" s="14" customFormat="1" ht="12.5">
      <c r="A585" s="82"/>
      <c r="B585" s="29"/>
      <c r="C585" s="134"/>
      <c r="D585" s="36">
        <f t="shared" ref="D585" si="1041">$C584*D584</f>
        <v>0</v>
      </c>
      <c r="E585" s="36">
        <f t="shared" ref="E585" si="1042">$C584*E584</f>
        <v>0</v>
      </c>
      <c r="F585" s="36">
        <f t="shared" ref="F585:AB585" si="1043">$C584*F584</f>
        <v>0</v>
      </c>
      <c r="G585" s="36">
        <f t="shared" si="1043"/>
        <v>0</v>
      </c>
      <c r="H585" s="36">
        <f t="shared" si="1043"/>
        <v>0</v>
      </c>
      <c r="I585" s="36">
        <f t="shared" si="1043"/>
        <v>0</v>
      </c>
      <c r="J585" s="36">
        <f t="shared" si="1043"/>
        <v>0</v>
      </c>
      <c r="K585" s="36">
        <f t="shared" si="1043"/>
        <v>0</v>
      </c>
      <c r="L585" s="36">
        <f t="shared" si="1043"/>
        <v>0</v>
      </c>
      <c r="M585" s="36">
        <f t="shared" si="1043"/>
        <v>0</v>
      </c>
      <c r="N585" s="36">
        <f t="shared" si="1043"/>
        <v>0</v>
      </c>
      <c r="O585" s="36">
        <f t="shared" si="1043"/>
        <v>0</v>
      </c>
      <c r="P585" s="36">
        <f t="shared" si="1043"/>
        <v>0</v>
      </c>
      <c r="Q585" s="36">
        <f t="shared" si="1043"/>
        <v>0</v>
      </c>
      <c r="R585" s="36">
        <f t="shared" si="1043"/>
        <v>0</v>
      </c>
      <c r="S585" s="36">
        <f t="shared" si="1043"/>
        <v>0</v>
      </c>
      <c r="T585" s="36">
        <f t="shared" si="1043"/>
        <v>0</v>
      </c>
      <c r="U585" s="36">
        <f t="shared" si="1043"/>
        <v>0</v>
      </c>
      <c r="V585" s="36">
        <f t="shared" si="1043"/>
        <v>0</v>
      </c>
      <c r="W585" s="36">
        <f t="shared" si="1043"/>
        <v>0</v>
      </c>
      <c r="X585" s="36">
        <f t="shared" si="1043"/>
        <v>89195.53</v>
      </c>
      <c r="Y585" s="36">
        <f t="shared" si="1043"/>
        <v>0</v>
      </c>
      <c r="Z585" s="36">
        <f t="shared" si="1043"/>
        <v>0</v>
      </c>
      <c r="AA585" s="36">
        <f t="shared" si="1043"/>
        <v>0</v>
      </c>
      <c r="AB585" s="36">
        <f t="shared" si="1043"/>
        <v>0</v>
      </c>
      <c r="AC585" s="56"/>
      <c r="AD585" s="23"/>
    </row>
    <row r="586" spans="1:30" s="14" customFormat="1" ht="12.5">
      <c r="A586" s="87" t="s">
        <v>366</v>
      </c>
      <c r="B586" s="26">
        <f>2140692.79/2</f>
        <v>1070346.395</v>
      </c>
      <c r="C586" s="134">
        <f t="shared" si="941"/>
        <v>89195.53</v>
      </c>
      <c r="D586" s="35">
        <v>1.5800000000000002E-2</v>
      </c>
      <c r="E586" s="35">
        <v>0.1371</v>
      </c>
      <c r="F586" s="35">
        <v>5.4899999999999997E-2</v>
      </c>
      <c r="G586" s="35">
        <v>7.6899999999999996E-2</v>
      </c>
      <c r="H586" s="35">
        <v>4.1599999999999998E-2</v>
      </c>
      <c r="I586" s="35">
        <v>0.13250000000000001</v>
      </c>
      <c r="J586" s="35">
        <v>2.07E-2</v>
      </c>
      <c r="K586" s="35">
        <v>3.1800000000000002E-2</v>
      </c>
      <c r="L586" s="35">
        <v>1.6500000000000001E-2</v>
      </c>
      <c r="M586" s="35">
        <v>2.5700000000000001E-2</v>
      </c>
      <c r="N586" s="35">
        <v>0.14199999999999999</v>
      </c>
      <c r="O586" s="35">
        <v>2.3E-2</v>
      </c>
      <c r="P586" s="35">
        <v>0</v>
      </c>
      <c r="Q586" s="35">
        <v>3.7999999999999999E-2</v>
      </c>
      <c r="R586" s="35">
        <v>1.8800000000000001E-2</v>
      </c>
      <c r="S586" s="35">
        <v>4.1999999999999997E-3</v>
      </c>
      <c r="T586" s="35">
        <v>5.3199999999999997E-2</v>
      </c>
      <c r="U586" s="35">
        <v>1.8100000000000002E-2</v>
      </c>
      <c r="V586" s="35">
        <v>3.7900000000000003E-2</v>
      </c>
      <c r="W586" s="35">
        <v>4.58E-2</v>
      </c>
      <c r="X586" s="35">
        <v>6.2399999999999997E-2</v>
      </c>
      <c r="Y586" s="35">
        <v>2.5000000000000001E-3</v>
      </c>
      <c r="Z586" s="4">
        <v>0</v>
      </c>
      <c r="AA586" s="4">
        <v>5.9999999999999995E-4</v>
      </c>
      <c r="AB586" s="4">
        <v>0</v>
      </c>
      <c r="AC586" s="56"/>
      <c r="AD586" s="23"/>
    </row>
    <row r="587" spans="1:30" s="14" customFormat="1" ht="12.5">
      <c r="A587" s="82"/>
      <c r="B587" s="29"/>
      <c r="C587" s="134"/>
      <c r="D587" s="36">
        <f t="shared" ref="D587" si="1044">$C586*D586</f>
        <v>1409.2893740000002</v>
      </c>
      <c r="E587" s="36">
        <f t="shared" ref="E587" si="1045">$C586*E586</f>
        <v>12228.707162999999</v>
      </c>
      <c r="F587" s="36">
        <f t="shared" ref="F587:AB587" si="1046">$C586*F586</f>
        <v>4896.834597</v>
      </c>
      <c r="G587" s="36">
        <f t="shared" si="1046"/>
        <v>6859.1362569999992</v>
      </c>
      <c r="H587" s="36">
        <f t="shared" si="1046"/>
        <v>3710.534048</v>
      </c>
      <c r="I587" s="36">
        <f t="shared" si="1046"/>
        <v>11818.407725000001</v>
      </c>
      <c r="J587" s="36">
        <f t="shared" si="1046"/>
        <v>1846.347471</v>
      </c>
      <c r="K587" s="36">
        <f t="shared" si="1046"/>
        <v>2836.4178540000003</v>
      </c>
      <c r="L587" s="36">
        <f t="shared" si="1046"/>
        <v>1471.7262450000001</v>
      </c>
      <c r="M587" s="36">
        <f t="shared" si="1046"/>
        <v>2292.3251209999999</v>
      </c>
      <c r="N587" s="36">
        <f t="shared" si="1046"/>
        <v>12665.765259999998</v>
      </c>
      <c r="O587" s="36">
        <f t="shared" si="1046"/>
        <v>2051.49719</v>
      </c>
      <c r="P587" s="36">
        <f t="shared" si="1046"/>
        <v>0</v>
      </c>
      <c r="Q587" s="36">
        <f t="shared" si="1046"/>
        <v>3389.4301399999999</v>
      </c>
      <c r="R587" s="36">
        <f t="shared" si="1046"/>
        <v>1676.8759640000001</v>
      </c>
      <c r="S587" s="36">
        <f t="shared" si="1046"/>
        <v>374.62122599999998</v>
      </c>
      <c r="T587" s="36">
        <f t="shared" si="1046"/>
        <v>4745.2021959999993</v>
      </c>
      <c r="U587" s="36">
        <f t="shared" si="1046"/>
        <v>1614.4390930000002</v>
      </c>
      <c r="V587" s="36">
        <f t="shared" si="1046"/>
        <v>3380.5105870000002</v>
      </c>
      <c r="W587" s="36">
        <f t="shared" si="1046"/>
        <v>4085.1552740000002</v>
      </c>
      <c r="X587" s="36">
        <f t="shared" si="1046"/>
        <v>5565.8010719999993</v>
      </c>
      <c r="Y587" s="36">
        <f t="shared" si="1046"/>
        <v>222.98882499999999</v>
      </c>
      <c r="Z587" s="36">
        <f t="shared" si="1046"/>
        <v>0</v>
      </c>
      <c r="AA587" s="36">
        <f t="shared" si="1046"/>
        <v>53.517317999999996</v>
      </c>
      <c r="AB587" s="36">
        <f t="shared" si="1046"/>
        <v>0</v>
      </c>
      <c r="AC587" s="56"/>
      <c r="AD587" s="23"/>
    </row>
    <row r="588" spans="1:30" s="14" customFormat="1" ht="12.5">
      <c r="A588" s="87" t="s">
        <v>503</v>
      </c>
      <c r="B588" s="26">
        <f>5474276.72/2</f>
        <v>2737138.36</v>
      </c>
      <c r="C588" s="134">
        <f t="shared" ref="C588:C644" si="1047">ROUND(B588/12,2)</f>
        <v>228094.86</v>
      </c>
      <c r="D588" s="35">
        <v>1.5800000000000002E-2</v>
      </c>
      <c r="E588" s="35">
        <v>0.1371</v>
      </c>
      <c r="F588" s="35">
        <v>5.4899999999999997E-2</v>
      </c>
      <c r="G588" s="35">
        <v>7.6899999999999996E-2</v>
      </c>
      <c r="H588" s="35">
        <v>4.1599999999999998E-2</v>
      </c>
      <c r="I588" s="35">
        <v>0.13250000000000001</v>
      </c>
      <c r="J588" s="35">
        <v>2.07E-2</v>
      </c>
      <c r="K588" s="35">
        <v>3.1800000000000002E-2</v>
      </c>
      <c r="L588" s="35">
        <v>1.6500000000000001E-2</v>
      </c>
      <c r="M588" s="35">
        <v>2.5700000000000001E-2</v>
      </c>
      <c r="N588" s="35">
        <v>0.14199999999999999</v>
      </c>
      <c r="O588" s="35">
        <v>2.3E-2</v>
      </c>
      <c r="P588" s="35">
        <v>0</v>
      </c>
      <c r="Q588" s="35">
        <v>3.7999999999999999E-2</v>
      </c>
      <c r="R588" s="35">
        <v>1.8800000000000001E-2</v>
      </c>
      <c r="S588" s="35">
        <v>4.1999999999999997E-3</v>
      </c>
      <c r="T588" s="35">
        <v>5.3199999999999997E-2</v>
      </c>
      <c r="U588" s="35">
        <v>1.8100000000000002E-2</v>
      </c>
      <c r="V588" s="35">
        <v>3.7900000000000003E-2</v>
      </c>
      <c r="W588" s="35">
        <v>4.58E-2</v>
      </c>
      <c r="X588" s="35">
        <v>6.2399999999999997E-2</v>
      </c>
      <c r="Y588" s="35">
        <v>2.5000000000000001E-3</v>
      </c>
      <c r="Z588" s="4">
        <v>0</v>
      </c>
      <c r="AA588" s="4">
        <v>5.9999999999999995E-4</v>
      </c>
      <c r="AB588" s="4">
        <v>0</v>
      </c>
      <c r="AC588" s="56"/>
      <c r="AD588" s="23"/>
    </row>
    <row r="589" spans="1:30" s="14" customFormat="1" ht="12.5">
      <c r="A589" s="82"/>
      <c r="B589" s="29"/>
      <c r="C589" s="134"/>
      <c r="D589" s="36">
        <f t="shared" ref="D589" si="1048">$C588*D588</f>
        <v>3603.898788</v>
      </c>
      <c r="E589" s="36">
        <f t="shared" ref="E589" si="1049">$C588*E588</f>
        <v>31271.805305999998</v>
      </c>
      <c r="F589" s="36">
        <f t="shared" ref="F589:AB589" si="1050">$C588*F588</f>
        <v>12522.407813999998</v>
      </c>
      <c r="G589" s="36">
        <f t="shared" si="1050"/>
        <v>17540.494733999996</v>
      </c>
      <c r="H589" s="36">
        <f t="shared" si="1050"/>
        <v>9488.7461759999987</v>
      </c>
      <c r="I589" s="36">
        <f t="shared" si="1050"/>
        <v>30222.568950000001</v>
      </c>
      <c r="J589" s="36">
        <f t="shared" si="1050"/>
        <v>4721.5636019999993</v>
      </c>
      <c r="K589" s="36">
        <f t="shared" si="1050"/>
        <v>7253.4165480000001</v>
      </c>
      <c r="L589" s="36">
        <f t="shared" si="1050"/>
        <v>3763.5651899999998</v>
      </c>
      <c r="M589" s="36">
        <f t="shared" si="1050"/>
        <v>5862.037902</v>
      </c>
      <c r="N589" s="36">
        <f t="shared" si="1050"/>
        <v>32389.470119999994</v>
      </c>
      <c r="O589" s="36">
        <f t="shared" si="1050"/>
        <v>5246.1817799999999</v>
      </c>
      <c r="P589" s="36">
        <f t="shared" si="1050"/>
        <v>0</v>
      </c>
      <c r="Q589" s="36">
        <f t="shared" si="1050"/>
        <v>8667.6046799999986</v>
      </c>
      <c r="R589" s="36">
        <f t="shared" si="1050"/>
        <v>4288.183368</v>
      </c>
      <c r="S589" s="36">
        <f t="shared" si="1050"/>
        <v>957.99841199999992</v>
      </c>
      <c r="T589" s="36">
        <f t="shared" si="1050"/>
        <v>12134.646551999998</v>
      </c>
      <c r="U589" s="36">
        <f t="shared" si="1050"/>
        <v>4128.5169660000001</v>
      </c>
      <c r="V589" s="36">
        <f t="shared" si="1050"/>
        <v>8644.7951940000003</v>
      </c>
      <c r="W589" s="36">
        <f t="shared" si="1050"/>
        <v>10446.744588</v>
      </c>
      <c r="X589" s="36">
        <f t="shared" si="1050"/>
        <v>14233.119263999999</v>
      </c>
      <c r="Y589" s="36">
        <f t="shared" si="1050"/>
        <v>570.23714999999993</v>
      </c>
      <c r="Z589" s="36">
        <f t="shared" si="1050"/>
        <v>0</v>
      </c>
      <c r="AA589" s="36">
        <f t="shared" si="1050"/>
        <v>136.85691599999998</v>
      </c>
      <c r="AB589" s="36">
        <f t="shared" si="1050"/>
        <v>0</v>
      </c>
      <c r="AC589" s="56"/>
      <c r="AD589" s="23"/>
    </row>
    <row r="590" spans="1:30" s="14" customFormat="1" ht="12.5">
      <c r="A590" s="87" t="s">
        <v>504</v>
      </c>
      <c r="B590" s="26">
        <f>5474276.72/2</f>
        <v>2737138.36</v>
      </c>
      <c r="C590" s="134">
        <f t="shared" si="1047"/>
        <v>228094.86</v>
      </c>
      <c r="D590" s="35">
        <v>8.0100000000000005E-2</v>
      </c>
      <c r="E590" s="35"/>
      <c r="F590" s="35"/>
      <c r="G590" s="35"/>
      <c r="H590" s="35">
        <v>1.9400000000000001E-2</v>
      </c>
      <c r="I590" s="35"/>
      <c r="J590" s="35"/>
      <c r="K590" s="35"/>
      <c r="L590" s="35"/>
      <c r="M590" s="35">
        <v>0.12989999999999999</v>
      </c>
      <c r="N590" s="35"/>
      <c r="O590" s="35"/>
      <c r="P590" s="35"/>
      <c r="Q590" s="35">
        <v>0.13850000000000001</v>
      </c>
      <c r="R590" s="35">
        <v>5.8799999999999998E-2</v>
      </c>
      <c r="S590" s="35">
        <v>3.4500000000000003E-2</v>
      </c>
      <c r="T590" s="35">
        <v>0.1762</v>
      </c>
      <c r="U590" s="35"/>
      <c r="V590" s="35"/>
      <c r="W590" s="35">
        <v>0.14849999999999999</v>
      </c>
      <c r="X590" s="35">
        <v>0.2079</v>
      </c>
      <c r="Y590" s="35">
        <v>6.1999999999999998E-3</v>
      </c>
      <c r="Z590" s="4"/>
      <c r="AA590" s="4"/>
      <c r="AB590" s="4"/>
      <c r="AC590" s="56"/>
      <c r="AD590" s="23"/>
    </row>
    <row r="591" spans="1:30" s="14" customFormat="1" ht="12.5">
      <c r="A591" s="82"/>
      <c r="B591" s="29"/>
      <c r="C591" s="134"/>
      <c r="D591" s="36">
        <f t="shared" ref="D591" si="1051">$C590*D590</f>
        <v>18270.398286</v>
      </c>
      <c r="E591" s="36">
        <f t="shared" ref="E591" si="1052">$C590*E590</f>
        <v>0</v>
      </c>
      <c r="F591" s="36">
        <f t="shared" ref="F591:AB591" si="1053">$C590*F590</f>
        <v>0</v>
      </c>
      <c r="G591" s="36">
        <f t="shared" si="1053"/>
        <v>0</v>
      </c>
      <c r="H591" s="36">
        <f t="shared" si="1053"/>
        <v>4425.0402839999997</v>
      </c>
      <c r="I591" s="36">
        <f t="shared" si="1053"/>
        <v>0</v>
      </c>
      <c r="J591" s="36">
        <f t="shared" si="1053"/>
        <v>0</v>
      </c>
      <c r="K591" s="36">
        <f t="shared" si="1053"/>
        <v>0</v>
      </c>
      <c r="L591" s="36">
        <f t="shared" si="1053"/>
        <v>0</v>
      </c>
      <c r="M591" s="36">
        <f t="shared" si="1053"/>
        <v>29629.522313999994</v>
      </c>
      <c r="N591" s="36">
        <f t="shared" si="1053"/>
        <v>0</v>
      </c>
      <c r="O591" s="36">
        <f t="shared" si="1053"/>
        <v>0</v>
      </c>
      <c r="P591" s="36">
        <f t="shared" si="1053"/>
        <v>0</v>
      </c>
      <c r="Q591" s="36">
        <f t="shared" si="1053"/>
        <v>31591.13811</v>
      </c>
      <c r="R591" s="36">
        <f t="shared" si="1053"/>
        <v>13411.977767999999</v>
      </c>
      <c r="S591" s="36">
        <f t="shared" si="1053"/>
        <v>7869.2726700000003</v>
      </c>
      <c r="T591" s="36">
        <f t="shared" si="1053"/>
        <v>40190.314331999994</v>
      </c>
      <c r="U591" s="36">
        <f t="shared" si="1053"/>
        <v>0</v>
      </c>
      <c r="V591" s="36">
        <f t="shared" si="1053"/>
        <v>0</v>
      </c>
      <c r="W591" s="36">
        <f t="shared" si="1053"/>
        <v>33872.086709999996</v>
      </c>
      <c r="X591" s="36">
        <f t="shared" si="1053"/>
        <v>47420.921393999997</v>
      </c>
      <c r="Y591" s="36">
        <f t="shared" si="1053"/>
        <v>1414.1881319999998</v>
      </c>
      <c r="Z591" s="36">
        <f t="shared" si="1053"/>
        <v>0</v>
      </c>
      <c r="AA591" s="36">
        <f t="shared" si="1053"/>
        <v>0</v>
      </c>
      <c r="AB591" s="36">
        <f t="shared" si="1053"/>
        <v>0</v>
      </c>
      <c r="AC591" s="56"/>
      <c r="AD591" s="23"/>
    </row>
    <row r="592" spans="1:30" s="14" customFormat="1" ht="12.5">
      <c r="A592" s="87" t="s">
        <v>505</v>
      </c>
      <c r="B592" s="26">
        <v>7299631.0999999996</v>
      </c>
      <c r="C592" s="134">
        <f t="shared" si="1047"/>
        <v>608302.59</v>
      </c>
      <c r="D592" s="35">
        <v>8.0100000000000005E-2</v>
      </c>
      <c r="E592" s="35"/>
      <c r="F592" s="35"/>
      <c r="G592" s="35"/>
      <c r="H592" s="35">
        <v>1.9400000000000001E-2</v>
      </c>
      <c r="I592" s="35"/>
      <c r="J592" s="35"/>
      <c r="K592" s="35"/>
      <c r="L592" s="35"/>
      <c r="M592" s="35">
        <v>0.12989999999999999</v>
      </c>
      <c r="N592" s="35"/>
      <c r="O592" s="35"/>
      <c r="P592" s="35"/>
      <c r="Q592" s="35">
        <v>0.13850000000000001</v>
      </c>
      <c r="R592" s="35">
        <v>5.8799999999999998E-2</v>
      </c>
      <c r="S592" s="35">
        <v>3.4500000000000003E-2</v>
      </c>
      <c r="T592" s="35">
        <v>0.1762</v>
      </c>
      <c r="U592" s="35"/>
      <c r="V592" s="35"/>
      <c r="W592" s="35">
        <v>0.14849999999999999</v>
      </c>
      <c r="X592" s="35">
        <v>0.2079</v>
      </c>
      <c r="Y592" s="35">
        <v>6.1999999999999998E-3</v>
      </c>
      <c r="Z592" s="4"/>
      <c r="AA592" s="4"/>
      <c r="AB592" s="4"/>
      <c r="AC592" s="56"/>
      <c r="AD592" s="23"/>
    </row>
    <row r="593" spans="1:30" s="14" customFormat="1" ht="12.5">
      <c r="A593" s="82"/>
      <c r="B593" s="29"/>
      <c r="C593" s="134"/>
      <c r="D593" s="36">
        <f t="shared" ref="D593" si="1054">$C592*D592</f>
        <v>48725.037458999999</v>
      </c>
      <c r="E593" s="36">
        <f t="shared" ref="E593" si="1055">$C592*E592</f>
        <v>0</v>
      </c>
      <c r="F593" s="36">
        <f t="shared" ref="F593:AB593" si="1056">$C592*F592</f>
        <v>0</v>
      </c>
      <c r="G593" s="36">
        <f t="shared" si="1056"/>
        <v>0</v>
      </c>
      <c r="H593" s="36">
        <f t="shared" si="1056"/>
        <v>11801.070245999999</v>
      </c>
      <c r="I593" s="36">
        <f t="shared" si="1056"/>
        <v>0</v>
      </c>
      <c r="J593" s="36">
        <f t="shared" si="1056"/>
        <v>0</v>
      </c>
      <c r="K593" s="36">
        <f t="shared" si="1056"/>
        <v>0</v>
      </c>
      <c r="L593" s="36">
        <f t="shared" si="1056"/>
        <v>0</v>
      </c>
      <c r="M593" s="36">
        <f t="shared" si="1056"/>
        <v>79018.50644099999</v>
      </c>
      <c r="N593" s="36">
        <f t="shared" si="1056"/>
        <v>0</v>
      </c>
      <c r="O593" s="36">
        <f t="shared" si="1056"/>
        <v>0</v>
      </c>
      <c r="P593" s="36">
        <f t="shared" si="1056"/>
        <v>0</v>
      </c>
      <c r="Q593" s="36">
        <f t="shared" si="1056"/>
        <v>84249.908714999998</v>
      </c>
      <c r="R593" s="36">
        <f t="shared" si="1056"/>
        <v>35768.192292</v>
      </c>
      <c r="S593" s="36">
        <f t="shared" si="1056"/>
        <v>20986.439355000002</v>
      </c>
      <c r="T593" s="36">
        <f t="shared" si="1056"/>
        <v>107182.91635799999</v>
      </c>
      <c r="U593" s="36">
        <f t="shared" si="1056"/>
        <v>0</v>
      </c>
      <c r="V593" s="36">
        <f t="shared" si="1056"/>
        <v>0</v>
      </c>
      <c r="W593" s="36">
        <f t="shared" si="1056"/>
        <v>90332.934614999991</v>
      </c>
      <c r="X593" s="36">
        <f t="shared" si="1056"/>
        <v>126466.108461</v>
      </c>
      <c r="Y593" s="36">
        <f t="shared" si="1056"/>
        <v>3771.4760579999997</v>
      </c>
      <c r="Z593" s="36">
        <f t="shared" si="1056"/>
        <v>0</v>
      </c>
      <c r="AA593" s="36">
        <f t="shared" si="1056"/>
        <v>0</v>
      </c>
      <c r="AB593" s="36">
        <f t="shared" si="1056"/>
        <v>0</v>
      </c>
      <c r="AC593" s="56"/>
      <c r="AD593" s="23"/>
    </row>
    <row r="594" spans="1:30" s="14" customFormat="1" ht="12.5">
      <c r="A594" s="87" t="s">
        <v>497</v>
      </c>
      <c r="B594" s="26">
        <v>9846477.0700000003</v>
      </c>
      <c r="C594" s="134">
        <f t="shared" si="1047"/>
        <v>820539.76</v>
      </c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>
        <v>0.96260000000000001</v>
      </c>
      <c r="Y594" s="35">
        <v>3.7400000000000003E-2</v>
      </c>
      <c r="Z594" s="4"/>
      <c r="AA594" s="4"/>
      <c r="AB594" s="4"/>
      <c r="AC594" s="56"/>
      <c r="AD594" s="23"/>
    </row>
    <row r="595" spans="1:30" s="14" customFormat="1" ht="12.5">
      <c r="A595" s="82"/>
      <c r="B595" s="29"/>
      <c r="C595" s="134"/>
      <c r="D595" s="36">
        <f t="shared" ref="D595" si="1057">$C594*D594</f>
        <v>0</v>
      </c>
      <c r="E595" s="36">
        <f t="shared" ref="E595" si="1058">$C594*E594</f>
        <v>0</v>
      </c>
      <c r="F595" s="36">
        <f t="shared" ref="F595:AB595" si="1059">$C594*F594</f>
        <v>0</v>
      </c>
      <c r="G595" s="36">
        <f t="shared" si="1059"/>
        <v>0</v>
      </c>
      <c r="H595" s="36">
        <f t="shared" si="1059"/>
        <v>0</v>
      </c>
      <c r="I595" s="36">
        <f t="shared" si="1059"/>
        <v>0</v>
      </c>
      <c r="J595" s="36">
        <f t="shared" si="1059"/>
        <v>0</v>
      </c>
      <c r="K595" s="36">
        <f t="shared" si="1059"/>
        <v>0</v>
      </c>
      <c r="L595" s="36">
        <f t="shared" si="1059"/>
        <v>0</v>
      </c>
      <c r="M595" s="36">
        <f t="shared" si="1059"/>
        <v>0</v>
      </c>
      <c r="N595" s="36">
        <f t="shared" si="1059"/>
        <v>0</v>
      </c>
      <c r="O595" s="36">
        <f t="shared" si="1059"/>
        <v>0</v>
      </c>
      <c r="P595" s="36">
        <f t="shared" si="1059"/>
        <v>0</v>
      </c>
      <c r="Q595" s="36">
        <f t="shared" si="1059"/>
        <v>0</v>
      </c>
      <c r="R595" s="36">
        <f t="shared" si="1059"/>
        <v>0</v>
      </c>
      <c r="S595" s="36">
        <f t="shared" si="1059"/>
        <v>0</v>
      </c>
      <c r="T595" s="36">
        <f t="shared" si="1059"/>
        <v>0</v>
      </c>
      <c r="U595" s="36">
        <f t="shared" si="1059"/>
        <v>0</v>
      </c>
      <c r="V595" s="36">
        <f t="shared" si="1059"/>
        <v>0</v>
      </c>
      <c r="W595" s="36">
        <f t="shared" si="1059"/>
        <v>0</v>
      </c>
      <c r="X595" s="36">
        <f t="shared" si="1059"/>
        <v>789851.57297600002</v>
      </c>
      <c r="Y595" s="36">
        <f t="shared" si="1059"/>
        <v>30688.187024000003</v>
      </c>
      <c r="Z595" s="36">
        <f t="shared" si="1059"/>
        <v>0</v>
      </c>
      <c r="AA595" s="36">
        <f t="shared" si="1059"/>
        <v>0</v>
      </c>
      <c r="AB595" s="36">
        <f t="shared" si="1059"/>
        <v>0</v>
      </c>
      <c r="AC595" s="56"/>
      <c r="AD595" s="23"/>
    </row>
    <row r="596" spans="1:30" s="14" customFormat="1" ht="12.5">
      <c r="A596" s="87" t="s">
        <v>527</v>
      </c>
      <c r="B596" s="26">
        <v>8251974.6500000004</v>
      </c>
      <c r="C596" s="134">
        <f t="shared" si="1047"/>
        <v>687664.55</v>
      </c>
      <c r="D596" s="35">
        <v>0.2455</v>
      </c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>
        <v>0.55030000000000001</v>
      </c>
      <c r="U596" s="35"/>
      <c r="V596" s="35"/>
      <c r="W596" s="35"/>
      <c r="X596" s="35">
        <v>0.19650000000000001</v>
      </c>
      <c r="Y596" s="35">
        <v>7.7000000000000002E-3</v>
      </c>
      <c r="Z596" s="37"/>
      <c r="AA596" s="37"/>
      <c r="AB596" s="37"/>
      <c r="AC596" s="56"/>
      <c r="AD596" s="23"/>
    </row>
    <row r="597" spans="1:30" s="14" customFormat="1" ht="12.5">
      <c r="A597" s="82"/>
      <c r="B597" s="29"/>
      <c r="C597" s="134"/>
      <c r="D597" s="36">
        <f t="shared" ref="D597" si="1060">$C596*D596</f>
        <v>168821.64702500001</v>
      </c>
      <c r="E597" s="36">
        <f t="shared" ref="E597" si="1061">$C596*E596</f>
        <v>0</v>
      </c>
      <c r="F597" s="36">
        <f t="shared" ref="F597:AB597" si="1062">$C596*F596</f>
        <v>0</v>
      </c>
      <c r="G597" s="36">
        <f t="shared" si="1062"/>
        <v>0</v>
      </c>
      <c r="H597" s="36">
        <f t="shared" si="1062"/>
        <v>0</v>
      </c>
      <c r="I597" s="36">
        <f t="shared" si="1062"/>
        <v>0</v>
      </c>
      <c r="J597" s="36">
        <f t="shared" si="1062"/>
        <v>0</v>
      </c>
      <c r="K597" s="36">
        <f t="shared" si="1062"/>
        <v>0</v>
      </c>
      <c r="L597" s="36">
        <f t="shared" si="1062"/>
        <v>0</v>
      </c>
      <c r="M597" s="36">
        <f t="shared" si="1062"/>
        <v>0</v>
      </c>
      <c r="N597" s="36">
        <f t="shared" si="1062"/>
        <v>0</v>
      </c>
      <c r="O597" s="36">
        <f t="shared" si="1062"/>
        <v>0</v>
      </c>
      <c r="P597" s="36">
        <f t="shared" si="1062"/>
        <v>0</v>
      </c>
      <c r="Q597" s="36">
        <f t="shared" si="1062"/>
        <v>0</v>
      </c>
      <c r="R597" s="36">
        <f t="shared" si="1062"/>
        <v>0</v>
      </c>
      <c r="S597" s="36">
        <f t="shared" si="1062"/>
        <v>0</v>
      </c>
      <c r="T597" s="36">
        <f t="shared" si="1062"/>
        <v>378421.80186500004</v>
      </c>
      <c r="U597" s="36">
        <f t="shared" si="1062"/>
        <v>0</v>
      </c>
      <c r="V597" s="36">
        <f t="shared" si="1062"/>
        <v>0</v>
      </c>
      <c r="W597" s="36">
        <f t="shared" si="1062"/>
        <v>0</v>
      </c>
      <c r="X597" s="36">
        <f t="shared" si="1062"/>
        <v>135126.08407500002</v>
      </c>
      <c r="Y597" s="36">
        <f t="shared" si="1062"/>
        <v>5295.0170350000008</v>
      </c>
      <c r="Z597" s="36">
        <f t="shared" si="1062"/>
        <v>0</v>
      </c>
      <c r="AA597" s="36">
        <f t="shared" si="1062"/>
        <v>0</v>
      </c>
      <c r="AB597" s="36">
        <f t="shared" si="1062"/>
        <v>0</v>
      </c>
      <c r="AC597" s="56"/>
      <c r="AD597" s="23"/>
    </row>
    <row r="598" spans="1:30" s="14" customFormat="1" ht="12.5">
      <c r="A598" s="87" t="s">
        <v>528</v>
      </c>
      <c r="B598" s="26">
        <v>5288125.82</v>
      </c>
      <c r="C598" s="134">
        <f t="shared" si="1047"/>
        <v>440677.15</v>
      </c>
      <c r="D598" s="35">
        <v>0.21709999999999999</v>
      </c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>
        <v>0.48699999999999999</v>
      </c>
      <c r="U598" s="35"/>
      <c r="V598" s="35"/>
      <c r="W598" s="35"/>
      <c r="X598" s="35">
        <v>0.2848</v>
      </c>
      <c r="Y598" s="35">
        <v>1.11E-2</v>
      </c>
      <c r="Z598" s="37"/>
      <c r="AA598" s="37"/>
      <c r="AB598" s="37"/>
      <c r="AC598" s="56"/>
      <c r="AD598" s="23"/>
    </row>
    <row r="599" spans="1:30" s="14" customFormat="1" ht="12.5">
      <c r="A599" s="82"/>
      <c r="B599" s="29"/>
      <c r="C599" s="134"/>
      <c r="D599" s="36">
        <f t="shared" ref="D599" si="1063">$C598*D598</f>
        <v>95671.009265000001</v>
      </c>
      <c r="E599" s="36">
        <f t="shared" ref="E599" si="1064">$C598*E598</f>
        <v>0</v>
      </c>
      <c r="F599" s="36">
        <f t="shared" ref="F599:AB599" si="1065">$C598*F598</f>
        <v>0</v>
      </c>
      <c r="G599" s="36">
        <f t="shared" si="1065"/>
        <v>0</v>
      </c>
      <c r="H599" s="36">
        <f t="shared" si="1065"/>
        <v>0</v>
      </c>
      <c r="I599" s="36">
        <f t="shared" si="1065"/>
        <v>0</v>
      </c>
      <c r="J599" s="36">
        <f t="shared" si="1065"/>
        <v>0</v>
      </c>
      <c r="K599" s="36">
        <f t="shared" si="1065"/>
        <v>0</v>
      </c>
      <c r="L599" s="36">
        <f t="shared" si="1065"/>
        <v>0</v>
      </c>
      <c r="M599" s="36">
        <f t="shared" si="1065"/>
        <v>0</v>
      </c>
      <c r="N599" s="36">
        <f t="shared" si="1065"/>
        <v>0</v>
      </c>
      <c r="O599" s="36">
        <f t="shared" si="1065"/>
        <v>0</v>
      </c>
      <c r="P599" s="36">
        <f t="shared" si="1065"/>
        <v>0</v>
      </c>
      <c r="Q599" s="36">
        <f t="shared" si="1065"/>
        <v>0</v>
      </c>
      <c r="R599" s="36">
        <f t="shared" si="1065"/>
        <v>0</v>
      </c>
      <c r="S599" s="36">
        <f t="shared" si="1065"/>
        <v>0</v>
      </c>
      <c r="T599" s="36">
        <f t="shared" si="1065"/>
        <v>214609.77205</v>
      </c>
      <c r="U599" s="36">
        <f t="shared" si="1065"/>
        <v>0</v>
      </c>
      <c r="V599" s="36">
        <f t="shared" si="1065"/>
        <v>0</v>
      </c>
      <c r="W599" s="36">
        <f t="shared" si="1065"/>
        <v>0</v>
      </c>
      <c r="X599" s="36">
        <f t="shared" si="1065"/>
        <v>125504.85232000001</v>
      </c>
      <c r="Y599" s="36">
        <f t="shared" si="1065"/>
        <v>4891.5163650000004</v>
      </c>
      <c r="Z599" s="36">
        <f t="shared" si="1065"/>
        <v>0</v>
      </c>
      <c r="AA599" s="36">
        <f t="shared" si="1065"/>
        <v>0</v>
      </c>
      <c r="AB599" s="36">
        <f t="shared" si="1065"/>
        <v>0</v>
      </c>
      <c r="AC599" s="56"/>
      <c r="AD599" s="23"/>
    </row>
    <row r="600" spans="1:30" s="14" customFormat="1" ht="12.5">
      <c r="A600" s="87" t="s">
        <v>529</v>
      </c>
      <c r="B600" s="26">
        <v>876782.89</v>
      </c>
      <c r="C600" s="134">
        <f t="shared" si="1047"/>
        <v>73065.240000000005</v>
      </c>
      <c r="D600" s="35">
        <v>0.19359999999999999</v>
      </c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>
        <v>0.43419999999999997</v>
      </c>
      <c r="U600" s="35"/>
      <c r="V600" s="35"/>
      <c r="W600" s="35"/>
      <c r="X600" s="35">
        <v>0.35830000000000001</v>
      </c>
      <c r="Y600" s="35">
        <v>1.3899999999999999E-2</v>
      </c>
      <c r="Z600" s="37"/>
      <c r="AA600" s="37"/>
      <c r="AB600" s="37"/>
      <c r="AC600" s="56"/>
      <c r="AD600" s="23"/>
    </row>
    <row r="601" spans="1:30" s="14" customFormat="1" ht="12.5">
      <c r="A601" s="82"/>
      <c r="B601" s="29"/>
      <c r="C601" s="134"/>
      <c r="D601" s="36">
        <f t="shared" ref="D601" si="1066">$C600*D600</f>
        <v>14145.430464000001</v>
      </c>
      <c r="E601" s="36">
        <f t="shared" ref="E601" si="1067">$C600*E600</f>
        <v>0</v>
      </c>
      <c r="F601" s="36">
        <f t="shared" ref="F601:AB601" si="1068">$C600*F600</f>
        <v>0</v>
      </c>
      <c r="G601" s="36">
        <f t="shared" si="1068"/>
        <v>0</v>
      </c>
      <c r="H601" s="36">
        <f t="shared" si="1068"/>
        <v>0</v>
      </c>
      <c r="I601" s="36">
        <f t="shared" si="1068"/>
        <v>0</v>
      </c>
      <c r="J601" s="36">
        <f t="shared" si="1068"/>
        <v>0</v>
      </c>
      <c r="K601" s="36">
        <f t="shared" si="1068"/>
        <v>0</v>
      </c>
      <c r="L601" s="36">
        <f t="shared" si="1068"/>
        <v>0</v>
      </c>
      <c r="M601" s="36">
        <f t="shared" si="1068"/>
        <v>0</v>
      </c>
      <c r="N601" s="36">
        <f t="shared" si="1068"/>
        <v>0</v>
      </c>
      <c r="O601" s="36">
        <f t="shared" si="1068"/>
        <v>0</v>
      </c>
      <c r="P601" s="36">
        <f t="shared" si="1068"/>
        <v>0</v>
      </c>
      <c r="Q601" s="36">
        <f t="shared" si="1068"/>
        <v>0</v>
      </c>
      <c r="R601" s="36">
        <f t="shared" si="1068"/>
        <v>0</v>
      </c>
      <c r="S601" s="36">
        <f t="shared" si="1068"/>
        <v>0</v>
      </c>
      <c r="T601" s="36">
        <f t="shared" si="1068"/>
        <v>31724.927208000001</v>
      </c>
      <c r="U601" s="36">
        <f t="shared" si="1068"/>
        <v>0</v>
      </c>
      <c r="V601" s="36">
        <f t="shared" si="1068"/>
        <v>0</v>
      </c>
      <c r="W601" s="36">
        <f t="shared" si="1068"/>
        <v>0</v>
      </c>
      <c r="X601" s="36">
        <f t="shared" si="1068"/>
        <v>26179.275492000001</v>
      </c>
      <c r="Y601" s="36">
        <f t="shared" si="1068"/>
        <v>1015.606836</v>
      </c>
      <c r="Z601" s="36">
        <f t="shared" si="1068"/>
        <v>0</v>
      </c>
      <c r="AA601" s="36">
        <f t="shared" si="1068"/>
        <v>0</v>
      </c>
      <c r="AB601" s="36">
        <f t="shared" si="1068"/>
        <v>0</v>
      </c>
      <c r="AC601" s="56"/>
      <c r="AD601" s="23"/>
    </row>
    <row r="602" spans="1:30" s="14" customFormat="1" ht="12.5">
      <c r="A602" s="87" t="s">
        <v>530</v>
      </c>
      <c r="B602" s="26">
        <v>7868343.1900000004</v>
      </c>
      <c r="C602" s="134">
        <f t="shared" si="1047"/>
        <v>655695.27</v>
      </c>
      <c r="D602" s="35">
        <v>9.9000000000000008E-3</v>
      </c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>
        <v>9.9699999999999997E-2</v>
      </c>
      <c r="T602" s="35">
        <v>2.3300000000000001E-2</v>
      </c>
      <c r="U602" s="35"/>
      <c r="V602" s="35"/>
      <c r="W602" s="35"/>
      <c r="X602" s="35">
        <v>0.8347</v>
      </c>
      <c r="Y602" s="35">
        <v>3.2399999999999998E-2</v>
      </c>
      <c r="Z602" s="37"/>
      <c r="AA602" s="37"/>
      <c r="AB602" s="37"/>
      <c r="AC602" s="56"/>
      <c r="AD602" s="23"/>
    </row>
    <row r="603" spans="1:30" s="14" customFormat="1" ht="12.5">
      <c r="A603" s="82"/>
      <c r="B603" s="29"/>
      <c r="C603" s="134"/>
      <c r="D603" s="36">
        <f t="shared" ref="D603" si="1069">$C602*D602</f>
        <v>6491.3831730000011</v>
      </c>
      <c r="E603" s="36">
        <f t="shared" ref="E603" si="1070">$C602*E602</f>
        <v>0</v>
      </c>
      <c r="F603" s="36">
        <f t="shared" ref="F603:AB603" si="1071">$C602*F602</f>
        <v>0</v>
      </c>
      <c r="G603" s="36">
        <f t="shared" si="1071"/>
        <v>0</v>
      </c>
      <c r="H603" s="36">
        <f t="shared" si="1071"/>
        <v>0</v>
      </c>
      <c r="I603" s="36">
        <f t="shared" si="1071"/>
        <v>0</v>
      </c>
      <c r="J603" s="36">
        <f t="shared" si="1071"/>
        <v>0</v>
      </c>
      <c r="K603" s="36">
        <f t="shared" si="1071"/>
        <v>0</v>
      </c>
      <c r="L603" s="36">
        <f t="shared" si="1071"/>
        <v>0</v>
      </c>
      <c r="M603" s="36">
        <f t="shared" si="1071"/>
        <v>0</v>
      </c>
      <c r="N603" s="36">
        <f t="shared" si="1071"/>
        <v>0</v>
      </c>
      <c r="O603" s="36">
        <f t="shared" si="1071"/>
        <v>0</v>
      </c>
      <c r="P603" s="36">
        <f t="shared" si="1071"/>
        <v>0</v>
      </c>
      <c r="Q603" s="36">
        <f t="shared" si="1071"/>
        <v>0</v>
      </c>
      <c r="R603" s="36">
        <f t="shared" si="1071"/>
        <v>0</v>
      </c>
      <c r="S603" s="36">
        <f t="shared" si="1071"/>
        <v>65372.818419000003</v>
      </c>
      <c r="T603" s="36">
        <f t="shared" si="1071"/>
        <v>15277.699791000001</v>
      </c>
      <c r="U603" s="36">
        <f t="shared" si="1071"/>
        <v>0</v>
      </c>
      <c r="V603" s="36">
        <f t="shared" si="1071"/>
        <v>0</v>
      </c>
      <c r="W603" s="36">
        <f t="shared" si="1071"/>
        <v>0</v>
      </c>
      <c r="X603" s="36">
        <f t="shared" si="1071"/>
        <v>547308.841869</v>
      </c>
      <c r="Y603" s="36">
        <f t="shared" si="1071"/>
        <v>21244.526748</v>
      </c>
      <c r="Z603" s="36">
        <f t="shared" si="1071"/>
        <v>0</v>
      </c>
      <c r="AA603" s="36">
        <f t="shared" si="1071"/>
        <v>0</v>
      </c>
      <c r="AB603" s="36">
        <f t="shared" si="1071"/>
        <v>0</v>
      </c>
      <c r="AC603" s="56"/>
      <c r="AD603" s="23"/>
    </row>
    <row r="604" spans="1:30" s="14" customFormat="1" ht="12.5">
      <c r="A604" s="87" t="s">
        <v>531</v>
      </c>
      <c r="B604" s="26">
        <v>5113661.47</v>
      </c>
      <c r="C604" s="134">
        <f t="shared" si="1047"/>
        <v>426138.46</v>
      </c>
      <c r="D604" s="35">
        <v>8.1000000000000003E-2</v>
      </c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>
        <v>0.70209999999999995</v>
      </c>
      <c r="T604" s="35">
        <v>0.19259999999999999</v>
      </c>
      <c r="U604" s="35"/>
      <c r="V604" s="35"/>
      <c r="W604" s="35"/>
      <c r="X604" s="35">
        <v>2.3400000000000001E-2</v>
      </c>
      <c r="Y604" s="35">
        <v>8.9999999999999998E-4</v>
      </c>
      <c r="Z604" s="37"/>
      <c r="AA604" s="37"/>
      <c r="AB604" s="37"/>
      <c r="AC604" s="56"/>
      <c r="AD604" s="23"/>
    </row>
    <row r="605" spans="1:30" s="14" customFormat="1" ht="12.5">
      <c r="A605" s="82"/>
      <c r="B605" s="29"/>
      <c r="C605" s="134"/>
      <c r="D605" s="36">
        <f t="shared" ref="D605" si="1072">$C604*D604</f>
        <v>34517.215260000004</v>
      </c>
      <c r="E605" s="36">
        <f t="shared" ref="E605" si="1073">$C604*E604</f>
        <v>0</v>
      </c>
      <c r="F605" s="36">
        <f t="shared" ref="F605:AB605" si="1074">$C604*F604</f>
        <v>0</v>
      </c>
      <c r="G605" s="36">
        <f t="shared" si="1074"/>
        <v>0</v>
      </c>
      <c r="H605" s="36">
        <f t="shared" si="1074"/>
        <v>0</v>
      </c>
      <c r="I605" s="36">
        <f t="shared" si="1074"/>
        <v>0</v>
      </c>
      <c r="J605" s="36">
        <f t="shared" si="1074"/>
        <v>0</v>
      </c>
      <c r="K605" s="36">
        <f t="shared" si="1074"/>
        <v>0</v>
      </c>
      <c r="L605" s="36">
        <f t="shared" si="1074"/>
        <v>0</v>
      </c>
      <c r="M605" s="36">
        <f t="shared" si="1074"/>
        <v>0</v>
      </c>
      <c r="N605" s="36">
        <f t="shared" si="1074"/>
        <v>0</v>
      </c>
      <c r="O605" s="36">
        <f t="shared" si="1074"/>
        <v>0</v>
      </c>
      <c r="P605" s="36">
        <f t="shared" si="1074"/>
        <v>0</v>
      </c>
      <c r="Q605" s="36">
        <f t="shared" si="1074"/>
        <v>0</v>
      </c>
      <c r="R605" s="36">
        <f t="shared" si="1074"/>
        <v>0</v>
      </c>
      <c r="S605" s="36">
        <f t="shared" si="1074"/>
        <v>299191.81276599999</v>
      </c>
      <c r="T605" s="36">
        <f t="shared" si="1074"/>
        <v>82074.267395999996</v>
      </c>
      <c r="U605" s="36">
        <f t="shared" si="1074"/>
        <v>0</v>
      </c>
      <c r="V605" s="36">
        <f t="shared" si="1074"/>
        <v>0</v>
      </c>
      <c r="W605" s="36">
        <f t="shared" si="1074"/>
        <v>0</v>
      </c>
      <c r="X605" s="36">
        <f t="shared" si="1074"/>
        <v>9971.639964</v>
      </c>
      <c r="Y605" s="36">
        <f t="shared" si="1074"/>
        <v>383.52461399999999</v>
      </c>
      <c r="Z605" s="36">
        <f t="shared" si="1074"/>
        <v>0</v>
      </c>
      <c r="AA605" s="36">
        <f t="shared" si="1074"/>
        <v>0</v>
      </c>
      <c r="AB605" s="36">
        <f t="shared" si="1074"/>
        <v>0</v>
      </c>
      <c r="AC605" s="56"/>
      <c r="AD605" s="23"/>
    </row>
    <row r="606" spans="1:30" s="14" customFormat="1" ht="12.5">
      <c r="A606" s="87" t="s">
        <v>532</v>
      </c>
      <c r="B606" s="26">
        <v>9833890.8000000007</v>
      </c>
      <c r="C606" s="134">
        <f t="shared" si="1047"/>
        <v>819490.9</v>
      </c>
      <c r="D606" s="35">
        <v>4.2900000000000001E-2</v>
      </c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>
        <v>0.1913</v>
      </c>
      <c r="T606" s="35">
        <v>0.1019</v>
      </c>
      <c r="U606" s="35"/>
      <c r="V606" s="35"/>
      <c r="W606" s="35"/>
      <c r="X606" s="35">
        <v>0.6391</v>
      </c>
      <c r="Y606" s="35">
        <v>2.4799999999999999E-2</v>
      </c>
      <c r="Z606" s="37"/>
      <c r="AA606" s="37"/>
      <c r="AB606" s="37"/>
      <c r="AC606" s="56"/>
      <c r="AD606" s="23"/>
    </row>
    <row r="607" spans="1:30" s="14" customFormat="1" ht="12.5">
      <c r="A607" s="82"/>
      <c r="B607" s="29"/>
      <c r="C607" s="134"/>
      <c r="D607" s="36">
        <f t="shared" ref="D607" si="1075">$C606*D606</f>
        <v>35156.159610000002</v>
      </c>
      <c r="E607" s="36">
        <f t="shared" ref="E607" si="1076">$C606*E606</f>
        <v>0</v>
      </c>
      <c r="F607" s="36">
        <f t="shared" ref="F607:AB607" si="1077">$C606*F606</f>
        <v>0</v>
      </c>
      <c r="G607" s="36">
        <f t="shared" si="1077"/>
        <v>0</v>
      </c>
      <c r="H607" s="36">
        <f t="shared" si="1077"/>
        <v>0</v>
      </c>
      <c r="I607" s="36">
        <f t="shared" si="1077"/>
        <v>0</v>
      </c>
      <c r="J607" s="36">
        <f t="shared" si="1077"/>
        <v>0</v>
      </c>
      <c r="K607" s="36">
        <f t="shared" si="1077"/>
        <v>0</v>
      </c>
      <c r="L607" s="36">
        <f t="shared" si="1077"/>
        <v>0</v>
      </c>
      <c r="M607" s="36">
        <f t="shared" si="1077"/>
        <v>0</v>
      </c>
      <c r="N607" s="36">
        <f t="shared" si="1077"/>
        <v>0</v>
      </c>
      <c r="O607" s="36">
        <f t="shared" si="1077"/>
        <v>0</v>
      </c>
      <c r="P607" s="36">
        <f t="shared" si="1077"/>
        <v>0</v>
      </c>
      <c r="Q607" s="36">
        <f t="shared" si="1077"/>
        <v>0</v>
      </c>
      <c r="R607" s="36">
        <f t="shared" si="1077"/>
        <v>0</v>
      </c>
      <c r="S607" s="36">
        <f t="shared" si="1077"/>
        <v>156768.60917000001</v>
      </c>
      <c r="T607" s="36">
        <f t="shared" si="1077"/>
        <v>83506.122710000011</v>
      </c>
      <c r="U607" s="36">
        <f t="shared" si="1077"/>
        <v>0</v>
      </c>
      <c r="V607" s="36">
        <f t="shared" si="1077"/>
        <v>0</v>
      </c>
      <c r="W607" s="36">
        <f t="shared" si="1077"/>
        <v>0</v>
      </c>
      <c r="X607" s="36">
        <f t="shared" si="1077"/>
        <v>523736.63419000001</v>
      </c>
      <c r="Y607" s="36">
        <f t="shared" si="1077"/>
        <v>20323.374319999999</v>
      </c>
      <c r="Z607" s="36">
        <f t="shared" si="1077"/>
        <v>0</v>
      </c>
      <c r="AA607" s="36">
        <f t="shared" si="1077"/>
        <v>0</v>
      </c>
      <c r="AB607" s="36">
        <f t="shared" si="1077"/>
        <v>0</v>
      </c>
      <c r="AC607" s="56"/>
      <c r="AD607" s="23"/>
    </row>
    <row r="608" spans="1:30" s="14" customFormat="1" ht="12.5">
      <c r="A608" s="87" t="s">
        <v>533</v>
      </c>
      <c r="B608" s="26">
        <v>3777221.31</v>
      </c>
      <c r="C608" s="134">
        <f t="shared" si="1047"/>
        <v>314768.44</v>
      </c>
      <c r="D608" s="35">
        <v>8.9999999999999998E-4</v>
      </c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>
        <v>0.1014</v>
      </c>
      <c r="T608" s="35"/>
      <c r="U608" s="35"/>
      <c r="V608" s="35"/>
      <c r="W608" s="35"/>
      <c r="X608" s="35">
        <v>0.86409999999999998</v>
      </c>
      <c r="Y608" s="35">
        <v>3.3599999999999998E-2</v>
      </c>
      <c r="Z608" s="37"/>
      <c r="AA608" s="37"/>
      <c r="AB608" s="37"/>
      <c r="AC608" s="56"/>
      <c r="AD608" s="23"/>
    </row>
    <row r="609" spans="1:30" s="14" customFormat="1" ht="12.5">
      <c r="A609" s="82"/>
      <c r="B609" s="29"/>
      <c r="C609" s="134"/>
      <c r="D609" s="36">
        <f t="shared" ref="D609" si="1078">$C608*D608</f>
        <v>283.29159599999997</v>
      </c>
      <c r="E609" s="36">
        <f t="shared" ref="E609" si="1079">$C608*E608</f>
        <v>0</v>
      </c>
      <c r="F609" s="36">
        <f t="shared" ref="F609:AB609" si="1080">$C608*F608</f>
        <v>0</v>
      </c>
      <c r="G609" s="36">
        <f t="shared" si="1080"/>
        <v>0</v>
      </c>
      <c r="H609" s="36">
        <f t="shared" si="1080"/>
        <v>0</v>
      </c>
      <c r="I609" s="36">
        <f t="shared" si="1080"/>
        <v>0</v>
      </c>
      <c r="J609" s="36">
        <f t="shared" si="1080"/>
        <v>0</v>
      </c>
      <c r="K609" s="36">
        <f t="shared" si="1080"/>
        <v>0</v>
      </c>
      <c r="L609" s="36">
        <f t="shared" si="1080"/>
        <v>0</v>
      </c>
      <c r="M609" s="36">
        <f t="shared" si="1080"/>
        <v>0</v>
      </c>
      <c r="N609" s="36">
        <f t="shared" si="1080"/>
        <v>0</v>
      </c>
      <c r="O609" s="36">
        <f t="shared" si="1080"/>
        <v>0</v>
      </c>
      <c r="P609" s="36">
        <f t="shared" si="1080"/>
        <v>0</v>
      </c>
      <c r="Q609" s="36">
        <f t="shared" si="1080"/>
        <v>0</v>
      </c>
      <c r="R609" s="36">
        <f t="shared" si="1080"/>
        <v>0</v>
      </c>
      <c r="S609" s="36">
        <f t="shared" si="1080"/>
        <v>31917.519816</v>
      </c>
      <c r="T609" s="36">
        <f t="shared" si="1080"/>
        <v>0</v>
      </c>
      <c r="U609" s="36">
        <f t="shared" si="1080"/>
        <v>0</v>
      </c>
      <c r="V609" s="36">
        <f t="shared" si="1080"/>
        <v>0</v>
      </c>
      <c r="W609" s="36">
        <f t="shared" si="1080"/>
        <v>0</v>
      </c>
      <c r="X609" s="36">
        <f t="shared" si="1080"/>
        <v>271991.40900400002</v>
      </c>
      <c r="Y609" s="36">
        <f t="shared" si="1080"/>
        <v>10576.219583999999</v>
      </c>
      <c r="Z609" s="36">
        <f t="shared" si="1080"/>
        <v>0</v>
      </c>
      <c r="AA609" s="36">
        <f t="shared" si="1080"/>
        <v>0</v>
      </c>
      <c r="AB609" s="36">
        <f t="shared" si="1080"/>
        <v>0</v>
      </c>
      <c r="AC609" s="56"/>
      <c r="AD609" s="23"/>
    </row>
    <row r="610" spans="1:30" s="14" customFormat="1" ht="12.5">
      <c r="A610" s="87" t="s">
        <v>534</v>
      </c>
      <c r="B610" s="26">
        <v>1343534.27</v>
      </c>
      <c r="C610" s="134">
        <f t="shared" si="1047"/>
        <v>111961.19</v>
      </c>
      <c r="D610" s="35">
        <v>2.0000000000000001E-4</v>
      </c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>
        <v>8.3400000000000002E-2</v>
      </c>
      <c r="T610" s="35"/>
      <c r="U610" s="35"/>
      <c r="V610" s="35"/>
      <c r="W610" s="35"/>
      <c r="X610" s="35">
        <v>0.8821</v>
      </c>
      <c r="Y610" s="35">
        <v>3.4299999999999997E-2</v>
      </c>
      <c r="Z610" s="37"/>
      <c r="AA610" s="37"/>
      <c r="AB610" s="37"/>
      <c r="AC610" s="56"/>
      <c r="AD610" s="23"/>
    </row>
    <row r="611" spans="1:30" s="14" customFormat="1" ht="12.5">
      <c r="A611" s="82"/>
      <c r="B611" s="29"/>
      <c r="C611" s="134"/>
      <c r="D611" s="36">
        <f t="shared" ref="D611" si="1081">$C610*D610</f>
        <v>22.392238000000003</v>
      </c>
      <c r="E611" s="36">
        <f t="shared" ref="E611" si="1082">$C610*E610</f>
        <v>0</v>
      </c>
      <c r="F611" s="36">
        <f t="shared" ref="F611:AB611" si="1083">$C610*F610</f>
        <v>0</v>
      </c>
      <c r="G611" s="36">
        <f t="shared" si="1083"/>
        <v>0</v>
      </c>
      <c r="H611" s="36">
        <f t="shared" si="1083"/>
        <v>0</v>
      </c>
      <c r="I611" s="36">
        <f t="shared" si="1083"/>
        <v>0</v>
      </c>
      <c r="J611" s="36">
        <f t="shared" si="1083"/>
        <v>0</v>
      </c>
      <c r="K611" s="36">
        <f t="shared" si="1083"/>
        <v>0</v>
      </c>
      <c r="L611" s="36">
        <f t="shared" si="1083"/>
        <v>0</v>
      </c>
      <c r="M611" s="36">
        <f t="shared" si="1083"/>
        <v>0</v>
      </c>
      <c r="N611" s="36">
        <f t="shared" si="1083"/>
        <v>0</v>
      </c>
      <c r="O611" s="36">
        <f t="shared" si="1083"/>
        <v>0</v>
      </c>
      <c r="P611" s="36">
        <f t="shared" si="1083"/>
        <v>0</v>
      </c>
      <c r="Q611" s="36">
        <f t="shared" si="1083"/>
        <v>0</v>
      </c>
      <c r="R611" s="36">
        <f t="shared" si="1083"/>
        <v>0</v>
      </c>
      <c r="S611" s="36">
        <f t="shared" si="1083"/>
        <v>9337.5632459999997</v>
      </c>
      <c r="T611" s="36">
        <f t="shared" si="1083"/>
        <v>0</v>
      </c>
      <c r="U611" s="36">
        <f t="shared" si="1083"/>
        <v>0</v>
      </c>
      <c r="V611" s="36">
        <f t="shared" si="1083"/>
        <v>0</v>
      </c>
      <c r="W611" s="36">
        <f t="shared" si="1083"/>
        <v>0</v>
      </c>
      <c r="X611" s="36">
        <f t="shared" si="1083"/>
        <v>98760.965699000008</v>
      </c>
      <c r="Y611" s="36">
        <f t="shared" si="1083"/>
        <v>3840.2688169999997</v>
      </c>
      <c r="Z611" s="36">
        <f t="shared" si="1083"/>
        <v>0</v>
      </c>
      <c r="AA611" s="36">
        <f t="shared" si="1083"/>
        <v>0</v>
      </c>
      <c r="AB611" s="36">
        <f t="shared" si="1083"/>
        <v>0</v>
      </c>
      <c r="AC611" s="56"/>
      <c r="AD611" s="23"/>
    </row>
    <row r="612" spans="1:30" s="14" customFormat="1" ht="12.5">
      <c r="A612" s="87" t="s">
        <v>535</v>
      </c>
      <c r="B612" s="26">
        <v>1000392.72</v>
      </c>
      <c r="C612" s="134">
        <f t="shared" si="1047"/>
        <v>83366.06</v>
      </c>
      <c r="D612" s="35">
        <v>1E-4</v>
      </c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>
        <v>7.8299999999999995E-2</v>
      </c>
      <c r="T612" s="35"/>
      <c r="U612" s="35"/>
      <c r="V612" s="35"/>
      <c r="W612" s="35"/>
      <c r="X612" s="35">
        <v>0.8871</v>
      </c>
      <c r="Y612" s="35">
        <v>3.4500000000000003E-2</v>
      </c>
      <c r="Z612" s="37"/>
      <c r="AA612" s="37"/>
      <c r="AB612" s="37"/>
      <c r="AC612" s="56"/>
      <c r="AD612" s="23"/>
    </row>
    <row r="613" spans="1:30" s="14" customFormat="1" ht="12.5">
      <c r="A613" s="82"/>
      <c r="B613" s="29"/>
      <c r="C613" s="134"/>
      <c r="D613" s="36">
        <f t="shared" ref="D613" si="1084">$C612*D612</f>
        <v>8.3366059999999997</v>
      </c>
      <c r="E613" s="36">
        <f t="shared" ref="E613" si="1085">$C612*E612</f>
        <v>0</v>
      </c>
      <c r="F613" s="36">
        <f t="shared" ref="F613:AB613" si="1086">$C612*F612</f>
        <v>0</v>
      </c>
      <c r="G613" s="36">
        <f t="shared" si="1086"/>
        <v>0</v>
      </c>
      <c r="H613" s="36">
        <f t="shared" si="1086"/>
        <v>0</v>
      </c>
      <c r="I613" s="36">
        <f t="shared" si="1086"/>
        <v>0</v>
      </c>
      <c r="J613" s="36">
        <f t="shared" si="1086"/>
        <v>0</v>
      </c>
      <c r="K613" s="36">
        <f t="shared" si="1086"/>
        <v>0</v>
      </c>
      <c r="L613" s="36">
        <f t="shared" si="1086"/>
        <v>0</v>
      </c>
      <c r="M613" s="36">
        <f t="shared" si="1086"/>
        <v>0</v>
      </c>
      <c r="N613" s="36">
        <f t="shared" si="1086"/>
        <v>0</v>
      </c>
      <c r="O613" s="36">
        <f t="shared" si="1086"/>
        <v>0</v>
      </c>
      <c r="P613" s="36">
        <f t="shared" si="1086"/>
        <v>0</v>
      </c>
      <c r="Q613" s="36">
        <f t="shared" si="1086"/>
        <v>0</v>
      </c>
      <c r="R613" s="36">
        <f t="shared" si="1086"/>
        <v>0</v>
      </c>
      <c r="S613" s="36">
        <f t="shared" si="1086"/>
        <v>6527.5624979999993</v>
      </c>
      <c r="T613" s="36">
        <f t="shared" si="1086"/>
        <v>0</v>
      </c>
      <c r="U613" s="36">
        <f t="shared" si="1086"/>
        <v>0</v>
      </c>
      <c r="V613" s="36">
        <f t="shared" si="1086"/>
        <v>0</v>
      </c>
      <c r="W613" s="36">
        <f t="shared" si="1086"/>
        <v>0</v>
      </c>
      <c r="X613" s="36">
        <f t="shared" si="1086"/>
        <v>73954.031825999991</v>
      </c>
      <c r="Y613" s="36">
        <f t="shared" si="1086"/>
        <v>2876.12907</v>
      </c>
      <c r="Z613" s="36">
        <f t="shared" si="1086"/>
        <v>0</v>
      </c>
      <c r="AA613" s="36">
        <f t="shared" si="1086"/>
        <v>0</v>
      </c>
      <c r="AB613" s="36">
        <f t="shared" si="1086"/>
        <v>0</v>
      </c>
      <c r="AC613" s="56"/>
      <c r="AD613" s="23"/>
    </row>
    <row r="614" spans="1:30" s="14" customFormat="1" ht="12.5">
      <c r="A614" s="87" t="s">
        <v>536</v>
      </c>
      <c r="B614" s="26">
        <v>3693359.16</v>
      </c>
      <c r="C614" s="134">
        <f t="shared" si="1047"/>
        <v>307779.93</v>
      </c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>
        <v>6.5799999999999997E-2</v>
      </c>
      <c r="T614" s="35"/>
      <c r="U614" s="35"/>
      <c r="V614" s="35"/>
      <c r="W614" s="35"/>
      <c r="X614" s="35">
        <v>0.8992</v>
      </c>
      <c r="Y614" s="35">
        <v>3.5000000000000003E-2</v>
      </c>
      <c r="Z614" s="37"/>
      <c r="AA614" s="37"/>
      <c r="AB614" s="37"/>
      <c r="AC614" s="56"/>
      <c r="AD614" s="23"/>
    </row>
    <row r="615" spans="1:30" s="14" customFormat="1" ht="12.5">
      <c r="A615" s="82"/>
      <c r="B615" s="29"/>
      <c r="C615" s="134"/>
      <c r="D615" s="36">
        <f t="shared" ref="D615" si="1087">$C614*D614</f>
        <v>0</v>
      </c>
      <c r="E615" s="36">
        <f t="shared" ref="E615" si="1088">$C614*E614</f>
        <v>0</v>
      </c>
      <c r="F615" s="36">
        <f t="shared" ref="F615:AB615" si="1089">$C614*F614</f>
        <v>0</v>
      </c>
      <c r="G615" s="36">
        <f t="shared" si="1089"/>
        <v>0</v>
      </c>
      <c r="H615" s="36">
        <f t="shared" si="1089"/>
        <v>0</v>
      </c>
      <c r="I615" s="36">
        <f t="shared" si="1089"/>
        <v>0</v>
      </c>
      <c r="J615" s="36">
        <f t="shared" si="1089"/>
        <v>0</v>
      </c>
      <c r="K615" s="36">
        <f t="shared" si="1089"/>
        <v>0</v>
      </c>
      <c r="L615" s="36">
        <f t="shared" si="1089"/>
        <v>0</v>
      </c>
      <c r="M615" s="36">
        <f t="shared" si="1089"/>
        <v>0</v>
      </c>
      <c r="N615" s="36">
        <f t="shared" si="1089"/>
        <v>0</v>
      </c>
      <c r="O615" s="36">
        <f t="shared" si="1089"/>
        <v>0</v>
      </c>
      <c r="P615" s="36">
        <f t="shared" si="1089"/>
        <v>0</v>
      </c>
      <c r="Q615" s="36">
        <f t="shared" si="1089"/>
        <v>0</v>
      </c>
      <c r="R615" s="36">
        <f t="shared" si="1089"/>
        <v>0</v>
      </c>
      <c r="S615" s="36">
        <f t="shared" si="1089"/>
        <v>20251.919394</v>
      </c>
      <c r="T615" s="36">
        <f t="shared" si="1089"/>
        <v>0</v>
      </c>
      <c r="U615" s="36">
        <f t="shared" si="1089"/>
        <v>0</v>
      </c>
      <c r="V615" s="36">
        <f t="shared" si="1089"/>
        <v>0</v>
      </c>
      <c r="W615" s="36">
        <f t="shared" si="1089"/>
        <v>0</v>
      </c>
      <c r="X615" s="36">
        <f t="shared" si="1089"/>
        <v>276755.71305600001</v>
      </c>
      <c r="Y615" s="36">
        <f t="shared" si="1089"/>
        <v>10772.297550000001</v>
      </c>
      <c r="Z615" s="36">
        <f t="shared" si="1089"/>
        <v>0</v>
      </c>
      <c r="AA615" s="36">
        <f t="shared" si="1089"/>
        <v>0</v>
      </c>
      <c r="AB615" s="36">
        <f t="shared" si="1089"/>
        <v>0</v>
      </c>
      <c r="AC615" s="56"/>
      <c r="AD615" s="23"/>
    </row>
    <row r="616" spans="1:30" s="14" customFormat="1" ht="12.5">
      <c r="A616" s="87" t="s">
        <v>537</v>
      </c>
      <c r="B616" s="26">
        <v>3903348.57</v>
      </c>
      <c r="C616" s="134">
        <f t="shared" si="1047"/>
        <v>325279.05</v>
      </c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>
        <v>5.5399999999999998E-2</v>
      </c>
      <c r="T616" s="35"/>
      <c r="U616" s="35"/>
      <c r="V616" s="35"/>
      <c r="W616" s="35"/>
      <c r="X616" s="35">
        <v>0.9093</v>
      </c>
      <c r="Y616" s="35">
        <v>3.5299999999999998E-2</v>
      </c>
      <c r="Z616" s="37"/>
      <c r="AA616" s="37"/>
      <c r="AB616" s="37"/>
      <c r="AC616" s="56"/>
      <c r="AD616" s="23"/>
    </row>
    <row r="617" spans="1:30" s="14" customFormat="1" ht="12.5">
      <c r="A617" s="82"/>
      <c r="B617" s="29"/>
      <c r="C617" s="134"/>
      <c r="D617" s="36">
        <f t="shared" ref="D617" si="1090">$C616*D616</f>
        <v>0</v>
      </c>
      <c r="E617" s="36">
        <f t="shared" ref="E617" si="1091">$C616*E616</f>
        <v>0</v>
      </c>
      <c r="F617" s="36">
        <f t="shared" ref="F617:AB617" si="1092">$C616*F616</f>
        <v>0</v>
      </c>
      <c r="G617" s="36">
        <f t="shared" si="1092"/>
        <v>0</v>
      </c>
      <c r="H617" s="36">
        <f t="shared" si="1092"/>
        <v>0</v>
      </c>
      <c r="I617" s="36">
        <f t="shared" si="1092"/>
        <v>0</v>
      </c>
      <c r="J617" s="36">
        <f t="shared" si="1092"/>
        <v>0</v>
      </c>
      <c r="K617" s="36">
        <f t="shared" si="1092"/>
        <v>0</v>
      </c>
      <c r="L617" s="36">
        <f t="shared" si="1092"/>
        <v>0</v>
      </c>
      <c r="M617" s="36">
        <f t="shared" si="1092"/>
        <v>0</v>
      </c>
      <c r="N617" s="36">
        <f t="shared" si="1092"/>
        <v>0</v>
      </c>
      <c r="O617" s="36">
        <f t="shared" si="1092"/>
        <v>0</v>
      </c>
      <c r="P617" s="36">
        <f t="shared" si="1092"/>
        <v>0</v>
      </c>
      <c r="Q617" s="36">
        <f t="shared" si="1092"/>
        <v>0</v>
      </c>
      <c r="R617" s="36">
        <f t="shared" si="1092"/>
        <v>0</v>
      </c>
      <c r="S617" s="36">
        <f t="shared" si="1092"/>
        <v>18020.459369999997</v>
      </c>
      <c r="T617" s="36">
        <f t="shared" si="1092"/>
        <v>0</v>
      </c>
      <c r="U617" s="36">
        <f t="shared" si="1092"/>
        <v>0</v>
      </c>
      <c r="V617" s="36">
        <f t="shared" si="1092"/>
        <v>0</v>
      </c>
      <c r="W617" s="36">
        <f t="shared" si="1092"/>
        <v>0</v>
      </c>
      <c r="X617" s="36">
        <f t="shared" si="1092"/>
        <v>295776.24016499997</v>
      </c>
      <c r="Y617" s="36">
        <f t="shared" si="1092"/>
        <v>11482.350465</v>
      </c>
      <c r="Z617" s="36">
        <f t="shared" si="1092"/>
        <v>0</v>
      </c>
      <c r="AA617" s="36">
        <f t="shared" si="1092"/>
        <v>0</v>
      </c>
      <c r="AB617" s="36">
        <f t="shared" si="1092"/>
        <v>0</v>
      </c>
      <c r="AC617" s="56"/>
      <c r="AD617" s="23"/>
    </row>
    <row r="618" spans="1:30" s="14" customFormat="1" ht="12.5">
      <c r="A618" s="87" t="s">
        <v>538</v>
      </c>
      <c r="B618" s="26">
        <v>3812879.12</v>
      </c>
      <c r="C618" s="134">
        <f t="shared" si="1047"/>
        <v>317739.93</v>
      </c>
      <c r="D618" s="35">
        <v>2.8999999999999998E-3</v>
      </c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>
        <v>0.12230000000000001</v>
      </c>
      <c r="T618" s="35"/>
      <c r="U618" s="35"/>
      <c r="V618" s="35"/>
      <c r="W618" s="35"/>
      <c r="X618" s="35">
        <v>0.84209999999999996</v>
      </c>
      <c r="Y618" s="35">
        <v>3.27E-2</v>
      </c>
      <c r="Z618" s="37"/>
      <c r="AA618" s="37"/>
      <c r="AB618" s="37"/>
      <c r="AC618" s="56"/>
      <c r="AD618" s="23"/>
    </row>
    <row r="619" spans="1:30" s="14" customFormat="1" ht="12.5">
      <c r="A619" s="82"/>
      <c r="B619" s="29"/>
      <c r="C619" s="134"/>
      <c r="D619" s="36">
        <f t="shared" ref="D619" si="1093">$C618*D618</f>
        <v>921.44579699999997</v>
      </c>
      <c r="E619" s="36">
        <f t="shared" ref="E619" si="1094">$C618*E618</f>
        <v>0</v>
      </c>
      <c r="F619" s="36">
        <f t="shared" ref="F619:AB619" si="1095">$C618*F618</f>
        <v>0</v>
      </c>
      <c r="G619" s="36">
        <f t="shared" si="1095"/>
        <v>0</v>
      </c>
      <c r="H619" s="36">
        <f t="shared" si="1095"/>
        <v>0</v>
      </c>
      <c r="I619" s="36">
        <f t="shared" si="1095"/>
        <v>0</v>
      </c>
      <c r="J619" s="36">
        <f t="shared" si="1095"/>
        <v>0</v>
      </c>
      <c r="K619" s="36">
        <f t="shared" si="1095"/>
        <v>0</v>
      </c>
      <c r="L619" s="36">
        <f t="shared" si="1095"/>
        <v>0</v>
      </c>
      <c r="M619" s="36">
        <f t="shared" si="1095"/>
        <v>0</v>
      </c>
      <c r="N619" s="36">
        <f t="shared" si="1095"/>
        <v>0</v>
      </c>
      <c r="O619" s="36">
        <f t="shared" si="1095"/>
        <v>0</v>
      </c>
      <c r="P619" s="36">
        <f t="shared" si="1095"/>
        <v>0</v>
      </c>
      <c r="Q619" s="36">
        <f t="shared" si="1095"/>
        <v>0</v>
      </c>
      <c r="R619" s="36">
        <f t="shared" si="1095"/>
        <v>0</v>
      </c>
      <c r="S619" s="36">
        <f t="shared" si="1095"/>
        <v>38859.593439000004</v>
      </c>
      <c r="T619" s="36">
        <f t="shared" si="1095"/>
        <v>0</v>
      </c>
      <c r="U619" s="36">
        <f t="shared" si="1095"/>
        <v>0</v>
      </c>
      <c r="V619" s="36">
        <f t="shared" si="1095"/>
        <v>0</v>
      </c>
      <c r="W619" s="36">
        <f t="shared" si="1095"/>
        <v>0</v>
      </c>
      <c r="X619" s="36">
        <f t="shared" si="1095"/>
        <v>267568.79505299998</v>
      </c>
      <c r="Y619" s="36">
        <f t="shared" si="1095"/>
        <v>10390.095711</v>
      </c>
      <c r="Z619" s="36">
        <f t="shared" si="1095"/>
        <v>0</v>
      </c>
      <c r="AA619" s="36">
        <f t="shared" si="1095"/>
        <v>0</v>
      </c>
      <c r="AB619" s="36">
        <f t="shared" si="1095"/>
        <v>0</v>
      </c>
      <c r="AC619" s="56"/>
      <c r="AD619" s="23"/>
    </row>
    <row r="620" spans="1:30" s="14" customFormat="1" ht="12.5">
      <c r="A620" s="87" t="s">
        <v>539</v>
      </c>
      <c r="B620" s="26">
        <v>1351541.88</v>
      </c>
      <c r="C620" s="134">
        <f t="shared" si="1047"/>
        <v>112628.49</v>
      </c>
      <c r="D620" s="35">
        <v>5.9999999999999995E-4</v>
      </c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>
        <v>9.5200000000000007E-2</v>
      </c>
      <c r="T620" s="35"/>
      <c r="U620" s="35"/>
      <c r="V620" s="35"/>
      <c r="W620" s="35"/>
      <c r="X620" s="35">
        <v>0.87039999999999995</v>
      </c>
      <c r="Y620" s="35">
        <v>3.3799999999999997E-2</v>
      </c>
      <c r="Z620" s="37"/>
      <c r="AA620" s="37"/>
      <c r="AB620" s="37"/>
      <c r="AC620" s="56"/>
      <c r="AD620" s="23"/>
    </row>
    <row r="621" spans="1:30" s="14" customFormat="1" ht="12.5">
      <c r="A621" s="82"/>
      <c r="B621" s="29"/>
      <c r="C621" s="134"/>
      <c r="D621" s="36">
        <f t="shared" ref="D621" si="1096">$C620*D620</f>
        <v>67.577094000000002</v>
      </c>
      <c r="E621" s="36">
        <f t="shared" ref="E621" si="1097">$C620*E620</f>
        <v>0</v>
      </c>
      <c r="F621" s="36">
        <f t="shared" ref="F621:AB621" si="1098">$C620*F620</f>
        <v>0</v>
      </c>
      <c r="G621" s="36">
        <f t="shared" si="1098"/>
        <v>0</v>
      </c>
      <c r="H621" s="36">
        <f t="shared" si="1098"/>
        <v>0</v>
      </c>
      <c r="I621" s="36">
        <f t="shared" si="1098"/>
        <v>0</v>
      </c>
      <c r="J621" s="36">
        <f t="shared" si="1098"/>
        <v>0</v>
      </c>
      <c r="K621" s="36">
        <f t="shared" si="1098"/>
        <v>0</v>
      </c>
      <c r="L621" s="36">
        <f t="shared" si="1098"/>
        <v>0</v>
      </c>
      <c r="M621" s="36">
        <f t="shared" si="1098"/>
        <v>0</v>
      </c>
      <c r="N621" s="36">
        <f t="shared" si="1098"/>
        <v>0</v>
      </c>
      <c r="O621" s="36">
        <f t="shared" si="1098"/>
        <v>0</v>
      </c>
      <c r="P621" s="36">
        <f t="shared" si="1098"/>
        <v>0</v>
      </c>
      <c r="Q621" s="36">
        <f t="shared" si="1098"/>
        <v>0</v>
      </c>
      <c r="R621" s="36">
        <f t="shared" si="1098"/>
        <v>0</v>
      </c>
      <c r="S621" s="36">
        <f t="shared" si="1098"/>
        <v>10722.232248000002</v>
      </c>
      <c r="T621" s="36">
        <f t="shared" si="1098"/>
        <v>0</v>
      </c>
      <c r="U621" s="36">
        <f t="shared" si="1098"/>
        <v>0</v>
      </c>
      <c r="V621" s="36">
        <f t="shared" si="1098"/>
        <v>0</v>
      </c>
      <c r="W621" s="36">
        <f t="shared" si="1098"/>
        <v>0</v>
      </c>
      <c r="X621" s="36">
        <f t="shared" si="1098"/>
        <v>98031.837696000002</v>
      </c>
      <c r="Y621" s="36">
        <f t="shared" si="1098"/>
        <v>3806.8429619999997</v>
      </c>
      <c r="Z621" s="36">
        <f t="shared" si="1098"/>
        <v>0</v>
      </c>
      <c r="AA621" s="36">
        <f t="shared" si="1098"/>
        <v>0</v>
      </c>
      <c r="AB621" s="36">
        <f t="shared" si="1098"/>
        <v>0</v>
      </c>
      <c r="AC621" s="56"/>
      <c r="AD621" s="23"/>
    </row>
    <row r="622" spans="1:30" s="14" customFormat="1" ht="12.5">
      <c r="A622" s="87" t="s">
        <v>540</v>
      </c>
      <c r="B622" s="26">
        <v>1000392.72</v>
      </c>
      <c r="C622" s="134">
        <f t="shared" si="1047"/>
        <v>83366.06</v>
      </c>
      <c r="D622" s="35">
        <v>5.9999999999999995E-4</v>
      </c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>
        <v>9.5200000000000007E-2</v>
      </c>
      <c r="T622" s="35"/>
      <c r="U622" s="35"/>
      <c r="V622" s="35"/>
      <c r="W622" s="35"/>
      <c r="X622" s="35">
        <v>0.87039999999999995</v>
      </c>
      <c r="Y622" s="35">
        <v>3.3799999999999997E-2</v>
      </c>
      <c r="Z622" s="37"/>
      <c r="AA622" s="37"/>
      <c r="AB622" s="37"/>
      <c r="AC622" s="56"/>
      <c r="AD622" s="23"/>
    </row>
    <row r="623" spans="1:30" s="14" customFormat="1" ht="12.5">
      <c r="A623" s="82"/>
      <c r="B623" s="29"/>
      <c r="C623" s="134"/>
      <c r="D623" s="36">
        <f t="shared" ref="D623" si="1099">$C622*D622</f>
        <v>50.019635999999991</v>
      </c>
      <c r="E623" s="36">
        <f t="shared" ref="E623" si="1100">$C622*E622</f>
        <v>0</v>
      </c>
      <c r="F623" s="36">
        <f t="shared" ref="F623:AB623" si="1101">$C622*F622</f>
        <v>0</v>
      </c>
      <c r="G623" s="36">
        <f t="shared" si="1101"/>
        <v>0</v>
      </c>
      <c r="H623" s="36">
        <f t="shared" si="1101"/>
        <v>0</v>
      </c>
      <c r="I623" s="36">
        <f t="shared" si="1101"/>
        <v>0</v>
      </c>
      <c r="J623" s="36">
        <f t="shared" si="1101"/>
        <v>0</v>
      </c>
      <c r="K623" s="36">
        <f t="shared" si="1101"/>
        <v>0</v>
      </c>
      <c r="L623" s="36">
        <f t="shared" si="1101"/>
        <v>0</v>
      </c>
      <c r="M623" s="36">
        <f t="shared" si="1101"/>
        <v>0</v>
      </c>
      <c r="N623" s="36">
        <f t="shared" si="1101"/>
        <v>0</v>
      </c>
      <c r="O623" s="36">
        <f t="shared" si="1101"/>
        <v>0</v>
      </c>
      <c r="P623" s="36">
        <f t="shared" si="1101"/>
        <v>0</v>
      </c>
      <c r="Q623" s="36">
        <f t="shared" si="1101"/>
        <v>0</v>
      </c>
      <c r="R623" s="36">
        <f t="shared" si="1101"/>
        <v>0</v>
      </c>
      <c r="S623" s="36">
        <f t="shared" si="1101"/>
        <v>7936.4489120000007</v>
      </c>
      <c r="T623" s="36">
        <f t="shared" si="1101"/>
        <v>0</v>
      </c>
      <c r="U623" s="36">
        <f t="shared" si="1101"/>
        <v>0</v>
      </c>
      <c r="V623" s="36">
        <f t="shared" si="1101"/>
        <v>0</v>
      </c>
      <c r="W623" s="36">
        <f t="shared" si="1101"/>
        <v>0</v>
      </c>
      <c r="X623" s="36">
        <f t="shared" si="1101"/>
        <v>72561.818623999992</v>
      </c>
      <c r="Y623" s="36">
        <f t="shared" si="1101"/>
        <v>2817.7728279999997</v>
      </c>
      <c r="Z623" s="36">
        <f t="shared" si="1101"/>
        <v>0</v>
      </c>
      <c r="AA623" s="36">
        <f t="shared" si="1101"/>
        <v>0</v>
      </c>
      <c r="AB623" s="36">
        <f t="shared" si="1101"/>
        <v>0</v>
      </c>
      <c r="AC623" s="56"/>
      <c r="AD623" s="23"/>
    </row>
    <row r="624" spans="1:30" s="14" customFormat="1" ht="12.5">
      <c r="A624" s="87" t="s">
        <v>541</v>
      </c>
      <c r="B624" s="26">
        <v>332711.43</v>
      </c>
      <c r="C624" s="134">
        <f t="shared" si="1047"/>
        <v>27725.95</v>
      </c>
      <c r="D624" s="35">
        <v>1E-4</v>
      </c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>
        <v>7.6100000000000001E-2</v>
      </c>
      <c r="T624" s="35"/>
      <c r="U624" s="35"/>
      <c r="V624" s="35"/>
      <c r="W624" s="35"/>
      <c r="X624" s="35">
        <v>0.88919999999999999</v>
      </c>
      <c r="Y624" s="35">
        <v>3.4599999999999999E-2</v>
      </c>
      <c r="Z624" s="37"/>
      <c r="AA624" s="37"/>
      <c r="AB624" s="37"/>
      <c r="AC624" s="56"/>
      <c r="AD624" s="23"/>
    </row>
    <row r="625" spans="1:30" s="14" customFormat="1" ht="12.5">
      <c r="A625" s="82"/>
      <c r="B625" s="29"/>
      <c r="C625" s="134"/>
      <c r="D625" s="36">
        <f t="shared" ref="D625" si="1102">$C624*D624</f>
        <v>2.7725950000000004</v>
      </c>
      <c r="E625" s="36">
        <f t="shared" ref="E625" si="1103">$C624*E624</f>
        <v>0</v>
      </c>
      <c r="F625" s="36">
        <f t="shared" ref="F625:AB625" si="1104">$C624*F624</f>
        <v>0</v>
      </c>
      <c r="G625" s="36">
        <f t="shared" si="1104"/>
        <v>0</v>
      </c>
      <c r="H625" s="36">
        <f t="shared" si="1104"/>
        <v>0</v>
      </c>
      <c r="I625" s="36">
        <f t="shared" si="1104"/>
        <v>0</v>
      </c>
      <c r="J625" s="36">
        <f t="shared" si="1104"/>
        <v>0</v>
      </c>
      <c r="K625" s="36">
        <f t="shared" si="1104"/>
        <v>0</v>
      </c>
      <c r="L625" s="36">
        <f t="shared" si="1104"/>
        <v>0</v>
      </c>
      <c r="M625" s="36">
        <f t="shared" si="1104"/>
        <v>0</v>
      </c>
      <c r="N625" s="36">
        <f t="shared" si="1104"/>
        <v>0</v>
      </c>
      <c r="O625" s="36">
        <f t="shared" si="1104"/>
        <v>0</v>
      </c>
      <c r="P625" s="36">
        <f t="shared" si="1104"/>
        <v>0</v>
      </c>
      <c r="Q625" s="36">
        <f t="shared" si="1104"/>
        <v>0</v>
      </c>
      <c r="R625" s="36">
        <f t="shared" si="1104"/>
        <v>0</v>
      </c>
      <c r="S625" s="36">
        <f t="shared" si="1104"/>
        <v>2109.9447949999999</v>
      </c>
      <c r="T625" s="36">
        <f t="shared" si="1104"/>
        <v>0</v>
      </c>
      <c r="U625" s="36">
        <f t="shared" si="1104"/>
        <v>0</v>
      </c>
      <c r="V625" s="36">
        <f t="shared" si="1104"/>
        <v>0</v>
      </c>
      <c r="W625" s="36">
        <f t="shared" si="1104"/>
        <v>0</v>
      </c>
      <c r="X625" s="36">
        <f t="shared" si="1104"/>
        <v>24653.91474</v>
      </c>
      <c r="Y625" s="36">
        <f t="shared" si="1104"/>
        <v>959.31786999999997</v>
      </c>
      <c r="Z625" s="36">
        <f t="shared" si="1104"/>
        <v>0</v>
      </c>
      <c r="AA625" s="36">
        <f t="shared" si="1104"/>
        <v>0</v>
      </c>
      <c r="AB625" s="36">
        <f t="shared" si="1104"/>
        <v>0</v>
      </c>
      <c r="AC625" s="56"/>
      <c r="AD625" s="23"/>
    </row>
    <row r="626" spans="1:30" s="14" customFormat="1" ht="12.5">
      <c r="A626" s="87" t="s">
        <v>542</v>
      </c>
      <c r="B626" s="26">
        <v>3360677.46</v>
      </c>
      <c r="C626" s="134">
        <f t="shared" si="1047"/>
        <v>280056.46000000002</v>
      </c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>
        <v>6.8699999999999997E-2</v>
      </c>
      <c r="T626" s="35"/>
      <c r="U626" s="35"/>
      <c r="V626" s="35"/>
      <c r="W626" s="35"/>
      <c r="X626" s="35">
        <v>0.89639999999999997</v>
      </c>
      <c r="Y626" s="35">
        <v>3.49E-2</v>
      </c>
      <c r="Z626" s="37"/>
      <c r="AA626" s="37"/>
      <c r="AB626" s="37"/>
      <c r="AC626" s="56"/>
      <c r="AD626" s="23"/>
    </row>
    <row r="627" spans="1:30" s="14" customFormat="1" ht="12.5">
      <c r="A627" s="82"/>
      <c r="B627" s="29"/>
      <c r="C627" s="134"/>
      <c r="D627" s="36">
        <f t="shared" ref="D627" si="1105">$C626*D626</f>
        <v>0</v>
      </c>
      <c r="E627" s="36">
        <f t="shared" ref="E627" si="1106">$C626*E626</f>
        <v>0</v>
      </c>
      <c r="F627" s="36">
        <f t="shared" ref="F627:AB627" si="1107">$C626*F626</f>
        <v>0</v>
      </c>
      <c r="G627" s="36">
        <f t="shared" si="1107"/>
        <v>0</v>
      </c>
      <c r="H627" s="36">
        <f t="shared" si="1107"/>
        <v>0</v>
      </c>
      <c r="I627" s="36">
        <f t="shared" si="1107"/>
        <v>0</v>
      </c>
      <c r="J627" s="36">
        <f t="shared" si="1107"/>
        <v>0</v>
      </c>
      <c r="K627" s="36">
        <f t="shared" si="1107"/>
        <v>0</v>
      </c>
      <c r="L627" s="36">
        <f t="shared" si="1107"/>
        <v>0</v>
      </c>
      <c r="M627" s="36">
        <f t="shared" si="1107"/>
        <v>0</v>
      </c>
      <c r="N627" s="36">
        <f t="shared" si="1107"/>
        <v>0</v>
      </c>
      <c r="O627" s="36">
        <f t="shared" si="1107"/>
        <v>0</v>
      </c>
      <c r="P627" s="36">
        <f t="shared" si="1107"/>
        <v>0</v>
      </c>
      <c r="Q627" s="36">
        <f t="shared" si="1107"/>
        <v>0</v>
      </c>
      <c r="R627" s="36">
        <f t="shared" si="1107"/>
        <v>0</v>
      </c>
      <c r="S627" s="36">
        <f t="shared" si="1107"/>
        <v>19239.878801999999</v>
      </c>
      <c r="T627" s="36">
        <f t="shared" si="1107"/>
        <v>0</v>
      </c>
      <c r="U627" s="36">
        <f t="shared" si="1107"/>
        <v>0</v>
      </c>
      <c r="V627" s="36">
        <f t="shared" si="1107"/>
        <v>0</v>
      </c>
      <c r="W627" s="36">
        <f t="shared" si="1107"/>
        <v>0</v>
      </c>
      <c r="X627" s="36">
        <f t="shared" si="1107"/>
        <v>251042.61074400001</v>
      </c>
      <c r="Y627" s="36">
        <f t="shared" si="1107"/>
        <v>9773.9704540000002</v>
      </c>
      <c r="Z627" s="36">
        <f t="shared" si="1107"/>
        <v>0</v>
      </c>
      <c r="AA627" s="36">
        <f t="shared" si="1107"/>
        <v>0</v>
      </c>
      <c r="AB627" s="36">
        <f t="shared" si="1107"/>
        <v>0</v>
      </c>
      <c r="AC627" s="56"/>
      <c r="AD627" s="23"/>
    </row>
    <row r="628" spans="1:30" s="14" customFormat="1" ht="12.5">
      <c r="A628" s="87" t="s">
        <v>543</v>
      </c>
      <c r="B628" s="26">
        <v>3910087.34</v>
      </c>
      <c r="C628" s="134">
        <f t="shared" si="1047"/>
        <v>325840.61</v>
      </c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>
        <v>5.1200000000000002E-2</v>
      </c>
      <c r="T628" s="35"/>
      <c r="U628" s="35"/>
      <c r="V628" s="35"/>
      <c r="W628" s="35"/>
      <c r="X628" s="35">
        <v>0.9133</v>
      </c>
      <c r="Y628" s="35">
        <v>3.5499999999999997E-2</v>
      </c>
      <c r="Z628" s="37"/>
      <c r="AA628" s="37"/>
      <c r="AB628" s="37"/>
      <c r="AC628" s="56"/>
      <c r="AD628" s="23"/>
    </row>
    <row r="629" spans="1:30" s="14" customFormat="1" ht="12.5">
      <c r="A629" s="82"/>
      <c r="B629" s="29"/>
      <c r="C629" s="134"/>
      <c r="D629" s="36">
        <f t="shared" ref="D629" si="1108">$C628*D628</f>
        <v>0</v>
      </c>
      <c r="E629" s="36">
        <f t="shared" ref="E629" si="1109">$C628*E628</f>
        <v>0</v>
      </c>
      <c r="F629" s="36">
        <f t="shared" ref="F629:AB629" si="1110">$C628*F628</f>
        <v>0</v>
      </c>
      <c r="G629" s="36">
        <f t="shared" si="1110"/>
        <v>0</v>
      </c>
      <c r="H629" s="36">
        <f t="shared" si="1110"/>
        <v>0</v>
      </c>
      <c r="I629" s="36">
        <f t="shared" si="1110"/>
        <v>0</v>
      </c>
      <c r="J629" s="36">
        <f t="shared" si="1110"/>
        <v>0</v>
      </c>
      <c r="K629" s="36">
        <f t="shared" si="1110"/>
        <v>0</v>
      </c>
      <c r="L629" s="36">
        <f t="shared" si="1110"/>
        <v>0</v>
      </c>
      <c r="M629" s="36">
        <f t="shared" si="1110"/>
        <v>0</v>
      </c>
      <c r="N629" s="36">
        <f t="shared" si="1110"/>
        <v>0</v>
      </c>
      <c r="O629" s="36">
        <f t="shared" si="1110"/>
        <v>0</v>
      </c>
      <c r="P629" s="36">
        <f t="shared" si="1110"/>
        <v>0</v>
      </c>
      <c r="Q629" s="36">
        <f t="shared" si="1110"/>
        <v>0</v>
      </c>
      <c r="R629" s="36">
        <f t="shared" si="1110"/>
        <v>0</v>
      </c>
      <c r="S629" s="36">
        <f t="shared" si="1110"/>
        <v>16683.039231999999</v>
      </c>
      <c r="T629" s="36">
        <f t="shared" si="1110"/>
        <v>0</v>
      </c>
      <c r="U629" s="36">
        <f t="shared" si="1110"/>
        <v>0</v>
      </c>
      <c r="V629" s="36">
        <f t="shared" si="1110"/>
        <v>0</v>
      </c>
      <c r="W629" s="36">
        <f t="shared" si="1110"/>
        <v>0</v>
      </c>
      <c r="X629" s="36">
        <f t="shared" si="1110"/>
        <v>297590.22911299998</v>
      </c>
      <c r="Y629" s="36">
        <f t="shared" si="1110"/>
        <v>11567.341654999998</v>
      </c>
      <c r="Z629" s="36">
        <f t="shared" si="1110"/>
        <v>0</v>
      </c>
      <c r="AA629" s="36">
        <f t="shared" si="1110"/>
        <v>0</v>
      </c>
      <c r="AB629" s="36">
        <f t="shared" si="1110"/>
        <v>0</v>
      </c>
      <c r="AC629" s="56"/>
      <c r="AD629" s="23"/>
    </row>
    <row r="630" spans="1:30" s="14" customFormat="1" ht="12.5">
      <c r="A630" s="87" t="s">
        <v>544</v>
      </c>
      <c r="B630" s="26">
        <v>1620835.49</v>
      </c>
      <c r="C630" s="134">
        <f>ROUND(B630/12,2)</f>
        <v>135069.62</v>
      </c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>
        <v>0.9677</v>
      </c>
      <c r="Y630" s="35"/>
      <c r="Z630" s="37">
        <v>3.2300000000000002E-2</v>
      </c>
      <c r="AA630" s="37"/>
      <c r="AB630" s="37"/>
      <c r="AC630" s="56"/>
      <c r="AD630" s="23"/>
    </row>
    <row r="631" spans="1:30" s="14" customFormat="1" ht="12.5">
      <c r="A631" s="82"/>
      <c r="B631" s="29"/>
      <c r="C631" s="134"/>
      <c r="D631" s="36">
        <f t="shared" ref="D631" si="1111">$C630*D630</f>
        <v>0</v>
      </c>
      <c r="E631" s="36">
        <f t="shared" ref="E631" si="1112">$C630*E630</f>
        <v>0</v>
      </c>
      <c r="F631" s="36">
        <f t="shared" ref="F631:AB631" si="1113">$C630*F630</f>
        <v>0</v>
      </c>
      <c r="G631" s="36">
        <f t="shared" si="1113"/>
        <v>0</v>
      </c>
      <c r="H631" s="36">
        <f t="shared" si="1113"/>
        <v>0</v>
      </c>
      <c r="I631" s="36">
        <f t="shared" si="1113"/>
        <v>0</v>
      </c>
      <c r="J631" s="36">
        <f t="shared" si="1113"/>
        <v>0</v>
      </c>
      <c r="K631" s="36">
        <f t="shared" si="1113"/>
        <v>0</v>
      </c>
      <c r="L631" s="36">
        <f t="shared" si="1113"/>
        <v>0</v>
      </c>
      <c r="M631" s="36">
        <f t="shared" si="1113"/>
        <v>0</v>
      </c>
      <c r="N631" s="36">
        <f t="shared" si="1113"/>
        <v>0</v>
      </c>
      <c r="O631" s="36">
        <f t="shared" si="1113"/>
        <v>0</v>
      </c>
      <c r="P631" s="36">
        <f t="shared" si="1113"/>
        <v>0</v>
      </c>
      <c r="Q631" s="36">
        <f t="shared" si="1113"/>
        <v>0</v>
      </c>
      <c r="R631" s="36">
        <f t="shared" si="1113"/>
        <v>0</v>
      </c>
      <c r="S631" s="36">
        <f t="shared" si="1113"/>
        <v>0</v>
      </c>
      <c r="T631" s="36">
        <f t="shared" si="1113"/>
        <v>0</v>
      </c>
      <c r="U631" s="36">
        <f t="shared" si="1113"/>
        <v>0</v>
      </c>
      <c r="V631" s="36">
        <f t="shared" si="1113"/>
        <v>0</v>
      </c>
      <c r="W631" s="36">
        <f t="shared" si="1113"/>
        <v>0</v>
      </c>
      <c r="X631" s="36">
        <f t="shared" si="1113"/>
        <v>130706.87127399999</v>
      </c>
      <c r="Y631" s="36">
        <f t="shared" si="1113"/>
        <v>0</v>
      </c>
      <c r="Z631" s="36">
        <f t="shared" si="1113"/>
        <v>4362.7487259999998</v>
      </c>
      <c r="AA631" s="36">
        <f t="shared" si="1113"/>
        <v>0</v>
      </c>
      <c r="AB631" s="36">
        <f t="shared" si="1113"/>
        <v>0</v>
      </c>
      <c r="AC631" s="56"/>
      <c r="AD631" s="23"/>
    </row>
    <row r="632" spans="1:30" s="14" customFormat="1" ht="12.5">
      <c r="A632" s="87" t="s">
        <v>558</v>
      </c>
      <c r="B632" s="26">
        <v>15135048.300000001</v>
      </c>
      <c r="C632" s="134">
        <f t="shared" si="1047"/>
        <v>1261254.03</v>
      </c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>
        <v>0.96260000000000001</v>
      </c>
      <c r="Y632" s="35">
        <v>3.7400000000000003E-2</v>
      </c>
      <c r="Z632" s="37"/>
      <c r="AA632" s="37"/>
      <c r="AB632" s="37"/>
      <c r="AC632" s="56"/>
      <c r="AD632" s="23"/>
    </row>
    <row r="633" spans="1:30" s="14" customFormat="1" ht="12.5">
      <c r="A633" s="82"/>
      <c r="B633" s="29"/>
      <c r="C633" s="134"/>
      <c r="D633" s="36">
        <f t="shared" ref="D633" si="1114">$C632*D632</f>
        <v>0</v>
      </c>
      <c r="E633" s="36">
        <f t="shared" ref="E633" si="1115">$C632*E632</f>
        <v>0</v>
      </c>
      <c r="F633" s="36">
        <f t="shared" ref="F633:AB633" si="1116">$C632*F632</f>
        <v>0</v>
      </c>
      <c r="G633" s="36">
        <f t="shared" si="1116"/>
        <v>0</v>
      </c>
      <c r="H633" s="36">
        <f t="shared" si="1116"/>
        <v>0</v>
      </c>
      <c r="I633" s="36">
        <f t="shared" si="1116"/>
        <v>0</v>
      </c>
      <c r="J633" s="36">
        <f t="shared" si="1116"/>
        <v>0</v>
      </c>
      <c r="K633" s="36">
        <f t="shared" si="1116"/>
        <v>0</v>
      </c>
      <c r="L633" s="36">
        <f t="shared" si="1116"/>
        <v>0</v>
      </c>
      <c r="M633" s="36">
        <f t="shared" si="1116"/>
        <v>0</v>
      </c>
      <c r="N633" s="36">
        <f t="shared" si="1116"/>
        <v>0</v>
      </c>
      <c r="O633" s="36">
        <f t="shared" si="1116"/>
        <v>0</v>
      </c>
      <c r="P633" s="36">
        <f t="shared" si="1116"/>
        <v>0</v>
      </c>
      <c r="Q633" s="36">
        <f t="shared" si="1116"/>
        <v>0</v>
      </c>
      <c r="R633" s="36">
        <f t="shared" si="1116"/>
        <v>0</v>
      </c>
      <c r="S633" s="36">
        <f t="shared" si="1116"/>
        <v>0</v>
      </c>
      <c r="T633" s="36">
        <f t="shared" si="1116"/>
        <v>0</v>
      </c>
      <c r="U633" s="36">
        <f t="shared" si="1116"/>
        <v>0</v>
      </c>
      <c r="V633" s="36">
        <f t="shared" si="1116"/>
        <v>0</v>
      </c>
      <c r="W633" s="36">
        <f t="shared" si="1116"/>
        <v>0</v>
      </c>
      <c r="X633" s="36">
        <f t="shared" si="1116"/>
        <v>1214083.129278</v>
      </c>
      <c r="Y633" s="36">
        <f t="shared" si="1116"/>
        <v>47170.900722000006</v>
      </c>
      <c r="Z633" s="36">
        <f t="shared" si="1116"/>
        <v>0</v>
      </c>
      <c r="AA633" s="36">
        <f t="shared" si="1116"/>
        <v>0</v>
      </c>
      <c r="AB633" s="36">
        <f t="shared" si="1116"/>
        <v>0</v>
      </c>
      <c r="AC633" s="56"/>
      <c r="AD633" s="23"/>
    </row>
    <row r="634" spans="1:30" s="14" customFormat="1" ht="12.5">
      <c r="A634" s="87" t="s">
        <v>559</v>
      </c>
      <c r="B634" s="26">
        <v>12125202.57</v>
      </c>
      <c r="C634" s="134">
        <f t="shared" si="1047"/>
        <v>1010433.55</v>
      </c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>
        <v>0.96260000000000001</v>
      </c>
      <c r="Y634" s="35">
        <v>3.7400000000000003E-2</v>
      </c>
      <c r="Z634" s="37"/>
      <c r="AA634" s="37"/>
      <c r="AB634" s="37"/>
      <c r="AC634" s="56"/>
      <c r="AD634" s="23"/>
    </row>
    <row r="635" spans="1:30" s="14" customFormat="1" ht="12.5">
      <c r="A635" s="82"/>
      <c r="B635" s="29"/>
      <c r="C635" s="134"/>
      <c r="D635" s="36">
        <f t="shared" ref="D635" si="1117">$C634*D634</f>
        <v>0</v>
      </c>
      <c r="E635" s="36">
        <f t="shared" ref="E635" si="1118">$C634*E634</f>
        <v>0</v>
      </c>
      <c r="F635" s="36">
        <f t="shared" ref="F635:AB635" si="1119">$C634*F634</f>
        <v>0</v>
      </c>
      <c r="G635" s="36">
        <f t="shared" si="1119"/>
        <v>0</v>
      </c>
      <c r="H635" s="36">
        <f t="shared" si="1119"/>
        <v>0</v>
      </c>
      <c r="I635" s="36">
        <f t="shared" si="1119"/>
        <v>0</v>
      </c>
      <c r="J635" s="36">
        <f t="shared" si="1119"/>
        <v>0</v>
      </c>
      <c r="K635" s="36">
        <f t="shared" si="1119"/>
        <v>0</v>
      </c>
      <c r="L635" s="36">
        <f t="shared" si="1119"/>
        <v>0</v>
      </c>
      <c r="M635" s="36">
        <f t="shared" si="1119"/>
        <v>0</v>
      </c>
      <c r="N635" s="36">
        <f t="shared" si="1119"/>
        <v>0</v>
      </c>
      <c r="O635" s="36">
        <f t="shared" si="1119"/>
        <v>0</v>
      </c>
      <c r="P635" s="36">
        <f t="shared" si="1119"/>
        <v>0</v>
      </c>
      <c r="Q635" s="36">
        <f t="shared" si="1119"/>
        <v>0</v>
      </c>
      <c r="R635" s="36">
        <f t="shared" si="1119"/>
        <v>0</v>
      </c>
      <c r="S635" s="36">
        <f t="shared" si="1119"/>
        <v>0</v>
      </c>
      <c r="T635" s="36">
        <f t="shared" si="1119"/>
        <v>0</v>
      </c>
      <c r="U635" s="36">
        <f t="shared" si="1119"/>
        <v>0</v>
      </c>
      <c r="V635" s="36">
        <f t="shared" si="1119"/>
        <v>0</v>
      </c>
      <c r="W635" s="36">
        <f t="shared" si="1119"/>
        <v>0</v>
      </c>
      <c r="X635" s="36">
        <f t="shared" si="1119"/>
        <v>972643.33523000008</v>
      </c>
      <c r="Y635" s="36">
        <f t="shared" si="1119"/>
        <v>37790.214770000006</v>
      </c>
      <c r="Z635" s="36">
        <f t="shared" si="1119"/>
        <v>0</v>
      </c>
      <c r="AA635" s="36">
        <f t="shared" si="1119"/>
        <v>0</v>
      </c>
      <c r="AB635" s="36">
        <f t="shared" si="1119"/>
        <v>0</v>
      </c>
      <c r="AC635" s="56"/>
      <c r="AD635" s="23"/>
    </row>
    <row r="636" spans="1:30" s="14" customFormat="1" ht="12.5">
      <c r="A636" s="87" t="s">
        <v>560</v>
      </c>
      <c r="B636" s="26">
        <v>4095486.77</v>
      </c>
      <c r="C636" s="134">
        <f t="shared" si="1047"/>
        <v>341290.56</v>
      </c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>
        <v>0.96260000000000001</v>
      </c>
      <c r="Y636" s="35">
        <v>3.7400000000000003E-2</v>
      </c>
      <c r="Z636" s="37"/>
      <c r="AA636" s="37"/>
      <c r="AB636" s="37"/>
      <c r="AC636" s="56"/>
      <c r="AD636" s="23"/>
    </row>
    <row r="637" spans="1:30" s="14" customFormat="1" ht="12.5">
      <c r="A637" s="82"/>
      <c r="B637" s="29"/>
      <c r="C637" s="134"/>
      <c r="D637" s="36">
        <f t="shared" ref="D637" si="1120">$C636*D636</f>
        <v>0</v>
      </c>
      <c r="E637" s="36">
        <f t="shared" ref="E637" si="1121">$C636*E636</f>
        <v>0</v>
      </c>
      <c r="F637" s="36">
        <f t="shared" ref="F637:AB637" si="1122">$C636*F636</f>
        <v>0</v>
      </c>
      <c r="G637" s="36">
        <f t="shared" si="1122"/>
        <v>0</v>
      </c>
      <c r="H637" s="36">
        <f t="shared" si="1122"/>
        <v>0</v>
      </c>
      <c r="I637" s="36">
        <f t="shared" si="1122"/>
        <v>0</v>
      </c>
      <c r="J637" s="36">
        <f t="shared" si="1122"/>
        <v>0</v>
      </c>
      <c r="K637" s="36">
        <f t="shared" si="1122"/>
        <v>0</v>
      </c>
      <c r="L637" s="36">
        <f t="shared" si="1122"/>
        <v>0</v>
      </c>
      <c r="M637" s="36">
        <f t="shared" si="1122"/>
        <v>0</v>
      </c>
      <c r="N637" s="36">
        <f t="shared" si="1122"/>
        <v>0</v>
      </c>
      <c r="O637" s="36">
        <f t="shared" si="1122"/>
        <v>0</v>
      </c>
      <c r="P637" s="36">
        <f t="shared" si="1122"/>
        <v>0</v>
      </c>
      <c r="Q637" s="36">
        <f t="shared" si="1122"/>
        <v>0</v>
      </c>
      <c r="R637" s="36">
        <f t="shared" si="1122"/>
        <v>0</v>
      </c>
      <c r="S637" s="36">
        <f t="shared" si="1122"/>
        <v>0</v>
      </c>
      <c r="T637" s="36">
        <f t="shared" si="1122"/>
        <v>0</v>
      </c>
      <c r="U637" s="36">
        <f t="shared" si="1122"/>
        <v>0</v>
      </c>
      <c r="V637" s="36">
        <f t="shared" si="1122"/>
        <v>0</v>
      </c>
      <c r="W637" s="36">
        <f t="shared" si="1122"/>
        <v>0</v>
      </c>
      <c r="X637" s="36">
        <f t="shared" si="1122"/>
        <v>328526.29305600002</v>
      </c>
      <c r="Y637" s="36">
        <f t="shared" si="1122"/>
        <v>12764.266944000001</v>
      </c>
      <c r="Z637" s="36">
        <f t="shared" si="1122"/>
        <v>0</v>
      </c>
      <c r="AA637" s="36">
        <f t="shared" si="1122"/>
        <v>0</v>
      </c>
      <c r="AB637" s="36">
        <f t="shared" si="1122"/>
        <v>0</v>
      </c>
      <c r="AC637" s="56"/>
      <c r="AD637" s="23"/>
    </row>
    <row r="638" spans="1:30" s="14" customFormat="1" ht="12.5">
      <c r="A638" s="87" t="s">
        <v>561</v>
      </c>
      <c r="B638" s="26">
        <v>6114169.0099999998</v>
      </c>
      <c r="C638" s="134">
        <f t="shared" si="1047"/>
        <v>509514.08</v>
      </c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>
        <v>0.55220000000000002</v>
      </c>
      <c r="R638" s="35"/>
      <c r="S638" s="35"/>
      <c r="T638" s="35"/>
      <c r="U638" s="35"/>
      <c r="V638" s="35"/>
      <c r="W638" s="35"/>
      <c r="X638" s="35">
        <v>0.43099999999999999</v>
      </c>
      <c r="Y638" s="35">
        <v>1.6799999999999999E-2</v>
      </c>
      <c r="Z638" s="37"/>
      <c r="AA638" s="37"/>
      <c r="AB638" s="37"/>
      <c r="AC638" s="56"/>
      <c r="AD638" s="23"/>
    </row>
    <row r="639" spans="1:30" s="14" customFormat="1" ht="12.5">
      <c r="A639" s="82"/>
      <c r="B639" s="29"/>
      <c r="C639" s="134"/>
      <c r="D639" s="36">
        <f t="shared" ref="D639" si="1123">$C638*D638</f>
        <v>0</v>
      </c>
      <c r="E639" s="36">
        <f t="shared" ref="E639" si="1124">$C638*E638</f>
        <v>0</v>
      </c>
      <c r="F639" s="36">
        <f t="shared" ref="F639:AB639" si="1125">$C638*F638</f>
        <v>0</v>
      </c>
      <c r="G639" s="36">
        <f t="shared" si="1125"/>
        <v>0</v>
      </c>
      <c r="H639" s="36">
        <f t="shared" si="1125"/>
        <v>0</v>
      </c>
      <c r="I639" s="36">
        <f t="shared" si="1125"/>
        <v>0</v>
      </c>
      <c r="J639" s="36">
        <f t="shared" si="1125"/>
        <v>0</v>
      </c>
      <c r="K639" s="36">
        <f t="shared" si="1125"/>
        <v>0</v>
      </c>
      <c r="L639" s="36">
        <f t="shared" si="1125"/>
        <v>0</v>
      </c>
      <c r="M639" s="36">
        <f t="shared" si="1125"/>
        <v>0</v>
      </c>
      <c r="N639" s="36">
        <f t="shared" si="1125"/>
        <v>0</v>
      </c>
      <c r="O639" s="36">
        <f t="shared" si="1125"/>
        <v>0</v>
      </c>
      <c r="P639" s="36">
        <f t="shared" si="1125"/>
        <v>0</v>
      </c>
      <c r="Q639" s="36">
        <f t="shared" si="1125"/>
        <v>281353.67497600004</v>
      </c>
      <c r="R639" s="36">
        <f t="shared" si="1125"/>
        <v>0</v>
      </c>
      <c r="S639" s="36">
        <f t="shared" si="1125"/>
        <v>0</v>
      </c>
      <c r="T639" s="36">
        <f t="shared" si="1125"/>
        <v>0</v>
      </c>
      <c r="U639" s="36">
        <f t="shared" si="1125"/>
        <v>0</v>
      </c>
      <c r="V639" s="36">
        <f t="shared" si="1125"/>
        <v>0</v>
      </c>
      <c r="W639" s="36">
        <f t="shared" si="1125"/>
        <v>0</v>
      </c>
      <c r="X639" s="36">
        <f t="shared" si="1125"/>
        <v>219600.56848000002</v>
      </c>
      <c r="Y639" s="36">
        <f t="shared" si="1125"/>
        <v>8559.8365439999998</v>
      </c>
      <c r="Z639" s="36">
        <f t="shared" si="1125"/>
        <v>0</v>
      </c>
      <c r="AA639" s="36">
        <f t="shared" si="1125"/>
        <v>0</v>
      </c>
      <c r="AB639" s="36">
        <f t="shared" si="1125"/>
        <v>0</v>
      </c>
      <c r="AC639" s="56"/>
      <c r="AD639" s="23"/>
    </row>
    <row r="640" spans="1:30" s="14" customFormat="1" ht="12.5">
      <c r="A640" s="87" t="s">
        <v>562</v>
      </c>
      <c r="B640" s="26">
        <v>5911952.5999999996</v>
      </c>
      <c r="C640" s="134">
        <f t="shared" si="1047"/>
        <v>492662.72</v>
      </c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>
        <v>1.1999999999999999E-3</v>
      </c>
      <c r="T640" s="35">
        <v>0.99609999999999999</v>
      </c>
      <c r="U640" s="35"/>
      <c r="V640" s="35"/>
      <c r="W640" s="35"/>
      <c r="X640" s="35">
        <v>2.5999999999999999E-3</v>
      </c>
      <c r="Y640" s="35">
        <v>1E-4</v>
      </c>
      <c r="Z640" s="37"/>
      <c r="AA640" s="37"/>
      <c r="AB640" s="37"/>
      <c r="AC640" s="56"/>
      <c r="AD640" s="23"/>
    </row>
    <row r="641" spans="1:30" s="14" customFormat="1" ht="12.5">
      <c r="A641" s="82"/>
      <c r="B641" s="29"/>
      <c r="C641" s="134"/>
      <c r="D641" s="36">
        <f t="shared" ref="D641" si="1126">$C640*D640</f>
        <v>0</v>
      </c>
      <c r="E641" s="36">
        <f t="shared" ref="E641" si="1127">$C640*E640</f>
        <v>0</v>
      </c>
      <c r="F641" s="36">
        <f t="shared" ref="F641:AB641" si="1128">$C640*F640</f>
        <v>0</v>
      </c>
      <c r="G641" s="36">
        <f t="shared" si="1128"/>
        <v>0</v>
      </c>
      <c r="H641" s="36">
        <f t="shared" si="1128"/>
        <v>0</v>
      </c>
      <c r="I641" s="36">
        <f t="shared" si="1128"/>
        <v>0</v>
      </c>
      <c r="J641" s="36">
        <f t="shared" si="1128"/>
        <v>0</v>
      </c>
      <c r="K641" s="36">
        <f t="shared" si="1128"/>
        <v>0</v>
      </c>
      <c r="L641" s="36">
        <f t="shared" si="1128"/>
        <v>0</v>
      </c>
      <c r="M641" s="36">
        <f t="shared" si="1128"/>
        <v>0</v>
      </c>
      <c r="N641" s="36">
        <f t="shared" si="1128"/>
        <v>0</v>
      </c>
      <c r="O641" s="36">
        <f t="shared" si="1128"/>
        <v>0</v>
      </c>
      <c r="P641" s="36">
        <f t="shared" si="1128"/>
        <v>0</v>
      </c>
      <c r="Q641" s="36">
        <f t="shared" si="1128"/>
        <v>0</v>
      </c>
      <c r="R641" s="36">
        <f t="shared" si="1128"/>
        <v>0</v>
      </c>
      <c r="S641" s="36">
        <f t="shared" si="1128"/>
        <v>591.19526399999995</v>
      </c>
      <c r="T641" s="36">
        <f t="shared" si="1128"/>
        <v>490741.33539199998</v>
      </c>
      <c r="U641" s="36">
        <f t="shared" si="1128"/>
        <v>0</v>
      </c>
      <c r="V641" s="36">
        <f t="shared" si="1128"/>
        <v>0</v>
      </c>
      <c r="W641" s="36">
        <f t="shared" si="1128"/>
        <v>0</v>
      </c>
      <c r="X641" s="36">
        <f t="shared" si="1128"/>
        <v>1280.9230719999998</v>
      </c>
      <c r="Y641" s="36">
        <f t="shared" si="1128"/>
        <v>49.266272000000001</v>
      </c>
      <c r="Z641" s="36">
        <f t="shared" si="1128"/>
        <v>0</v>
      </c>
      <c r="AA641" s="36">
        <f t="shared" si="1128"/>
        <v>0</v>
      </c>
      <c r="AB641" s="36">
        <f t="shared" si="1128"/>
        <v>0</v>
      </c>
      <c r="AC641" s="56"/>
      <c r="AD641" s="23"/>
    </row>
    <row r="642" spans="1:30" s="14" customFormat="1" ht="12.5">
      <c r="A642" s="87" t="s">
        <v>592</v>
      </c>
      <c r="B642" s="26">
        <v>11819703.07</v>
      </c>
      <c r="C642" s="134">
        <f t="shared" si="1047"/>
        <v>984975.26</v>
      </c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>
        <v>2.5399999999999999E-2</v>
      </c>
      <c r="T642" s="35">
        <v>0.91849999999999998</v>
      </c>
      <c r="U642" s="35"/>
      <c r="V642" s="35"/>
      <c r="W642" s="35"/>
      <c r="X642" s="35">
        <v>5.3999999999999999E-2</v>
      </c>
      <c r="Y642" s="35">
        <v>2.0999999999999999E-3</v>
      </c>
      <c r="Z642" s="37"/>
      <c r="AA642" s="37"/>
      <c r="AB642" s="37"/>
      <c r="AC642" s="56"/>
      <c r="AD642" s="23"/>
    </row>
    <row r="643" spans="1:30" s="14" customFormat="1" ht="12.5">
      <c r="A643" s="82"/>
      <c r="B643" s="29"/>
      <c r="C643" s="134"/>
      <c r="D643" s="36">
        <f t="shared" ref="D643" si="1129">$C642*D642</f>
        <v>0</v>
      </c>
      <c r="E643" s="36">
        <f t="shared" ref="E643:AB643" si="1130">$C642*E642</f>
        <v>0</v>
      </c>
      <c r="F643" s="36">
        <f t="shared" si="1130"/>
        <v>0</v>
      </c>
      <c r="G643" s="36">
        <f t="shared" si="1130"/>
        <v>0</v>
      </c>
      <c r="H643" s="36">
        <f t="shared" si="1130"/>
        <v>0</v>
      </c>
      <c r="I643" s="36">
        <f t="shared" si="1130"/>
        <v>0</v>
      </c>
      <c r="J643" s="36">
        <f t="shared" si="1130"/>
        <v>0</v>
      </c>
      <c r="K643" s="36">
        <f t="shared" si="1130"/>
        <v>0</v>
      </c>
      <c r="L643" s="36">
        <f t="shared" si="1130"/>
        <v>0</v>
      </c>
      <c r="M643" s="36">
        <f t="shared" si="1130"/>
        <v>0</v>
      </c>
      <c r="N643" s="36">
        <f t="shared" si="1130"/>
        <v>0</v>
      </c>
      <c r="O643" s="36">
        <f t="shared" si="1130"/>
        <v>0</v>
      </c>
      <c r="P643" s="36">
        <f t="shared" si="1130"/>
        <v>0</v>
      </c>
      <c r="Q643" s="36">
        <f t="shared" si="1130"/>
        <v>0</v>
      </c>
      <c r="R643" s="36">
        <f t="shared" si="1130"/>
        <v>0</v>
      </c>
      <c r="S643" s="36">
        <f t="shared" si="1130"/>
        <v>25018.371604</v>
      </c>
      <c r="T643" s="36">
        <f t="shared" si="1130"/>
        <v>904699.77630999999</v>
      </c>
      <c r="U643" s="36">
        <f t="shared" si="1130"/>
        <v>0</v>
      </c>
      <c r="V643" s="36">
        <f t="shared" si="1130"/>
        <v>0</v>
      </c>
      <c r="W643" s="36">
        <f t="shared" si="1130"/>
        <v>0</v>
      </c>
      <c r="X643" s="36">
        <f t="shared" si="1130"/>
        <v>53188.664040000003</v>
      </c>
      <c r="Y643" s="36">
        <f t="shared" si="1130"/>
        <v>2068.448046</v>
      </c>
      <c r="Z643" s="36">
        <f t="shared" si="1130"/>
        <v>0</v>
      </c>
      <c r="AA643" s="36">
        <f t="shared" si="1130"/>
        <v>0</v>
      </c>
      <c r="AB643" s="36">
        <f t="shared" si="1130"/>
        <v>0</v>
      </c>
      <c r="AC643" s="56"/>
      <c r="AD643" s="23"/>
    </row>
    <row r="644" spans="1:30" s="14" customFormat="1" ht="12.65" customHeight="1">
      <c r="A644" s="87" t="s">
        <v>593</v>
      </c>
      <c r="B644" s="26">
        <v>6695229.0700000003</v>
      </c>
      <c r="C644" s="134">
        <f t="shared" si="1047"/>
        <v>557935.76</v>
      </c>
      <c r="D644" s="35">
        <v>0.12720000000000001</v>
      </c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>
        <v>0.3866</v>
      </c>
      <c r="T644" s="35">
        <v>0.30640000000000001</v>
      </c>
      <c r="U644" s="35"/>
      <c r="V644" s="35"/>
      <c r="W644" s="35"/>
      <c r="X644" s="35">
        <v>0.1731</v>
      </c>
      <c r="Y644" s="35">
        <v>6.7000000000000002E-3</v>
      </c>
      <c r="Z644" s="37"/>
      <c r="AA644" s="37"/>
      <c r="AB644" s="37"/>
      <c r="AC644" s="56"/>
      <c r="AD644" s="23"/>
    </row>
    <row r="645" spans="1:30" s="14" customFormat="1" ht="12.5">
      <c r="A645" s="82"/>
      <c r="B645" s="29"/>
      <c r="C645" s="134"/>
      <c r="D645" s="36">
        <f t="shared" ref="D645:S649" si="1131">$C644*D644</f>
        <v>70969.428672000009</v>
      </c>
      <c r="E645" s="36">
        <f t="shared" ref="E645:AB645" si="1132">$C644*E644</f>
        <v>0</v>
      </c>
      <c r="F645" s="36">
        <f t="shared" si="1132"/>
        <v>0</v>
      </c>
      <c r="G645" s="36">
        <f t="shared" si="1132"/>
        <v>0</v>
      </c>
      <c r="H645" s="36">
        <f t="shared" si="1132"/>
        <v>0</v>
      </c>
      <c r="I645" s="36">
        <f t="shared" si="1132"/>
        <v>0</v>
      </c>
      <c r="J645" s="36">
        <f t="shared" si="1132"/>
        <v>0</v>
      </c>
      <c r="K645" s="36">
        <f t="shared" si="1132"/>
        <v>0</v>
      </c>
      <c r="L645" s="36">
        <f t="shared" si="1132"/>
        <v>0</v>
      </c>
      <c r="M645" s="36">
        <f t="shared" si="1132"/>
        <v>0</v>
      </c>
      <c r="N645" s="36">
        <f t="shared" si="1132"/>
        <v>0</v>
      </c>
      <c r="O645" s="36">
        <f t="shared" si="1132"/>
        <v>0</v>
      </c>
      <c r="P645" s="36">
        <f t="shared" si="1132"/>
        <v>0</v>
      </c>
      <c r="Q645" s="36">
        <f t="shared" si="1132"/>
        <v>0</v>
      </c>
      <c r="R645" s="36">
        <f t="shared" si="1132"/>
        <v>0</v>
      </c>
      <c r="S645" s="36">
        <f t="shared" si="1132"/>
        <v>215697.96481599999</v>
      </c>
      <c r="T645" s="36">
        <f t="shared" si="1132"/>
        <v>170951.516864</v>
      </c>
      <c r="U645" s="36">
        <f t="shared" si="1132"/>
        <v>0</v>
      </c>
      <c r="V645" s="36">
        <f t="shared" si="1132"/>
        <v>0</v>
      </c>
      <c r="W645" s="36">
        <f t="shared" si="1132"/>
        <v>0</v>
      </c>
      <c r="X645" s="36">
        <f t="shared" si="1132"/>
        <v>96578.680055999997</v>
      </c>
      <c r="Y645" s="36">
        <f t="shared" si="1132"/>
        <v>3738.1695920000002</v>
      </c>
      <c r="Z645" s="36">
        <f t="shared" si="1132"/>
        <v>0</v>
      </c>
      <c r="AA645" s="36">
        <f t="shared" si="1132"/>
        <v>0</v>
      </c>
      <c r="AB645" s="36">
        <f t="shared" si="1132"/>
        <v>0</v>
      </c>
      <c r="AC645" s="56"/>
      <c r="AD645" s="23"/>
    </row>
    <row r="646" spans="1:30" s="14" customFormat="1" ht="12.65" customHeight="1">
      <c r="A646" s="87" t="s">
        <v>605</v>
      </c>
      <c r="B646" s="26">
        <v>2512752.0699999998</v>
      </c>
      <c r="C646" s="134">
        <f t="shared" ref="C646" si="1133">ROUND(B646/12,2)</f>
        <v>209396.01</v>
      </c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>
        <v>0.30640000000000001</v>
      </c>
      <c r="R646" s="35"/>
      <c r="S646" s="35">
        <v>4.9799999999999997E-2</v>
      </c>
      <c r="T646" s="35">
        <v>1.95E-2</v>
      </c>
      <c r="U646" s="35"/>
      <c r="V646" s="35"/>
      <c r="W646" s="35"/>
      <c r="X646" s="35">
        <v>0.60089999999999999</v>
      </c>
      <c r="Y646" s="35">
        <v>2.3400000000000001E-2</v>
      </c>
      <c r="Z646" s="37"/>
      <c r="AA646" s="37"/>
      <c r="AB646" s="37"/>
      <c r="AC646" s="56"/>
      <c r="AD646" s="23"/>
    </row>
    <row r="647" spans="1:30" s="14" customFormat="1" ht="12.5">
      <c r="A647" s="82"/>
      <c r="B647" s="29"/>
      <c r="C647" s="134"/>
      <c r="D647" s="36">
        <f t="shared" ref="D647:AB647" si="1134">$C646*D646</f>
        <v>0</v>
      </c>
      <c r="E647" s="36">
        <f t="shared" si="1134"/>
        <v>0</v>
      </c>
      <c r="F647" s="36">
        <f t="shared" si="1134"/>
        <v>0</v>
      </c>
      <c r="G647" s="36">
        <f t="shared" si="1134"/>
        <v>0</v>
      </c>
      <c r="H647" s="36">
        <f t="shared" si="1134"/>
        <v>0</v>
      </c>
      <c r="I647" s="36">
        <f t="shared" si="1134"/>
        <v>0</v>
      </c>
      <c r="J647" s="36">
        <f t="shared" si="1134"/>
        <v>0</v>
      </c>
      <c r="K647" s="36">
        <f t="shared" si="1134"/>
        <v>0</v>
      </c>
      <c r="L647" s="36">
        <f t="shared" si="1134"/>
        <v>0</v>
      </c>
      <c r="M647" s="36">
        <f t="shared" si="1134"/>
        <v>0</v>
      </c>
      <c r="N647" s="36">
        <f t="shared" si="1134"/>
        <v>0</v>
      </c>
      <c r="O647" s="36">
        <f t="shared" si="1134"/>
        <v>0</v>
      </c>
      <c r="P647" s="36">
        <f t="shared" si="1134"/>
        <v>0</v>
      </c>
      <c r="Q647" s="36">
        <f t="shared" si="1134"/>
        <v>64158.937464000002</v>
      </c>
      <c r="R647" s="36">
        <f t="shared" si="1134"/>
        <v>0</v>
      </c>
      <c r="S647" s="36">
        <f t="shared" si="1134"/>
        <v>10427.921297999999</v>
      </c>
      <c r="T647" s="36">
        <f t="shared" si="1134"/>
        <v>4083.2221950000003</v>
      </c>
      <c r="U647" s="36">
        <f t="shared" si="1134"/>
        <v>0</v>
      </c>
      <c r="V647" s="36">
        <f t="shared" si="1134"/>
        <v>0</v>
      </c>
      <c r="W647" s="36">
        <f t="shared" si="1134"/>
        <v>0</v>
      </c>
      <c r="X647" s="36">
        <f t="shared" si="1134"/>
        <v>125826.06240900001</v>
      </c>
      <c r="Y647" s="36">
        <f t="shared" si="1134"/>
        <v>4899.866634</v>
      </c>
      <c r="Z647" s="36">
        <f t="shared" si="1134"/>
        <v>0</v>
      </c>
      <c r="AA647" s="36">
        <f t="shared" si="1134"/>
        <v>0</v>
      </c>
      <c r="AB647" s="36">
        <f t="shared" si="1134"/>
        <v>0</v>
      </c>
      <c r="AC647" s="56"/>
      <c r="AD647" s="23"/>
    </row>
    <row r="648" spans="1:30" s="14" customFormat="1" ht="12.5">
      <c r="A648" s="87" t="s">
        <v>606</v>
      </c>
      <c r="B648" s="26">
        <v>1064006.27</v>
      </c>
      <c r="C648" s="134">
        <f t="shared" ref="C648" si="1135">ROUND(B648/12,2)</f>
        <v>88667.19</v>
      </c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>
        <v>0.36520000000000002</v>
      </c>
      <c r="R648" s="35"/>
      <c r="S648" s="35">
        <v>4.48E-2</v>
      </c>
      <c r="T648" s="35">
        <v>1.2699999999999999E-2</v>
      </c>
      <c r="U648" s="35"/>
      <c r="V648" s="35"/>
      <c r="W648" s="35"/>
      <c r="X648" s="35">
        <v>0.55569999999999997</v>
      </c>
      <c r="Y648" s="35">
        <v>2.1600000000000001E-2</v>
      </c>
      <c r="Z648" s="37"/>
      <c r="AA648" s="37"/>
      <c r="AB648" s="37"/>
      <c r="AC648" s="56"/>
      <c r="AD648" s="23"/>
    </row>
    <row r="649" spans="1:30" s="14" customFormat="1" ht="12.5">
      <c r="A649" s="82"/>
      <c r="B649" s="29"/>
      <c r="C649" s="134"/>
      <c r="D649" s="36">
        <f t="shared" si="1131"/>
        <v>0</v>
      </c>
      <c r="E649" s="36">
        <f t="shared" si="1131"/>
        <v>0</v>
      </c>
      <c r="F649" s="36">
        <f t="shared" si="1131"/>
        <v>0</v>
      </c>
      <c r="G649" s="36">
        <f t="shared" si="1131"/>
        <v>0</v>
      </c>
      <c r="H649" s="36">
        <f t="shared" si="1131"/>
        <v>0</v>
      </c>
      <c r="I649" s="36">
        <f t="shared" si="1131"/>
        <v>0</v>
      </c>
      <c r="J649" s="36">
        <f t="shared" si="1131"/>
        <v>0</v>
      </c>
      <c r="K649" s="36">
        <f t="shared" si="1131"/>
        <v>0</v>
      </c>
      <c r="L649" s="36">
        <f t="shared" si="1131"/>
        <v>0</v>
      </c>
      <c r="M649" s="36">
        <f t="shared" si="1131"/>
        <v>0</v>
      </c>
      <c r="N649" s="36">
        <f t="shared" si="1131"/>
        <v>0</v>
      </c>
      <c r="O649" s="36">
        <f t="shared" si="1131"/>
        <v>0</v>
      </c>
      <c r="P649" s="36">
        <f t="shared" si="1131"/>
        <v>0</v>
      </c>
      <c r="Q649" s="36">
        <f t="shared" si="1131"/>
        <v>32381.257788000003</v>
      </c>
      <c r="R649" s="36">
        <f t="shared" si="1131"/>
        <v>0</v>
      </c>
      <c r="S649" s="36">
        <f t="shared" si="1131"/>
        <v>3972.2901120000001</v>
      </c>
      <c r="T649" s="36">
        <f t="shared" ref="T649:AB649" si="1136">$C648*T648</f>
        <v>1126.0733129999999</v>
      </c>
      <c r="U649" s="36">
        <f t="shared" si="1136"/>
        <v>0</v>
      </c>
      <c r="V649" s="36">
        <f t="shared" si="1136"/>
        <v>0</v>
      </c>
      <c r="W649" s="36">
        <f t="shared" si="1136"/>
        <v>0</v>
      </c>
      <c r="X649" s="36">
        <f t="shared" si="1136"/>
        <v>49272.357483</v>
      </c>
      <c r="Y649" s="36">
        <f t="shared" si="1136"/>
        <v>1915.2113040000002</v>
      </c>
      <c r="Z649" s="36">
        <f t="shared" si="1136"/>
        <v>0</v>
      </c>
      <c r="AA649" s="36">
        <f t="shared" si="1136"/>
        <v>0</v>
      </c>
      <c r="AB649" s="36">
        <f t="shared" si="1136"/>
        <v>0</v>
      </c>
      <c r="AC649" s="56"/>
      <c r="AD649" s="23"/>
    </row>
    <row r="650" spans="1:30" s="14" customFormat="1" ht="12.5">
      <c r="A650" s="87" t="s">
        <v>618</v>
      </c>
      <c r="B650" s="26">
        <v>2917428.81</v>
      </c>
      <c r="C650" s="134">
        <f>ROUND(B650/12,2)</f>
        <v>243119.07</v>
      </c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>
        <v>0.96260000000000001</v>
      </c>
      <c r="Y650" s="35">
        <v>3.7400000000000003E-2</v>
      </c>
      <c r="Z650" s="37"/>
      <c r="AA650" s="37"/>
      <c r="AB650" s="37"/>
      <c r="AC650" s="56"/>
      <c r="AD650" s="23"/>
    </row>
    <row r="651" spans="1:30" s="14" customFormat="1" ht="12.5">
      <c r="A651" s="82"/>
      <c r="B651" s="29"/>
      <c r="C651" s="134"/>
      <c r="D651" s="36">
        <f t="shared" ref="D651:AB651" si="1137">$C650*D650</f>
        <v>0</v>
      </c>
      <c r="E651" s="36">
        <f t="shared" si="1137"/>
        <v>0</v>
      </c>
      <c r="F651" s="36">
        <f t="shared" si="1137"/>
        <v>0</v>
      </c>
      <c r="G651" s="36">
        <f t="shared" si="1137"/>
        <v>0</v>
      </c>
      <c r="H651" s="36">
        <f t="shared" si="1137"/>
        <v>0</v>
      </c>
      <c r="I651" s="36">
        <f t="shared" si="1137"/>
        <v>0</v>
      </c>
      <c r="J651" s="36">
        <f t="shared" si="1137"/>
        <v>0</v>
      </c>
      <c r="K651" s="36">
        <f t="shared" si="1137"/>
        <v>0</v>
      </c>
      <c r="L651" s="36">
        <f t="shared" si="1137"/>
        <v>0</v>
      </c>
      <c r="M651" s="36">
        <f t="shared" si="1137"/>
        <v>0</v>
      </c>
      <c r="N651" s="36">
        <f t="shared" si="1137"/>
        <v>0</v>
      </c>
      <c r="O651" s="36">
        <f t="shared" si="1137"/>
        <v>0</v>
      </c>
      <c r="P651" s="36">
        <f t="shared" si="1137"/>
        <v>0</v>
      </c>
      <c r="Q651" s="36">
        <f t="shared" si="1137"/>
        <v>0</v>
      </c>
      <c r="R651" s="36">
        <f t="shared" si="1137"/>
        <v>0</v>
      </c>
      <c r="S651" s="36">
        <f t="shared" si="1137"/>
        <v>0</v>
      </c>
      <c r="T651" s="36">
        <f t="shared" si="1137"/>
        <v>0</v>
      </c>
      <c r="U651" s="36">
        <f t="shared" si="1137"/>
        <v>0</v>
      </c>
      <c r="V651" s="36">
        <f t="shared" si="1137"/>
        <v>0</v>
      </c>
      <c r="W651" s="36">
        <f t="shared" si="1137"/>
        <v>0</v>
      </c>
      <c r="X651" s="36">
        <f t="shared" si="1137"/>
        <v>234026.41678200001</v>
      </c>
      <c r="Y651" s="36">
        <f t="shared" si="1137"/>
        <v>9092.6532180000013</v>
      </c>
      <c r="Z651" s="36">
        <f t="shared" si="1137"/>
        <v>0</v>
      </c>
      <c r="AA651" s="36">
        <f t="shared" si="1137"/>
        <v>0</v>
      </c>
      <c r="AB651" s="36">
        <f t="shared" si="1137"/>
        <v>0</v>
      </c>
      <c r="AC651" s="56"/>
      <c r="AD651" s="23"/>
    </row>
    <row r="652" spans="1:30" s="14" customFormat="1" ht="12.5">
      <c r="A652" s="87" t="s">
        <v>619</v>
      </c>
      <c r="B652" s="26">
        <v>18307131.109999999</v>
      </c>
      <c r="C652" s="134">
        <f>ROUND(B652/12,2)</f>
        <v>1525594.26</v>
      </c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>
        <v>0.96260000000000001</v>
      </c>
      <c r="Y652" s="35">
        <v>3.7400000000000003E-2</v>
      </c>
      <c r="Z652" s="37"/>
      <c r="AA652" s="37"/>
      <c r="AB652" s="37"/>
      <c r="AC652" s="56"/>
      <c r="AD652" s="23"/>
    </row>
    <row r="653" spans="1:30" s="14" customFormat="1" ht="12.5">
      <c r="A653" s="82"/>
      <c r="B653" s="29"/>
      <c r="C653" s="134"/>
      <c r="D653" s="36">
        <f t="shared" ref="D653:AB653" si="1138">$C652*D652</f>
        <v>0</v>
      </c>
      <c r="E653" s="36">
        <f t="shared" si="1138"/>
        <v>0</v>
      </c>
      <c r="F653" s="36">
        <f t="shared" si="1138"/>
        <v>0</v>
      </c>
      <c r="G653" s="36">
        <f t="shared" si="1138"/>
        <v>0</v>
      </c>
      <c r="H653" s="36">
        <f t="shared" si="1138"/>
        <v>0</v>
      </c>
      <c r="I653" s="36">
        <f t="shared" si="1138"/>
        <v>0</v>
      </c>
      <c r="J653" s="36">
        <f t="shared" si="1138"/>
        <v>0</v>
      </c>
      <c r="K653" s="36">
        <f t="shared" si="1138"/>
        <v>0</v>
      </c>
      <c r="L653" s="36">
        <f t="shared" si="1138"/>
        <v>0</v>
      </c>
      <c r="M653" s="36">
        <f t="shared" si="1138"/>
        <v>0</v>
      </c>
      <c r="N653" s="36">
        <f t="shared" si="1138"/>
        <v>0</v>
      </c>
      <c r="O653" s="36">
        <f t="shared" si="1138"/>
        <v>0</v>
      </c>
      <c r="P653" s="36">
        <f t="shared" si="1138"/>
        <v>0</v>
      </c>
      <c r="Q653" s="36">
        <f t="shared" si="1138"/>
        <v>0</v>
      </c>
      <c r="R653" s="36">
        <f t="shared" si="1138"/>
        <v>0</v>
      </c>
      <c r="S653" s="36">
        <f t="shared" si="1138"/>
        <v>0</v>
      </c>
      <c r="T653" s="36">
        <f t="shared" si="1138"/>
        <v>0</v>
      </c>
      <c r="U653" s="36">
        <f t="shared" si="1138"/>
        <v>0</v>
      </c>
      <c r="V653" s="36">
        <f t="shared" si="1138"/>
        <v>0</v>
      </c>
      <c r="W653" s="36">
        <f t="shared" si="1138"/>
        <v>0</v>
      </c>
      <c r="X653" s="36">
        <f t="shared" si="1138"/>
        <v>1468537.034676</v>
      </c>
      <c r="Y653" s="36">
        <f t="shared" si="1138"/>
        <v>57057.225324000006</v>
      </c>
      <c r="Z653" s="36">
        <f t="shared" si="1138"/>
        <v>0</v>
      </c>
      <c r="AA653" s="36">
        <f t="shared" si="1138"/>
        <v>0</v>
      </c>
      <c r="AB653" s="36">
        <f t="shared" si="1138"/>
        <v>0</v>
      </c>
      <c r="AC653" s="56"/>
      <c r="AD653" s="23"/>
    </row>
    <row r="654" spans="1:30" s="14" customFormat="1" ht="12.5">
      <c r="A654" s="87" t="s">
        <v>620</v>
      </c>
      <c r="B654" s="26">
        <v>3450488.46</v>
      </c>
      <c r="C654" s="134">
        <f>ROUND(B654/12,2)</f>
        <v>287540.71000000002</v>
      </c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>
        <v>0.96260000000000001</v>
      </c>
      <c r="Y654" s="35">
        <v>3.7400000000000003E-2</v>
      </c>
      <c r="Z654" s="37"/>
      <c r="AA654" s="37"/>
      <c r="AB654" s="37"/>
      <c r="AC654" s="56"/>
      <c r="AD654" s="23"/>
    </row>
    <row r="655" spans="1:30" s="14" customFormat="1" ht="12.5">
      <c r="A655" s="82"/>
      <c r="B655" s="29"/>
      <c r="C655" s="134"/>
      <c r="D655" s="36">
        <f t="shared" ref="D655:AB655" si="1139">$C654*D654</f>
        <v>0</v>
      </c>
      <c r="E655" s="36">
        <f t="shared" si="1139"/>
        <v>0</v>
      </c>
      <c r="F655" s="36">
        <f t="shared" si="1139"/>
        <v>0</v>
      </c>
      <c r="G655" s="36">
        <f t="shared" si="1139"/>
        <v>0</v>
      </c>
      <c r="H655" s="36">
        <f t="shared" si="1139"/>
        <v>0</v>
      </c>
      <c r="I655" s="36">
        <f t="shared" si="1139"/>
        <v>0</v>
      </c>
      <c r="J655" s="36">
        <f t="shared" si="1139"/>
        <v>0</v>
      </c>
      <c r="K655" s="36">
        <f t="shared" si="1139"/>
        <v>0</v>
      </c>
      <c r="L655" s="36">
        <f t="shared" si="1139"/>
        <v>0</v>
      </c>
      <c r="M655" s="36">
        <f t="shared" si="1139"/>
        <v>0</v>
      </c>
      <c r="N655" s="36">
        <f t="shared" si="1139"/>
        <v>0</v>
      </c>
      <c r="O655" s="36">
        <f t="shared" si="1139"/>
        <v>0</v>
      </c>
      <c r="P655" s="36">
        <f t="shared" si="1139"/>
        <v>0</v>
      </c>
      <c r="Q655" s="36">
        <f t="shared" si="1139"/>
        <v>0</v>
      </c>
      <c r="R655" s="36">
        <f t="shared" si="1139"/>
        <v>0</v>
      </c>
      <c r="S655" s="36">
        <f t="shared" si="1139"/>
        <v>0</v>
      </c>
      <c r="T655" s="36">
        <f t="shared" si="1139"/>
        <v>0</v>
      </c>
      <c r="U655" s="36">
        <f t="shared" si="1139"/>
        <v>0</v>
      </c>
      <c r="V655" s="36">
        <f t="shared" si="1139"/>
        <v>0</v>
      </c>
      <c r="W655" s="36">
        <f t="shared" si="1139"/>
        <v>0</v>
      </c>
      <c r="X655" s="36">
        <f t="shared" si="1139"/>
        <v>276786.687446</v>
      </c>
      <c r="Y655" s="36">
        <f t="shared" si="1139"/>
        <v>10754.022554000001</v>
      </c>
      <c r="Z655" s="36">
        <f t="shared" si="1139"/>
        <v>0</v>
      </c>
      <c r="AA655" s="36">
        <f t="shared" si="1139"/>
        <v>0</v>
      </c>
      <c r="AB655" s="36">
        <f t="shared" si="1139"/>
        <v>0</v>
      </c>
      <c r="AC655" s="56"/>
      <c r="AD655" s="23"/>
    </row>
    <row r="656" spans="1:30" s="14" customFormat="1" ht="12.5">
      <c r="A656" s="87" t="s">
        <v>621</v>
      </c>
      <c r="B656" s="26">
        <v>6270256.7300000004</v>
      </c>
      <c r="C656" s="134">
        <f>ROUND(B656/12,2)</f>
        <v>522521.39</v>
      </c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>
        <v>0.96260000000000001</v>
      </c>
      <c r="Y656" s="35">
        <v>3.7400000000000003E-2</v>
      </c>
      <c r="Z656" s="37"/>
      <c r="AA656" s="37"/>
      <c r="AB656" s="37"/>
      <c r="AC656" s="56"/>
      <c r="AD656" s="23"/>
    </row>
    <row r="657" spans="1:30" s="14" customFormat="1" ht="12.5">
      <c r="A657" s="82"/>
      <c r="B657" s="29"/>
      <c r="C657" s="134"/>
      <c r="D657" s="36">
        <f t="shared" ref="D657:AB657" si="1140">$C656*D656</f>
        <v>0</v>
      </c>
      <c r="E657" s="36">
        <f t="shared" si="1140"/>
        <v>0</v>
      </c>
      <c r="F657" s="36">
        <f t="shared" si="1140"/>
        <v>0</v>
      </c>
      <c r="G657" s="36">
        <f t="shared" si="1140"/>
        <v>0</v>
      </c>
      <c r="H657" s="36">
        <f t="shared" si="1140"/>
        <v>0</v>
      </c>
      <c r="I657" s="36">
        <f t="shared" si="1140"/>
        <v>0</v>
      </c>
      <c r="J657" s="36">
        <f t="shared" si="1140"/>
        <v>0</v>
      </c>
      <c r="K657" s="36">
        <f t="shared" si="1140"/>
        <v>0</v>
      </c>
      <c r="L657" s="36">
        <f t="shared" si="1140"/>
        <v>0</v>
      </c>
      <c r="M657" s="36">
        <f t="shared" si="1140"/>
        <v>0</v>
      </c>
      <c r="N657" s="36">
        <f t="shared" si="1140"/>
        <v>0</v>
      </c>
      <c r="O657" s="36">
        <f t="shared" si="1140"/>
        <v>0</v>
      </c>
      <c r="P657" s="36">
        <f t="shared" si="1140"/>
        <v>0</v>
      </c>
      <c r="Q657" s="36">
        <f t="shared" si="1140"/>
        <v>0</v>
      </c>
      <c r="R657" s="36">
        <f t="shared" si="1140"/>
        <v>0</v>
      </c>
      <c r="S657" s="36">
        <f t="shared" si="1140"/>
        <v>0</v>
      </c>
      <c r="T657" s="36">
        <f t="shared" si="1140"/>
        <v>0</v>
      </c>
      <c r="U657" s="36">
        <f t="shared" si="1140"/>
        <v>0</v>
      </c>
      <c r="V657" s="36">
        <f t="shared" si="1140"/>
        <v>0</v>
      </c>
      <c r="W657" s="36">
        <f t="shared" si="1140"/>
        <v>0</v>
      </c>
      <c r="X657" s="36">
        <f t="shared" si="1140"/>
        <v>502979.09001400002</v>
      </c>
      <c r="Y657" s="36">
        <f t="shared" si="1140"/>
        <v>19542.299986000002</v>
      </c>
      <c r="Z657" s="36">
        <f t="shared" si="1140"/>
        <v>0</v>
      </c>
      <c r="AA657" s="36">
        <f t="shared" si="1140"/>
        <v>0</v>
      </c>
      <c r="AB657" s="36">
        <f t="shared" si="1140"/>
        <v>0</v>
      </c>
      <c r="AC657" s="56"/>
      <c r="AD657" s="23"/>
    </row>
    <row r="658" spans="1:30" s="14" customFormat="1" ht="12.5">
      <c r="A658" s="87" t="s">
        <v>622</v>
      </c>
      <c r="B658" s="26">
        <v>7803806.96</v>
      </c>
      <c r="C658" s="134">
        <f>ROUND(B658/12,2)</f>
        <v>650317.25</v>
      </c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>
        <v>0.96260000000000001</v>
      </c>
      <c r="Y658" s="35">
        <v>3.7400000000000003E-2</v>
      </c>
      <c r="Z658" s="37"/>
      <c r="AA658" s="37"/>
      <c r="AB658" s="37"/>
      <c r="AC658" s="56"/>
      <c r="AD658" s="23"/>
    </row>
    <row r="659" spans="1:30" s="14" customFormat="1" ht="12.5">
      <c r="A659" s="82"/>
      <c r="B659" s="29"/>
      <c r="C659" s="134"/>
      <c r="D659" s="36">
        <f t="shared" ref="D659:AB659" si="1141">$C658*D658</f>
        <v>0</v>
      </c>
      <c r="E659" s="36">
        <f t="shared" si="1141"/>
        <v>0</v>
      </c>
      <c r="F659" s="36">
        <f t="shared" si="1141"/>
        <v>0</v>
      </c>
      <c r="G659" s="36">
        <f t="shared" si="1141"/>
        <v>0</v>
      </c>
      <c r="H659" s="36">
        <f t="shared" si="1141"/>
        <v>0</v>
      </c>
      <c r="I659" s="36">
        <f t="shared" si="1141"/>
        <v>0</v>
      </c>
      <c r="J659" s="36">
        <f t="shared" si="1141"/>
        <v>0</v>
      </c>
      <c r="K659" s="36">
        <f t="shared" si="1141"/>
        <v>0</v>
      </c>
      <c r="L659" s="36">
        <f t="shared" si="1141"/>
        <v>0</v>
      </c>
      <c r="M659" s="36">
        <f t="shared" si="1141"/>
        <v>0</v>
      </c>
      <c r="N659" s="36">
        <f t="shared" si="1141"/>
        <v>0</v>
      </c>
      <c r="O659" s="36">
        <f t="shared" si="1141"/>
        <v>0</v>
      </c>
      <c r="P659" s="36">
        <f t="shared" si="1141"/>
        <v>0</v>
      </c>
      <c r="Q659" s="36">
        <f t="shared" si="1141"/>
        <v>0</v>
      </c>
      <c r="R659" s="36">
        <f t="shared" si="1141"/>
        <v>0</v>
      </c>
      <c r="S659" s="36">
        <f t="shared" si="1141"/>
        <v>0</v>
      </c>
      <c r="T659" s="36">
        <f t="shared" si="1141"/>
        <v>0</v>
      </c>
      <c r="U659" s="36">
        <f t="shared" si="1141"/>
        <v>0</v>
      </c>
      <c r="V659" s="36">
        <f t="shared" si="1141"/>
        <v>0</v>
      </c>
      <c r="W659" s="36">
        <f t="shared" si="1141"/>
        <v>0</v>
      </c>
      <c r="X659" s="36">
        <f t="shared" si="1141"/>
        <v>625995.38485000003</v>
      </c>
      <c r="Y659" s="36">
        <f t="shared" si="1141"/>
        <v>24321.865150000001</v>
      </c>
      <c r="Z659" s="36">
        <f t="shared" si="1141"/>
        <v>0</v>
      </c>
      <c r="AA659" s="36">
        <f t="shared" si="1141"/>
        <v>0</v>
      </c>
      <c r="AB659" s="36">
        <f t="shared" si="1141"/>
        <v>0</v>
      </c>
      <c r="AC659" s="56"/>
      <c r="AD659" s="23"/>
    </row>
    <row r="660" spans="1:30" s="14" customFormat="1" ht="12.5">
      <c r="A660" s="87" t="s">
        <v>623</v>
      </c>
      <c r="B660" s="26">
        <v>2557009.25</v>
      </c>
      <c r="C660" s="134">
        <f>ROUND(B660/12,2)</f>
        <v>213084.1</v>
      </c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>
        <v>0.96260000000000001</v>
      </c>
      <c r="Y660" s="35">
        <v>3.7400000000000003E-2</v>
      </c>
      <c r="Z660" s="37"/>
      <c r="AA660" s="37"/>
      <c r="AB660" s="37"/>
      <c r="AC660" s="56"/>
      <c r="AD660" s="23"/>
    </row>
    <row r="661" spans="1:30" s="14" customFormat="1" ht="12.5">
      <c r="A661" s="82"/>
      <c r="B661" s="29"/>
      <c r="C661" s="134"/>
      <c r="D661" s="36">
        <f t="shared" ref="D661:AB661" si="1142">$C660*D660</f>
        <v>0</v>
      </c>
      <c r="E661" s="36">
        <f t="shared" si="1142"/>
        <v>0</v>
      </c>
      <c r="F661" s="36">
        <f t="shared" si="1142"/>
        <v>0</v>
      </c>
      <c r="G661" s="36">
        <f t="shared" si="1142"/>
        <v>0</v>
      </c>
      <c r="H661" s="36">
        <f t="shared" si="1142"/>
        <v>0</v>
      </c>
      <c r="I661" s="36">
        <f t="shared" si="1142"/>
        <v>0</v>
      </c>
      <c r="J661" s="36">
        <f t="shared" si="1142"/>
        <v>0</v>
      </c>
      <c r="K661" s="36">
        <f t="shared" si="1142"/>
        <v>0</v>
      </c>
      <c r="L661" s="36">
        <f t="shared" si="1142"/>
        <v>0</v>
      </c>
      <c r="M661" s="36">
        <f t="shared" si="1142"/>
        <v>0</v>
      </c>
      <c r="N661" s="36">
        <f t="shared" si="1142"/>
        <v>0</v>
      </c>
      <c r="O661" s="36">
        <f t="shared" si="1142"/>
        <v>0</v>
      </c>
      <c r="P661" s="36">
        <f t="shared" si="1142"/>
        <v>0</v>
      </c>
      <c r="Q661" s="36">
        <f t="shared" si="1142"/>
        <v>0</v>
      </c>
      <c r="R661" s="36">
        <f t="shared" si="1142"/>
        <v>0</v>
      </c>
      <c r="S661" s="36">
        <f t="shared" si="1142"/>
        <v>0</v>
      </c>
      <c r="T661" s="36">
        <f t="shared" si="1142"/>
        <v>0</v>
      </c>
      <c r="U661" s="36">
        <f t="shared" si="1142"/>
        <v>0</v>
      </c>
      <c r="V661" s="36">
        <f t="shared" si="1142"/>
        <v>0</v>
      </c>
      <c r="W661" s="36">
        <f t="shared" si="1142"/>
        <v>0</v>
      </c>
      <c r="X661" s="36">
        <f t="shared" si="1142"/>
        <v>205114.75466000001</v>
      </c>
      <c r="Y661" s="36">
        <f t="shared" si="1142"/>
        <v>7969.3453400000008</v>
      </c>
      <c r="Z661" s="36">
        <f t="shared" si="1142"/>
        <v>0</v>
      </c>
      <c r="AA661" s="36">
        <f t="shared" si="1142"/>
        <v>0</v>
      </c>
      <c r="AB661" s="36">
        <f t="shared" si="1142"/>
        <v>0</v>
      </c>
      <c r="AC661" s="56"/>
      <c r="AD661" s="23"/>
    </row>
    <row r="662" spans="1:30" s="14" customFormat="1" ht="12.5">
      <c r="A662" s="87" t="s">
        <v>624</v>
      </c>
      <c r="B662" s="26">
        <v>2458563.0099999998</v>
      </c>
      <c r="C662" s="134">
        <f>ROUND(B662/12,2)</f>
        <v>204880.25</v>
      </c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>
        <v>0.96260000000000001</v>
      </c>
      <c r="Y662" s="35">
        <v>3.7400000000000003E-2</v>
      </c>
      <c r="Z662" s="37"/>
      <c r="AA662" s="37"/>
      <c r="AB662" s="37"/>
      <c r="AC662" s="56"/>
      <c r="AD662" s="23"/>
    </row>
    <row r="663" spans="1:30" s="14" customFormat="1" ht="12.5">
      <c r="A663" s="82"/>
      <c r="B663" s="29"/>
      <c r="C663" s="134"/>
      <c r="D663" s="36">
        <f t="shared" ref="D663:AB663" si="1143">$C662*D662</f>
        <v>0</v>
      </c>
      <c r="E663" s="36">
        <f t="shared" si="1143"/>
        <v>0</v>
      </c>
      <c r="F663" s="36">
        <f t="shared" si="1143"/>
        <v>0</v>
      </c>
      <c r="G663" s="36">
        <f t="shared" si="1143"/>
        <v>0</v>
      </c>
      <c r="H663" s="36">
        <f t="shared" si="1143"/>
        <v>0</v>
      </c>
      <c r="I663" s="36">
        <f t="shared" si="1143"/>
        <v>0</v>
      </c>
      <c r="J663" s="36">
        <f t="shared" si="1143"/>
        <v>0</v>
      </c>
      <c r="K663" s="36">
        <f t="shared" si="1143"/>
        <v>0</v>
      </c>
      <c r="L663" s="36">
        <f t="shared" si="1143"/>
        <v>0</v>
      </c>
      <c r="M663" s="36">
        <f t="shared" si="1143"/>
        <v>0</v>
      </c>
      <c r="N663" s="36">
        <f t="shared" si="1143"/>
        <v>0</v>
      </c>
      <c r="O663" s="36">
        <f t="shared" si="1143"/>
        <v>0</v>
      </c>
      <c r="P663" s="36">
        <f t="shared" si="1143"/>
        <v>0</v>
      </c>
      <c r="Q663" s="36">
        <f t="shared" si="1143"/>
        <v>0</v>
      </c>
      <c r="R663" s="36">
        <f t="shared" si="1143"/>
        <v>0</v>
      </c>
      <c r="S663" s="36">
        <f t="shared" si="1143"/>
        <v>0</v>
      </c>
      <c r="T663" s="36">
        <f t="shared" si="1143"/>
        <v>0</v>
      </c>
      <c r="U663" s="36">
        <f t="shared" si="1143"/>
        <v>0</v>
      </c>
      <c r="V663" s="36">
        <f t="shared" si="1143"/>
        <v>0</v>
      </c>
      <c r="W663" s="36">
        <f t="shared" si="1143"/>
        <v>0</v>
      </c>
      <c r="X663" s="36">
        <f t="shared" si="1143"/>
        <v>197217.72865</v>
      </c>
      <c r="Y663" s="36">
        <f t="shared" si="1143"/>
        <v>7662.5213500000009</v>
      </c>
      <c r="Z663" s="36">
        <f t="shared" si="1143"/>
        <v>0</v>
      </c>
      <c r="AA663" s="36">
        <f t="shared" si="1143"/>
        <v>0</v>
      </c>
      <c r="AB663" s="36">
        <f t="shared" si="1143"/>
        <v>0</v>
      </c>
      <c r="AC663" s="56"/>
      <c r="AD663" s="23"/>
    </row>
    <row r="664" spans="1:30" s="14" customFormat="1" ht="12.5">
      <c r="A664" s="87" t="s">
        <v>625</v>
      </c>
      <c r="B664" s="26">
        <v>5487665.1100000003</v>
      </c>
      <c r="C664" s="134">
        <f>ROUND(B664/12,2)</f>
        <v>457305.43</v>
      </c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>
        <v>0.96260000000000001</v>
      </c>
      <c r="Y664" s="35">
        <v>3.7400000000000003E-2</v>
      </c>
      <c r="Z664" s="37"/>
      <c r="AA664" s="37"/>
      <c r="AB664" s="37"/>
      <c r="AC664" s="56"/>
      <c r="AD664" s="23"/>
    </row>
    <row r="665" spans="1:30" s="14" customFormat="1" ht="12.5">
      <c r="A665" s="82"/>
      <c r="B665" s="29"/>
      <c r="C665" s="134"/>
      <c r="D665" s="36">
        <f t="shared" ref="D665:AB665" si="1144">$C664*D664</f>
        <v>0</v>
      </c>
      <c r="E665" s="36">
        <f t="shared" si="1144"/>
        <v>0</v>
      </c>
      <c r="F665" s="36">
        <f t="shared" si="1144"/>
        <v>0</v>
      </c>
      <c r="G665" s="36">
        <f t="shared" si="1144"/>
        <v>0</v>
      </c>
      <c r="H665" s="36">
        <f t="shared" si="1144"/>
        <v>0</v>
      </c>
      <c r="I665" s="36">
        <f t="shared" si="1144"/>
        <v>0</v>
      </c>
      <c r="J665" s="36">
        <f t="shared" si="1144"/>
        <v>0</v>
      </c>
      <c r="K665" s="36">
        <f t="shared" si="1144"/>
        <v>0</v>
      </c>
      <c r="L665" s="36">
        <f t="shared" si="1144"/>
        <v>0</v>
      </c>
      <c r="M665" s="36">
        <f t="shared" si="1144"/>
        <v>0</v>
      </c>
      <c r="N665" s="36">
        <f t="shared" si="1144"/>
        <v>0</v>
      </c>
      <c r="O665" s="36">
        <f t="shared" si="1144"/>
        <v>0</v>
      </c>
      <c r="P665" s="36">
        <f t="shared" si="1144"/>
        <v>0</v>
      </c>
      <c r="Q665" s="36">
        <f t="shared" si="1144"/>
        <v>0</v>
      </c>
      <c r="R665" s="36">
        <f t="shared" si="1144"/>
        <v>0</v>
      </c>
      <c r="S665" s="36">
        <f t="shared" si="1144"/>
        <v>0</v>
      </c>
      <c r="T665" s="36">
        <f t="shared" si="1144"/>
        <v>0</v>
      </c>
      <c r="U665" s="36">
        <f t="shared" si="1144"/>
        <v>0</v>
      </c>
      <c r="V665" s="36">
        <f t="shared" si="1144"/>
        <v>0</v>
      </c>
      <c r="W665" s="36">
        <f t="shared" si="1144"/>
        <v>0</v>
      </c>
      <c r="X665" s="36">
        <f t="shared" si="1144"/>
        <v>440202.20691800001</v>
      </c>
      <c r="Y665" s="36">
        <f t="shared" si="1144"/>
        <v>17103.223082</v>
      </c>
      <c r="Z665" s="36">
        <f t="shared" si="1144"/>
        <v>0</v>
      </c>
      <c r="AA665" s="36">
        <f t="shared" si="1144"/>
        <v>0</v>
      </c>
      <c r="AB665" s="36">
        <f t="shared" si="1144"/>
        <v>0</v>
      </c>
      <c r="AC665" s="56"/>
      <c r="AD665" s="23"/>
    </row>
    <row r="666" spans="1:30" s="14" customFormat="1" ht="12.5">
      <c r="A666" s="87" t="s">
        <v>626</v>
      </c>
      <c r="B666" s="26">
        <v>5507146.8099999996</v>
      </c>
      <c r="C666" s="134">
        <f>ROUND(B666/12,2)</f>
        <v>458928.9</v>
      </c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>
        <v>0.96260000000000001</v>
      </c>
      <c r="Y666" s="35">
        <v>3.7400000000000003E-2</v>
      </c>
      <c r="Z666" s="37"/>
      <c r="AA666" s="37"/>
      <c r="AB666" s="37"/>
      <c r="AC666" s="56"/>
      <c r="AD666" s="23"/>
    </row>
    <row r="667" spans="1:30" s="14" customFormat="1" ht="12.5">
      <c r="A667" s="82"/>
      <c r="B667" s="29"/>
      <c r="C667" s="134"/>
      <c r="D667" s="36">
        <f t="shared" ref="D667:AB667" si="1145">$C666*D666</f>
        <v>0</v>
      </c>
      <c r="E667" s="36">
        <f t="shared" si="1145"/>
        <v>0</v>
      </c>
      <c r="F667" s="36">
        <f t="shared" si="1145"/>
        <v>0</v>
      </c>
      <c r="G667" s="36">
        <f t="shared" si="1145"/>
        <v>0</v>
      </c>
      <c r="H667" s="36">
        <f t="shared" si="1145"/>
        <v>0</v>
      </c>
      <c r="I667" s="36">
        <f t="shared" si="1145"/>
        <v>0</v>
      </c>
      <c r="J667" s="36">
        <f t="shared" si="1145"/>
        <v>0</v>
      </c>
      <c r="K667" s="36">
        <f t="shared" si="1145"/>
        <v>0</v>
      </c>
      <c r="L667" s="36">
        <f t="shared" si="1145"/>
        <v>0</v>
      </c>
      <c r="M667" s="36">
        <f t="shared" si="1145"/>
        <v>0</v>
      </c>
      <c r="N667" s="36">
        <f t="shared" si="1145"/>
        <v>0</v>
      </c>
      <c r="O667" s="36">
        <f t="shared" si="1145"/>
        <v>0</v>
      </c>
      <c r="P667" s="36">
        <f t="shared" si="1145"/>
        <v>0</v>
      </c>
      <c r="Q667" s="36">
        <f t="shared" si="1145"/>
        <v>0</v>
      </c>
      <c r="R667" s="36">
        <f t="shared" si="1145"/>
        <v>0</v>
      </c>
      <c r="S667" s="36">
        <f t="shared" si="1145"/>
        <v>0</v>
      </c>
      <c r="T667" s="36">
        <f t="shared" si="1145"/>
        <v>0</v>
      </c>
      <c r="U667" s="36">
        <f t="shared" si="1145"/>
        <v>0</v>
      </c>
      <c r="V667" s="36">
        <f t="shared" si="1145"/>
        <v>0</v>
      </c>
      <c r="W667" s="36">
        <f t="shared" si="1145"/>
        <v>0</v>
      </c>
      <c r="X667" s="36">
        <f t="shared" si="1145"/>
        <v>441764.95914000005</v>
      </c>
      <c r="Y667" s="36">
        <f t="shared" si="1145"/>
        <v>17163.940860000002</v>
      </c>
      <c r="Z667" s="36">
        <f t="shared" si="1145"/>
        <v>0</v>
      </c>
      <c r="AA667" s="36">
        <f t="shared" si="1145"/>
        <v>0</v>
      </c>
      <c r="AB667" s="36">
        <f t="shared" si="1145"/>
        <v>0</v>
      </c>
      <c r="AC667" s="56"/>
      <c r="AD667" s="23"/>
    </row>
    <row r="668" spans="1:30" s="14" customFormat="1" ht="12.5">
      <c r="A668" s="87" t="s">
        <v>627</v>
      </c>
      <c r="B668" s="26">
        <v>2711778.38</v>
      </c>
      <c r="C668" s="134">
        <f>ROUND(B668/12,2)</f>
        <v>225981.53</v>
      </c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>
        <v>0.96260000000000001</v>
      </c>
      <c r="Y668" s="35">
        <v>3.7400000000000003E-2</v>
      </c>
      <c r="Z668" s="37"/>
      <c r="AA668" s="37"/>
      <c r="AB668" s="37"/>
      <c r="AC668" s="56"/>
      <c r="AD668" s="23"/>
    </row>
    <row r="669" spans="1:30" s="14" customFormat="1" ht="12.5">
      <c r="A669" s="82"/>
      <c r="B669" s="29"/>
      <c r="C669" s="134"/>
      <c r="D669" s="36">
        <f t="shared" ref="D669:AB669" si="1146">$C668*D668</f>
        <v>0</v>
      </c>
      <c r="E669" s="36">
        <f t="shared" si="1146"/>
        <v>0</v>
      </c>
      <c r="F669" s="36">
        <f t="shared" si="1146"/>
        <v>0</v>
      </c>
      <c r="G669" s="36">
        <f t="shared" si="1146"/>
        <v>0</v>
      </c>
      <c r="H669" s="36">
        <f t="shared" si="1146"/>
        <v>0</v>
      </c>
      <c r="I669" s="36">
        <f t="shared" si="1146"/>
        <v>0</v>
      </c>
      <c r="J669" s="36">
        <f t="shared" si="1146"/>
        <v>0</v>
      </c>
      <c r="K669" s="36">
        <f t="shared" si="1146"/>
        <v>0</v>
      </c>
      <c r="L669" s="36">
        <f t="shared" si="1146"/>
        <v>0</v>
      </c>
      <c r="M669" s="36">
        <f t="shared" si="1146"/>
        <v>0</v>
      </c>
      <c r="N669" s="36">
        <f t="shared" si="1146"/>
        <v>0</v>
      </c>
      <c r="O669" s="36">
        <f t="shared" si="1146"/>
        <v>0</v>
      </c>
      <c r="P669" s="36">
        <f t="shared" si="1146"/>
        <v>0</v>
      </c>
      <c r="Q669" s="36">
        <f t="shared" si="1146"/>
        <v>0</v>
      </c>
      <c r="R669" s="36">
        <f t="shared" si="1146"/>
        <v>0</v>
      </c>
      <c r="S669" s="36">
        <f t="shared" si="1146"/>
        <v>0</v>
      </c>
      <c r="T669" s="36">
        <f t="shared" si="1146"/>
        <v>0</v>
      </c>
      <c r="U669" s="36">
        <f t="shared" si="1146"/>
        <v>0</v>
      </c>
      <c r="V669" s="36">
        <f t="shared" si="1146"/>
        <v>0</v>
      </c>
      <c r="W669" s="36">
        <f t="shared" si="1146"/>
        <v>0</v>
      </c>
      <c r="X669" s="36">
        <f t="shared" si="1146"/>
        <v>217529.82077799999</v>
      </c>
      <c r="Y669" s="36">
        <f t="shared" si="1146"/>
        <v>8451.7092220000013</v>
      </c>
      <c r="Z669" s="36">
        <f t="shared" si="1146"/>
        <v>0</v>
      </c>
      <c r="AA669" s="36">
        <f t="shared" si="1146"/>
        <v>0</v>
      </c>
      <c r="AB669" s="36">
        <f t="shared" si="1146"/>
        <v>0</v>
      </c>
      <c r="AC669" s="56"/>
      <c r="AD669" s="23"/>
    </row>
    <row r="670" spans="1:30" s="14" customFormat="1" ht="12.5">
      <c r="A670" s="87" t="s">
        <v>628</v>
      </c>
      <c r="B670" s="26">
        <v>4018102.48</v>
      </c>
      <c r="C670" s="134">
        <f>ROUND(B670/12,2)</f>
        <v>334841.87</v>
      </c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>
        <v>0.96260000000000001</v>
      </c>
      <c r="Y670" s="35">
        <v>3.7400000000000003E-2</v>
      </c>
      <c r="Z670" s="37"/>
      <c r="AA670" s="37"/>
      <c r="AB670" s="37"/>
      <c r="AC670" s="56"/>
      <c r="AD670" s="23"/>
    </row>
    <row r="671" spans="1:30" s="14" customFormat="1" ht="12.5">
      <c r="A671" s="82"/>
      <c r="B671" s="29"/>
      <c r="C671" s="134"/>
      <c r="D671" s="36">
        <f t="shared" ref="D671:AB671" si="1147">$C670*D670</f>
        <v>0</v>
      </c>
      <c r="E671" s="36">
        <f t="shared" si="1147"/>
        <v>0</v>
      </c>
      <c r="F671" s="36">
        <f t="shared" si="1147"/>
        <v>0</v>
      </c>
      <c r="G671" s="36">
        <f t="shared" si="1147"/>
        <v>0</v>
      </c>
      <c r="H671" s="36">
        <f t="shared" si="1147"/>
        <v>0</v>
      </c>
      <c r="I671" s="36">
        <f t="shared" si="1147"/>
        <v>0</v>
      </c>
      <c r="J671" s="36">
        <f t="shared" si="1147"/>
        <v>0</v>
      </c>
      <c r="K671" s="36">
        <f t="shared" si="1147"/>
        <v>0</v>
      </c>
      <c r="L671" s="36">
        <f t="shared" si="1147"/>
        <v>0</v>
      </c>
      <c r="M671" s="36">
        <f t="shared" si="1147"/>
        <v>0</v>
      </c>
      <c r="N671" s="36">
        <f t="shared" si="1147"/>
        <v>0</v>
      </c>
      <c r="O671" s="36">
        <f t="shared" si="1147"/>
        <v>0</v>
      </c>
      <c r="P671" s="36">
        <f t="shared" si="1147"/>
        <v>0</v>
      </c>
      <c r="Q671" s="36">
        <f t="shared" si="1147"/>
        <v>0</v>
      </c>
      <c r="R671" s="36">
        <f t="shared" si="1147"/>
        <v>0</v>
      </c>
      <c r="S671" s="36">
        <f t="shared" si="1147"/>
        <v>0</v>
      </c>
      <c r="T671" s="36">
        <f t="shared" si="1147"/>
        <v>0</v>
      </c>
      <c r="U671" s="36">
        <f t="shared" si="1147"/>
        <v>0</v>
      </c>
      <c r="V671" s="36">
        <f t="shared" si="1147"/>
        <v>0</v>
      </c>
      <c r="W671" s="36">
        <f t="shared" si="1147"/>
        <v>0</v>
      </c>
      <c r="X671" s="36">
        <f t="shared" si="1147"/>
        <v>322318.78406199999</v>
      </c>
      <c r="Y671" s="36">
        <f t="shared" si="1147"/>
        <v>12523.085938</v>
      </c>
      <c r="Z671" s="36">
        <f t="shared" si="1147"/>
        <v>0</v>
      </c>
      <c r="AA671" s="36">
        <f t="shared" si="1147"/>
        <v>0</v>
      </c>
      <c r="AB671" s="36">
        <f t="shared" si="1147"/>
        <v>0</v>
      </c>
      <c r="AC671" s="56"/>
      <c r="AD671" s="23"/>
    </row>
    <row r="672" spans="1:30" s="14" customFormat="1" ht="12.5">
      <c r="A672" s="87" t="s">
        <v>629</v>
      </c>
      <c r="B672" s="26">
        <v>8483995.8499999996</v>
      </c>
      <c r="C672" s="134">
        <f>ROUND(B672/12,2)</f>
        <v>706999.65</v>
      </c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>
        <v>0.96260000000000001</v>
      </c>
      <c r="Y672" s="35">
        <v>3.7400000000000003E-2</v>
      </c>
      <c r="Z672" s="37"/>
      <c r="AA672" s="37"/>
      <c r="AB672" s="37"/>
      <c r="AC672" s="56"/>
      <c r="AD672" s="23"/>
    </row>
    <row r="673" spans="1:30" s="14" customFormat="1" ht="12.5">
      <c r="A673" s="82"/>
      <c r="B673" s="29"/>
      <c r="C673" s="134"/>
      <c r="D673" s="36">
        <f t="shared" ref="D673:AB673" si="1148">$C672*D672</f>
        <v>0</v>
      </c>
      <c r="E673" s="36">
        <f t="shared" si="1148"/>
        <v>0</v>
      </c>
      <c r="F673" s="36">
        <f t="shared" si="1148"/>
        <v>0</v>
      </c>
      <c r="G673" s="36">
        <f t="shared" si="1148"/>
        <v>0</v>
      </c>
      <c r="H673" s="36">
        <f t="shared" si="1148"/>
        <v>0</v>
      </c>
      <c r="I673" s="36">
        <f t="shared" si="1148"/>
        <v>0</v>
      </c>
      <c r="J673" s="36">
        <f t="shared" si="1148"/>
        <v>0</v>
      </c>
      <c r="K673" s="36">
        <f t="shared" si="1148"/>
        <v>0</v>
      </c>
      <c r="L673" s="36">
        <f t="shared" si="1148"/>
        <v>0</v>
      </c>
      <c r="M673" s="36">
        <f t="shared" si="1148"/>
        <v>0</v>
      </c>
      <c r="N673" s="36">
        <f t="shared" si="1148"/>
        <v>0</v>
      </c>
      <c r="O673" s="36">
        <f t="shared" si="1148"/>
        <v>0</v>
      </c>
      <c r="P673" s="36">
        <f t="shared" si="1148"/>
        <v>0</v>
      </c>
      <c r="Q673" s="36">
        <f t="shared" si="1148"/>
        <v>0</v>
      </c>
      <c r="R673" s="36">
        <f t="shared" si="1148"/>
        <v>0</v>
      </c>
      <c r="S673" s="36">
        <f t="shared" si="1148"/>
        <v>0</v>
      </c>
      <c r="T673" s="36">
        <f t="shared" si="1148"/>
        <v>0</v>
      </c>
      <c r="U673" s="36">
        <f t="shared" si="1148"/>
        <v>0</v>
      </c>
      <c r="V673" s="36">
        <f t="shared" si="1148"/>
        <v>0</v>
      </c>
      <c r="W673" s="36">
        <f t="shared" si="1148"/>
        <v>0</v>
      </c>
      <c r="X673" s="36">
        <f t="shared" si="1148"/>
        <v>680557.86309</v>
      </c>
      <c r="Y673" s="36">
        <f t="shared" si="1148"/>
        <v>26441.786910000003</v>
      </c>
      <c r="Z673" s="36">
        <f t="shared" si="1148"/>
        <v>0</v>
      </c>
      <c r="AA673" s="36">
        <f t="shared" si="1148"/>
        <v>0</v>
      </c>
      <c r="AB673" s="36">
        <f t="shared" si="1148"/>
        <v>0</v>
      </c>
      <c r="AC673" s="56"/>
      <c r="AD673" s="23"/>
    </row>
    <row r="674" spans="1:30" s="14" customFormat="1" ht="12.5">
      <c r="A674" s="87" t="s">
        <v>630</v>
      </c>
      <c r="B674" s="26">
        <v>7661761.1299999999</v>
      </c>
      <c r="C674" s="134">
        <f>ROUND(B674/12,2)</f>
        <v>638480.09</v>
      </c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>
        <v>0.96260000000000001</v>
      </c>
      <c r="Y674" s="35">
        <v>3.7400000000000003E-2</v>
      </c>
      <c r="Z674" s="37"/>
      <c r="AA674" s="37"/>
      <c r="AB674" s="37"/>
      <c r="AC674" s="56"/>
      <c r="AD674" s="23"/>
    </row>
    <row r="675" spans="1:30" s="14" customFormat="1" ht="12.5">
      <c r="A675" s="82"/>
      <c r="B675" s="29"/>
      <c r="C675" s="134"/>
      <c r="D675" s="36">
        <f t="shared" ref="D675:AB675" si="1149">$C674*D674</f>
        <v>0</v>
      </c>
      <c r="E675" s="36">
        <f t="shared" si="1149"/>
        <v>0</v>
      </c>
      <c r="F675" s="36">
        <f t="shared" si="1149"/>
        <v>0</v>
      </c>
      <c r="G675" s="36">
        <f t="shared" si="1149"/>
        <v>0</v>
      </c>
      <c r="H675" s="36">
        <f t="shared" si="1149"/>
        <v>0</v>
      </c>
      <c r="I675" s="36">
        <f t="shared" si="1149"/>
        <v>0</v>
      </c>
      <c r="J675" s="36">
        <f t="shared" si="1149"/>
        <v>0</v>
      </c>
      <c r="K675" s="36">
        <f t="shared" si="1149"/>
        <v>0</v>
      </c>
      <c r="L675" s="36">
        <f t="shared" si="1149"/>
        <v>0</v>
      </c>
      <c r="M675" s="36">
        <f t="shared" si="1149"/>
        <v>0</v>
      </c>
      <c r="N675" s="36">
        <f t="shared" si="1149"/>
        <v>0</v>
      </c>
      <c r="O675" s="36">
        <f t="shared" si="1149"/>
        <v>0</v>
      </c>
      <c r="P675" s="36">
        <f t="shared" si="1149"/>
        <v>0</v>
      </c>
      <c r="Q675" s="36">
        <f t="shared" si="1149"/>
        <v>0</v>
      </c>
      <c r="R675" s="36">
        <f t="shared" si="1149"/>
        <v>0</v>
      </c>
      <c r="S675" s="36">
        <f t="shared" si="1149"/>
        <v>0</v>
      </c>
      <c r="T675" s="36">
        <f t="shared" si="1149"/>
        <v>0</v>
      </c>
      <c r="U675" s="36">
        <f t="shared" si="1149"/>
        <v>0</v>
      </c>
      <c r="V675" s="36">
        <f t="shared" si="1149"/>
        <v>0</v>
      </c>
      <c r="W675" s="36">
        <f t="shared" si="1149"/>
        <v>0</v>
      </c>
      <c r="X675" s="36">
        <f t="shared" si="1149"/>
        <v>614600.93463399995</v>
      </c>
      <c r="Y675" s="36">
        <f t="shared" si="1149"/>
        <v>23879.155365999999</v>
      </c>
      <c r="Z675" s="36">
        <f t="shared" si="1149"/>
        <v>0</v>
      </c>
      <c r="AA675" s="36">
        <f t="shared" si="1149"/>
        <v>0</v>
      </c>
      <c r="AB675" s="36">
        <f t="shared" si="1149"/>
        <v>0</v>
      </c>
      <c r="AC675" s="56"/>
      <c r="AD675" s="23"/>
    </row>
    <row r="676" spans="1:30" s="14" customFormat="1" ht="12.5">
      <c r="A676" s="87" t="s">
        <v>631</v>
      </c>
      <c r="B676" s="26">
        <v>3639932.19</v>
      </c>
      <c r="C676" s="134">
        <f>ROUND(B676/12,2)</f>
        <v>303327.68</v>
      </c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>
        <v>0.96260000000000001</v>
      </c>
      <c r="Y676" s="35">
        <v>3.7400000000000003E-2</v>
      </c>
      <c r="Z676" s="37"/>
      <c r="AA676" s="37"/>
      <c r="AB676" s="37"/>
      <c r="AC676" s="56"/>
      <c r="AD676" s="23"/>
    </row>
    <row r="677" spans="1:30" s="14" customFormat="1" ht="12.5">
      <c r="A677" s="82"/>
      <c r="B677" s="29"/>
      <c r="C677" s="134"/>
      <c r="D677" s="36">
        <f t="shared" ref="D677:AB677" si="1150">$C676*D676</f>
        <v>0</v>
      </c>
      <c r="E677" s="36">
        <f t="shared" si="1150"/>
        <v>0</v>
      </c>
      <c r="F677" s="36">
        <f t="shared" si="1150"/>
        <v>0</v>
      </c>
      <c r="G677" s="36">
        <f t="shared" si="1150"/>
        <v>0</v>
      </c>
      <c r="H677" s="36">
        <f t="shared" si="1150"/>
        <v>0</v>
      </c>
      <c r="I677" s="36">
        <f t="shared" si="1150"/>
        <v>0</v>
      </c>
      <c r="J677" s="36">
        <f t="shared" si="1150"/>
        <v>0</v>
      </c>
      <c r="K677" s="36">
        <f t="shared" si="1150"/>
        <v>0</v>
      </c>
      <c r="L677" s="36">
        <f t="shared" si="1150"/>
        <v>0</v>
      </c>
      <c r="M677" s="36">
        <f t="shared" si="1150"/>
        <v>0</v>
      </c>
      <c r="N677" s="36">
        <f t="shared" si="1150"/>
        <v>0</v>
      </c>
      <c r="O677" s="36">
        <f t="shared" si="1150"/>
        <v>0</v>
      </c>
      <c r="P677" s="36">
        <f t="shared" si="1150"/>
        <v>0</v>
      </c>
      <c r="Q677" s="36">
        <f t="shared" si="1150"/>
        <v>0</v>
      </c>
      <c r="R677" s="36">
        <f t="shared" si="1150"/>
        <v>0</v>
      </c>
      <c r="S677" s="36">
        <f t="shared" si="1150"/>
        <v>0</v>
      </c>
      <c r="T677" s="36">
        <f t="shared" si="1150"/>
        <v>0</v>
      </c>
      <c r="U677" s="36">
        <f t="shared" si="1150"/>
        <v>0</v>
      </c>
      <c r="V677" s="36">
        <f t="shared" si="1150"/>
        <v>0</v>
      </c>
      <c r="W677" s="36">
        <f t="shared" si="1150"/>
        <v>0</v>
      </c>
      <c r="X677" s="36">
        <f t="shared" si="1150"/>
        <v>291983.22476800001</v>
      </c>
      <c r="Y677" s="36">
        <f t="shared" si="1150"/>
        <v>11344.455232</v>
      </c>
      <c r="Z677" s="36">
        <f t="shared" si="1150"/>
        <v>0</v>
      </c>
      <c r="AA677" s="36">
        <f t="shared" si="1150"/>
        <v>0</v>
      </c>
      <c r="AB677" s="36">
        <f t="shared" si="1150"/>
        <v>0</v>
      </c>
      <c r="AC677" s="56"/>
      <c r="AD677" s="23"/>
    </row>
    <row r="678" spans="1:30" s="14" customFormat="1" ht="12.5">
      <c r="A678" s="87" t="s">
        <v>632</v>
      </c>
      <c r="B678" s="26">
        <v>12614586.689999999</v>
      </c>
      <c r="C678" s="134">
        <f>ROUND(B678/12,2)</f>
        <v>1051215.56</v>
      </c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>
        <v>0.96260000000000001</v>
      </c>
      <c r="Y678" s="35">
        <v>3.7400000000000003E-2</v>
      </c>
      <c r="Z678" s="37"/>
      <c r="AA678" s="37"/>
      <c r="AB678" s="37"/>
      <c r="AC678" s="56"/>
      <c r="AD678" s="23"/>
    </row>
    <row r="679" spans="1:30" s="14" customFormat="1" ht="12.5">
      <c r="A679" s="82"/>
      <c r="B679" s="29"/>
      <c r="C679" s="134"/>
      <c r="D679" s="36">
        <f t="shared" ref="D679:AB679" si="1151">$C678*D678</f>
        <v>0</v>
      </c>
      <c r="E679" s="36">
        <f t="shared" si="1151"/>
        <v>0</v>
      </c>
      <c r="F679" s="36">
        <f t="shared" si="1151"/>
        <v>0</v>
      </c>
      <c r="G679" s="36">
        <f t="shared" si="1151"/>
        <v>0</v>
      </c>
      <c r="H679" s="36">
        <f t="shared" si="1151"/>
        <v>0</v>
      </c>
      <c r="I679" s="36">
        <f t="shared" si="1151"/>
        <v>0</v>
      </c>
      <c r="J679" s="36">
        <f t="shared" si="1151"/>
        <v>0</v>
      </c>
      <c r="K679" s="36">
        <f t="shared" si="1151"/>
        <v>0</v>
      </c>
      <c r="L679" s="36">
        <f t="shared" si="1151"/>
        <v>0</v>
      </c>
      <c r="M679" s="36">
        <f t="shared" si="1151"/>
        <v>0</v>
      </c>
      <c r="N679" s="36">
        <f t="shared" si="1151"/>
        <v>0</v>
      </c>
      <c r="O679" s="36">
        <f t="shared" si="1151"/>
        <v>0</v>
      </c>
      <c r="P679" s="36">
        <f t="shared" si="1151"/>
        <v>0</v>
      </c>
      <c r="Q679" s="36">
        <f t="shared" si="1151"/>
        <v>0</v>
      </c>
      <c r="R679" s="36">
        <f t="shared" si="1151"/>
        <v>0</v>
      </c>
      <c r="S679" s="36">
        <f t="shared" si="1151"/>
        <v>0</v>
      </c>
      <c r="T679" s="36">
        <f t="shared" si="1151"/>
        <v>0</v>
      </c>
      <c r="U679" s="36">
        <f t="shared" si="1151"/>
        <v>0</v>
      </c>
      <c r="V679" s="36">
        <f t="shared" si="1151"/>
        <v>0</v>
      </c>
      <c r="W679" s="36">
        <f t="shared" si="1151"/>
        <v>0</v>
      </c>
      <c r="X679" s="36">
        <f t="shared" si="1151"/>
        <v>1011900.0980560001</v>
      </c>
      <c r="Y679" s="36">
        <f t="shared" si="1151"/>
        <v>39315.461944000002</v>
      </c>
      <c r="Z679" s="36">
        <f t="shared" si="1151"/>
        <v>0</v>
      </c>
      <c r="AA679" s="36">
        <f t="shared" si="1151"/>
        <v>0</v>
      </c>
      <c r="AB679" s="36">
        <f t="shared" si="1151"/>
        <v>0</v>
      </c>
      <c r="AC679" s="56"/>
      <c r="AD679" s="23"/>
    </row>
    <row r="680" spans="1:30" s="14" customFormat="1" ht="12.5">
      <c r="A680" s="87" t="s">
        <v>633</v>
      </c>
      <c r="B680" s="26">
        <v>3793341.56</v>
      </c>
      <c r="C680" s="134">
        <f>ROUND(B680/12,2)</f>
        <v>316111.8</v>
      </c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>
        <v>0.96260000000000001</v>
      </c>
      <c r="Y680" s="35">
        <v>3.7400000000000003E-2</v>
      </c>
      <c r="Z680" s="37"/>
      <c r="AA680" s="37"/>
      <c r="AB680" s="37"/>
      <c r="AC680" s="56"/>
      <c r="AD680" s="23"/>
    </row>
    <row r="681" spans="1:30" s="14" customFormat="1" ht="12.5">
      <c r="A681" s="82"/>
      <c r="B681" s="29"/>
      <c r="C681" s="134"/>
      <c r="D681" s="36">
        <f t="shared" ref="D681:AB681" si="1152">$C680*D680</f>
        <v>0</v>
      </c>
      <c r="E681" s="36">
        <f t="shared" si="1152"/>
        <v>0</v>
      </c>
      <c r="F681" s="36">
        <f t="shared" si="1152"/>
        <v>0</v>
      </c>
      <c r="G681" s="36">
        <f t="shared" si="1152"/>
        <v>0</v>
      </c>
      <c r="H681" s="36">
        <f t="shared" si="1152"/>
        <v>0</v>
      </c>
      <c r="I681" s="36">
        <f t="shared" si="1152"/>
        <v>0</v>
      </c>
      <c r="J681" s="36">
        <f t="shared" si="1152"/>
        <v>0</v>
      </c>
      <c r="K681" s="36">
        <f t="shared" si="1152"/>
        <v>0</v>
      </c>
      <c r="L681" s="36">
        <f t="shared" si="1152"/>
        <v>0</v>
      </c>
      <c r="M681" s="36">
        <f t="shared" si="1152"/>
        <v>0</v>
      </c>
      <c r="N681" s="36">
        <f t="shared" si="1152"/>
        <v>0</v>
      </c>
      <c r="O681" s="36">
        <f t="shared" si="1152"/>
        <v>0</v>
      </c>
      <c r="P681" s="36">
        <f t="shared" si="1152"/>
        <v>0</v>
      </c>
      <c r="Q681" s="36">
        <f t="shared" si="1152"/>
        <v>0</v>
      </c>
      <c r="R681" s="36">
        <f t="shared" si="1152"/>
        <v>0</v>
      </c>
      <c r="S681" s="36">
        <f t="shared" si="1152"/>
        <v>0</v>
      </c>
      <c r="T681" s="36">
        <f t="shared" si="1152"/>
        <v>0</v>
      </c>
      <c r="U681" s="36">
        <f t="shared" si="1152"/>
        <v>0</v>
      </c>
      <c r="V681" s="36">
        <f t="shared" si="1152"/>
        <v>0</v>
      </c>
      <c r="W681" s="36">
        <f t="shared" si="1152"/>
        <v>0</v>
      </c>
      <c r="X681" s="36">
        <f t="shared" si="1152"/>
        <v>304289.21867999999</v>
      </c>
      <c r="Y681" s="36">
        <f t="shared" si="1152"/>
        <v>11822.581320000001</v>
      </c>
      <c r="Z681" s="36">
        <f t="shared" si="1152"/>
        <v>0</v>
      </c>
      <c r="AA681" s="36">
        <f t="shared" si="1152"/>
        <v>0</v>
      </c>
      <c r="AB681" s="36">
        <f t="shared" si="1152"/>
        <v>0</v>
      </c>
      <c r="AC681" s="56"/>
      <c r="AD681" s="23"/>
    </row>
    <row r="682" spans="1:30" s="14" customFormat="1" ht="12.5">
      <c r="A682" s="87" t="s">
        <v>634</v>
      </c>
      <c r="B682" s="26">
        <v>4862373.13</v>
      </c>
      <c r="C682" s="134">
        <f>ROUND(B682/12,2)</f>
        <v>405197.76</v>
      </c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>
        <v>0.96260000000000001</v>
      </c>
      <c r="Y682" s="35">
        <v>3.7400000000000003E-2</v>
      </c>
      <c r="Z682" s="37"/>
      <c r="AA682" s="37"/>
      <c r="AB682" s="37"/>
      <c r="AC682" s="56"/>
      <c r="AD682" s="23"/>
    </row>
    <row r="683" spans="1:30" s="14" customFormat="1" ht="12.5">
      <c r="A683" s="82"/>
      <c r="B683" s="29"/>
      <c r="C683" s="134"/>
      <c r="D683" s="36">
        <f t="shared" ref="D683:AB683" si="1153">$C682*D682</f>
        <v>0</v>
      </c>
      <c r="E683" s="36">
        <f t="shared" si="1153"/>
        <v>0</v>
      </c>
      <c r="F683" s="36">
        <f t="shared" si="1153"/>
        <v>0</v>
      </c>
      <c r="G683" s="36">
        <f t="shared" si="1153"/>
        <v>0</v>
      </c>
      <c r="H683" s="36">
        <f t="shared" si="1153"/>
        <v>0</v>
      </c>
      <c r="I683" s="36">
        <f t="shared" si="1153"/>
        <v>0</v>
      </c>
      <c r="J683" s="36">
        <f t="shared" si="1153"/>
        <v>0</v>
      </c>
      <c r="K683" s="36">
        <f t="shared" si="1153"/>
        <v>0</v>
      </c>
      <c r="L683" s="36">
        <f t="shared" si="1153"/>
        <v>0</v>
      </c>
      <c r="M683" s="36">
        <f t="shared" si="1153"/>
        <v>0</v>
      </c>
      <c r="N683" s="36">
        <f t="shared" si="1153"/>
        <v>0</v>
      </c>
      <c r="O683" s="36">
        <f t="shared" si="1153"/>
        <v>0</v>
      </c>
      <c r="P683" s="36">
        <f t="shared" si="1153"/>
        <v>0</v>
      </c>
      <c r="Q683" s="36">
        <f t="shared" si="1153"/>
        <v>0</v>
      </c>
      <c r="R683" s="36">
        <f t="shared" si="1153"/>
        <v>0</v>
      </c>
      <c r="S683" s="36">
        <f t="shared" si="1153"/>
        <v>0</v>
      </c>
      <c r="T683" s="36">
        <f t="shared" si="1153"/>
        <v>0</v>
      </c>
      <c r="U683" s="36">
        <f t="shared" si="1153"/>
        <v>0</v>
      </c>
      <c r="V683" s="36">
        <f t="shared" si="1153"/>
        <v>0</v>
      </c>
      <c r="W683" s="36">
        <f t="shared" si="1153"/>
        <v>0</v>
      </c>
      <c r="X683" s="36">
        <f t="shared" si="1153"/>
        <v>390043.36377600004</v>
      </c>
      <c r="Y683" s="36">
        <f t="shared" si="1153"/>
        <v>15154.396224000002</v>
      </c>
      <c r="Z683" s="36">
        <f t="shared" si="1153"/>
        <v>0</v>
      </c>
      <c r="AA683" s="36">
        <f t="shared" si="1153"/>
        <v>0</v>
      </c>
      <c r="AB683" s="36">
        <f t="shared" si="1153"/>
        <v>0</v>
      </c>
      <c r="AC683" s="56"/>
      <c r="AD683" s="23"/>
    </row>
    <row r="684" spans="1:30" s="14" customFormat="1" ht="12.5">
      <c r="A684" s="87" t="s">
        <v>635</v>
      </c>
      <c r="B684" s="26">
        <v>4788780.45</v>
      </c>
      <c r="C684" s="134">
        <f>ROUND(B684/12,2)</f>
        <v>399065.04</v>
      </c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>
        <v>0.96260000000000001</v>
      </c>
      <c r="Y684" s="35">
        <v>3.7400000000000003E-2</v>
      </c>
      <c r="Z684" s="37"/>
      <c r="AA684" s="37"/>
      <c r="AB684" s="37"/>
      <c r="AC684" s="56"/>
      <c r="AD684" s="23"/>
    </row>
    <row r="685" spans="1:30" s="14" customFormat="1" ht="12.5">
      <c r="A685" s="82"/>
      <c r="B685" s="29"/>
      <c r="C685" s="134"/>
      <c r="D685" s="36">
        <f t="shared" ref="D685:AB685" si="1154">$C684*D684</f>
        <v>0</v>
      </c>
      <c r="E685" s="36">
        <f t="shared" si="1154"/>
        <v>0</v>
      </c>
      <c r="F685" s="36">
        <f t="shared" si="1154"/>
        <v>0</v>
      </c>
      <c r="G685" s="36">
        <f t="shared" si="1154"/>
        <v>0</v>
      </c>
      <c r="H685" s="36">
        <f t="shared" si="1154"/>
        <v>0</v>
      </c>
      <c r="I685" s="36">
        <f t="shared" si="1154"/>
        <v>0</v>
      </c>
      <c r="J685" s="36">
        <f t="shared" si="1154"/>
        <v>0</v>
      </c>
      <c r="K685" s="36">
        <f t="shared" si="1154"/>
        <v>0</v>
      </c>
      <c r="L685" s="36">
        <f t="shared" si="1154"/>
        <v>0</v>
      </c>
      <c r="M685" s="36">
        <f t="shared" si="1154"/>
        <v>0</v>
      </c>
      <c r="N685" s="36">
        <f t="shared" si="1154"/>
        <v>0</v>
      </c>
      <c r="O685" s="36">
        <f t="shared" si="1154"/>
        <v>0</v>
      </c>
      <c r="P685" s="36">
        <f t="shared" si="1154"/>
        <v>0</v>
      </c>
      <c r="Q685" s="36">
        <f t="shared" si="1154"/>
        <v>0</v>
      </c>
      <c r="R685" s="36">
        <f t="shared" si="1154"/>
        <v>0</v>
      </c>
      <c r="S685" s="36">
        <f t="shared" si="1154"/>
        <v>0</v>
      </c>
      <c r="T685" s="36">
        <f t="shared" si="1154"/>
        <v>0</v>
      </c>
      <c r="U685" s="36">
        <f t="shared" si="1154"/>
        <v>0</v>
      </c>
      <c r="V685" s="36">
        <f t="shared" si="1154"/>
        <v>0</v>
      </c>
      <c r="W685" s="36">
        <f t="shared" si="1154"/>
        <v>0</v>
      </c>
      <c r="X685" s="36">
        <f t="shared" si="1154"/>
        <v>384140.00750399998</v>
      </c>
      <c r="Y685" s="36">
        <f t="shared" si="1154"/>
        <v>14925.032496</v>
      </c>
      <c r="Z685" s="36">
        <f t="shared" si="1154"/>
        <v>0</v>
      </c>
      <c r="AA685" s="36">
        <f t="shared" si="1154"/>
        <v>0</v>
      </c>
      <c r="AB685" s="36">
        <f t="shared" si="1154"/>
        <v>0</v>
      </c>
      <c r="AC685" s="56"/>
      <c r="AD685" s="23"/>
    </row>
    <row r="686" spans="1:30" s="14" customFormat="1" ht="12.5">
      <c r="A686" s="87" t="s">
        <v>636</v>
      </c>
      <c r="B686" s="26">
        <v>4199032.7</v>
      </c>
      <c r="C686" s="134">
        <f>ROUND(B686/12,2)</f>
        <v>349919.39</v>
      </c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>
        <v>0.96260000000000001</v>
      </c>
      <c r="Y686" s="35">
        <v>3.7400000000000003E-2</v>
      </c>
      <c r="Z686" s="37"/>
      <c r="AA686" s="37"/>
      <c r="AB686" s="37"/>
      <c r="AC686" s="56"/>
      <c r="AD686" s="23"/>
    </row>
    <row r="687" spans="1:30" s="14" customFormat="1" ht="12.5">
      <c r="A687" s="82"/>
      <c r="B687" s="29"/>
      <c r="C687" s="134"/>
      <c r="D687" s="36">
        <f t="shared" ref="D687:AB687" si="1155">$C686*D686</f>
        <v>0</v>
      </c>
      <c r="E687" s="36">
        <f t="shared" si="1155"/>
        <v>0</v>
      </c>
      <c r="F687" s="36">
        <f t="shared" si="1155"/>
        <v>0</v>
      </c>
      <c r="G687" s="36">
        <f t="shared" si="1155"/>
        <v>0</v>
      </c>
      <c r="H687" s="36">
        <f t="shared" si="1155"/>
        <v>0</v>
      </c>
      <c r="I687" s="36">
        <f t="shared" si="1155"/>
        <v>0</v>
      </c>
      <c r="J687" s="36">
        <f t="shared" si="1155"/>
        <v>0</v>
      </c>
      <c r="K687" s="36">
        <f t="shared" si="1155"/>
        <v>0</v>
      </c>
      <c r="L687" s="36">
        <f t="shared" si="1155"/>
        <v>0</v>
      </c>
      <c r="M687" s="36">
        <f t="shared" si="1155"/>
        <v>0</v>
      </c>
      <c r="N687" s="36">
        <f t="shared" si="1155"/>
        <v>0</v>
      </c>
      <c r="O687" s="36">
        <f t="shared" si="1155"/>
        <v>0</v>
      </c>
      <c r="P687" s="36">
        <f t="shared" si="1155"/>
        <v>0</v>
      </c>
      <c r="Q687" s="36">
        <f t="shared" si="1155"/>
        <v>0</v>
      </c>
      <c r="R687" s="36">
        <f t="shared" si="1155"/>
        <v>0</v>
      </c>
      <c r="S687" s="36">
        <f t="shared" si="1155"/>
        <v>0</v>
      </c>
      <c r="T687" s="36">
        <f t="shared" si="1155"/>
        <v>0</v>
      </c>
      <c r="U687" s="36">
        <f t="shared" si="1155"/>
        <v>0</v>
      </c>
      <c r="V687" s="36">
        <f t="shared" si="1155"/>
        <v>0</v>
      </c>
      <c r="W687" s="36">
        <f t="shared" si="1155"/>
        <v>0</v>
      </c>
      <c r="X687" s="36">
        <f t="shared" si="1155"/>
        <v>336832.40481400001</v>
      </c>
      <c r="Y687" s="36">
        <f t="shared" si="1155"/>
        <v>13086.985186000002</v>
      </c>
      <c r="Z687" s="36">
        <f t="shared" si="1155"/>
        <v>0</v>
      </c>
      <c r="AA687" s="36">
        <f t="shared" si="1155"/>
        <v>0</v>
      </c>
      <c r="AB687" s="36">
        <f t="shared" si="1155"/>
        <v>0</v>
      </c>
      <c r="AC687" s="56"/>
      <c r="AD687" s="23"/>
    </row>
    <row r="688" spans="1:30" s="14" customFormat="1" ht="12.5">
      <c r="A688" s="87" t="s">
        <v>637</v>
      </c>
      <c r="B688" s="26">
        <v>5120806.74</v>
      </c>
      <c r="C688" s="134">
        <f>ROUND(B688/12,2)</f>
        <v>426733.9</v>
      </c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>
        <v>0.96260000000000001</v>
      </c>
      <c r="Y688" s="35">
        <v>3.7400000000000003E-2</v>
      </c>
      <c r="Z688" s="37"/>
      <c r="AA688" s="37"/>
      <c r="AB688" s="37"/>
      <c r="AC688" s="56"/>
      <c r="AD688" s="23"/>
    </row>
    <row r="689" spans="1:30" s="14" customFormat="1" ht="12.5">
      <c r="A689" s="82"/>
      <c r="B689" s="29"/>
      <c r="C689" s="134"/>
      <c r="D689" s="36">
        <f t="shared" ref="D689:AB689" si="1156">$C688*D688</f>
        <v>0</v>
      </c>
      <c r="E689" s="36">
        <f t="shared" si="1156"/>
        <v>0</v>
      </c>
      <c r="F689" s="36">
        <f t="shared" si="1156"/>
        <v>0</v>
      </c>
      <c r="G689" s="36">
        <f t="shared" si="1156"/>
        <v>0</v>
      </c>
      <c r="H689" s="36">
        <f t="shared" si="1156"/>
        <v>0</v>
      </c>
      <c r="I689" s="36">
        <f t="shared" si="1156"/>
        <v>0</v>
      </c>
      <c r="J689" s="36">
        <f t="shared" si="1156"/>
        <v>0</v>
      </c>
      <c r="K689" s="36">
        <f t="shared" si="1156"/>
        <v>0</v>
      </c>
      <c r="L689" s="36">
        <f t="shared" si="1156"/>
        <v>0</v>
      </c>
      <c r="M689" s="36">
        <f t="shared" si="1156"/>
        <v>0</v>
      </c>
      <c r="N689" s="36">
        <f t="shared" si="1156"/>
        <v>0</v>
      </c>
      <c r="O689" s="36">
        <f t="shared" si="1156"/>
        <v>0</v>
      </c>
      <c r="P689" s="36">
        <f t="shared" si="1156"/>
        <v>0</v>
      </c>
      <c r="Q689" s="36">
        <f t="shared" si="1156"/>
        <v>0</v>
      </c>
      <c r="R689" s="36">
        <f t="shared" si="1156"/>
        <v>0</v>
      </c>
      <c r="S689" s="36">
        <f t="shared" si="1156"/>
        <v>0</v>
      </c>
      <c r="T689" s="36">
        <f t="shared" si="1156"/>
        <v>0</v>
      </c>
      <c r="U689" s="36">
        <f t="shared" si="1156"/>
        <v>0</v>
      </c>
      <c r="V689" s="36">
        <f t="shared" si="1156"/>
        <v>0</v>
      </c>
      <c r="W689" s="36">
        <f t="shared" si="1156"/>
        <v>0</v>
      </c>
      <c r="X689" s="36">
        <f t="shared" si="1156"/>
        <v>410774.05214000004</v>
      </c>
      <c r="Y689" s="36">
        <f t="shared" si="1156"/>
        <v>15959.847860000002</v>
      </c>
      <c r="Z689" s="36">
        <f t="shared" si="1156"/>
        <v>0</v>
      </c>
      <c r="AA689" s="36">
        <f t="shared" si="1156"/>
        <v>0</v>
      </c>
      <c r="AB689" s="36">
        <f t="shared" si="1156"/>
        <v>0</v>
      </c>
      <c r="AC689" s="56"/>
      <c r="AD689" s="23"/>
    </row>
    <row r="690" spans="1:30" s="14" customFormat="1" ht="12.5">
      <c r="A690" s="87" t="s">
        <v>638</v>
      </c>
      <c r="B690" s="26">
        <v>15254282.939999999</v>
      </c>
      <c r="C690" s="134">
        <f>ROUND(B690/12,2)</f>
        <v>1271190.25</v>
      </c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>
        <v>0.96260000000000001</v>
      </c>
      <c r="Y690" s="35">
        <v>3.7400000000000003E-2</v>
      </c>
      <c r="Z690" s="37"/>
      <c r="AA690" s="37"/>
      <c r="AB690" s="37"/>
      <c r="AC690" s="56"/>
      <c r="AD690" s="23"/>
    </row>
    <row r="691" spans="1:30" s="14" customFormat="1" ht="12.5">
      <c r="A691" s="82"/>
      <c r="B691" s="29"/>
      <c r="C691" s="134"/>
      <c r="D691" s="36">
        <f t="shared" ref="D691:AB691" si="1157">$C690*D690</f>
        <v>0</v>
      </c>
      <c r="E691" s="36">
        <f t="shared" si="1157"/>
        <v>0</v>
      </c>
      <c r="F691" s="36">
        <f t="shared" si="1157"/>
        <v>0</v>
      </c>
      <c r="G691" s="36">
        <f t="shared" si="1157"/>
        <v>0</v>
      </c>
      <c r="H691" s="36">
        <f t="shared" si="1157"/>
        <v>0</v>
      </c>
      <c r="I691" s="36">
        <f t="shared" si="1157"/>
        <v>0</v>
      </c>
      <c r="J691" s="36">
        <f t="shared" si="1157"/>
        <v>0</v>
      </c>
      <c r="K691" s="36">
        <f t="shared" si="1157"/>
        <v>0</v>
      </c>
      <c r="L691" s="36">
        <f t="shared" si="1157"/>
        <v>0</v>
      </c>
      <c r="M691" s="36">
        <f t="shared" si="1157"/>
        <v>0</v>
      </c>
      <c r="N691" s="36">
        <f t="shared" si="1157"/>
        <v>0</v>
      </c>
      <c r="O691" s="36">
        <f t="shared" si="1157"/>
        <v>0</v>
      </c>
      <c r="P691" s="36">
        <f t="shared" si="1157"/>
        <v>0</v>
      </c>
      <c r="Q691" s="36">
        <f t="shared" si="1157"/>
        <v>0</v>
      </c>
      <c r="R691" s="36">
        <f t="shared" si="1157"/>
        <v>0</v>
      </c>
      <c r="S691" s="36">
        <f t="shared" si="1157"/>
        <v>0</v>
      </c>
      <c r="T691" s="36">
        <f t="shared" si="1157"/>
        <v>0</v>
      </c>
      <c r="U691" s="36">
        <f t="shared" si="1157"/>
        <v>0</v>
      </c>
      <c r="V691" s="36">
        <f t="shared" si="1157"/>
        <v>0</v>
      </c>
      <c r="W691" s="36">
        <f t="shared" si="1157"/>
        <v>0</v>
      </c>
      <c r="X691" s="36">
        <f t="shared" si="1157"/>
        <v>1223647.73465</v>
      </c>
      <c r="Y691" s="36">
        <f t="shared" si="1157"/>
        <v>47542.515350000001</v>
      </c>
      <c r="Z691" s="36">
        <f t="shared" si="1157"/>
        <v>0</v>
      </c>
      <c r="AA691" s="36">
        <f t="shared" si="1157"/>
        <v>0</v>
      </c>
      <c r="AB691" s="36">
        <f t="shared" si="1157"/>
        <v>0</v>
      </c>
      <c r="AC691" s="56"/>
      <c r="AD691" s="23"/>
    </row>
    <row r="692" spans="1:30" s="14" customFormat="1" ht="12.5">
      <c r="A692" s="87" t="s">
        <v>639</v>
      </c>
      <c r="B692" s="26">
        <v>10219511.619999999</v>
      </c>
      <c r="C692" s="134">
        <f>ROUND(B692/12,2)</f>
        <v>851625.97</v>
      </c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>
        <v>0.96260000000000001</v>
      </c>
      <c r="Y692" s="35">
        <v>3.7400000000000003E-2</v>
      </c>
      <c r="Z692" s="37"/>
      <c r="AA692" s="37"/>
      <c r="AB692" s="37"/>
      <c r="AC692" s="56"/>
      <c r="AD692" s="23"/>
    </row>
    <row r="693" spans="1:30" s="14" customFormat="1" ht="12.5">
      <c r="A693" s="82"/>
      <c r="B693" s="29"/>
      <c r="C693" s="134"/>
      <c r="D693" s="36">
        <f t="shared" ref="D693:AB693" si="1158">$C692*D692</f>
        <v>0</v>
      </c>
      <c r="E693" s="36">
        <f t="shared" si="1158"/>
        <v>0</v>
      </c>
      <c r="F693" s="36">
        <f t="shared" si="1158"/>
        <v>0</v>
      </c>
      <c r="G693" s="36">
        <f t="shared" si="1158"/>
        <v>0</v>
      </c>
      <c r="H693" s="36">
        <f t="shared" si="1158"/>
        <v>0</v>
      </c>
      <c r="I693" s="36">
        <f t="shared" si="1158"/>
        <v>0</v>
      </c>
      <c r="J693" s="36">
        <f t="shared" si="1158"/>
        <v>0</v>
      </c>
      <c r="K693" s="36">
        <f t="shared" si="1158"/>
        <v>0</v>
      </c>
      <c r="L693" s="36">
        <f t="shared" si="1158"/>
        <v>0</v>
      </c>
      <c r="M693" s="36">
        <f t="shared" si="1158"/>
        <v>0</v>
      </c>
      <c r="N693" s="36">
        <f t="shared" si="1158"/>
        <v>0</v>
      </c>
      <c r="O693" s="36">
        <f t="shared" si="1158"/>
        <v>0</v>
      </c>
      <c r="P693" s="36">
        <f t="shared" si="1158"/>
        <v>0</v>
      </c>
      <c r="Q693" s="36">
        <f t="shared" si="1158"/>
        <v>0</v>
      </c>
      <c r="R693" s="36">
        <f t="shared" si="1158"/>
        <v>0</v>
      </c>
      <c r="S693" s="36">
        <f t="shared" si="1158"/>
        <v>0</v>
      </c>
      <c r="T693" s="36">
        <f t="shared" si="1158"/>
        <v>0</v>
      </c>
      <c r="U693" s="36">
        <f t="shared" si="1158"/>
        <v>0</v>
      </c>
      <c r="V693" s="36">
        <f t="shared" si="1158"/>
        <v>0</v>
      </c>
      <c r="W693" s="36">
        <f t="shared" si="1158"/>
        <v>0</v>
      </c>
      <c r="X693" s="36">
        <f t="shared" si="1158"/>
        <v>819775.15872199996</v>
      </c>
      <c r="Y693" s="36">
        <f t="shared" si="1158"/>
        <v>31850.811278000001</v>
      </c>
      <c r="Z693" s="36">
        <f t="shared" si="1158"/>
        <v>0</v>
      </c>
      <c r="AA693" s="36">
        <f t="shared" si="1158"/>
        <v>0</v>
      </c>
      <c r="AB693" s="36">
        <f t="shared" si="1158"/>
        <v>0</v>
      </c>
      <c r="AC693" s="56"/>
      <c r="AD693" s="23"/>
    </row>
    <row r="694" spans="1:30" s="14" customFormat="1" ht="12.5">
      <c r="A694" s="87" t="s">
        <v>640</v>
      </c>
      <c r="B694" s="26">
        <v>6874004.8499999996</v>
      </c>
      <c r="C694" s="134">
        <f>ROUND(B694/12,2)</f>
        <v>572833.74</v>
      </c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>
        <v>0.96260000000000001</v>
      </c>
      <c r="Y694" s="35">
        <v>3.7400000000000003E-2</v>
      </c>
      <c r="Z694" s="37"/>
      <c r="AA694" s="37"/>
      <c r="AB694" s="37"/>
      <c r="AC694" s="56"/>
      <c r="AD694" s="23"/>
    </row>
    <row r="695" spans="1:30" s="14" customFormat="1" ht="12.5">
      <c r="A695" s="82"/>
      <c r="B695" s="29"/>
      <c r="C695" s="134"/>
      <c r="D695" s="36">
        <f t="shared" ref="D695:AB695" si="1159">$C694*D694</f>
        <v>0</v>
      </c>
      <c r="E695" s="36">
        <f t="shared" si="1159"/>
        <v>0</v>
      </c>
      <c r="F695" s="36">
        <f t="shared" si="1159"/>
        <v>0</v>
      </c>
      <c r="G695" s="36">
        <f t="shared" si="1159"/>
        <v>0</v>
      </c>
      <c r="H695" s="36">
        <f t="shared" si="1159"/>
        <v>0</v>
      </c>
      <c r="I695" s="36">
        <f t="shared" si="1159"/>
        <v>0</v>
      </c>
      <c r="J695" s="36">
        <f t="shared" si="1159"/>
        <v>0</v>
      </c>
      <c r="K695" s="36">
        <f t="shared" si="1159"/>
        <v>0</v>
      </c>
      <c r="L695" s="36">
        <f t="shared" si="1159"/>
        <v>0</v>
      </c>
      <c r="M695" s="36">
        <f t="shared" si="1159"/>
        <v>0</v>
      </c>
      <c r="N695" s="36">
        <f t="shared" si="1159"/>
        <v>0</v>
      </c>
      <c r="O695" s="36">
        <f t="shared" si="1159"/>
        <v>0</v>
      </c>
      <c r="P695" s="36">
        <f t="shared" si="1159"/>
        <v>0</v>
      </c>
      <c r="Q695" s="36">
        <f t="shared" si="1159"/>
        <v>0</v>
      </c>
      <c r="R695" s="36">
        <f t="shared" si="1159"/>
        <v>0</v>
      </c>
      <c r="S695" s="36">
        <f t="shared" si="1159"/>
        <v>0</v>
      </c>
      <c r="T695" s="36">
        <f t="shared" si="1159"/>
        <v>0</v>
      </c>
      <c r="U695" s="36">
        <f t="shared" si="1159"/>
        <v>0</v>
      </c>
      <c r="V695" s="36">
        <f t="shared" si="1159"/>
        <v>0</v>
      </c>
      <c r="W695" s="36">
        <f t="shared" si="1159"/>
        <v>0</v>
      </c>
      <c r="X695" s="36">
        <f t="shared" si="1159"/>
        <v>551409.75812400004</v>
      </c>
      <c r="Y695" s="36">
        <f t="shared" si="1159"/>
        <v>21423.981876000002</v>
      </c>
      <c r="Z695" s="36">
        <f t="shared" si="1159"/>
        <v>0</v>
      </c>
      <c r="AA695" s="36">
        <f t="shared" si="1159"/>
        <v>0</v>
      </c>
      <c r="AB695" s="36">
        <f t="shared" si="1159"/>
        <v>0</v>
      </c>
      <c r="AC695" s="56"/>
      <c r="AD695" s="23"/>
    </row>
    <row r="696" spans="1:30" s="14" customFormat="1" ht="12.5">
      <c r="A696" s="87" t="s">
        <v>641</v>
      </c>
      <c r="B696" s="26">
        <v>4623880.09</v>
      </c>
      <c r="C696" s="134">
        <f>ROUND(B696/12,2)</f>
        <v>385323.34</v>
      </c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>
        <v>0.96260000000000001</v>
      </c>
      <c r="Y696" s="35">
        <v>3.7400000000000003E-2</v>
      </c>
      <c r="Z696" s="37"/>
      <c r="AA696" s="37"/>
      <c r="AB696" s="37"/>
      <c r="AC696" s="56"/>
      <c r="AD696" s="23"/>
    </row>
    <row r="697" spans="1:30" s="14" customFormat="1" ht="12.5">
      <c r="A697" s="82"/>
      <c r="B697" s="29"/>
      <c r="C697" s="134"/>
      <c r="D697" s="36">
        <f t="shared" ref="D697:AB697" si="1160">$C696*D696</f>
        <v>0</v>
      </c>
      <c r="E697" s="36">
        <f t="shared" si="1160"/>
        <v>0</v>
      </c>
      <c r="F697" s="36">
        <f t="shared" si="1160"/>
        <v>0</v>
      </c>
      <c r="G697" s="36">
        <f t="shared" si="1160"/>
        <v>0</v>
      </c>
      <c r="H697" s="36">
        <f t="shared" si="1160"/>
        <v>0</v>
      </c>
      <c r="I697" s="36">
        <f t="shared" si="1160"/>
        <v>0</v>
      </c>
      <c r="J697" s="36">
        <f t="shared" si="1160"/>
        <v>0</v>
      </c>
      <c r="K697" s="36">
        <f t="shared" si="1160"/>
        <v>0</v>
      </c>
      <c r="L697" s="36">
        <f t="shared" si="1160"/>
        <v>0</v>
      </c>
      <c r="M697" s="36">
        <f t="shared" si="1160"/>
        <v>0</v>
      </c>
      <c r="N697" s="36">
        <f t="shared" si="1160"/>
        <v>0</v>
      </c>
      <c r="O697" s="36">
        <f t="shared" si="1160"/>
        <v>0</v>
      </c>
      <c r="P697" s="36">
        <f t="shared" si="1160"/>
        <v>0</v>
      </c>
      <c r="Q697" s="36">
        <f t="shared" si="1160"/>
        <v>0</v>
      </c>
      <c r="R697" s="36">
        <f t="shared" si="1160"/>
        <v>0</v>
      </c>
      <c r="S697" s="36">
        <f t="shared" si="1160"/>
        <v>0</v>
      </c>
      <c r="T697" s="36">
        <f t="shared" si="1160"/>
        <v>0</v>
      </c>
      <c r="U697" s="36">
        <f t="shared" si="1160"/>
        <v>0</v>
      </c>
      <c r="V697" s="36">
        <f t="shared" si="1160"/>
        <v>0</v>
      </c>
      <c r="W697" s="36">
        <f t="shared" si="1160"/>
        <v>0</v>
      </c>
      <c r="X697" s="36">
        <f t="shared" si="1160"/>
        <v>370912.24708400003</v>
      </c>
      <c r="Y697" s="36">
        <f t="shared" si="1160"/>
        <v>14411.092916000001</v>
      </c>
      <c r="Z697" s="36">
        <f t="shared" si="1160"/>
        <v>0</v>
      </c>
      <c r="AA697" s="36">
        <f t="shared" si="1160"/>
        <v>0</v>
      </c>
      <c r="AB697" s="36">
        <f t="shared" si="1160"/>
        <v>0</v>
      </c>
      <c r="AC697" s="56"/>
      <c r="AD697" s="23"/>
    </row>
    <row r="698" spans="1:30" s="14" customFormat="1" ht="12.5">
      <c r="A698" s="87" t="s">
        <v>642</v>
      </c>
      <c r="B698" s="26">
        <v>4623645.5</v>
      </c>
      <c r="C698" s="134">
        <f>ROUND(B698/12,2)</f>
        <v>385303.79</v>
      </c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>
        <v>0.96260000000000001</v>
      </c>
      <c r="Y698" s="35">
        <v>3.7400000000000003E-2</v>
      </c>
      <c r="Z698" s="37"/>
      <c r="AA698" s="37"/>
      <c r="AB698" s="37"/>
      <c r="AC698" s="56"/>
      <c r="AD698" s="23"/>
    </row>
    <row r="699" spans="1:30" s="14" customFormat="1" ht="12.5">
      <c r="A699" s="82"/>
      <c r="B699" s="29"/>
      <c r="C699" s="134"/>
      <c r="D699" s="36">
        <f t="shared" ref="D699:AB699" si="1161">$C698*D698</f>
        <v>0</v>
      </c>
      <c r="E699" s="36">
        <f t="shared" si="1161"/>
        <v>0</v>
      </c>
      <c r="F699" s="36">
        <f t="shared" si="1161"/>
        <v>0</v>
      </c>
      <c r="G699" s="36">
        <f t="shared" si="1161"/>
        <v>0</v>
      </c>
      <c r="H699" s="36">
        <f t="shared" si="1161"/>
        <v>0</v>
      </c>
      <c r="I699" s="36">
        <f t="shared" si="1161"/>
        <v>0</v>
      </c>
      <c r="J699" s="36">
        <f t="shared" si="1161"/>
        <v>0</v>
      </c>
      <c r="K699" s="36">
        <f t="shared" si="1161"/>
        <v>0</v>
      </c>
      <c r="L699" s="36">
        <f t="shared" si="1161"/>
        <v>0</v>
      </c>
      <c r="M699" s="36">
        <f t="shared" si="1161"/>
        <v>0</v>
      </c>
      <c r="N699" s="36">
        <f t="shared" si="1161"/>
        <v>0</v>
      </c>
      <c r="O699" s="36">
        <f t="shared" si="1161"/>
        <v>0</v>
      </c>
      <c r="P699" s="36">
        <f t="shared" si="1161"/>
        <v>0</v>
      </c>
      <c r="Q699" s="36">
        <f t="shared" si="1161"/>
        <v>0</v>
      </c>
      <c r="R699" s="36">
        <f t="shared" si="1161"/>
        <v>0</v>
      </c>
      <c r="S699" s="36">
        <f t="shared" si="1161"/>
        <v>0</v>
      </c>
      <c r="T699" s="36">
        <f t="shared" si="1161"/>
        <v>0</v>
      </c>
      <c r="U699" s="36">
        <f t="shared" si="1161"/>
        <v>0</v>
      </c>
      <c r="V699" s="36">
        <f t="shared" si="1161"/>
        <v>0</v>
      </c>
      <c r="W699" s="36">
        <f t="shared" si="1161"/>
        <v>0</v>
      </c>
      <c r="X699" s="36">
        <f t="shared" si="1161"/>
        <v>370893.42825399997</v>
      </c>
      <c r="Y699" s="36">
        <f t="shared" si="1161"/>
        <v>14410.361746</v>
      </c>
      <c r="Z699" s="36">
        <f t="shared" si="1161"/>
        <v>0</v>
      </c>
      <c r="AA699" s="36">
        <f t="shared" si="1161"/>
        <v>0</v>
      </c>
      <c r="AB699" s="36">
        <f t="shared" si="1161"/>
        <v>0</v>
      </c>
      <c r="AC699" s="56"/>
      <c r="AD699" s="23"/>
    </row>
    <row r="700" spans="1:30" s="14" customFormat="1" ht="12.5">
      <c r="A700" s="87" t="s">
        <v>643</v>
      </c>
      <c r="B700" s="26">
        <v>4623403.8099999996</v>
      </c>
      <c r="C700" s="134">
        <f>ROUND(B700/12,2)</f>
        <v>385283.65</v>
      </c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>
        <v>0.96260000000000001</v>
      </c>
      <c r="Y700" s="35">
        <v>3.7400000000000003E-2</v>
      </c>
      <c r="Z700" s="37"/>
      <c r="AA700" s="37"/>
      <c r="AB700" s="37"/>
      <c r="AC700" s="56"/>
      <c r="AD700" s="23"/>
    </row>
    <row r="701" spans="1:30" s="14" customFormat="1" ht="12.5">
      <c r="A701" s="82"/>
      <c r="B701" s="29"/>
      <c r="C701" s="134"/>
      <c r="D701" s="36">
        <f t="shared" ref="D701:AB701" si="1162">$C700*D700</f>
        <v>0</v>
      </c>
      <c r="E701" s="36">
        <f t="shared" si="1162"/>
        <v>0</v>
      </c>
      <c r="F701" s="36">
        <f t="shared" si="1162"/>
        <v>0</v>
      </c>
      <c r="G701" s="36">
        <f t="shared" si="1162"/>
        <v>0</v>
      </c>
      <c r="H701" s="36">
        <f t="shared" si="1162"/>
        <v>0</v>
      </c>
      <c r="I701" s="36">
        <f t="shared" si="1162"/>
        <v>0</v>
      </c>
      <c r="J701" s="36">
        <f t="shared" si="1162"/>
        <v>0</v>
      </c>
      <c r="K701" s="36">
        <f t="shared" si="1162"/>
        <v>0</v>
      </c>
      <c r="L701" s="36">
        <f t="shared" si="1162"/>
        <v>0</v>
      </c>
      <c r="M701" s="36">
        <f t="shared" si="1162"/>
        <v>0</v>
      </c>
      <c r="N701" s="36">
        <f t="shared" si="1162"/>
        <v>0</v>
      </c>
      <c r="O701" s="36">
        <f t="shared" si="1162"/>
        <v>0</v>
      </c>
      <c r="P701" s="36">
        <f t="shared" si="1162"/>
        <v>0</v>
      </c>
      <c r="Q701" s="36">
        <f t="shared" si="1162"/>
        <v>0</v>
      </c>
      <c r="R701" s="36">
        <f t="shared" si="1162"/>
        <v>0</v>
      </c>
      <c r="S701" s="36">
        <f t="shared" si="1162"/>
        <v>0</v>
      </c>
      <c r="T701" s="36">
        <f t="shared" si="1162"/>
        <v>0</v>
      </c>
      <c r="U701" s="36">
        <f t="shared" si="1162"/>
        <v>0</v>
      </c>
      <c r="V701" s="36">
        <f t="shared" si="1162"/>
        <v>0</v>
      </c>
      <c r="W701" s="36">
        <f t="shared" si="1162"/>
        <v>0</v>
      </c>
      <c r="X701" s="36">
        <f t="shared" si="1162"/>
        <v>370874.04149000003</v>
      </c>
      <c r="Y701" s="36">
        <f t="shared" si="1162"/>
        <v>14409.608510000002</v>
      </c>
      <c r="Z701" s="36">
        <f t="shared" si="1162"/>
        <v>0</v>
      </c>
      <c r="AA701" s="36">
        <f t="shared" si="1162"/>
        <v>0</v>
      </c>
      <c r="AB701" s="36">
        <f t="shared" si="1162"/>
        <v>0</v>
      </c>
      <c r="AC701" s="56"/>
      <c r="AD701" s="23"/>
    </row>
    <row r="702" spans="1:30" s="14" customFormat="1" ht="12.5">
      <c r="A702" s="87" t="s">
        <v>644</v>
      </c>
      <c r="B702" s="26">
        <v>68926732.519999996</v>
      </c>
      <c r="C702" s="134">
        <f>ROUND(B702/12,2)</f>
        <v>5743894.3799999999</v>
      </c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>
        <v>0.96260000000000001</v>
      </c>
      <c r="Y702" s="35">
        <v>3.7400000000000003E-2</v>
      </c>
      <c r="Z702" s="37"/>
      <c r="AA702" s="37"/>
      <c r="AB702" s="37"/>
      <c r="AC702" s="56"/>
      <c r="AD702" s="23"/>
    </row>
    <row r="703" spans="1:30" s="14" customFormat="1" ht="12.5">
      <c r="A703" s="82"/>
      <c r="B703" s="29"/>
      <c r="C703" s="134"/>
      <c r="D703" s="36">
        <f t="shared" ref="D703:AB703" si="1163">$C702*D702</f>
        <v>0</v>
      </c>
      <c r="E703" s="36">
        <f t="shared" si="1163"/>
        <v>0</v>
      </c>
      <c r="F703" s="36">
        <f t="shared" si="1163"/>
        <v>0</v>
      </c>
      <c r="G703" s="36">
        <f t="shared" si="1163"/>
        <v>0</v>
      </c>
      <c r="H703" s="36">
        <f t="shared" si="1163"/>
        <v>0</v>
      </c>
      <c r="I703" s="36">
        <f t="shared" si="1163"/>
        <v>0</v>
      </c>
      <c r="J703" s="36">
        <f t="shared" si="1163"/>
        <v>0</v>
      </c>
      <c r="K703" s="36">
        <f t="shared" si="1163"/>
        <v>0</v>
      </c>
      <c r="L703" s="36">
        <f t="shared" si="1163"/>
        <v>0</v>
      </c>
      <c r="M703" s="36">
        <f t="shared" si="1163"/>
        <v>0</v>
      </c>
      <c r="N703" s="36">
        <f t="shared" si="1163"/>
        <v>0</v>
      </c>
      <c r="O703" s="36">
        <f t="shared" si="1163"/>
        <v>0</v>
      </c>
      <c r="P703" s="36">
        <f t="shared" si="1163"/>
        <v>0</v>
      </c>
      <c r="Q703" s="36">
        <f t="shared" si="1163"/>
        <v>0</v>
      </c>
      <c r="R703" s="36">
        <f t="shared" si="1163"/>
        <v>0</v>
      </c>
      <c r="S703" s="36">
        <f t="shared" si="1163"/>
        <v>0</v>
      </c>
      <c r="T703" s="36">
        <f t="shared" si="1163"/>
        <v>0</v>
      </c>
      <c r="U703" s="36">
        <f t="shared" si="1163"/>
        <v>0</v>
      </c>
      <c r="V703" s="36">
        <f t="shared" si="1163"/>
        <v>0</v>
      </c>
      <c r="W703" s="36">
        <f t="shared" si="1163"/>
        <v>0</v>
      </c>
      <c r="X703" s="36">
        <f t="shared" si="1163"/>
        <v>5529072.730188</v>
      </c>
      <c r="Y703" s="36">
        <f t="shared" si="1163"/>
        <v>214821.64981200002</v>
      </c>
      <c r="Z703" s="36">
        <f t="shared" si="1163"/>
        <v>0</v>
      </c>
      <c r="AA703" s="36">
        <f t="shared" si="1163"/>
        <v>0</v>
      </c>
      <c r="AB703" s="36">
        <f t="shared" si="1163"/>
        <v>0</v>
      </c>
      <c r="AC703" s="56"/>
      <c r="AD703" s="23"/>
    </row>
    <row r="704" spans="1:30" s="14" customFormat="1" ht="12.5">
      <c r="A704" s="87" t="s">
        <v>645</v>
      </c>
      <c r="B704" s="26">
        <v>754021.32</v>
      </c>
      <c r="C704" s="134">
        <f>ROUND(B704/12,2)</f>
        <v>62835.11</v>
      </c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>
        <v>0.96260000000000001</v>
      </c>
      <c r="Y704" s="35">
        <v>3.7400000000000003E-2</v>
      </c>
      <c r="Z704" s="37"/>
      <c r="AA704" s="37"/>
      <c r="AB704" s="37"/>
      <c r="AC704" s="56"/>
      <c r="AD704" s="23"/>
    </row>
    <row r="705" spans="1:30" s="14" customFormat="1" ht="12.5">
      <c r="A705" s="82"/>
      <c r="B705" s="29"/>
      <c r="C705" s="134"/>
      <c r="D705" s="36">
        <f t="shared" ref="D705:AB705" si="1164">$C704*D704</f>
        <v>0</v>
      </c>
      <c r="E705" s="36">
        <f t="shared" si="1164"/>
        <v>0</v>
      </c>
      <c r="F705" s="36">
        <f t="shared" si="1164"/>
        <v>0</v>
      </c>
      <c r="G705" s="36">
        <f t="shared" si="1164"/>
        <v>0</v>
      </c>
      <c r="H705" s="36">
        <f t="shared" si="1164"/>
        <v>0</v>
      </c>
      <c r="I705" s="36">
        <f t="shared" si="1164"/>
        <v>0</v>
      </c>
      <c r="J705" s="36">
        <f t="shared" si="1164"/>
        <v>0</v>
      </c>
      <c r="K705" s="36">
        <f t="shared" si="1164"/>
        <v>0</v>
      </c>
      <c r="L705" s="36">
        <f t="shared" si="1164"/>
        <v>0</v>
      </c>
      <c r="M705" s="36">
        <f t="shared" si="1164"/>
        <v>0</v>
      </c>
      <c r="N705" s="36">
        <f t="shared" si="1164"/>
        <v>0</v>
      </c>
      <c r="O705" s="36">
        <f t="shared" si="1164"/>
        <v>0</v>
      </c>
      <c r="P705" s="36">
        <f t="shared" si="1164"/>
        <v>0</v>
      </c>
      <c r="Q705" s="36">
        <f t="shared" si="1164"/>
        <v>0</v>
      </c>
      <c r="R705" s="36">
        <f t="shared" si="1164"/>
        <v>0</v>
      </c>
      <c r="S705" s="36">
        <f t="shared" si="1164"/>
        <v>0</v>
      </c>
      <c r="T705" s="36">
        <f t="shared" si="1164"/>
        <v>0</v>
      </c>
      <c r="U705" s="36">
        <f t="shared" si="1164"/>
        <v>0</v>
      </c>
      <c r="V705" s="36">
        <f t="shared" si="1164"/>
        <v>0</v>
      </c>
      <c r="W705" s="36">
        <f t="shared" si="1164"/>
        <v>0</v>
      </c>
      <c r="X705" s="36">
        <f t="shared" si="1164"/>
        <v>60485.076886000003</v>
      </c>
      <c r="Y705" s="36">
        <f t="shared" si="1164"/>
        <v>2350.0331140000003</v>
      </c>
      <c r="Z705" s="36">
        <f t="shared" si="1164"/>
        <v>0</v>
      </c>
      <c r="AA705" s="36">
        <f t="shared" si="1164"/>
        <v>0</v>
      </c>
      <c r="AB705" s="36">
        <f t="shared" si="1164"/>
        <v>0</v>
      </c>
      <c r="AC705" s="56"/>
      <c r="AD705" s="23"/>
    </row>
    <row r="706" spans="1:30" s="14" customFormat="1" ht="12.5">
      <c r="A706" s="87" t="s">
        <v>646</v>
      </c>
      <c r="B706" s="26">
        <v>641309.51</v>
      </c>
      <c r="C706" s="134">
        <f>ROUND(B706/12,2)</f>
        <v>53442.46</v>
      </c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>
        <v>0.96260000000000001</v>
      </c>
      <c r="Y706" s="35">
        <v>3.7400000000000003E-2</v>
      </c>
      <c r="Z706" s="37"/>
      <c r="AA706" s="37"/>
      <c r="AB706" s="37"/>
      <c r="AC706" s="56"/>
      <c r="AD706" s="23"/>
    </row>
    <row r="707" spans="1:30" s="14" customFormat="1" ht="12.5">
      <c r="A707" s="82"/>
      <c r="B707" s="29"/>
      <c r="C707" s="134"/>
      <c r="D707" s="36">
        <f t="shared" ref="D707:AB707" si="1165">$C706*D706</f>
        <v>0</v>
      </c>
      <c r="E707" s="36">
        <f t="shared" si="1165"/>
        <v>0</v>
      </c>
      <c r="F707" s="36">
        <f t="shared" si="1165"/>
        <v>0</v>
      </c>
      <c r="G707" s="36">
        <f t="shared" si="1165"/>
        <v>0</v>
      </c>
      <c r="H707" s="36">
        <f t="shared" si="1165"/>
        <v>0</v>
      </c>
      <c r="I707" s="36">
        <f t="shared" si="1165"/>
        <v>0</v>
      </c>
      <c r="J707" s="36">
        <f t="shared" si="1165"/>
        <v>0</v>
      </c>
      <c r="K707" s="36">
        <f t="shared" si="1165"/>
        <v>0</v>
      </c>
      <c r="L707" s="36">
        <f t="shared" si="1165"/>
        <v>0</v>
      </c>
      <c r="M707" s="36">
        <f t="shared" si="1165"/>
        <v>0</v>
      </c>
      <c r="N707" s="36">
        <f t="shared" si="1165"/>
        <v>0</v>
      </c>
      <c r="O707" s="36">
        <f t="shared" si="1165"/>
        <v>0</v>
      </c>
      <c r="P707" s="36">
        <f t="shared" si="1165"/>
        <v>0</v>
      </c>
      <c r="Q707" s="36">
        <f t="shared" si="1165"/>
        <v>0</v>
      </c>
      <c r="R707" s="36">
        <f t="shared" si="1165"/>
        <v>0</v>
      </c>
      <c r="S707" s="36">
        <f t="shared" si="1165"/>
        <v>0</v>
      </c>
      <c r="T707" s="36">
        <f t="shared" si="1165"/>
        <v>0</v>
      </c>
      <c r="U707" s="36">
        <f t="shared" si="1165"/>
        <v>0</v>
      </c>
      <c r="V707" s="36">
        <f t="shared" si="1165"/>
        <v>0</v>
      </c>
      <c r="W707" s="36">
        <f t="shared" si="1165"/>
        <v>0</v>
      </c>
      <c r="X707" s="36">
        <f t="shared" si="1165"/>
        <v>51443.711995999998</v>
      </c>
      <c r="Y707" s="36">
        <f t="shared" si="1165"/>
        <v>1998.748004</v>
      </c>
      <c r="Z707" s="36">
        <f t="shared" si="1165"/>
        <v>0</v>
      </c>
      <c r="AA707" s="36">
        <f t="shared" si="1165"/>
        <v>0</v>
      </c>
      <c r="AB707" s="36">
        <f t="shared" si="1165"/>
        <v>0</v>
      </c>
      <c r="AC707" s="56"/>
      <c r="AD707" s="23"/>
    </row>
    <row r="708" spans="1:30" s="14" customFormat="1" ht="12.5">
      <c r="A708" s="87" t="s">
        <v>647</v>
      </c>
      <c r="B708" s="26">
        <v>7088031.1600000001</v>
      </c>
      <c r="C708" s="134">
        <f>ROUND(B708/12,2)</f>
        <v>590669.26</v>
      </c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>
        <v>0.96260000000000001</v>
      </c>
      <c r="Y708" s="35">
        <v>3.7400000000000003E-2</v>
      </c>
      <c r="Z708" s="37"/>
      <c r="AA708" s="37"/>
      <c r="AB708" s="37"/>
      <c r="AC708" s="56"/>
      <c r="AD708" s="23"/>
    </row>
    <row r="709" spans="1:30" s="14" customFormat="1" ht="12.5">
      <c r="A709" s="82"/>
      <c r="B709" s="29"/>
      <c r="C709" s="134"/>
      <c r="D709" s="36">
        <f t="shared" ref="D709:AB709" si="1166">$C708*D708</f>
        <v>0</v>
      </c>
      <c r="E709" s="36">
        <f t="shared" si="1166"/>
        <v>0</v>
      </c>
      <c r="F709" s="36">
        <f t="shared" si="1166"/>
        <v>0</v>
      </c>
      <c r="G709" s="36">
        <f t="shared" si="1166"/>
        <v>0</v>
      </c>
      <c r="H709" s="36">
        <f t="shared" si="1166"/>
        <v>0</v>
      </c>
      <c r="I709" s="36">
        <f t="shared" si="1166"/>
        <v>0</v>
      </c>
      <c r="J709" s="36">
        <f t="shared" si="1166"/>
        <v>0</v>
      </c>
      <c r="K709" s="36">
        <f t="shared" si="1166"/>
        <v>0</v>
      </c>
      <c r="L709" s="36">
        <f t="shared" si="1166"/>
        <v>0</v>
      </c>
      <c r="M709" s="36">
        <f t="shared" si="1166"/>
        <v>0</v>
      </c>
      <c r="N709" s="36">
        <f t="shared" si="1166"/>
        <v>0</v>
      </c>
      <c r="O709" s="36">
        <f t="shared" si="1166"/>
        <v>0</v>
      </c>
      <c r="P709" s="36">
        <f t="shared" si="1166"/>
        <v>0</v>
      </c>
      <c r="Q709" s="36">
        <f t="shared" si="1166"/>
        <v>0</v>
      </c>
      <c r="R709" s="36">
        <f t="shared" si="1166"/>
        <v>0</v>
      </c>
      <c r="S709" s="36">
        <f t="shared" si="1166"/>
        <v>0</v>
      </c>
      <c r="T709" s="36">
        <f t="shared" si="1166"/>
        <v>0</v>
      </c>
      <c r="U709" s="36">
        <f t="shared" si="1166"/>
        <v>0</v>
      </c>
      <c r="V709" s="36">
        <f t="shared" si="1166"/>
        <v>0</v>
      </c>
      <c r="W709" s="36">
        <f t="shared" si="1166"/>
        <v>0</v>
      </c>
      <c r="X709" s="36">
        <f t="shared" si="1166"/>
        <v>568578.22967599996</v>
      </c>
      <c r="Y709" s="36">
        <f t="shared" si="1166"/>
        <v>22091.030324000003</v>
      </c>
      <c r="Z709" s="36">
        <f t="shared" si="1166"/>
        <v>0</v>
      </c>
      <c r="AA709" s="36">
        <f t="shared" si="1166"/>
        <v>0</v>
      </c>
      <c r="AB709" s="36">
        <f t="shared" si="1166"/>
        <v>0</v>
      </c>
      <c r="AC709" s="56"/>
      <c r="AD709" s="23"/>
    </row>
    <row r="710" spans="1:30" s="14" customFormat="1" ht="12.5">
      <c r="A710" s="87" t="s">
        <v>648</v>
      </c>
      <c r="B710" s="26">
        <v>4704874.07</v>
      </c>
      <c r="C710" s="134">
        <f>ROUND(B710/12,2)</f>
        <v>392072.84</v>
      </c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>
        <v>0.96260000000000001</v>
      </c>
      <c r="Y710" s="35">
        <v>3.7400000000000003E-2</v>
      </c>
      <c r="Z710" s="37"/>
      <c r="AA710" s="37"/>
      <c r="AB710" s="37"/>
      <c r="AC710" s="56"/>
      <c r="AD710" s="23"/>
    </row>
    <row r="711" spans="1:30" s="14" customFormat="1" ht="12.5">
      <c r="A711" s="82"/>
      <c r="B711" s="29"/>
      <c r="C711" s="134"/>
      <c r="D711" s="36">
        <f t="shared" ref="D711:AB711" si="1167">$C710*D710</f>
        <v>0</v>
      </c>
      <c r="E711" s="36">
        <f t="shared" si="1167"/>
        <v>0</v>
      </c>
      <c r="F711" s="36">
        <f t="shared" si="1167"/>
        <v>0</v>
      </c>
      <c r="G711" s="36">
        <f t="shared" si="1167"/>
        <v>0</v>
      </c>
      <c r="H711" s="36">
        <f t="shared" si="1167"/>
        <v>0</v>
      </c>
      <c r="I711" s="36">
        <f t="shared" si="1167"/>
        <v>0</v>
      </c>
      <c r="J711" s="36">
        <f t="shared" si="1167"/>
        <v>0</v>
      </c>
      <c r="K711" s="36">
        <f t="shared" si="1167"/>
        <v>0</v>
      </c>
      <c r="L711" s="36">
        <f t="shared" si="1167"/>
        <v>0</v>
      </c>
      <c r="M711" s="36">
        <f t="shared" si="1167"/>
        <v>0</v>
      </c>
      <c r="N711" s="36">
        <f t="shared" si="1167"/>
        <v>0</v>
      </c>
      <c r="O711" s="36">
        <f t="shared" si="1167"/>
        <v>0</v>
      </c>
      <c r="P711" s="36">
        <f t="shared" si="1167"/>
        <v>0</v>
      </c>
      <c r="Q711" s="36">
        <f t="shared" si="1167"/>
        <v>0</v>
      </c>
      <c r="R711" s="36">
        <f t="shared" si="1167"/>
        <v>0</v>
      </c>
      <c r="S711" s="36">
        <f t="shared" si="1167"/>
        <v>0</v>
      </c>
      <c r="T711" s="36">
        <f t="shared" si="1167"/>
        <v>0</v>
      </c>
      <c r="U711" s="36">
        <f t="shared" si="1167"/>
        <v>0</v>
      </c>
      <c r="V711" s="36">
        <f t="shared" si="1167"/>
        <v>0</v>
      </c>
      <c r="W711" s="36">
        <f t="shared" si="1167"/>
        <v>0</v>
      </c>
      <c r="X711" s="36">
        <f t="shared" si="1167"/>
        <v>377409.31578400003</v>
      </c>
      <c r="Y711" s="36">
        <f t="shared" si="1167"/>
        <v>14663.524216000002</v>
      </c>
      <c r="Z711" s="36">
        <f t="shared" si="1167"/>
        <v>0</v>
      </c>
      <c r="AA711" s="36">
        <f t="shared" si="1167"/>
        <v>0</v>
      </c>
      <c r="AB711" s="36">
        <f t="shared" si="1167"/>
        <v>0</v>
      </c>
      <c r="AC711" s="56"/>
      <c r="AD711" s="23"/>
    </row>
    <row r="712" spans="1:30" s="14" customFormat="1" ht="12.5">
      <c r="A712" s="87" t="s">
        <v>649</v>
      </c>
      <c r="B712" s="26">
        <v>241329.15</v>
      </c>
      <c r="C712" s="134">
        <f>ROUND(B712/12,2)</f>
        <v>20110.759999999998</v>
      </c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>
        <v>0.96260000000000001</v>
      </c>
      <c r="Y712" s="35">
        <v>3.7400000000000003E-2</v>
      </c>
      <c r="Z712" s="37"/>
      <c r="AA712" s="37"/>
      <c r="AB712" s="37"/>
      <c r="AC712" s="56"/>
      <c r="AD712" s="23"/>
    </row>
    <row r="713" spans="1:30" s="14" customFormat="1" ht="12.5">
      <c r="A713" s="82"/>
      <c r="B713" s="29"/>
      <c r="C713" s="134"/>
      <c r="D713" s="36">
        <f t="shared" ref="D713:AB713" si="1168">$C712*D712</f>
        <v>0</v>
      </c>
      <c r="E713" s="36">
        <f t="shared" si="1168"/>
        <v>0</v>
      </c>
      <c r="F713" s="36">
        <f t="shared" si="1168"/>
        <v>0</v>
      </c>
      <c r="G713" s="36">
        <f t="shared" si="1168"/>
        <v>0</v>
      </c>
      <c r="H713" s="36">
        <f t="shared" si="1168"/>
        <v>0</v>
      </c>
      <c r="I713" s="36">
        <f t="shared" si="1168"/>
        <v>0</v>
      </c>
      <c r="J713" s="36">
        <f t="shared" si="1168"/>
        <v>0</v>
      </c>
      <c r="K713" s="36">
        <f t="shared" si="1168"/>
        <v>0</v>
      </c>
      <c r="L713" s="36">
        <f t="shared" si="1168"/>
        <v>0</v>
      </c>
      <c r="M713" s="36">
        <f t="shared" si="1168"/>
        <v>0</v>
      </c>
      <c r="N713" s="36">
        <f t="shared" si="1168"/>
        <v>0</v>
      </c>
      <c r="O713" s="36">
        <f t="shared" si="1168"/>
        <v>0</v>
      </c>
      <c r="P713" s="36">
        <f t="shared" si="1168"/>
        <v>0</v>
      </c>
      <c r="Q713" s="36">
        <f t="shared" si="1168"/>
        <v>0</v>
      </c>
      <c r="R713" s="36">
        <f t="shared" si="1168"/>
        <v>0</v>
      </c>
      <c r="S713" s="36">
        <f t="shared" si="1168"/>
        <v>0</v>
      </c>
      <c r="T713" s="36">
        <f t="shared" si="1168"/>
        <v>0</v>
      </c>
      <c r="U713" s="36">
        <f t="shared" si="1168"/>
        <v>0</v>
      </c>
      <c r="V713" s="36">
        <f t="shared" si="1168"/>
        <v>0</v>
      </c>
      <c r="W713" s="36">
        <f t="shared" si="1168"/>
        <v>0</v>
      </c>
      <c r="X713" s="36">
        <f t="shared" si="1168"/>
        <v>19358.617575999997</v>
      </c>
      <c r="Y713" s="36">
        <f t="shared" si="1168"/>
        <v>752.14242400000001</v>
      </c>
      <c r="Z713" s="36">
        <f t="shared" si="1168"/>
        <v>0</v>
      </c>
      <c r="AA713" s="36">
        <f t="shared" si="1168"/>
        <v>0</v>
      </c>
      <c r="AB713" s="36">
        <f t="shared" si="1168"/>
        <v>0</v>
      </c>
      <c r="AC713" s="56"/>
      <c r="AD713" s="23"/>
    </row>
    <row r="714" spans="1:30" s="14" customFormat="1" ht="12.5">
      <c r="A714" s="87" t="s">
        <v>650</v>
      </c>
      <c r="B714" s="26">
        <v>3254311.87</v>
      </c>
      <c r="C714" s="134">
        <f>ROUND(B714/12,2)</f>
        <v>271192.65999999997</v>
      </c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>
        <v>0.96260000000000001</v>
      </c>
      <c r="Y714" s="35">
        <v>3.7400000000000003E-2</v>
      </c>
      <c r="Z714" s="37"/>
      <c r="AA714" s="37"/>
      <c r="AB714" s="37"/>
      <c r="AC714" s="56"/>
      <c r="AD714" s="23"/>
    </row>
    <row r="715" spans="1:30" s="14" customFormat="1" ht="12.5">
      <c r="A715" s="82"/>
      <c r="B715" s="29"/>
      <c r="C715" s="134"/>
      <c r="D715" s="36">
        <f t="shared" ref="D715:AB715" si="1169">$C714*D714</f>
        <v>0</v>
      </c>
      <c r="E715" s="36">
        <f t="shared" si="1169"/>
        <v>0</v>
      </c>
      <c r="F715" s="36">
        <f t="shared" si="1169"/>
        <v>0</v>
      </c>
      <c r="G715" s="36">
        <f t="shared" si="1169"/>
        <v>0</v>
      </c>
      <c r="H715" s="36">
        <f t="shared" si="1169"/>
        <v>0</v>
      </c>
      <c r="I715" s="36">
        <f t="shared" si="1169"/>
        <v>0</v>
      </c>
      <c r="J715" s="36">
        <f t="shared" si="1169"/>
        <v>0</v>
      </c>
      <c r="K715" s="36">
        <f t="shared" si="1169"/>
        <v>0</v>
      </c>
      <c r="L715" s="36">
        <f t="shared" si="1169"/>
        <v>0</v>
      </c>
      <c r="M715" s="36">
        <f t="shared" si="1169"/>
        <v>0</v>
      </c>
      <c r="N715" s="36">
        <f t="shared" si="1169"/>
        <v>0</v>
      </c>
      <c r="O715" s="36">
        <f t="shared" si="1169"/>
        <v>0</v>
      </c>
      <c r="P715" s="36">
        <f t="shared" si="1169"/>
        <v>0</v>
      </c>
      <c r="Q715" s="36">
        <f t="shared" si="1169"/>
        <v>0</v>
      </c>
      <c r="R715" s="36">
        <f t="shared" si="1169"/>
        <v>0</v>
      </c>
      <c r="S715" s="36">
        <f t="shared" si="1169"/>
        <v>0</v>
      </c>
      <c r="T715" s="36">
        <f t="shared" si="1169"/>
        <v>0</v>
      </c>
      <c r="U715" s="36">
        <f t="shared" si="1169"/>
        <v>0</v>
      </c>
      <c r="V715" s="36">
        <f t="shared" si="1169"/>
        <v>0</v>
      </c>
      <c r="W715" s="36">
        <f t="shared" si="1169"/>
        <v>0</v>
      </c>
      <c r="X715" s="36">
        <f t="shared" si="1169"/>
        <v>261050.05451599997</v>
      </c>
      <c r="Y715" s="36">
        <f t="shared" si="1169"/>
        <v>10142.605484</v>
      </c>
      <c r="Z715" s="36">
        <f t="shared" si="1169"/>
        <v>0</v>
      </c>
      <c r="AA715" s="36">
        <f t="shared" si="1169"/>
        <v>0</v>
      </c>
      <c r="AB715" s="36">
        <f t="shared" si="1169"/>
        <v>0</v>
      </c>
      <c r="AC715" s="56"/>
      <c r="AD715" s="23"/>
    </row>
    <row r="716" spans="1:30" s="14" customFormat="1" ht="12.5">
      <c r="A716" s="87" t="s">
        <v>651</v>
      </c>
      <c r="B716" s="26">
        <v>3252420.35</v>
      </c>
      <c r="C716" s="134">
        <f>ROUND(B716/12,2)</f>
        <v>271035.03000000003</v>
      </c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>
        <v>0.96260000000000001</v>
      </c>
      <c r="Y716" s="35">
        <v>3.7400000000000003E-2</v>
      </c>
      <c r="Z716" s="37"/>
      <c r="AA716" s="37"/>
      <c r="AB716" s="37"/>
      <c r="AC716" s="56"/>
      <c r="AD716" s="23"/>
    </row>
    <row r="717" spans="1:30" s="14" customFormat="1" ht="12.5">
      <c r="A717" s="82"/>
      <c r="B717" s="29"/>
      <c r="C717" s="134"/>
      <c r="D717" s="36">
        <f t="shared" ref="D717:AB717" si="1170">$C716*D716</f>
        <v>0</v>
      </c>
      <c r="E717" s="36">
        <f t="shared" si="1170"/>
        <v>0</v>
      </c>
      <c r="F717" s="36">
        <f t="shared" si="1170"/>
        <v>0</v>
      </c>
      <c r="G717" s="36">
        <f t="shared" si="1170"/>
        <v>0</v>
      </c>
      <c r="H717" s="36">
        <f t="shared" si="1170"/>
        <v>0</v>
      </c>
      <c r="I717" s="36">
        <f t="shared" si="1170"/>
        <v>0</v>
      </c>
      <c r="J717" s="36">
        <f t="shared" si="1170"/>
        <v>0</v>
      </c>
      <c r="K717" s="36">
        <f t="shared" si="1170"/>
        <v>0</v>
      </c>
      <c r="L717" s="36">
        <f t="shared" si="1170"/>
        <v>0</v>
      </c>
      <c r="M717" s="36">
        <f t="shared" si="1170"/>
        <v>0</v>
      </c>
      <c r="N717" s="36">
        <f t="shared" si="1170"/>
        <v>0</v>
      </c>
      <c r="O717" s="36">
        <f t="shared" si="1170"/>
        <v>0</v>
      </c>
      <c r="P717" s="36">
        <f t="shared" si="1170"/>
        <v>0</v>
      </c>
      <c r="Q717" s="36">
        <f t="shared" si="1170"/>
        <v>0</v>
      </c>
      <c r="R717" s="36">
        <f t="shared" si="1170"/>
        <v>0</v>
      </c>
      <c r="S717" s="36">
        <f t="shared" si="1170"/>
        <v>0</v>
      </c>
      <c r="T717" s="36">
        <f t="shared" si="1170"/>
        <v>0</v>
      </c>
      <c r="U717" s="36">
        <f t="shared" si="1170"/>
        <v>0</v>
      </c>
      <c r="V717" s="36">
        <f t="shared" si="1170"/>
        <v>0</v>
      </c>
      <c r="W717" s="36">
        <f t="shared" si="1170"/>
        <v>0</v>
      </c>
      <c r="X717" s="36">
        <f t="shared" si="1170"/>
        <v>260898.31987800004</v>
      </c>
      <c r="Y717" s="36">
        <f t="shared" si="1170"/>
        <v>10136.710122000002</v>
      </c>
      <c r="Z717" s="36">
        <f t="shared" si="1170"/>
        <v>0</v>
      </c>
      <c r="AA717" s="36">
        <f t="shared" si="1170"/>
        <v>0</v>
      </c>
      <c r="AB717" s="36">
        <f t="shared" si="1170"/>
        <v>0</v>
      </c>
      <c r="AC717" s="56"/>
      <c r="AD717" s="23"/>
    </row>
    <row r="718" spans="1:30" s="14" customFormat="1" ht="12.5">
      <c r="A718" s="87" t="s">
        <v>652</v>
      </c>
      <c r="B718" s="26">
        <v>3254311.87</v>
      </c>
      <c r="C718" s="134">
        <f>ROUND(B718/12,2)</f>
        <v>271192.65999999997</v>
      </c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>
        <v>0.96260000000000001</v>
      </c>
      <c r="Y718" s="35">
        <v>3.7400000000000003E-2</v>
      </c>
      <c r="Z718" s="37"/>
      <c r="AA718" s="37"/>
      <c r="AB718" s="37"/>
      <c r="AC718" s="56"/>
      <c r="AD718" s="23"/>
    </row>
    <row r="719" spans="1:30" s="14" customFormat="1" ht="12.5">
      <c r="A719" s="82"/>
      <c r="B719" s="29"/>
      <c r="C719" s="134"/>
      <c r="D719" s="36">
        <f t="shared" ref="D719:AB719" si="1171">$C718*D718</f>
        <v>0</v>
      </c>
      <c r="E719" s="36">
        <f t="shared" si="1171"/>
        <v>0</v>
      </c>
      <c r="F719" s="36">
        <f t="shared" si="1171"/>
        <v>0</v>
      </c>
      <c r="G719" s="36">
        <f t="shared" si="1171"/>
        <v>0</v>
      </c>
      <c r="H719" s="36">
        <f t="shared" si="1171"/>
        <v>0</v>
      </c>
      <c r="I719" s="36">
        <f t="shared" si="1171"/>
        <v>0</v>
      </c>
      <c r="J719" s="36">
        <f t="shared" si="1171"/>
        <v>0</v>
      </c>
      <c r="K719" s="36">
        <f t="shared" si="1171"/>
        <v>0</v>
      </c>
      <c r="L719" s="36">
        <f t="shared" si="1171"/>
        <v>0</v>
      </c>
      <c r="M719" s="36">
        <f t="shared" si="1171"/>
        <v>0</v>
      </c>
      <c r="N719" s="36">
        <f t="shared" si="1171"/>
        <v>0</v>
      </c>
      <c r="O719" s="36">
        <f t="shared" si="1171"/>
        <v>0</v>
      </c>
      <c r="P719" s="36">
        <f t="shared" si="1171"/>
        <v>0</v>
      </c>
      <c r="Q719" s="36">
        <f t="shared" si="1171"/>
        <v>0</v>
      </c>
      <c r="R719" s="36">
        <f t="shared" si="1171"/>
        <v>0</v>
      </c>
      <c r="S719" s="36">
        <f t="shared" si="1171"/>
        <v>0</v>
      </c>
      <c r="T719" s="36">
        <f t="shared" si="1171"/>
        <v>0</v>
      </c>
      <c r="U719" s="36">
        <f t="shared" si="1171"/>
        <v>0</v>
      </c>
      <c r="V719" s="36">
        <f t="shared" si="1171"/>
        <v>0</v>
      </c>
      <c r="W719" s="36">
        <f t="shared" si="1171"/>
        <v>0</v>
      </c>
      <c r="X719" s="36">
        <f t="shared" si="1171"/>
        <v>261050.05451599997</v>
      </c>
      <c r="Y719" s="36">
        <f t="shared" si="1171"/>
        <v>10142.605484</v>
      </c>
      <c r="Z719" s="36">
        <f t="shared" si="1171"/>
        <v>0</v>
      </c>
      <c r="AA719" s="36">
        <f t="shared" si="1171"/>
        <v>0</v>
      </c>
      <c r="AB719" s="36">
        <f t="shared" si="1171"/>
        <v>0</v>
      </c>
      <c r="AC719" s="56"/>
      <c r="AD719" s="23"/>
    </row>
    <row r="720" spans="1:30" s="14" customFormat="1" ht="12.5">
      <c r="A720" s="87" t="s">
        <v>653</v>
      </c>
      <c r="B720" s="26">
        <v>3254311.87</v>
      </c>
      <c r="C720" s="134">
        <f>ROUND(B720/12,2)</f>
        <v>271192.65999999997</v>
      </c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>
        <v>0.96260000000000001</v>
      </c>
      <c r="Y720" s="35">
        <v>3.7400000000000003E-2</v>
      </c>
      <c r="Z720" s="37"/>
      <c r="AA720" s="37"/>
      <c r="AB720" s="37"/>
      <c r="AC720" s="56"/>
      <c r="AD720" s="23"/>
    </row>
    <row r="721" spans="1:30" s="14" customFormat="1" ht="12.5">
      <c r="A721" s="82"/>
      <c r="B721" s="29"/>
      <c r="C721" s="134"/>
      <c r="D721" s="36">
        <f t="shared" ref="D721:AB721" si="1172">$C720*D720</f>
        <v>0</v>
      </c>
      <c r="E721" s="36">
        <f t="shared" si="1172"/>
        <v>0</v>
      </c>
      <c r="F721" s="36">
        <f t="shared" si="1172"/>
        <v>0</v>
      </c>
      <c r="G721" s="36">
        <f t="shared" si="1172"/>
        <v>0</v>
      </c>
      <c r="H721" s="36">
        <f t="shared" si="1172"/>
        <v>0</v>
      </c>
      <c r="I721" s="36">
        <f t="shared" si="1172"/>
        <v>0</v>
      </c>
      <c r="J721" s="36">
        <f t="shared" si="1172"/>
        <v>0</v>
      </c>
      <c r="K721" s="36">
        <f t="shared" si="1172"/>
        <v>0</v>
      </c>
      <c r="L721" s="36">
        <f t="shared" si="1172"/>
        <v>0</v>
      </c>
      <c r="M721" s="36">
        <f t="shared" si="1172"/>
        <v>0</v>
      </c>
      <c r="N721" s="36">
        <f t="shared" si="1172"/>
        <v>0</v>
      </c>
      <c r="O721" s="36">
        <f t="shared" si="1172"/>
        <v>0</v>
      </c>
      <c r="P721" s="36">
        <f t="shared" si="1172"/>
        <v>0</v>
      </c>
      <c r="Q721" s="36">
        <f t="shared" si="1172"/>
        <v>0</v>
      </c>
      <c r="R721" s="36">
        <f t="shared" si="1172"/>
        <v>0</v>
      </c>
      <c r="S721" s="36">
        <f t="shared" si="1172"/>
        <v>0</v>
      </c>
      <c r="T721" s="36">
        <f t="shared" si="1172"/>
        <v>0</v>
      </c>
      <c r="U721" s="36">
        <f t="shared" si="1172"/>
        <v>0</v>
      </c>
      <c r="V721" s="36">
        <f t="shared" si="1172"/>
        <v>0</v>
      </c>
      <c r="W721" s="36">
        <f t="shared" si="1172"/>
        <v>0</v>
      </c>
      <c r="X721" s="36">
        <f t="shared" si="1172"/>
        <v>261050.05451599997</v>
      </c>
      <c r="Y721" s="36">
        <f t="shared" si="1172"/>
        <v>10142.605484</v>
      </c>
      <c r="Z721" s="36">
        <f t="shared" si="1172"/>
        <v>0</v>
      </c>
      <c r="AA721" s="36">
        <f t="shared" si="1172"/>
        <v>0</v>
      </c>
      <c r="AB721" s="36">
        <f t="shared" si="1172"/>
        <v>0</v>
      </c>
      <c r="AC721" s="56"/>
      <c r="AD721" s="23"/>
    </row>
    <row r="722" spans="1:30" s="14" customFormat="1" ht="12.5">
      <c r="A722" s="87" t="s">
        <v>654</v>
      </c>
      <c r="B722" s="26">
        <v>66109.179999999993</v>
      </c>
      <c r="C722" s="134">
        <f>ROUND(B722/12,2)</f>
        <v>5509.1</v>
      </c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>
        <v>0.96260000000000001</v>
      </c>
      <c r="Y722" s="35">
        <v>3.7400000000000003E-2</v>
      </c>
      <c r="Z722" s="37"/>
      <c r="AA722" s="37"/>
      <c r="AB722" s="37"/>
      <c r="AC722" s="56"/>
      <c r="AD722" s="23"/>
    </row>
    <row r="723" spans="1:30" s="14" customFormat="1" ht="12.5">
      <c r="A723" s="82"/>
      <c r="B723" s="29"/>
      <c r="C723" s="134"/>
      <c r="D723" s="36">
        <f t="shared" ref="D723:AB723" si="1173">$C722*D722</f>
        <v>0</v>
      </c>
      <c r="E723" s="36">
        <f t="shared" si="1173"/>
        <v>0</v>
      </c>
      <c r="F723" s="36">
        <f t="shared" si="1173"/>
        <v>0</v>
      </c>
      <c r="G723" s="36">
        <f t="shared" si="1173"/>
        <v>0</v>
      </c>
      <c r="H723" s="36">
        <f t="shared" si="1173"/>
        <v>0</v>
      </c>
      <c r="I723" s="36">
        <f t="shared" si="1173"/>
        <v>0</v>
      </c>
      <c r="J723" s="36">
        <f t="shared" si="1173"/>
        <v>0</v>
      </c>
      <c r="K723" s="36">
        <f t="shared" si="1173"/>
        <v>0</v>
      </c>
      <c r="L723" s="36">
        <f t="shared" si="1173"/>
        <v>0</v>
      </c>
      <c r="M723" s="36">
        <f t="shared" si="1173"/>
        <v>0</v>
      </c>
      <c r="N723" s="36">
        <f t="shared" si="1173"/>
        <v>0</v>
      </c>
      <c r="O723" s="36">
        <f t="shared" si="1173"/>
        <v>0</v>
      </c>
      <c r="P723" s="36">
        <f t="shared" si="1173"/>
        <v>0</v>
      </c>
      <c r="Q723" s="36">
        <f t="shared" si="1173"/>
        <v>0</v>
      </c>
      <c r="R723" s="36">
        <f t="shared" si="1173"/>
        <v>0</v>
      </c>
      <c r="S723" s="36">
        <f t="shared" si="1173"/>
        <v>0</v>
      </c>
      <c r="T723" s="36">
        <f t="shared" si="1173"/>
        <v>0</v>
      </c>
      <c r="U723" s="36">
        <f t="shared" si="1173"/>
        <v>0</v>
      </c>
      <c r="V723" s="36">
        <f t="shared" si="1173"/>
        <v>0</v>
      </c>
      <c r="W723" s="36">
        <f t="shared" si="1173"/>
        <v>0</v>
      </c>
      <c r="X723" s="36">
        <f t="shared" si="1173"/>
        <v>5303.0596600000008</v>
      </c>
      <c r="Y723" s="36">
        <f t="shared" si="1173"/>
        <v>206.04034000000001</v>
      </c>
      <c r="Z723" s="36">
        <f t="shared" si="1173"/>
        <v>0</v>
      </c>
      <c r="AA723" s="36">
        <f t="shared" si="1173"/>
        <v>0</v>
      </c>
      <c r="AB723" s="36">
        <f t="shared" si="1173"/>
        <v>0</v>
      </c>
      <c r="AC723" s="56"/>
      <c r="AD723" s="23"/>
    </row>
    <row r="724" spans="1:30" s="14" customFormat="1" ht="12.5">
      <c r="A724" s="87" t="s">
        <v>655</v>
      </c>
      <c r="B724" s="26">
        <v>7977030.2400000002</v>
      </c>
      <c r="C724" s="134">
        <f>ROUND(B724/12,2)</f>
        <v>664752.52</v>
      </c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>
        <v>0.96260000000000001</v>
      </c>
      <c r="Y724" s="35">
        <v>3.7400000000000003E-2</v>
      </c>
      <c r="Z724" s="37"/>
      <c r="AA724" s="37"/>
      <c r="AB724" s="37"/>
      <c r="AC724" s="56"/>
      <c r="AD724" s="23"/>
    </row>
    <row r="725" spans="1:30" s="14" customFormat="1" ht="12.5">
      <c r="A725" s="82"/>
      <c r="B725" s="29"/>
      <c r="C725" s="134"/>
      <c r="D725" s="36">
        <f t="shared" ref="D725:AB725" si="1174">$C724*D724</f>
        <v>0</v>
      </c>
      <c r="E725" s="36">
        <f t="shared" si="1174"/>
        <v>0</v>
      </c>
      <c r="F725" s="36">
        <f t="shared" si="1174"/>
        <v>0</v>
      </c>
      <c r="G725" s="36">
        <f t="shared" si="1174"/>
        <v>0</v>
      </c>
      <c r="H725" s="36">
        <f t="shared" si="1174"/>
        <v>0</v>
      </c>
      <c r="I725" s="36">
        <f t="shared" si="1174"/>
        <v>0</v>
      </c>
      <c r="J725" s="36">
        <f t="shared" si="1174"/>
        <v>0</v>
      </c>
      <c r="K725" s="36">
        <f t="shared" si="1174"/>
        <v>0</v>
      </c>
      <c r="L725" s="36">
        <f t="shared" si="1174"/>
        <v>0</v>
      </c>
      <c r="M725" s="36">
        <f t="shared" si="1174"/>
        <v>0</v>
      </c>
      <c r="N725" s="36">
        <f t="shared" si="1174"/>
        <v>0</v>
      </c>
      <c r="O725" s="36">
        <f t="shared" si="1174"/>
        <v>0</v>
      </c>
      <c r="P725" s="36">
        <f t="shared" si="1174"/>
        <v>0</v>
      </c>
      <c r="Q725" s="36">
        <f t="shared" si="1174"/>
        <v>0</v>
      </c>
      <c r="R725" s="36">
        <f t="shared" si="1174"/>
        <v>0</v>
      </c>
      <c r="S725" s="36">
        <f t="shared" si="1174"/>
        <v>0</v>
      </c>
      <c r="T725" s="36">
        <f t="shared" si="1174"/>
        <v>0</v>
      </c>
      <c r="U725" s="36">
        <f t="shared" si="1174"/>
        <v>0</v>
      </c>
      <c r="V725" s="36">
        <f t="shared" si="1174"/>
        <v>0</v>
      </c>
      <c r="W725" s="36">
        <f t="shared" si="1174"/>
        <v>0</v>
      </c>
      <c r="X725" s="36">
        <f t="shared" si="1174"/>
        <v>639890.77575200005</v>
      </c>
      <c r="Y725" s="36">
        <f t="shared" si="1174"/>
        <v>24861.744248000003</v>
      </c>
      <c r="Z725" s="36">
        <f t="shared" si="1174"/>
        <v>0</v>
      </c>
      <c r="AA725" s="36">
        <f t="shared" si="1174"/>
        <v>0</v>
      </c>
      <c r="AB725" s="36">
        <f t="shared" si="1174"/>
        <v>0</v>
      </c>
      <c r="AC725" s="56"/>
      <c r="AD725" s="23"/>
    </row>
    <row r="726" spans="1:30" s="14" customFormat="1" ht="12.5">
      <c r="A726" s="87" t="s">
        <v>656</v>
      </c>
      <c r="B726" s="26">
        <v>9049154.0999999996</v>
      </c>
      <c r="C726" s="134">
        <f>ROUND(B726/12,2)</f>
        <v>754096.18</v>
      </c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>
        <v>0.96260000000000001</v>
      </c>
      <c r="Y726" s="35">
        <v>3.7400000000000003E-2</v>
      </c>
      <c r="Z726" s="37"/>
      <c r="AA726" s="37"/>
      <c r="AB726" s="37"/>
      <c r="AC726" s="56"/>
      <c r="AD726" s="23"/>
    </row>
    <row r="727" spans="1:30" s="14" customFormat="1" ht="12.5">
      <c r="A727" s="82"/>
      <c r="B727" s="29"/>
      <c r="C727" s="134"/>
      <c r="D727" s="36">
        <f t="shared" ref="D727:AB727" si="1175">$C726*D726</f>
        <v>0</v>
      </c>
      <c r="E727" s="36">
        <f t="shared" si="1175"/>
        <v>0</v>
      </c>
      <c r="F727" s="36">
        <f t="shared" si="1175"/>
        <v>0</v>
      </c>
      <c r="G727" s="36">
        <f t="shared" si="1175"/>
        <v>0</v>
      </c>
      <c r="H727" s="36">
        <f t="shared" si="1175"/>
        <v>0</v>
      </c>
      <c r="I727" s="36">
        <f t="shared" si="1175"/>
        <v>0</v>
      </c>
      <c r="J727" s="36">
        <f t="shared" si="1175"/>
        <v>0</v>
      </c>
      <c r="K727" s="36">
        <f t="shared" si="1175"/>
        <v>0</v>
      </c>
      <c r="L727" s="36">
        <f t="shared" si="1175"/>
        <v>0</v>
      </c>
      <c r="M727" s="36">
        <f t="shared" si="1175"/>
        <v>0</v>
      </c>
      <c r="N727" s="36">
        <f t="shared" si="1175"/>
        <v>0</v>
      </c>
      <c r="O727" s="36">
        <f t="shared" si="1175"/>
        <v>0</v>
      </c>
      <c r="P727" s="36">
        <f t="shared" si="1175"/>
        <v>0</v>
      </c>
      <c r="Q727" s="36">
        <f t="shared" si="1175"/>
        <v>0</v>
      </c>
      <c r="R727" s="36">
        <f t="shared" si="1175"/>
        <v>0</v>
      </c>
      <c r="S727" s="36">
        <f t="shared" si="1175"/>
        <v>0</v>
      </c>
      <c r="T727" s="36">
        <f t="shared" si="1175"/>
        <v>0</v>
      </c>
      <c r="U727" s="36">
        <f t="shared" si="1175"/>
        <v>0</v>
      </c>
      <c r="V727" s="36">
        <f t="shared" si="1175"/>
        <v>0</v>
      </c>
      <c r="W727" s="36">
        <f t="shared" si="1175"/>
        <v>0</v>
      </c>
      <c r="X727" s="36">
        <f t="shared" si="1175"/>
        <v>725892.98286800005</v>
      </c>
      <c r="Y727" s="36">
        <f t="shared" si="1175"/>
        <v>28203.197132000005</v>
      </c>
      <c r="Z727" s="36">
        <f t="shared" si="1175"/>
        <v>0</v>
      </c>
      <c r="AA727" s="36">
        <f t="shared" si="1175"/>
        <v>0</v>
      </c>
      <c r="AB727" s="36">
        <f t="shared" si="1175"/>
        <v>0</v>
      </c>
      <c r="AC727" s="56"/>
      <c r="AD727" s="23"/>
    </row>
    <row r="728" spans="1:30" s="14" customFormat="1" ht="12.5">
      <c r="A728" s="87" t="s">
        <v>657</v>
      </c>
      <c r="B728" s="26">
        <v>6448312.4199999999</v>
      </c>
      <c r="C728" s="134">
        <f>ROUND(B728/12,2)</f>
        <v>537359.37</v>
      </c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>
        <v>0.96260000000000001</v>
      </c>
      <c r="Y728" s="35">
        <v>3.7400000000000003E-2</v>
      </c>
      <c r="Z728" s="37"/>
      <c r="AA728" s="37"/>
      <c r="AB728" s="37"/>
      <c r="AC728" s="56"/>
      <c r="AD728" s="23"/>
    </row>
    <row r="729" spans="1:30" s="14" customFormat="1" ht="12.5">
      <c r="A729" s="82"/>
      <c r="B729" s="29"/>
      <c r="C729" s="134"/>
      <c r="D729" s="36">
        <f t="shared" ref="D729:AB729" si="1176">$C728*D728</f>
        <v>0</v>
      </c>
      <c r="E729" s="36">
        <f t="shared" si="1176"/>
        <v>0</v>
      </c>
      <c r="F729" s="36">
        <f t="shared" si="1176"/>
        <v>0</v>
      </c>
      <c r="G729" s="36">
        <f t="shared" si="1176"/>
        <v>0</v>
      </c>
      <c r="H729" s="36">
        <f t="shared" si="1176"/>
        <v>0</v>
      </c>
      <c r="I729" s="36">
        <f t="shared" si="1176"/>
        <v>0</v>
      </c>
      <c r="J729" s="36">
        <f t="shared" si="1176"/>
        <v>0</v>
      </c>
      <c r="K729" s="36">
        <f t="shared" si="1176"/>
        <v>0</v>
      </c>
      <c r="L729" s="36">
        <f t="shared" si="1176"/>
        <v>0</v>
      </c>
      <c r="M729" s="36">
        <f t="shared" si="1176"/>
        <v>0</v>
      </c>
      <c r="N729" s="36">
        <f t="shared" si="1176"/>
        <v>0</v>
      </c>
      <c r="O729" s="36">
        <f t="shared" si="1176"/>
        <v>0</v>
      </c>
      <c r="P729" s="36">
        <f t="shared" si="1176"/>
        <v>0</v>
      </c>
      <c r="Q729" s="36">
        <f t="shared" si="1176"/>
        <v>0</v>
      </c>
      <c r="R729" s="36">
        <f t="shared" si="1176"/>
        <v>0</v>
      </c>
      <c r="S729" s="36">
        <f t="shared" si="1176"/>
        <v>0</v>
      </c>
      <c r="T729" s="36">
        <f t="shared" si="1176"/>
        <v>0</v>
      </c>
      <c r="U729" s="36">
        <f t="shared" si="1176"/>
        <v>0</v>
      </c>
      <c r="V729" s="36">
        <f t="shared" si="1176"/>
        <v>0</v>
      </c>
      <c r="W729" s="36">
        <f t="shared" si="1176"/>
        <v>0</v>
      </c>
      <c r="X729" s="36">
        <f t="shared" si="1176"/>
        <v>517262.12956199999</v>
      </c>
      <c r="Y729" s="36">
        <f t="shared" si="1176"/>
        <v>20097.240438000001</v>
      </c>
      <c r="Z729" s="36">
        <f t="shared" si="1176"/>
        <v>0</v>
      </c>
      <c r="AA729" s="36">
        <f t="shared" si="1176"/>
        <v>0</v>
      </c>
      <c r="AB729" s="36">
        <f t="shared" si="1176"/>
        <v>0</v>
      </c>
      <c r="AC729" s="56"/>
      <c r="AD729" s="23"/>
    </row>
    <row r="730" spans="1:30" s="14" customFormat="1">
      <c r="A730" s="87" t="s">
        <v>676</v>
      </c>
      <c r="B730" s="26">
        <v>758679.56</v>
      </c>
      <c r="C730" s="134">
        <f>ROUND(B730/12,2)</f>
        <v>63223.3</v>
      </c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>
        <v>0.96260000000000001</v>
      </c>
      <c r="Y730" s="35">
        <v>3.7400000000000003E-2</v>
      </c>
      <c r="Z730" s="37"/>
      <c r="AA730" s="37"/>
      <c r="AB730" s="37"/>
      <c r="AC730" s="167"/>
      <c r="AD730" s="168"/>
    </row>
    <row r="731" spans="1:30" s="14" customFormat="1">
      <c r="A731" s="82"/>
      <c r="B731" s="29"/>
      <c r="C731" s="134"/>
      <c r="D731" s="36">
        <f t="shared" ref="D731:AB731" si="1177">$C730*D730</f>
        <v>0</v>
      </c>
      <c r="E731" s="36">
        <f t="shared" si="1177"/>
        <v>0</v>
      </c>
      <c r="F731" s="36">
        <f t="shared" si="1177"/>
        <v>0</v>
      </c>
      <c r="G731" s="36">
        <f t="shared" si="1177"/>
        <v>0</v>
      </c>
      <c r="H731" s="36">
        <f t="shared" si="1177"/>
        <v>0</v>
      </c>
      <c r="I731" s="36">
        <f t="shared" si="1177"/>
        <v>0</v>
      </c>
      <c r="J731" s="36">
        <f t="shared" si="1177"/>
        <v>0</v>
      </c>
      <c r="K731" s="36">
        <f t="shared" si="1177"/>
        <v>0</v>
      </c>
      <c r="L731" s="36">
        <f t="shared" si="1177"/>
        <v>0</v>
      </c>
      <c r="M731" s="36">
        <f t="shared" si="1177"/>
        <v>0</v>
      </c>
      <c r="N731" s="36">
        <f t="shared" si="1177"/>
        <v>0</v>
      </c>
      <c r="O731" s="36">
        <f t="shared" si="1177"/>
        <v>0</v>
      </c>
      <c r="P731" s="36">
        <f t="shared" si="1177"/>
        <v>0</v>
      </c>
      <c r="Q731" s="36">
        <f t="shared" si="1177"/>
        <v>0</v>
      </c>
      <c r="R731" s="36">
        <f t="shared" si="1177"/>
        <v>0</v>
      </c>
      <c r="S731" s="36">
        <f t="shared" si="1177"/>
        <v>0</v>
      </c>
      <c r="T731" s="36">
        <f t="shared" si="1177"/>
        <v>0</v>
      </c>
      <c r="U731" s="36">
        <f t="shared" si="1177"/>
        <v>0</v>
      </c>
      <c r="V731" s="36">
        <f t="shared" si="1177"/>
        <v>0</v>
      </c>
      <c r="W731" s="36">
        <f t="shared" si="1177"/>
        <v>0</v>
      </c>
      <c r="X731" s="36">
        <f t="shared" si="1177"/>
        <v>60858.748580000007</v>
      </c>
      <c r="Y731" s="36">
        <f t="shared" si="1177"/>
        <v>2364.5514200000002</v>
      </c>
      <c r="Z731" s="36">
        <f t="shared" si="1177"/>
        <v>0</v>
      </c>
      <c r="AA731" s="36">
        <f t="shared" si="1177"/>
        <v>0</v>
      </c>
      <c r="AB731" s="36">
        <f t="shared" si="1177"/>
        <v>0</v>
      </c>
      <c r="AC731" s="167"/>
      <c r="AD731" s="168"/>
    </row>
    <row r="732" spans="1:30" s="14" customFormat="1" ht="12.5">
      <c r="A732" s="13" t="s">
        <v>50</v>
      </c>
      <c r="B732" s="6">
        <f>SUM(B458:B730)</f>
        <v>803731504.2100004</v>
      </c>
      <c r="C732" s="135">
        <f>SUM(C458:C730)</f>
        <v>66977625.439999975</v>
      </c>
      <c r="D732" s="42">
        <f>D459+D461+D463+D465+D467+D469+D471+D473+D475+D477+D479+D481+D483+D485+D487+D489+D491+D493+D495+D497+D499+D501+D503+D505+D507+D509+D511+D513+D515+D517+D519+D521+D523+D525+D527+D529+D531+D533+D535+D537+D539+D541+D543+D545+D547+D549+D551+D553+D555+D557+D559+D561+D563+D565+D567+D569+D571+D573+D575+D577+D579+D581+D583+D585+D587+D589+D591+D593+D595+D597+D599+D601+D603+D605+D607+D609+D611+D613+D615+D617+D619+D621+D623+D625+D627+D629+D631+D633+D635+D637+D639+D641+D643+D645+D647+D649+D651+D653+D655+D657+D659+D661+D663+D665+D667+D669+D671+D673+D675+D677+D679+D681+D683+D685+D687+D689+D691+D693+D695+D697+D699+D701+D703+D705+D707+D709+D711+D713+D715+D717+D719+D721+D723+D725+D727+D729+D731</f>
        <v>718215.72671799967</v>
      </c>
      <c r="E732" s="42">
        <f t="shared" ref="E732:AB732" si="1178">E459+E461+E463+E465+E467+E469+E471+E473+E475+E477+E479+E481+E483+E485+E487+E489+E491+E493+E495+E497+E499+E501+E503+E505+E507+E509+E511+E513+E515+E517+E519+E521+E523+E525+E527+E529+E531+E533+E535+E537+E539+E541+E543+E545+E547+E549+E551+E553+E555+E557+E559+E561+E563+E565+E567+E569+E571+E573+E575+E577+E579+E581+E583+E585+E587+E589+E591+E593+E595+E597+E599+E601+E603+E605+E607+E609+E611+E613+E615+E617+E619+E621+E623+E625+E627+E629+E631+E633+E635+E637+E639+E641+E643+E645+E647+E649+E651+E653+E655+E657+E659+E661+E663+E665+E667+E669+E671+E673+E675+E677+E679+E681+E683+E685+E687+E689+E691+E693+E695+E697+E699+E701+E703+E705+E707+E709+E711+E713+E715+E717+E719+E721+E723+E725+E727+E729+E731</f>
        <v>780145.07519700006</v>
      </c>
      <c r="F732" s="42">
        <f t="shared" si="1178"/>
        <v>312399.45024299994</v>
      </c>
      <c r="G732" s="42">
        <f t="shared" si="1178"/>
        <v>451681.49338299991</v>
      </c>
      <c r="H732" s="42">
        <f t="shared" si="1178"/>
        <v>302090.8882119999</v>
      </c>
      <c r="I732" s="42">
        <f t="shared" si="1178"/>
        <v>864541.40851299989</v>
      </c>
      <c r="J732" s="42">
        <f t="shared" si="1178"/>
        <v>124028.26529999998</v>
      </c>
      <c r="K732" s="42">
        <f t="shared" si="1178"/>
        <v>180952.68702600003</v>
      </c>
      <c r="L732" s="42">
        <f t="shared" si="1178"/>
        <v>93890.545154999985</v>
      </c>
      <c r="M732" s="42">
        <f t="shared" si="1178"/>
        <v>260325.90130600001</v>
      </c>
      <c r="N732" s="42">
        <f t="shared" si="1178"/>
        <v>808027.72193999984</v>
      </c>
      <c r="O732" s="42">
        <f t="shared" si="1178"/>
        <v>130877.72960999999</v>
      </c>
      <c r="P732" s="42">
        <f t="shared" si="1178"/>
        <v>821472.1396339999</v>
      </c>
      <c r="Q732" s="42">
        <f t="shared" si="1178"/>
        <v>3209268.0573910004</v>
      </c>
      <c r="R732" s="42">
        <f t="shared" si="1178"/>
        <v>157383.78637799996</v>
      </c>
      <c r="S732" s="42">
        <f t="shared" si="1178"/>
        <v>1254668.2686689997</v>
      </c>
      <c r="T732" s="42">
        <f t="shared" si="1178"/>
        <v>4725579.5508210007</v>
      </c>
      <c r="U732" s="42">
        <f t="shared" si="1178"/>
        <v>276096.22236100008</v>
      </c>
      <c r="V732" s="42">
        <f t="shared" si="1178"/>
        <v>285679.02335600008</v>
      </c>
      <c r="W732" s="42">
        <f t="shared" si="1178"/>
        <v>386864.27679899998</v>
      </c>
      <c r="X732" s="42">
        <f t="shared" si="1178"/>
        <v>48787052.091747008</v>
      </c>
      <c r="Y732" s="42">
        <f t="shared" si="1178"/>
        <v>1899997.7212609993</v>
      </c>
      <c r="Z732" s="42">
        <f t="shared" si="1178"/>
        <v>142973.20733800001</v>
      </c>
      <c r="AA732" s="42">
        <f t="shared" si="1178"/>
        <v>3414.2016419999995</v>
      </c>
      <c r="AB732" s="42">
        <f t="shared" si="1178"/>
        <v>0</v>
      </c>
      <c r="AC732" s="56"/>
      <c r="AD732" s="23"/>
    </row>
    <row r="733" spans="1:30" s="14" customFormat="1">
      <c r="A733" s="31"/>
      <c r="B733" s="19"/>
      <c r="C733" s="159"/>
      <c r="D733" s="38"/>
      <c r="E733" s="19"/>
      <c r="F733" s="19"/>
      <c r="G733" s="2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56"/>
      <c r="AD733" s="23"/>
    </row>
    <row r="734" spans="1:30" s="14" customFormat="1">
      <c r="A734" s="31"/>
      <c r="B734" s="19"/>
      <c r="C734" s="159"/>
      <c r="D734" s="19"/>
      <c r="E734" s="19"/>
      <c r="F734" s="19"/>
      <c r="G734" s="2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56"/>
      <c r="AD734" s="23"/>
    </row>
    <row r="735" spans="1:30" s="14" customFormat="1" thickBot="1">
      <c r="A735" s="64" t="s">
        <v>111</v>
      </c>
      <c r="B735" s="65"/>
      <c r="C735" s="157"/>
      <c r="D735" s="65"/>
      <c r="E735" s="65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56"/>
      <c r="AD735" s="23"/>
    </row>
    <row r="736" spans="1:30" s="14" customFormat="1" thickBot="1">
      <c r="A736" s="93" t="s">
        <v>1</v>
      </c>
      <c r="B736" s="94" t="s">
        <v>2</v>
      </c>
      <c r="C736" s="129" t="s">
        <v>3</v>
      </c>
      <c r="D736" s="198" t="s">
        <v>4</v>
      </c>
      <c r="E736" s="199"/>
      <c r="F736" s="199"/>
      <c r="G736" s="199"/>
      <c r="H736" s="199"/>
      <c r="I736" s="199"/>
      <c r="J736" s="199"/>
      <c r="K736" s="199"/>
      <c r="L736" s="199"/>
      <c r="M736" s="199"/>
      <c r="N736" s="199"/>
      <c r="O736" s="199"/>
      <c r="P736" s="199"/>
      <c r="Q736" s="199"/>
      <c r="R736" s="199"/>
      <c r="S736" s="199"/>
      <c r="T736" s="199"/>
      <c r="U736" s="199"/>
      <c r="V736" s="199"/>
      <c r="W736" s="199"/>
      <c r="X736" s="199"/>
      <c r="Y736" s="199"/>
      <c r="Z736" s="103"/>
      <c r="AA736" s="103"/>
      <c r="AB736" s="103"/>
      <c r="AC736" s="56"/>
      <c r="AD736" s="23"/>
    </row>
    <row r="737" spans="1:30" s="14" customFormat="1" ht="12.5">
      <c r="A737" s="95" t="s">
        <v>5</v>
      </c>
      <c r="B737" s="96" t="s">
        <v>6</v>
      </c>
      <c r="C737" s="130" t="s">
        <v>6</v>
      </c>
      <c r="D737" s="97"/>
      <c r="E737" s="98"/>
      <c r="F737" s="98"/>
      <c r="G737" s="98"/>
      <c r="H737" s="98"/>
      <c r="I737" s="98"/>
      <c r="J737" s="98"/>
      <c r="K737" s="98"/>
      <c r="L737" s="98"/>
      <c r="M737" s="98"/>
      <c r="N737" s="98"/>
      <c r="O737" s="98"/>
      <c r="P737" s="98"/>
      <c r="Q737" s="98"/>
      <c r="R737" s="98"/>
      <c r="S737" s="98"/>
      <c r="T737" s="98"/>
      <c r="U737" s="98"/>
      <c r="V737" s="98"/>
      <c r="W737" s="98"/>
      <c r="X737" s="98"/>
      <c r="Y737" s="99"/>
      <c r="Z737" s="96" t="s">
        <v>7</v>
      </c>
      <c r="AA737" s="96"/>
      <c r="AB737" s="96"/>
      <c r="AC737" s="56"/>
      <c r="AD737" s="23"/>
    </row>
    <row r="738" spans="1:30" s="14" customFormat="1" ht="12.5">
      <c r="A738" s="95" t="s">
        <v>8</v>
      </c>
      <c r="B738" s="96" t="s">
        <v>9</v>
      </c>
      <c r="C738" s="130" t="s">
        <v>9</v>
      </c>
      <c r="D738" s="100" t="s">
        <v>10</v>
      </c>
      <c r="E738" s="96" t="s">
        <v>11</v>
      </c>
      <c r="F738" s="96" t="s">
        <v>12</v>
      </c>
      <c r="G738" s="96" t="s">
        <v>13</v>
      </c>
      <c r="H738" s="96" t="s">
        <v>14</v>
      </c>
      <c r="I738" s="96" t="s">
        <v>15</v>
      </c>
      <c r="J738" s="96" t="s">
        <v>16</v>
      </c>
      <c r="K738" s="96" t="s">
        <v>17</v>
      </c>
      <c r="L738" s="96" t="s">
        <v>18</v>
      </c>
      <c r="M738" s="96" t="s">
        <v>19</v>
      </c>
      <c r="N738" s="96" t="s">
        <v>20</v>
      </c>
      <c r="O738" s="96" t="s">
        <v>169</v>
      </c>
      <c r="P738" s="96" t="s">
        <v>21</v>
      </c>
      <c r="Q738" s="96" t="s">
        <v>22</v>
      </c>
      <c r="R738" s="96" t="s">
        <v>23</v>
      </c>
      <c r="S738" s="96" t="s">
        <v>24</v>
      </c>
      <c r="T738" s="96" t="s">
        <v>25</v>
      </c>
      <c r="U738" s="96" t="s">
        <v>26</v>
      </c>
      <c r="V738" s="96" t="s">
        <v>27</v>
      </c>
      <c r="W738" s="96" t="s">
        <v>28</v>
      </c>
      <c r="X738" s="96" t="s">
        <v>29</v>
      </c>
      <c r="Y738" s="96" t="s">
        <v>30</v>
      </c>
      <c r="Z738" s="96" t="s">
        <v>31</v>
      </c>
      <c r="AA738" s="96" t="s">
        <v>484</v>
      </c>
      <c r="AB738" s="96" t="s">
        <v>467</v>
      </c>
      <c r="AC738" s="56"/>
      <c r="AD738" s="23"/>
    </row>
    <row r="739" spans="1:30" s="14" customFormat="1" ht="12.5">
      <c r="A739" s="95"/>
      <c r="B739" s="96"/>
      <c r="C739" s="130" t="s">
        <v>673</v>
      </c>
      <c r="D739" s="101"/>
      <c r="E739" s="102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  <c r="AA739" s="102"/>
      <c r="AB739" s="102"/>
      <c r="AC739" s="56"/>
      <c r="AD739" s="23"/>
    </row>
    <row r="740" spans="1:30" s="47" customFormat="1" ht="13.4" customHeight="1">
      <c r="A740" s="78" t="s">
        <v>112</v>
      </c>
      <c r="B740" s="15">
        <f>61840714/2</f>
        <v>30920357</v>
      </c>
      <c r="C740" s="134">
        <f>ROUND(B740/12,2)</f>
        <v>2576696.42</v>
      </c>
      <c r="D740" s="35">
        <v>1.5800000000000002E-2</v>
      </c>
      <c r="E740" s="35">
        <v>0.1371</v>
      </c>
      <c r="F740" s="35">
        <v>5.4899999999999997E-2</v>
      </c>
      <c r="G740" s="35">
        <v>7.6899999999999996E-2</v>
      </c>
      <c r="H740" s="35">
        <v>4.1599999999999998E-2</v>
      </c>
      <c r="I740" s="35">
        <v>0.13250000000000001</v>
      </c>
      <c r="J740" s="35">
        <v>2.07E-2</v>
      </c>
      <c r="K740" s="35">
        <v>3.1800000000000002E-2</v>
      </c>
      <c r="L740" s="35">
        <v>1.6500000000000001E-2</v>
      </c>
      <c r="M740" s="35">
        <v>2.5700000000000001E-2</v>
      </c>
      <c r="N740" s="35">
        <v>0.14199999999999999</v>
      </c>
      <c r="O740" s="35">
        <v>2.3E-2</v>
      </c>
      <c r="P740" s="35">
        <v>0</v>
      </c>
      <c r="Q740" s="35">
        <v>3.7999999999999999E-2</v>
      </c>
      <c r="R740" s="35">
        <v>1.8800000000000001E-2</v>
      </c>
      <c r="S740" s="35">
        <v>4.1999999999999997E-3</v>
      </c>
      <c r="T740" s="35">
        <v>5.3199999999999997E-2</v>
      </c>
      <c r="U740" s="35">
        <v>1.8100000000000002E-2</v>
      </c>
      <c r="V740" s="35">
        <v>3.7900000000000003E-2</v>
      </c>
      <c r="W740" s="35">
        <v>4.58E-2</v>
      </c>
      <c r="X740" s="35">
        <v>6.2399999999999997E-2</v>
      </c>
      <c r="Y740" s="35">
        <v>2.5000000000000001E-3</v>
      </c>
      <c r="Z740" s="4">
        <v>0</v>
      </c>
      <c r="AA740" s="4">
        <v>5.9999999999999995E-4</v>
      </c>
      <c r="AB740" s="4">
        <v>0</v>
      </c>
      <c r="AC740" s="56"/>
      <c r="AD740" s="23"/>
    </row>
    <row r="741" spans="1:30" s="47" customFormat="1" ht="13.4" customHeight="1">
      <c r="A741" s="79"/>
      <c r="B741" s="27"/>
      <c r="C741" s="134"/>
      <c r="D741" s="5">
        <f t="shared" ref="D741" si="1179">$C740*D740</f>
        <v>40711.803436000002</v>
      </c>
      <c r="E741" s="5">
        <f t="shared" ref="E741" si="1180">$C740*E740</f>
        <v>353265.07918200002</v>
      </c>
      <c r="F741" s="5">
        <f t="shared" ref="F741:O741" si="1181">$C740*F740</f>
        <v>141460.633458</v>
      </c>
      <c r="G741" s="5">
        <f t="shared" si="1181"/>
        <v>198147.95469799999</v>
      </c>
      <c r="H741" s="5">
        <f t="shared" si="1181"/>
        <v>107190.57107199999</v>
      </c>
      <c r="I741" s="5">
        <f t="shared" si="1181"/>
        <v>341412.27565000003</v>
      </c>
      <c r="J741" s="5">
        <f t="shared" si="1181"/>
        <v>53337.615893999995</v>
      </c>
      <c r="K741" s="5">
        <f t="shared" si="1181"/>
        <v>81938.946156000005</v>
      </c>
      <c r="L741" s="5">
        <f t="shared" si="1181"/>
        <v>42515.49093</v>
      </c>
      <c r="M741" s="5">
        <f t="shared" si="1181"/>
        <v>66221.097993999996</v>
      </c>
      <c r="N741" s="5">
        <f t="shared" si="1181"/>
        <v>365890.89163999993</v>
      </c>
      <c r="O741" s="5">
        <f t="shared" si="1181"/>
        <v>59264.017659999998</v>
      </c>
      <c r="P741" s="5">
        <f t="shared" ref="P741" si="1182">$C740*P740</f>
        <v>0</v>
      </c>
      <c r="Q741" s="5">
        <f t="shared" ref="Q741" si="1183">$C740*Q740</f>
        <v>97914.463959999994</v>
      </c>
      <c r="R741" s="5">
        <f t="shared" ref="R741:AB741" si="1184">$C740*R740</f>
        <v>48441.892696000003</v>
      </c>
      <c r="S741" s="5">
        <f t="shared" si="1184"/>
        <v>10822.124963999999</v>
      </c>
      <c r="T741" s="5">
        <f t="shared" si="1184"/>
        <v>137080.24954399999</v>
      </c>
      <c r="U741" s="5">
        <f t="shared" si="1184"/>
        <v>46638.205202000005</v>
      </c>
      <c r="V741" s="5">
        <f t="shared" si="1184"/>
        <v>97656.794318</v>
      </c>
      <c r="W741" s="5">
        <f t="shared" si="1184"/>
        <v>118012.69603599999</v>
      </c>
      <c r="X741" s="5">
        <f t="shared" si="1184"/>
        <v>160785.856608</v>
      </c>
      <c r="Y741" s="5">
        <f t="shared" si="1184"/>
        <v>6441.7410499999996</v>
      </c>
      <c r="Z741" s="5">
        <f t="shared" si="1184"/>
        <v>0</v>
      </c>
      <c r="AA741" s="5">
        <f t="shared" si="1184"/>
        <v>1546.0178519999997</v>
      </c>
      <c r="AB741" s="5">
        <f t="shared" si="1184"/>
        <v>0</v>
      </c>
      <c r="AC741" s="56"/>
      <c r="AD741" s="23"/>
    </row>
    <row r="742" spans="1:30" s="14" customFormat="1" ht="12.5">
      <c r="A742" s="78" t="s">
        <v>433</v>
      </c>
      <c r="B742" s="15">
        <f>61840714/2</f>
        <v>30920357</v>
      </c>
      <c r="C742" s="134">
        <f t="shared" ref="C742:C780" si="1185">ROUND(B742/12,2)</f>
        <v>2576696.42</v>
      </c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>
        <v>0.31009999999999999</v>
      </c>
      <c r="R742" s="4"/>
      <c r="S742" s="4">
        <v>3.78E-2</v>
      </c>
      <c r="T742" s="4"/>
      <c r="U742" s="4">
        <v>0</v>
      </c>
      <c r="V742" s="4"/>
      <c r="W742" s="4"/>
      <c r="X742" s="4">
        <v>0.62770000000000004</v>
      </c>
      <c r="Y742" s="4">
        <v>2.4400000000000002E-2</v>
      </c>
      <c r="Z742" s="4"/>
      <c r="AA742" s="4"/>
      <c r="AB742" s="4"/>
      <c r="AC742" s="56"/>
      <c r="AD742" s="23"/>
    </row>
    <row r="743" spans="1:30" s="14" customFormat="1" ht="12.5">
      <c r="A743" s="79"/>
      <c r="B743" s="9"/>
      <c r="C743" s="134"/>
      <c r="D743" s="5">
        <f t="shared" ref="D743" si="1186">$C742*D742</f>
        <v>0</v>
      </c>
      <c r="E743" s="5">
        <f t="shared" ref="E743" si="1187">$C742*E742</f>
        <v>0</v>
      </c>
      <c r="F743" s="5">
        <f t="shared" ref="F743:O743" si="1188">$C742*F742</f>
        <v>0</v>
      </c>
      <c r="G743" s="5">
        <f t="shared" si="1188"/>
        <v>0</v>
      </c>
      <c r="H743" s="5">
        <f t="shared" si="1188"/>
        <v>0</v>
      </c>
      <c r="I743" s="5">
        <f t="shared" si="1188"/>
        <v>0</v>
      </c>
      <c r="J743" s="5">
        <f t="shared" si="1188"/>
        <v>0</v>
      </c>
      <c r="K743" s="5">
        <f t="shared" si="1188"/>
        <v>0</v>
      </c>
      <c r="L743" s="5">
        <f t="shared" si="1188"/>
        <v>0</v>
      </c>
      <c r="M743" s="5">
        <f t="shared" si="1188"/>
        <v>0</v>
      </c>
      <c r="N743" s="5">
        <f t="shared" si="1188"/>
        <v>0</v>
      </c>
      <c r="O743" s="5">
        <f t="shared" si="1188"/>
        <v>0</v>
      </c>
      <c r="P743" s="5">
        <f t="shared" ref="P743" si="1189">$C742*P742</f>
        <v>0</v>
      </c>
      <c r="Q743" s="5">
        <f t="shared" ref="Q743" si="1190">$C742*Q742</f>
        <v>799033.5598419999</v>
      </c>
      <c r="R743" s="5">
        <f t="shared" ref="R743:AB743" si="1191">$C742*R742</f>
        <v>0</v>
      </c>
      <c r="S743" s="5">
        <f t="shared" si="1191"/>
        <v>97399.124675999992</v>
      </c>
      <c r="T743" s="5">
        <f t="shared" si="1191"/>
        <v>0</v>
      </c>
      <c r="U743" s="5">
        <f t="shared" si="1191"/>
        <v>0</v>
      </c>
      <c r="V743" s="5">
        <f t="shared" si="1191"/>
        <v>0</v>
      </c>
      <c r="W743" s="5">
        <f t="shared" si="1191"/>
        <v>0</v>
      </c>
      <c r="X743" s="5">
        <f t="shared" si="1191"/>
        <v>1617392.342834</v>
      </c>
      <c r="Y743" s="5">
        <f t="shared" si="1191"/>
        <v>62871.392648000001</v>
      </c>
      <c r="Z743" s="5">
        <f t="shared" si="1191"/>
        <v>0</v>
      </c>
      <c r="AA743" s="5">
        <f t="shared" si="1191"/>
        <v>0</v>
      </c>
      <c r="AB743" s="5">
        <f t="shared" si="1191"/>
        <v>0</v>
      </c>
      <c r="AC743" s="56"/>
      <c r="AD743" s="23"/>
    </row>
    <row r="744" spans="1:30" s="47" customFormat="1" ht="13.4" customHeight="1">
      <c r="A744" s="78" t="s">
        <v>113</v>
      </c>
      <c r="B744" s="26">
        <f>6841/2</f>
        <v>3420.5</v>
      </c>
      <c r="C744" s="134">
        <f t="shared" si="1185"/>
        <v>285.04000000000002</v>
      </c>
      <c r="D744" s="35">
        <v>1.5800000000000002E-2</v>
      </c>
      <c r="E744" s="35">
        <v>0.1371</v>
      </c>
      <c r="F744" s="35">
        <v>5.4899999999999997E-2</v>
      </c>
      <c r="G744" s="35">
        <v>7.6899999999999996E-2</v>
      </c>
      <c r="H744" s="35">
        <v>4.1599999999999998E-2</v>
      </c>
      <c r="I744" s="35">
        <v>0.13250000000000001</v>
      </c>
      <c r="J744" s="35">
        <v>2.07E-2</v>
      </c>
      <c r="K744" s="35">
        <v>3.1800000000000002E-2</v>
      </c>
      <c r="L744" s="35">
        <v>1.6500000000000001E-2</v>
      </c>
      <c r="M744" s="35">
        <v>2.5700000000000001E-2</v>
      </c>
      <c r="N744" s="35">
        <v>0.14199999999999999</v>
      </c>
      <c r="O744" s="35">
        <v>2.3E-2</v>
      </c>
      <c r="P744" s="35">
        <v>0</v>
      </c>
      <c r="Q744" s="35">
        <v>3.7999999999999999E-2</v>
      </c>
      <c r="R744" s="35">
        <v>1.8800000000000001E-2</v>
      </c>
      <c r="S744" s="35">
        <v>4.1999999999999997E-3</v>
      </c>
      <c r="T744" s="35">
        <v>5.3199999999999997E-2</v>
      </c>
      <c r="U744" s="35">
        <v>1.8100000000000002E-2</v>
      </c>
      <c r="V744" s="35">
        <v>3.7900000000000003E-2</v>
      </c>
      <c r="W744" s="35">
        <v>4.58E-2</v>
      </c>
      <c r="X744" s="35">
        <v>6.2399999999999997E-2</v>
      </c>
      <c r="Y744" s="35">
        <v>2.5000000000000001E-3</v>
      </c>
      <c r="Z744" s="4">
        <v>0</v>
      </c>
      <c r="AA744" s="4">
        <v>5.9999999999999995E-4</v>
      </c>
      <c r="AB744" s="4">
        <v>0</v>
      </c>
      <c r="AC744" s="56"/>
      <c r="AD744" s="23"/>
    </row>
    <row r="745" spans="1:30" s="47" customFormat="1" ht="13.4" customHeight="1">
      <c r="A745" s="79"/>
      <c r="B745" s="27"/>
      <c r="C745" s="134"/>
      <c r="D745" s="5">
        <f t="shared" ref="D745" si="1192">$C744*D744</f>
        <v>4.5036320000000005</v>
      </c>
      <c r="E745" s="5">
        <f t="shared" ref="E745" si="1193">$C744*E744</f>
        <v>39.078984000000005</v>
      </c>
      <c r="F745" s="5">
        <f t="shared" ref="F745:O745" si="1194">$C744*F744</f>
        <v>15.648696000000001</v>
      </c>
      <c r="G745" s="5">
        <f t="shared" si="1194"/>
        <v>21.919575999999999</v>
      </c>
      <c r="H745" s="5">
        <f t="shared" si="1194"/>
        <v>11.857664</v>
      </c>
      <c r="I745" s="5">
        <f t="shared" si="1194"/>
        <v>37.767800000000001</v>
      </c>
      <c r="J745" s="5">
        <f t="shared" si="1194"/>
        <v>5.900328</v>
      </c>
      <c r="K745" s="5">
        <f t="shared" si="1194"/>
        <v>9.0642720000000008</v>
      </c>
      <c r="L745" s="5">
        <f t="shared" si="1194"/>
        <v>4.7031600000000005</v>
      </c>
      <c r="M745" s="5">
        <f t="shared" si="1194"/>
        <v>7.3255280000000003</v>
      </c>
      <c r="N745" s="5">
        <f t="shared" si="1194"/>
        <v>40.475679999999997</v>
      </c>
      <c r="O745" s="5">
        <f t="shared" si="1194"/>
        <v>6.5559200000000004</v>
      </c>
      <c r="P745" s="5">
        <f t="shared" ref="P745" si="1195">$C744*P744</f>
        <v>0</v>
      </c>
      <c r="Q745" s="5">
        <f t="shared" ref="Q745" si="1196">$C744*Q744</f>
        <v>10.831520000000001</v>
      </c>
      <c r="R745" s="5">
        <f t="shared" ref="R745:AB745" si="1197">$C744*R744</f>
        <v>5.3587520000000008</v>
      </c>
      <c r="S745" s="5">
        <f t="shared" si="1197"/>
        <v>1.197168</v>
      </c>
      <c r="T745" s="5">
        <f t="shared" si="1197"/>
        <v>15.164128</v>
      </c>
      <c r="U745" s="5">
        <f t="shared" si="1197"/>
        <v>5.1592240000000009</v>
      </c>
      <c r="V745" s="5">
        <f t="shared" si="1197"/>
        <v>10.803016000000001</v>
      </c>
      <c r="W745" s="5">
        <f t="shared" si="1197"/>
        <v>13.054832000000001</v>
      </c>
      <c r="X745" s="5">
        <f t="shared" si="1197"/>
        <v>17.786496</v>
      </c>
      <c r="Y745" s="5">
        <f t="shared" si="1197"/>
        <v>0.71260000000000001</v>
      </c>
      <c r="Z745" s="5">
        <f t="shared" si="1197"/>
        <v>0</v>
      </c>
      <c r="AA745" s="5">
        <f t="shared" si="1197"/>
        <v>0.17102400000000001</v>
      </c>
      <c r="AB745" s="5">
        <f t="shared" si="1197"/>
        <v>0</v>
      </c>
      <c r="AC745" s="56"/>
      <c r="AD745" s="23"/>
    </row>
    <row r="746" spans="1:30" s="14" customFormat="1" ht="12.5">
      <c r="A746" s="78" t="s">
        <v>434</v>
      </c>
      <c r="B746" s="26">
        <f>6841/2</f>
        <v>3420.5</v>
      </c>
      <c r="C746" s="134">
        <f t="shared" si="1185"/>
        <v>285.04000000000002</v>
      </c>
      <c r="D746" s="4">
        <v>8.9200000000000002E-2</v>
      </c>
      <c r="E746" s="4"/>
      <c r="F746" s="4"/>
      <c r="G746" s="4"/>
      <c r="H746" s="4"/>
      <c r="I746" s="4"/>
      <c r="J746" s="4"/>
      <c r="K746" s="4"/>
      <c r="L746" s="4"/>
      <c r="M746" s="4">
        <v>9.1300000000000006E-2</v>
      </c>
      <c r="N746" s="4"/>
      <c r="O746" s="4"/>
      <c r="P746" s="4"/>
      <c r="Q746" s="4">
        <v>0.17</v>
      </c>
      <c r="R746" s="4"/>
      <c r="S746" s="4">
        <v>0</v>
      </c>
      <c r="T746" s="4">
        <v>0.60529999999999995</v>
      </c>
      <c r="U746" s="4"/>
      <c r="V746" s="4"/>
      <c r="W746" s="4">
        <v>4.41E-2</v>
      </c>
      <c r="X746" s="4">
        <v>1E-4</v>
      </c>
      <c r="Y746" s="4">
        <v>0</v>
      </c>
      <c r="Z746" s="4"/>
      <c r="AA746" s="4"/>
      <c r="AB746" s="4"/>
      <c r="AC746" s="56"/>
      <c r="AD746" s="23"/>
    </row>
    <row r="747" spans="1:30" s="14" customFormat="1" ht="12.5">
      <c r="A747" s="79"/>
      <c r="B747" s="9"/>
      <c r="C747" s="134"/>
      <c r="D747" s="5">
        <f t="shared" ref="D747" si="1198">$C746*D746</f>
        <v>25.425568000000002</v>
      </c>
      <c r="E747" s="5">
        <f t="shared" ref="E747" si="1199">$C746*E746</f>
        <v>0</v>
      </c>
      <c r="F747" s="5">
        <f t="shared" ref="F747:O747" si="1200">$C746*F746</f>
        <v>0</v>
      </c>
      <c r="G747" s="5">
        <f t="shared" si="1200"/>
        <v>0</v>
      </c>
      <c r="H747" s="5">
        <f t="shared" si="1200"/>
        <v>0</v>
      </c>
      <c r="I747" s="5">
        <f t="shared" si="1200"/>
        <v>0</v>
      </c>
      <c r="J747" s="5">
        <f t="shared" si="1200"/>
        <v>0</v>
      </c>
      <c r="K747" s="5">
        <f t="shared" si="1200"/>
        <v>0</v>
      </c>
      <c r="L747" s="5">
        <f t="shared" si="1200"/>
        <v>0</v>
      </c>
      <c r="M747" s="5">
        <f t="shared" si="1200"/>
        <v>26.024152000000004</v>
      </c>
      <c r="N747" s="5">
        <f t="shared" si="1200"/>
        <v>0</v>
      </c>
      <c r="O747" s="5">
        <f t="shared" si="1200"/>
        <v>0</v>
      </c>
      <c r="P747" s="5">
        <f t="shared" ref="P747" si="1201">$C746*P746</f>
        <v>0</v>
      </c>
      <c r="Q747" s="5">
        <f t="shared" ref="Q747" si="1202">$C746*Q746</f>
        <v>48.456800000000008</v>
      </c>
      <c r="R747" s="5">
        <f t="shared" ref="R747:AB747" si="1203">$C746*R746</f>
        <v>0</v>
      </c>
      <c r="S747" s="5">
        <f t="shared" si="1203"/>
        <v>0</v>
      </c>
      <c r="T747" s="5">
        <f t="shared" si="1203"/>
        <v>172.53471199999998</v>
      </c>
      <c r="U747" s="5">
        <f t="shared" si="1203"/>
        <v>0</v>
      </c>
      <c r="V747" s="5">
        <f t="shared" si="1203"/>
        <v>0</v>
      </c>
      <c r="W747" s="5">
        <f t="shared" si="1203"/>
        <v>12.570264000000002</v>
      </c>
      <c r="X747" s="5">
        <f t="shared" si="1203"/>
        <v>2.8504000000000005E-2</v>
      </c>
      <c r="Y747" s="5">
        <f t="shared" si="1203"/>
        <v>0</v>
      </c>
      <c r="Z747" s="5">
        <f t="shared" si="1203"/>
        <v>0</v>
      </c>
      <c r="AA747" s="5">
        <f t="shared" si="1203"/>
        <v>0</v>
      </c>
      <c r="AB747" s="5">
        <f t="shared" si="1203"/>
        <v>0</v>
      </c>
      <c r="AC747" s="56"/>
      <c r="AD747" s="23"/>
    </row>
    <row r="748" spans="1:30" s="47" customFormat="1" ht="13.4" customHeight="1">
      <c r="A748" s="78" t="s">
        <v>114</v>
      </c>
      <c r="B748" s="26">
        <f>4906/2</f>
        <v>2453</v>
      </c>
      <c r="C748" s="134">
        <f t="shared" si="1185"/>
        <v>204.42</v>
      </c>
      <c r="D748" s="35">
        <v>1.5800000000000002E-2</v>
      </c>
      <c r="E748" s="35">
        <v>0.1371</v>
      </c>
      <c r="F748" s="35">
        <v>5.4899999999999997E-2</v>
      </c>
      <c r="G748" s="35">
        <v>7.6899999999999996E-2</v>
      </c>
      <c r="H748" s="35">
        <v>4.1599999999999998E-2</v>
      </c>
      <c r="I748" s="35">
        <v>0.13250000000000001</v>
      </c>
      <c r="J748" s="35">
        <v>2.07E-2</v>
      </c>
      <c r="K748" s="35">
        <v>3.1800000000000002E-2</v>
      </c>
      <c r="L748" s="35">
        <v>1.6500000000000001E-2</v>
      </c>
      <c r="M748" s="35">
        <v>2.5700000000000001E-2</v>
      </c>
      <c r="N748" s="35">
        <v>0.14199999999999999</v>
      </c>
      <c r="O748" s="35">
        <v>2.3E-2</v>
      </c>
      <c r="P748" s="35">
        <v>0</v>
      </c>
      <c r="Q748" s="35">
        <v>3.7999999999999999E-2</v>
      </c>
      <c r="R748" s="35">
        <v>1.8800000000000001E-2</v>
      </c>
      <c r="S748" s="35">
        <v>4.1999999999999997E-3</v>
      </c>
      <c r="T748" s="35">
        <v>5.3199999999999997E-2</v>
      </c>
      <c r="U748" s="35">
        <v>1.8100000000000002E-2</v>
      </c>
      <c r="V748" s="35">
        <v>3.7900000000000003E-2</v>
      </c>
      <c r="W748" s="35">
        <v>4.58E-2</v>
      </c>
      <c r="X748" s="35">
        <v>6.2399999999999997E-2</v>
      </c>
      <c r="Y748" s="35">
        <v>2.5000000000000001E-3</v>
      </c>
      <c r="Z748" s="4">
        <v>0</v>
      </c>
      <c r="AA748" s="4">
        <v>5.9999999999999995E-4</v>
      </c>
      <c r="AB748" s="4">
        <v>0</v>
      </c>
      <c r="AC748" s="56"/>
      <c r="AD748" s="23"/>
    </row>
    <row r="749" spans="1:30" s="47" customFormat="1" ht="13.4" customHeight="1">
      <c r="A749" s="79"/>
      <c r="B749" s="27"/>
      <c r="C749" s="134"/>
      <c r="D749" s="5">
        <f t="shared" ref="D749" si="1204">$C748*D748</f>
        <v>3.2298360000000002</v>
      </c>
      <c r="E749" s="5">
        <f t="shared" ref="E749" si="1205">$C748*E748</f>
        <v>28.025981999999999</v>
      </c>
      <c r="F749" s="5">
        <f t="shared" ref="F749:O749" si="1206">$C748*F748</f>
        <v>11.222657999999999</v>
      </c>
      <c r="G749" s="5">
        <f t="shared" si="1206"/>
        <v>15.719897999999999</v>
      </c>
      <c r="H749" s="5">
        <f t="shared" si="1206"/>
        <v>8.5038719999999994</v>
      </c>
      <c r="I749" s="5">
        <f t="shared" si="1206"/>
        <v>27.085650000000001</v>
      </c>
      <c r="J749" s="5">
        <f t="shared" si="1206"/>
        <v>4.2314939999999996</v>
      </c>
      <c r="K749" s="5">
        <f t="shared" si="1206"/>
        <v>6.5005559999999996</v>
      </c>
      <c r="L749" s="5">
        <f t="shared" si="1206"/>
        <v>3.3729299999999998</v>
      </c>
      <c r="M749" s="5">
        <f t="shared" si="1206"/>
        <v>5.2535939999999997</v>
      </c>
      <c r="N749" s="5">
        <f t="shared" si="1206"/>
        <v>29.027639999999995</v>
      </c>
      <c r="O749" s="5">
        <f t="shared" si="1206"/>
        <v>4.7016599999999995</v>
      </c>
      <c r="P749" s="5">
        <f t="shared" ref="P749" si="1207">$C748*P748</f>
        <v>0</v>
      </c>
      <c r="Q749" s="5">
        <f t="shared" ref="Q749" si="1208">$C748*Q748</f>
        <v>7.7679599999999995</v>
      </c>
      <c r="R749" s="5">
        <f t="shared" ref="R749:AB749" si="1209">$C748*R748</f>
        <v>3.8430960000000001</v>
      </c>
      <c r="S749" s="5">
        <f t="shared" si="1209"/>
        <v>0.85856399999999988</v>
      </c>
      <c r="T749" s="5">
        <f t="shared" si="1209"/>
        <v>10.875143999999999</v>
      </c>
      <c r="U749" s="5">
        <f t="shared" si="1209"/>
        <v>3.700002</v>
      </c>
      <c r="V749" s="5">
        <f t="shared" si="1209"/>
        <v>7.7475180000000003</v>
      </c>
      <c r="W749" s="5">
        <f t="shared" si="1209"/>
        <v>9.3624359999999989</v>
      </c>
      <c r="X749" s="5">
        <f t="shared" si="1209"/>
        <v>12.755807999999998</v>
      </c>
      <c r="Y749" s="5">
        <f t="shared" si="1209"/>
        <v>0.51105</v>
      </c>
      <c r="Z749" s="5">
        <f t="shared" si="1209"/>
        <v>0</v>
      </c>
      <c r="AA749" s="5">
        <f t="shared" si="1209"/>
        <v>0.12265199999999998</v>
      </c>
      <c r="AB749" s="5">
        <f t="shared" si="1209"/>
        <v>0</v>
      </c>
      <c r="AC749" s="56"/>
      <c r="AD749" s="23"/>
    </row>
    <row r="750" spans="1:30" s="14" customFormat="1" ht="12.5">
      <c r="A750" s="78" t="s">
        <v>435</v>
      </c>
      <c r="B750" s="26">
        <f>4906/2</f>
        <v>2453</v>
      </c>
      <c r="C750" s="134">
        <f t="shared" si="1185"/>
        <v>204.42</v>
      </c>
      <c r="D750" s="4">
        <v>7.22E-2</v>
      </c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>
        <v>0.3145</v>
      </c>
      <c r="R750" s="4"/>
      <c r="S750" s="4">
        <v>4.6800000000000001E-2</v>
      </c>
      <c r="T750" s="4"/>
      <c r="U750" s="4"/>
      <c r="V750" s="4"/>
      <c r="W750" s="4"/>
      <c r="X750" s="4">
        <v>0.54530000000000001</v>
      </c>
      <c r="Y750" s="4">
        <v>2.12E-2</v>
      </c>
      <c r="Z750" s="4"/>
      <c r="AA750" s="4"/>
      <c r="AB750" s="4"/>
      <c r="AC750" s="56"/>
      <c r="AD750" s="23"/>
    </row>
    <row r="751" spans="1:30" s="14" customFormat="1" ht="12.5">
      <c r="A751" s="79"/>
      <c r="B751" s="9"/>
      <c r="C751" s="134"/>
      <c r="D751" s="5">
        <f t="shared" ref="D751" si="1210">$C750*D750</f>
        <v>14.759124</v>
      </c>
      <c r="E751" s="5">
        <f t="shared" ref="E751" si="1211">$C750*E750</f>
        <v>0</v>
      </c>
      <c r="F751" s="5">
        <f t="shared" ref="F751:O751" si="1212">$C750*F750</f>
        <v>0</v>
      </c>
      <c r="G751" s="5">
        <f t="shared" si="1212"/>
        <v>0</v>
      </c>
      <c r="H751" s="5">
        <f t="shared" si="1212"/>
        <v>0</v>
      </c>
      <c r="I751" s="5">
        <f t="shared" si="1212"/>
        <v>0</v>
      </c>
      <c r="J751" s="5">
        <f t="shared" si="1212"/>
        <v>0</v>
      </c>
      <c r="K751" s="5">
        <f t="shared" si="1212"/>
        <v>0</v>
      </c>
      <c r="L751" s="5">
        <f t="shared" si="1212"/>
        <v>0</v>
      </c>
      <c r="M751" s="5">
        <f t="shared" si="1212"/>
        <v>0</v>
      </c>
      <c r="N751" s="5">
        <f t="shared" si="1212"/>
        <v>0</v>
      </c>
      <c r="O751" s="5">
        <f t="shared" si="1212"/>
        <v>0</v>
      </c>
      <c r="P751" s="5">
        <f t="shared" ref="P751" si="1213">$C750*P750</f>
        <v>0</v>
      </c>
      <c r="Q751" s="5">
        <f t="shared" ref="Q751" si="1214">$C750*Q750</f>
        <v>64.290089999999992</v>
      </c>
      <c r="R751" s="5">
        <f t="shared" ref="R751:AB751" si="1215">$C750*R750</f>
        <v>0</v>
      </c>
      <c r="S751" s="5">
        <f t="shared" si="1215"/>
        <v>9.5668559999999996</v>
      </c>
      <c r="T751" s="5">
        <f t="shared" si="1215"/>
        <v>0</v>
      </c>
      <c r="U751" s="5">
        <f t="shared" si="1215"/>
        <v>0</v>
      </c>
      <c r="V751" s="5">
        <f t="shared" si="1215"/>
        <v>0</v>
      </c>
      <c r="W751" s="5">
        <f t="shared" si="1215"/>
        <v>0</v>
      </c>
      <c r="X751" s="5">
        <f t="shared" si="1215"/>
        <v>111.470226</v>
      </c>
      <c r="Y751" s="5">
        <f t="shared" si="1215"/>
        <v>4.333704</v>
      </c>
      <c r="Z751" s="5">
        <f t="shared" si="1215"/>
        <v>0</v>
      </c>
      <c r="AA751" s="5">
        <f t="shared" si="1215"/>
        <v>0</v>
      </c>
      <c r="AB751" s="5">
        <f t="shared" si="1215"/>
        <v>0</v>
      </c>
      <c r="AC751" s="56"/>
      <c r="AD751" s="23"/>
    </row>
    <row r="752" spans="1:30" s="47" customFormat="1" ht="13.4" customHeight="1">
      <c r="A752" s="78" t="s">
        <v>115</v>
      </c>
      <c r="B752" s="26">
        <f>9953/2</f>
        <v>4976.5</v>
      </c>
      <c r="C752" s="134">
        <f t="shared" si="1185"/>
        <v>414.71</v>
      </c>
      <c r="D752" s="35">
        <v>1.5800000000000002E-2</v>
      </c>
      <c r="E752" s="35">
        <v>0.1371</v>
      </c>
      <c r="F752" s="35">
        <v>5.4899999999999997E-2</v>
      </c>
      <c r="G752" s="35">
        <v>7.6899999999999996E-2</v>
      </c>
      <c r="H752" s="35">
        <v>4.1599999999999998E-2</v>
      </c>
      <c r="I752" s="35">
        <v>0.13250000000000001</v>
      </c>
      <c r="J752" s="35">
        <v>2.07E-2</v>
      </c>
      <c r="K752" s="35">
        <v>3.1800000000000002E-2</v>
      </c>
      <c r="L752" s="35">
        <v>1.6500000000000001E-2</v>
      </c>
      <c r="M752" s="35">
        <v>2.5700000000000001E-2</v>
      </c>
      <c r="N752" s="35">
        <v>0.14199999999999999</v>
      </c>
      <c r="O752" s="35">
        <v>2.3E-2</v>
      </c>
      <c r="P752" s="35">
        <v>0</v>
      </c>
      <c r="Q752" s="35">
        <v>3.7999999999999999E-2</v>
      </c>
      <c r="R752" s="35">
        <v>1.8800000000000001E-2</v>
      </c>
      <c r="S752" s="35">
        <v>4.1999999999999997E-3</v>
      </c>
      <c r="T752" s="35">
        <v>5.3199999999999997E-2</v>
      </c>
      <c r="U752" s="35">
        <v>1.8100000000000002E-2</v>
      </c>
      <c r="V752" s="35">
        <v>3.7900000000000003E-2</v>
      </c>
      <c r="W752" s="35">
        <v>4.58E-2</v>
      </c>
      <c r="X752" s="35">
        <v>6.2399999999999997E-2</v>
      </c>
      <c r="Y752" s="35">
        <v>2.5000000000000001E-3</v>
      </c>
      <c r="Z752" s="4">
        <v>0</v>
      </c>
      <c r="AA752" s="4">
        <v>5.9999999999999995E-4</v>
      </c>
      <c r="AB752" s="4">
        <v>0</v>
      </c>
      <c r="AC752" s="56"/>
      <c r="AD752" s="23"/>
    </row>
    <row r="753" spans="1:30" s="47" customFormat="1" ht="13.4" customHeight="1">
      <c r="A753" s="79"/>
      <c r="B753" s="27"/>
      <c r="C753" s="134"/>
      <c r="D753" s="5">
        <f t="shared" ref="D753" si="1216">$C752*D752</f>
        <v>6.5524180000000003</v>
      </c>
      <c r="E753" s="5">
        <f t="shared" ref="E753" si="1217">$C752*E752</f>
        <v>56.856741</v>
      </c>
      <c r="F753" s="5">
        <f t="shared" ref="F753:O753" si="1218">$C752*F752</f>
        <v>22.767578999999998</v>
      </c>
      <c r="G753" s="5">
        <f t="shared" si="1218"/>
        <v>31.891198999999997</v>
      </c>
      <c r="H753" s="5">
        <f t="shared" si="1218"/>
        <v>17.251935999999997</v>
      </c>
      <c r="I753" s="5">
        <f t="shared" si="1218"/>
        <v>54.949075000000001</v>
      </c>
      <c r="J753" s="5">
        <f t="shared" si="1218"/>
        <v>8.5844969999999989</v>
      </c>
      <c r="K753" s="5">
        <f t="shared" si="1218"/>
        <v>13.187778</v>
      </c>
      <c r="L753" s="5">
        <f t="shared" si="1218"/>
        <v>6.8427150000000001</v>
      </c>
      <c r="M753" s="5">
        <f t="shared" si="1218"/>
        <v>10.658047</v>
      </c>
      <c r="N753" s="5">
        <f t="shared" si="1218"/>
        <v>58.888819999999988</v>
      </c>
      <c r="O753" s="5">
        <f t="shared" si="1218"/>
        <v>9.5383300000000002</v>
      </c>
      <c r="P753" s="5">
        <f t="shared" ref="P753" si="1219">$C752*P752</f>
        <v>0</v>
      </c>
      <c r="Q753" s="5">
        <f t="shared" ref="Q753" si="1220">$C752*Q752</f>
        <v>15.758979999999999</v>
      </c>
      <c r="R753" s="5">
        <f t="shared" ref="R753:AB753" si="1221">$C752*R752</f>
        <v>7.7965479999999996</v>
      </c>
      <c r="S753" s="5">
        <f t="shared" si="1221"/>
        <v>1.7417819999999997</v>
      </c>
      <c r="T753" s="5">
        <f t="shared" si="1221"/>
        <v>22.062571999999999</v>
      </c>
      <c r="U753" s="5">
        <f t="shared" si="1221"/>
        <v>7.5062510000000007</v>
      </c>
      <c r="V753" s="5">
        <f t="shared" si="1221"/>
        <v>15.717509</v>
      </c>
      <c r="W753" s="5">
        <f t="shared" si="1221"/>
        <v>18.993717999999998</v>
      </c>
      <c r="X753" s="5">
        <f t="shared" si="1221"/>
        <v>25.877903999999997</v>
      </c>
      <c r="Y753" s="5">
        <f t="shared" si="1221"/>
        <v>1.036775</v>
      </c>
      <c r="Z753" s="5">
        <f t="shared" si="1221"/>
        <v>0</v>
      </c>
      <c r="AA753" s="5">
        <f t="shared" si="1221"/>
        <v>0.24882599999999996</v>
      </c>
      <c r="AB753" s="5">
        <f t="shared" si="1221"/>
        <v>0</v>
      </c>
      <c r="AC753" s="56"/>
      <c r="AD753" s="23"/>
    </row>
    <row r="754" spans="1:30" s="14" customFormat="1" ht="12.5">
      <c r="A754" s="78" t="s">
        <v>436</v>
      </c>
      <c r="B754" s="26">
        <f>9953/2</f>
        <v>4976.5</v>
      </c>
      <c r="C754" s="134">
        <f t="shared" si="1185"/>
        <v>414.71</v>
      </c>
      <c r="D754" s="4">
        <v>6.1800000000000001E-2</v>
      </c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>
        <v>0.22459999999999999</v>
      </c>
      <c r="R754" s="4">
        <v>0.12790000000000001</v>
      </c>
      <c r="S754" s="4">
        <v>2.3900000000000001E-2</v>
      </c>
      <c r="T754" s="4">
        <v>0.2253</v>
      </c>
      <c r="U754" s="4"/>
      <c r="V754" s="4"/>
      <c r="W754" s="4">
        <v>0</v>
      </c>
      <c r="X754" s="4">
        <v>0.32390000000000002</v>
      </c>
      <c r="Y754" s="4">
        <v>1.26E-2</v>
      </c>
      <c r="Z754" s="4"/>
      <c r="AA754" s="4"/>
      <c r="AB754" s="4"/>
      <c r="AC754" s="56"/>
      <c r="AD754" s="23"/>
    </row>
    <row r="755" spans="1:30" s="14" customFormat="1" ht="12.5">
      <c r="A755" s="79"/>
      <c r="B755" s="9"/>
      <c r="C755" s="134"/>
      <c r="D755" s="5">
        <f t="shared" ref="D755" si="1222">$C754*D754</f>
        <v>25.629078</v>
      </c>
      <c r="E755" s="5">
        <f t="shared" ref="E755" si="1223">$C754*E754</f>
        <v>0</v>
      </c>
      <c r="F755" s="5">
        <f t="shared" ref="F755:O755" si="1224">$C754*F754</f>
        <v>0</v>
      </c>
      <c r="G755" s="5">
        <f t="shared" si="1224"/>
        <v>0</v>
      </c>
      <c r="H755" s="5">
        <f t="shared" si="1224"/>
        <v>0</v>
      </c>
      <c r="I755" s="5">
        <f t="shared" si="1224"/>
        <v>0</v>
      </c>
      <c r="J755" s="5">
        <f t="shared" si="1224"/>
        <v>0</v>
      </c>
      <c r="K755" s="5">
        <f t="shared" si="1224"/>
        <v>0</v>
      </c>
      <c r="L755" s="5">
        <f t="shared" si="1224"/>
        <v>0</v>
      </c>
      <c r="M755" s="5">
        <f t="shared" si="1224"/>
        <v>0</v>
      </c>
      <c r="N755" s="5">
        <f t="shared" si="1224"/>
        <v>0</v>
      </c>
      <c r="O755" s="5">
        <f t="shared" si="1224"/>
        <v>0</v>
      </c>
      <c r="P755" s="5">
        <f t="shared" ref="P755" si="1225">$C754*P754</f>
        <v>0</v>
      </c>
      <c r="Q755" s="5">
        <f t="shared" ref="Q755" si="1226">$C754*Q754</f>
        <v>93.143865999999989</v>
      </c>
      <c r="R755" s="5">
        <f t="shared" ref="R755:AB755" si="1227">$C754*R754</f>
        <v>53.041409000000002</v>
      </c>
      <c r="S755" s="5">
        <f t="shared" si="1227"/>
        <v>9.9115690000000001</v>
      </c>
      <c r="T755" s="5">
        <f t="shared" si="1227"/>
        <v>93.434162999999998</v>
      </c>
      <c r="U755" s="5">
        <f t="shared" si="1227"/>
        <v>0</v>
      </c>
      <c r="V755" s="5">
        <f t="shared" si="1227"/>
        <v>0</v>
      </c>
      <c r="W755" s="5">
        <f t="shared" si="1227"/>
        <v>0</v>
      </c>
      <c r="X755" s="5">
        <f t="shared" si="1227"/>
        <v>134.324569</v>
      </c>
      <c r="Y755" s="5">
        <f t="shared" si="1227"/>
        <v>5.225346</v>
      </c>
      <c r="Z755" s="5">
        <f t="shared" si="1227"/>
        <v>0</v>
      </c>
      <c r="AA755" s="5">
        <f t="shared" si="1227"/>
        <v>0</v>
      </c>
      <c r="AB755" s="5">
        <f t="shared" si="1227"/>
        <v>0</v>
      </c>
      <c r="AC755" s="56"/>
      <c r="AD755" s="23"/>
    </row>
    <row r="756" spans="1:30" s="47" customFormat="1" ht="13.4" customHeight="1">
      <c r="A756" s="78" t="s">
        <v>116</v>
      </c>
      <c r="B756" s="15">
        <v>1470482</v>
      </c>
      <c r="C756" s="134">
        <f t="shared" si="1185"/>
        <v>122540.17</v>
      </c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>
        <v>0.16900000000000001</v>
      </c>
      <c r="V756" s="37"/>
      <c r="W756" s="37">
        <v>0.77590000000000003</v>
      </c>
      <c r="X756" s="37">
        <v>5.1299999999999998E-2</v>
      </c>
      <c r="Y756" s="37">
        <v>1.9E-3</v>
      </c>
      <c r="Z756" s="37">
        <v>1.9E-3</v>
      </c>
      <c r="AA756" s="37">
        <v>0</v>
      </c>
      <c r="AB756" s="37">
        <v>0</v>
      </c>
      <c r="AC756" s="56"/>
      <c r="AD756" s="23"/>
    </row>
    <row r="757" spans="1:30" s="47" customFormat="1" ht="13.4" customHeight="1">
      <c r="A757" s="79"/>
      <c r="B757" s="9"/>
      <c r="C757" s="134"/>
      <c r="D757" s="36">
        <f t="shared" ref="D757" si="1228">$C756*D756</f>
        <v>0</v>
      </c>
      <c r="E757" s="36">
        <f t="shared" ref="E757" si="1229">$C756*E756</f>
        <v>0</v>
      </c>
      <c r="F757" s="36">
        <f t="shared" ref="F757:AB757" si="1230">$C756*F756</f>
        <v>0</v>
      </c>
      <c r="G757" s="36">
        <f t="shared" si="1230"/>
        <v>0</v>
      </c>
      <c r="H757" s="36">
        <f t="shared" si="1230"/>
        <v>0</v>
      </c>
      <c r="I757" s="36">
        <f t="shared" si="1230"/>
        <v>0</v>
      </c>
      <c r="J757" s="36">
        <f t="shared" si="1230"/>
        <v>0</v>
      </c>
      <c r="K757" s="36">
        <f t="shared" si="1230"/>
        <v>0</v>
      </c>
      <c r="L757" s="36">
        <f t="shared" si="1230"/>
        <v>0</v>
      </c>
      <c r="M757" s="36">
        <f t="shared" si="1230"/>
        <v>0</v>
      </c>
      <c r="N757" s="36">
        <f t="shared" si="1230"/>
        <v>0</v>
      </c>
      <c r="O757" s="36">
        <f t="shared" si="1230"/>
        <v>0</v>
      </c>
      <c r="P757" s="36">
        <f t="shared" si="1230"/>
        <v>0</v>
      </c>
      <c r="Q757" s="36">
        <f t="shared" si="1230"/>
        <v>0</v>
      </c>
      <c r="R757" s="36">
        <f t="shared" si="1230"/>
        <v>0</v>
      </c>
      <c r="S757" s="36">
        <f t="shared" si="1230"/>
        <v>0</v>
      </c>
      <c r="T757" s="36">
        <f t="shared" si="1230"/>
        <v>0</v>
      </c>
      <c r="U757" s="36">
        <f t="shared" si="1230"/>
        <v>20709.28873</v>
      </c>
      <c r="V757" s="36">
        <f t="shared" si="1230"/>
        <v>0</v>
      </c>
      <c r="W757" s="36">
        <f t="shared" si="1230"/>
        <v>95078.917903000009</v>
      </c>
      <c r="X757" s="36">
        <f t="shared" si="1230"/>
        <v>6286.3107209999998</v>
      </c>
      <c r="Y757" s="36">
        <f t="shared" si="1230"/>
        <v>232.826323</v>
      </c>
      <c r="Z757" s="36">
        <f t="shared" si="1230"/>
        <v>232.826323</v>
      </c>
      <c r="AA757" s="36">
        <f t="shared" si="1230"/>
        <v>0</v>
      </c>
      <c r="AB757" s="36">
        <f t="shared" si="1230"/>
        <v>0</v>
      </c>
      <c r="AC757" s="56"/>
      <c r="AD757" s="23"/>
    </row>
    <row r="758" spans="1:30" s="47" customFormat="1" ht="13.4" customHeight="1">
      <c r="A758" s="78" t="s">
        <v>117</v>
      </c>
      <c r="B758" s="177">
        <v>324108</v>
      </c>
      <c r="C758" s="134">
        <f t="shared" si="1185"/>
        <v>27009</v>
      </c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>
        <v>9.5500000000000002E-2</v>
      </c>
      <c r="V758" s="4"/>
      <c r="W758" s="4">
        <v>0.90449999999999997</v>
      </c>
      <c r="X758" s="4"/>
      <c r="Y758" s="4"/>
      <c r="Z758" s="4"/>
      <c r="AA758" s="4"/>
      <c r="AB758" s="4"/>
      <c r="AC758" s="56"/>
      <c r="AD758" s="23"/>
    </row>
    <row r="759" spans="1:30" s="47" customFormat="1" ht="13.4" customHeight="1">
      <c r="A759" s="79"/>
      <c r="B759" s="9"/>
      <c r="C759" s="134"/>
      <c r="D759" s="5">
        <f t="shared" ref="D759" si="1231">$C758*D758</f>
        <v>0</v>
      </c>
      <c r="E759" s="5">
        <f t="shared" ref="E759" si="1232">$C758*E758</f>
        <v>0</v>
      </c>
      <c r="F759" s="5">
        <f t="shared" ref="F759:AB759" si="1233">$C758*F758</f>
        <v>0</v>
      </c>
      <c r="G759" s="5">
        <f t="shared" si="1233"/>
        <v>0</v>
      </c>
      <c r="H759" s="5">
        <f t="shared" si="1233"/>
        <v>0</v>
      </c>
      <c r="I759" s="5">
        <f t="shared" si="1233"/>
        <v>0</v>
      </c>
      <c r="J759" s="5">
        <f t="shared" si="1233"/>
        <v>0</v>
      </c>
      <c r="K759" s="5">
        <f t="shared" si="1233"/>
        <v>0</v>
      </c>
      <c r="L759" s="5">
        <f t="shared" si="1233"/>
        <v>0</v>
      </c>
      <c r="M759" s="5">
        <f t="shared" si="1233"/>
        <v>0</v>
      </c>
      <c r="N759" s="5">
        <f t="shared" si="1233"/>
        <v>0</v>
      </c>
      <c r="O759" s="5">
        <f t="shared" si="1233"/>
        <v>0</v>
      </c>
      <c r="P759" s="5">
        <f t="shared" si="1233"/>
        <v>0</v>
      </c>
      <c r="Q759" s="5">
        <f t="shared" si="1233"/>
        <v>0</v>
      </c>
      <c r="R759" s="5">
        <f t="shared" si="1233"/>
        <v>0</v>
      </c>
      <c r="S759" s="5">
        <f t="shared" si="1233"/>
        <v>0</v>
      </c>
      <c r="T759" s="5">
        <f t="shared" si="1233"/>
        <v>0</v>
      </c>
      <c r="U759" s="5">
        <f t="shared" si="1233"/>
        <v>2579.3595</v>
      </c>
      <c r="V759" s="5">
        <f t="shared" si="1233"/>
        <v>0</v>
      </c>
      <c r="W759" s="5">
        <f t="shared" si="1233"/>
        <v>24429.640499999998</v>
      </c>
      <c r="X759" s="5">
        <f t="shared" si="1233"/>
        <v>0</v>
      </c>
      <c r="Y759" s="5">
        <f t="shared" si="1233"/>
        <v>0</v>
      </c>
      <c r="Z759" s="5">
        <f t="shared" si="1233"/>
        <v>0</v>
      </c>
      <c r="AA759" s="5">
        <f t="shared" si="1233"/>
        <v>0</v>
      </c>
      <c r="AB759" s="5">
        <f t="shared" si="1233"/>
        <v>0</v>
      </c>
      <c r="AC759" s="56"/>
      <c r="AD759" s="23"/>
    </row>
    <row r="760" spans="1:30" s="47" customFormat="1" ht="13.4" customHeight="1">
      <c r="A760" s="78" t="s">
        <v>118</v>
      </c>
      <c r="B760" s="177">
        <v>2000393</v>
      </c>
      <c r="C760" s="134">
        <f t="shared" si="1185"/>
        <v>166699.42000000001</v>
      </c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>
        <v>4.5499999999999999E-2</v>
      </c>
      <c r="R760" s="37"/>
      <c r="S760" s="37">
        <v>3.7000000000000002E-3</v>
      </c>
      <c r="T760" s="37">
        <v>1.7899999999999999E-2</v>
      </c>
      <c r="U760" s="37">
        <v>3.3E-3</v>
      </c>
      <c r="V760" s="37"/>
      <c r="W760" s="37">
        <v>0.86629999999999996</v>
      </c>
      <c r="X760" s="37">
        <v>5.9299999999999999E-2</v>
      </c>
      <c r="Y760" s="37">
        <v>2.2000000000000001E-3</v>
      </c>
      <c r="Z760" s="37">
        <v>1.8E-3</v>
      </c>
      <c r="AA760" s="37">
        <v>0</v>
      </c>
      <c r="AB760" s="37">
        <v>0</v>
      </c>
      <c r="AC760" s="56"/>
      <c r="AD760" s="23"/>
    </row>
    <row r="761" spans="1:30" s="47" customFormat="1" ht="13.4" customHeight="1">
      <c r="A761" s="79"/>
      <c r="B761" s="9"/>
      <c r="C761" s="134"/>
      <c r="D761" s="36">
        <f t="shared" ref="D761" si="1234">$C760*D760</f>
        <v>0</v>
      </c>
      <c r="E761" s="36">
        <f t="shared" ref="E761" si="1235">$C760*E760</f>
        <v>0</v>
      </c>
      <c r="F761" s="36">
        <f t="shared" ref="F761:AB761" si="1236">$C760*F760</f>
        <v>0</v>
      </c>
      <c r="G761" s="36">
        <f t="shared" si="1236"/>
        <v>0</v>
      </c>
      <c r="H761" s="36">
        <f t="shared" si="1236"/>
        <v>0</v>
      </c>
      <c r="I761" s="36">
        <f t="shared" si="1236"/>
        <v>0</v>
      </c>
      <c r="J761" s="36">
        <f t="shared" si="1236"/>
        <v>0</v>
      </c>
      <c r="K761" s="36">
        <f t="shared" si="1236"/>
        <v>0</v>
      </c>
      <c r="L761" s="36">
        <f t="shared" si="1236"/>
        <v>0</v>
      </c>
      <c r="M761" s="36">
        <f t="shared" si="1236"/>
        <v>0</v>
      </c>
      <c r="N761" s="36">
        <f t="shared" si="1236"/>
        <v>0</v>
      </c>
      <c r="O761" s="36">
        <f t="shared" si="1236"/>
        <v>0</v>
      </c>
      <c r="P761" s="36">
        <f t="shared" si="1236"/>
        <v>0</v>
      </c>
      <c r="Q761" s="36">
        <f t="shared" si="1236"/>
        <v>7584.8236100000004</v>
      </c>
      <c r="R761" s="36">
        <f t="shared" si="1236"/>
        <v>0</v>
      </c>
      <c r="S761" s="36">
        <f t="shared" si="1236"/>
        <v>616.78785400000004</v>
      </c>
      <c r="T761" s="36">
        <f t="shared" si="1236"/>
        <v>2983.9196179999999</v>
      </c>
      <c r="U761" s="36">
        <f t="shared" si="1236"/>
        <v>550.10808600000007</v>
      </c>
      <c r="V761" s="36">
        <f t="shared" si="1236"/>
        <v>0</v>
      </c>
      <c r="W761" s="36">
        <f t="shared" si="1236"/>
        <v>144411.70754599999</v>
      </c>
      <c r="X761" s="36">
        <f t="shared" si="1236"/>
        <v>9885.2756060000011</v>
      </c>
      <c r="Y761" s="36">
        <f t="shared" si="1236"/>
        <v>366.73872400000005</v>
      </c>
      <c r="Z761" s="36">
        <f t="shared" si="1236"/>
        <v>300.05895600000002</v>
      </c>
      <c r="AA761" s="36">
        <f t="shared" si="1236"/>
        <v>0</v>
      </c>
      <c r="AB761" s="36">
        <f t="shared" si="1236"/>
        <v>0</v>
      </c>
      <c r="AC761" s="56"/>
      <c r="AD761" s="23"/>
    </row>
    <row r="762" spans="1:30" s="47" customFormat="1" ht="13.4" customHeight="1">
      <c r="A762" s="78" t="s">
        <v>383</v>
      </c>
      <c r="B762" s="177">
        <v>946903</v>
      </c>
      <c r="C762" s="134">
        <f t="shared" si="1185"/>
        <v>78908.58</v>
      </c>
      <c r="D762" s="37">
        <v>1.0999999999999999E-2</v>
      </c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>
        <v>3.7000000000000002E-3</v>
      </c>
      <c r="Q762" s="37">
        <v>9.6100000000000005E-2</v>
      </c>
      <c r="R762" s="37">
        <v>0.19420000000000001</v>
      </c>
      <c r="S762" s="37">
        <v>7.4999999999999997E-3</v>
      </c>
      <c r="T762" s="37">
        <v>6.0100000000000001E-2</v>
      </c>
      <c r="U762" s="37"/>
      <c r="V762" s="37"/>
      <c r="W762" s="37">
        <v>0.50570000000000004</v>
      </c>
      <c r="X762" s="37">
        <v>0.1135</v>
      </c>
      <c r="Y762" s="37">
        <v>4.4999999999999997E-3</v>
      </c>
      <c r="Z762" s="37">
        <v>3.7000000000000002E-3</v>
      </c>
      <c r="AA762" s="37"/>
      <c r="AB762" s="37"/>
      <c r="AC762" s="56"/>
      <c r="AD762" s="23"/>
    </row>
    <row r="763" spans="1:30" s="47" customFormat="1" ht="13.4" customHeight="1">
      <c r="A763" s="79"/>
      <c r="B763" s="9"/>
      <c r="C763" s="134"/>
      <c r="D763" s="36">
        <f t="shared" ref="D763" si="1237">$C762*D762</f>
        <v>867.99437999999998</v>
      </c>
      <c r="E763" s="36">
        <f t="shared" ref="E763" si="1238">$C762*E762</f>
        <v>0</v>
      </c>
      <c r="F763" s="36">
        <f t="shared" ref="F763:O763" si="1239">$C762*F762</f>
        <v>0</v>
      </c>
      <c r="G763" s="36">
        <f t="shared" si="1239"/>
        <v>0</v>
      </c>
      <c r="H763" s="36">
        <f t="shared" si="1239"/>
        <v>0</v>
      </c>
      <c r="I763" s="36">
        <f t="shared" si="1239"/>
        <v>0</v>
      </c>
      <c r="J763" s="36">
        <f t="shared" si="1239"/>
        <v>0</v>
      </c>
      <c r="K763" s="36">
        <f t="shared" si="1239"/>
        <v>0</v>
      </c>
      <c r="L763" s="36">
        <f t="shared" si="1239"/>
        <v>0</v>
      </c>
      <c r="M763" s="36">
        <f t="shared" si="1239"/>
        <v>0</v>
      </c>
      <c r="N763" s="36">
        <f t="shared" si="1239"/>
        <v>0</v>
      </c>
      <c r="O763" s="36">
        <f t="shared" si="1239"/>
        <v>0</v>
      </c>
      <c r="P763" s="36">
        <f t="shared" ref="P763" si="1240">$C762*P762</f>
        <v>291.96174600000001</v>
      </c>
      <c r="Q763" s="36">
        <f t="shared" ref="Q763" si="1241">$C762*Q762</f>
        <v>7583.1145380000007</v>
      </c>
      <c r="R763" s="36">
        <f t="shared" ref="R763:AB763" si="1242">$C762*R762</f>
        <v>15324.046236000002</v>
      </c>
      <c r="S763" s="36">
        <f t="shared" si="1242"/>
        <v>591.81434999999999</v>
      </c>
      <c r="T763" s="36">
        <f t="shared" si="1242"/>
        <v>4742.4056580000006</v>
      </c>
      <c r="U763" s="36">
        <f t="shared" si="1242"/>
        <v>0</v>
      </c>
      <c r="V763" s="36">
        <f t="shared" si="1242"/>
        <v>0</v>
      </c>
      <c r="W763" s="36">
        <f t="shared" si="1242"/>
        <v>39904.068906</v>
      </c>
      <c r="X763" s="36">
        <f t="shared" si="1242"/>
        <v>8956.1238300000005</v>
      </c>
      <c r="Y763" s="36">
        <f t="shared" si="1242"/>
        <v>355.08860999999996</v>
      </c>
      <c r="Z763" s="36">
        <f t="shared" si="1242"/>
        <v>291.96174600000001</v>
      </c>
      <c r="AA763" s="36">
        <f t="shared" si="1242"/>
        <v>0</v>
      </c>
      <c r="AB763" s="36">
        <f t="shared" si="1242"/>
        <v>0</v>
      </c>
      <c r="AC763" s="56"/>
      <c r="AD763" s="23"/>
    </row>
    <row r="764" spans="1:30" s="47" customFormat="1" ht="13.4" customHeight="1">
      <c r="A764" s="78" t="s">
        <v>384</v>
      </c>
      <c r="B764" s="26">
        <f>4012717/2</f>
        <v>2006358.5</v>
      </c>
      <c r="C764" s="134">
        <f t="shared" si="1185"/>
        <v>167196.54</v>
      </c>
      <c r="D764" s="35">
        <v>1.5800000000000002E-2</v>
      </c>
      <c r="E764" s="35">
        <v>0.1371</v>
      </c>
      <c r="F764" s="35">
        <v>5.4899999999999997E-2</v>
      </c>
      <c r="G764" s="35">
        <v>7.6899999999999996E-2</v>
      </c>
      <c r="H764" s="35">
        <v>4.1599999999999998E-2</v>
      </c>
      <c r="I764" s="35">
        <v>0.13250000000000001</v>
      </c>
      <c r="J764" s="35">
        <v>2.07E-2</v>
      </c>
      <c r="K764" s="35">
        <v>3.1800000000000002E-2</v>
      </c>
      <c r="L764" s="35">
        <v>1.6500000000000001E-2</v>
      </c>
      <c r="M764" s="35">
        <v>2.5700000000000001E-2</v>
      </c>
      <c r="N764" s="35">
        <v>0.14199999999999999</v>
      </c>
      <c r="O764" s="35">
        <v>2.3E-2</v>
      </c>
      <c r="P764" s="35">
        <v>0</v>
      </c>
      <c r="Q764" s="35">
        <v>3.7999999999999999E-2</v>
      </c>
      <c r="R764" s="35">
        <v>1.8800000000000001E-2</v>
      </c>
      <c r="S764" s="35">
        <v>4.1999999999999997E-3</v>
      </c>
      <c r="T764" s="35">
        <v>5.3199999999999997E-2</v>
      </c>
      <c r="U764" s="35">
        <v>1.8100000000000002E-2</v>
      </c>
      <c r="V764" s="35">
        <v>3.7900000000000003E-2</v>
      </c>
      <c r="W764" s="35">
        <v>4.58E-2</v>
      </c>
      <c r="X764" s="35">
        <v>6.2399999999999997E-2</v>
      </c>
      <c r="Y764" s="35">
        <v>2.5000000000000001E-3</v>
      </c>
      <c r="Z764" s="4">
        <v>0</v>
      </c>
      <c r="AA764" s="4">
        <v>5.9999999999999995E-4</v>
      </c>
      <c r="AB764" s="4">
        <v>0</v>
      </c>
      <c r="AC764" s="56"/>
      <c r="AD764" s="23"/>
    </row>
    <row r="765" spans="1:30" s="47" customFormat="1" ht="13.4" customHeight="1">
      <c r="A765" s="79"/>
      <c r="B765" s="27"/>
      <c r="C765" s="134"/>
      <c r="D765" s="5">
        <f t="shared" ref="D765" si="1243">$C764*D764</f>
        <v>2641.7053320000005</v>
      </c>
      <c r="E765" s="5">
        <f t="shared" ref="E765" si="1244">$C764*E764</f>
        <v>22922.645634</v>
      </c>
      <c r="F765" s="5">
        <f t="shared" ref="F765:O765" si="1245">$C764*F764</f>
        <v>9179.0900459999993</v>
      </c>
      <c r="G765" s="5">
        <f t="shared" si="1245"/>
        <v>12857.413925999999</v>
      </c>
      <c r="H765" s="5">
        <f t="shared" si="1245"/>
        <v>6955.376064</v>
      </c>
      <c r="I765" s="5">
        <f t="shared" si="1245"/>
        <v>22153.541550000002</v>
      </c>
      <c r="J765" s="5">
        <f t="shared" si="1245"/>
        <v>3460.968378</v>
      </c>
      <c r="K765" s="5">
        <f t="shared" si="1245"/>
        <v>5316.8499720000009</v>
      </c>
      <c r="L765" s="5">
        <f t="shared" si="1245"/>
        <v>2758.7429100000004</v>
      </c>
      <c r="M765" s="5">
        <f t="shared" si="1245"/>
        <v>4296.9510780000001</v>
      </c>
      <c r="N765" s="5">
        <f t="shared" si="1245"/>
        <v>23741.90868</v>
      </c>
      <c r="O765" s="5">
        <f t="shared" si="1245"/>
        <v>3845.5204200000003</v>
      </c>
      <c r="P765" s="5">
        <f t="shared" ref="P765" si="1246">$C764*P764</f>
        <v>0</v>
      </c>
      <c r="Q765" s="5">
        <f t="shared" ref="Q765" si="1247">$C764*Q764</f>
        <v>6353.4685200000004</v>
      </c>
      <c r="R765" s="5">
        <f t="shared" ref="R765:AB765" si="1248">$C764*R764</f>
        <v>3143.2949520000002</v>
      </c>
      <c r="S765" s="5">
        <f t="shared" si="1248"/>
        <v>702.22546799999998</v>
      </c>
      <c r="T765" s="5">
        <f t="shared" si="1248"/>
        <v>8894.8559280000009</v>
      </c>
      <c r="U765" s="5">
        <f t="shared" si="1248"/>
        <v>3026.2573740000003</v>
      </c>
      <c r="V765" s="5">
        <f t="shared" si="1248"/>
        <v>6336.7488660000008</v>
      </c>
      <c r="W765" s="5">
        <f t="shared" si="1248"/>
        <v>7657.6015320000006</v>
      </c>
      <c r="X765" s="5">
        <f t="shared" si="1248"/>
        <v>10433.064096</v>
      </c>
      <c r="Y765" s="5">
        <f t="shared" si="1248"/>
        <v>417.99135000000001</v>
      </c>
      <c r="Z765" s="5">
        <f t="shared" si="1248"/>
        <v>0</v>
      </c>
      <c r="AA765" s="5">
        <f t="shared" si="1248"/>
        <v>100.31792399999999</v>
      </c>
      <c r="AB765" s="5">
        <f t="shared" si="1248"/>
        <v>0</v>
      </c>
      <c r="AC765" s="56"/>
      <c r="AD765" s="23"/>
    </row>
    <row r="766" spans="1:30" s="14" customFormat="1" ht="12.5">
      <c r="A766" s="78" t="s">
        <v>437</v>
      </c>
      <c r="B766" s="26">
        <f>4012717/2</f>
        <v>2006358.5</v>
      </c>
      <c r="C766" s="134">
        <f t="shared" si="1185"/>
        <v>167196.54</v>
      </c>
      <c r="D766" s="4"/>
      <c r="E766" s="4"/>
      <c r="F766" s="4"/>
      <c r="G766" s="4"/>
      <c r="H766" s="4">
        <v>0.2268</v>
      </c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>
        <v>0.7732</v>
      </c>
      <c r="X766" s="4"/>
      <c r="Y766" s="4"/>
      <c r="Z766" s="4"/>
      <c r="AA766" s="4"/>
      <c r="AB766" s="4"/>
      <c r="AC766" s="56"/>
      <c r="AD766" s="23"/>
    </row>
    <row r="767" spans="1:30" s="14" customFormat="1" ht="12.5">
      <c r="A767" s="79"/>
      <c r="B767" s="9"/>
      <c r="C767" s="134"/>
      <c r="D767" s="5">
        <f t="shared" ref="D767" si="1249">$C766*D766</f>
        <v>0</v>
      </c>
      <c r="E767" s="5">
        <f t="shared" ref="E767" si="1250">$C766*E766</f>
        <v>0</v>
      </c>
      <c r="F767" s="5">
        <f t="shared" ref="F767:O767" si="1251">$C766*F766</f>
        <v>0</v>
      </c>
      <c r="G767" s="5">
        <f t="shared" si="1251"/>
        <v>0</v>
      </c>
      <c r="H767" s="5">
        <f t="shared" si="1251"/>
        <v>37920.175272</v>
      </c>
      <c r="I767" s="5">
        <f t="shared" si="1251"/>
        <v>0</v>
      </c>
      <c r="J767" s="5">
        <f t="shared" si="1251"/>
        <v>0</v>
      </c>
      <c r="K767" s="5">
        <f t="shared" si="1251"/>
        <v>0</v>
      </c>
      <c r="L767" s="5">
        <f t="shared" si="1251"/>
        <v>0</v>
      </c>
      <c r="M767" s="5">
        <f t="shared" si="1251"/>
        <v>0</v>
      </c>
      <c r="N767" s="5">
        <f t="shared" si="1251"/>
        <v>0</v>
      </c>
      <c r="O767" s="5">
        <f t="shared" si="1251"/>
        <v>0</v>
      </c>
      <c r="P767" s="5">
        <f t="shared" ref="P767" si="1252">$C766*P766</f>
        <v>0</v>
      </c>
      <c r="Q767" s="5">
        <f t="shared" ref="Q767" si="1253">$C766*Q766</f>
        <v>0</v>
      </c>
      <c r="R767" s="5">
        <f t="shared" ref="R767:AB767" si="1254">$C766*R766</f>
        <v>0</v>
      </c>
      <c r="S767" s="5">
        <f t="shared" si="1254"/>
        <v>0</v>
      </c>
      <c r="T767" s="5">
        <f t="shared" si="1254"/>
        <v>0</v>
      </c>
      <c r="U767" s="5">
        <f t="shared" si="1254"/>
        <v>0</v>
      </c>
      <c r="V767" s="5">
        <f t="shared" si="1254"/>
        <v>0</v>
      </c>
      <c r="W767" s="5">
        <f t="shared" si="1254"/>
        <v>129276.364728</v>
      </c>
      <c r="X767" s="5">
        <f t="shared" si="1254"/>
        <v>0</v>
      </c>
      <c r="Y767" s="5">
        <f t="shared" si="1254"/>
        <v>0</v>
      </c>
      <c r="Z767" s="5">
        <f t="shared" si="1254"/>
        <v>0</v>
      </c>
      <c r="AA767" s="5">
        <f t="shared" si="1254"/>
        <v>0</v>
      </c>
      <c r="AB767" s="5">
        <f t="shared" si="1254"/>
        <v>0</v>
      </c>
      <c r="AC767" s="56"/>
      <c r="AD767" s="23"/>
    </row>
    <row r="768" spans="1:30" s="47" customFormat="1" ht="13.4" customHeight="1">
      <c r="A768" s="78" t="s">
        <v>385</v>
      </c>
      <c r="B768" s="177">
        <f>1451661/2</f>
        <v>725830.5</v>
      </c>
      <c r="C768" s="134">
        <f t="shared" si="1185"/>
        <v>60485.88</v>
      </c>
      <c r="D768" s="35">
        <v>1.5800000000000002E-2</v>
      </c>
      <c r="E768" s="35">
        <v>0.1371</v>
      </c>
      <c r="F768" s="35">
        <v>5.4899999999999997E-2</v>
      </c>
      <c r="G768" s="35">
        <v>7.6899999999999996E-2</v>
      </c>
      <c r="H768" s="35">
        <v>4.1599999999999998E-2</v>
      </c>
      <c r="I768" s="35">
        <v>0.13250000000000001</v>
      </c>
      <c r="J768" s="35">
        <v>2.07E-2</v>
      </c>
      <c r="K768" s="35">
        <v>3.1800000000000002E-2</v>
      </c>
      <c r="L768" s="35">
        <v>1.6500000000000001E-2</v>
      </c>
      <c r="M768" s="35">
        <v>2.5700000000000001E-2</v>
      </c>
      <c r="N768" s="35">
        <v>0.14199999999999999</v>
      </c>
      <c r="O768" s="35">
        <v>2.3E-2</v>
      </c>
      <c r="P768" s="35">
        <v>0</v>
      </c>
      <c r="Q768" s="35">
        <v>3.7999999999999999E-2</v>
      </c>
      <c r="R768" s="35">
        <v>1.8800000000000001E-2</v>
      </c>
      <c r="S768" s="35">
        <v>4.1999999999999997E-3</v>
      </c>
      <c r="T768" s="35">
        <v>5.3199999999999997E-2</v>
      </c>
      <c r="U768" s="35">
        <v>1.8100000000000002E-2</v>
      </c>
      <c r="V768" s="35">
        <v>3.7900000000000003E-2</v>
      </c>
      <c r="W768" s="35">
        <v>4.58E-2</v>
      </c>
      <c r="X768" s="35">
        <v>6.2399999999999997E-2</v>
      </c>
      <c r="Y768" s="35">
        <v>2.5000000000000001E-3</v>
      </c>
      <c r="Z768" s="4">
        <v>0</v>
      </c>
      <c r="AA768" s="4">
        <v>5.9999999999999995E-4</v>
      </c>
      <c r="AB768" s="4">
        <v>0</v>
      </c>
      <c r="AC768" s="56"/>
      <c r="AD768" s="23"/>
    </row>
    <row r="769" spans="1:30" s="47" customFormat="1" ht="13.4" customHeight="1">
      <c r="A769" s="79"/>
      <c r="B769" s="9"/>
      <c r="C769" s="134"/>
      <c r="D769" s="5">
        <f t="shared" ref="D769" si="1255">$C768*D768</f>
        <v>955.67690400000004</v>
      </c>
      <c r="E769" s="5">
        <f t="shared" ref="E769" si="1256">$C768*E768</f>
        <v>8292.6141479999987</v>
      </c>
      <c r="F769" s="5">
        <f t="shared" ref="F769:O769" si="1257">$C768*F768</f>
        <v>3320.6748119999997</v>
      </c>
      <c r="G769" s="5">
        <f t="shared" si="1257"/>
        <v>4651.3641719999996</v>
      </c>
      <c r="H769" s="5">
        <f t="shared" si="1257"/>
        <v>2516.2126079999998</v>
      </c>
      <c r="I769" s="5">
        <f t="shared" si="1257"/>
        <v>8014.3791000000001</v>
      </c>
      <c r="J769" s="5">
        <f t="shared" si="1257"/>
        <v>1252.057716</v>
      </c>
      <c r="K769" s="5">
        <f t="shared" si="1257"/>
        <v>1923.4509840000001</v>
      </c>
      <c r="L769" s="5">
        <f t="shared" si="1257"/>
        <v>998.01702</v>
      </c>
      <c r="M769" s="5">
        <f t="shared" si="1257"/>
        <v>1554.487116</v>
      </c>
      <c r="N769" s="5">
        <f t="shared" si="1257"/>
        <v>8588.9949599999982</v>
      </c>
      <c r="O769" s="5">
        <f t="shared" si="1257"/>
        <v>1391.1752399999998</v>
      </c>
      <c r="P769" s="5">
        <f t="shared" ref="P769" si="1258">$C768*P768</f>
        <v>0</v>
      </c>
      <c r="Q769" s="5">
        <f t="shared" ref="Q769" si="1259">$C768*Q768</f>
        <v>2298.46344</v>
      </c>
      <c r="R769" s="5">
        <f t="shared" ref="R769:AB769" si="1260">$C768*R768</f>
        <v>1137.134544</v>
      </c>
      <c r="S769" s="5">
        <f t="shared" si="1260"/>
        <v>254.04069599999997</v>
      </c>
      <c r="T769" s="5">
        <f t="shared" si="1260"/>
        <v>3217.8488159999997</v>
      </c>
      <c r="U769" s="5">
        <f t="shared" si="1260"/>
        <v>1094.7944280000002</v>
      </c>
      <c r="V769" s="5">
        <f t="shared" si="1260"/>
        <v>2292.4148519999999</v>
      </c>
      <c r="W769" s="5">
        <f t="shared" si="1260"/>
        <v>2770.2533039999998</v>
      </c>
      <c r="X769" s="5">
        <f t="shared" si="1260"/>
        <v>3774.3189119999997</v>
      </c>
      <c r="Y769" s="5">
        <f t="shared" si="1260"/>
        <v>151.21469999999999</v>
      </c>
      <c r="Z769" s="5">
        <f t="shared" si="1260"/>
        <v>0</v>
      </c>
      <c r="AA769" s="5">
        <f t="shared" si="1260"/>
        <v>36.291527999999992</v>
      </c>
      <c r="AB769" s="5">
        <f t="shared" si="1260"/>
        <v>0</v>
      </c>
      <c r="AC769" s="56"/>
      <c r="AD769" s="23"/>
    </row>
    <row r="770" spans="1:30" s="47" customFormat="1" ht="13.4" customHeight="1">
      <c r="A770" s="78" t="s">
        <v>390</v>
      </c>
      <c r="B770" s="177">
        <f>1451661/2</f>
        <v>725830.5</v>
      </c>
      <c r="C770" s="134">
        <f t="shared" si="1185"/>
        <v>60485.88</v>
      </c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>
        <v>1</v>
      </c>
      <c r="X770" s="4"/>
      <c r="Y770" s="4"/>
      <c r="Z770" s="4"/>
      <c r="AA770" s="4"/>
      <c r="AB770" s="4"/>
      <c r="AC770" s="56"/>
      <c r="AD770" s="23"/>
    </row>
    <row r="771" spans="1:30" s="47" customFormat="1" ht="13.4" customHeight="1">
      <c r="A771" s="79"/>
      <c r="B771" s="9"/>
      <c r="C771" s="134"/>
      <c r="D771" s="5">
        <f t="shared" ref="D771" si="1261">$C770*D770</f>
        <v>0</v>
      </c>
      <c r="E771" s="5">
        <f t="shared" ref="E771" si="1262">$C770*E770</f>
        <v>0</v>
      </c>
      <c r="F771" s="5">
        <f t="shared" ref="F771:O771" si="1263">$C770*F770</f>
        <v>0</v>
      </c>
      <c r="G771" s="5">
        <f t="shared" si="1263"/>
        <v>0</v>
      </c>
      <c r="H771" s="5">
        <f t="shared" si="1263"/>
        <v>0</v>
      </c>
      <c r="I771" s="5">
        <f t="shared" si="1263"/>
        <v>0</v>
      </c>
      <c r="J771" s="5">
        <f t="shared" si="1263"/>
        <v>0</v>
      </c>
      <c r="K771" s="5">
        <f t="shared" si="1263"/>
        <v>0</v>
      </c>
      <c r="L771" s="5">
        <f t="shared" si="1263"/>
        <v>0</v>
      </c>
      <c r="M771" s="5">
        <f t="shared" si="1263"/>
        <v>0</v>
      </c>
      <c r="N771" s="5">
        <f t="shared" si="1263"/>
        <v>0</v>
      </c>
      <c r="O771" s="5">
        <f t="shared" si="1263"/>
        <v>0</v>
      </c>
      <c r="P771" s="5">
        <f t="shared" ref="P771" si="1264">$C770*P770</f>
        <v>0</v>
      </c>
      <c r="Q771" s="5">
        <f t="shared" ref="Q771" si="1265">$C770*Q770</f>
        <v>0</v>
      </c>
      <c r="R771" s="5">
        <f t="shared" ref="R771:AB771" si="1266">$C770*R770</f>
        <v>0</v>
      </c>
      <c r="S771" s="5">
        <f t="shared" si="1266"/>
        <v>0</v>
      </c>
      <c r="T771" s="5">
        <f t="shared" si="1266"/>
        <v>0</v>
      </c>
      <c r="U771" s="5">
        <f t="shared" si="1266"/>
        <v>0</v>
      </c>
      <c r="V771" s="5">
        <f t="shared" si="1266"/>
        <v>0</v>
      </c>
      <c r="W771" s="5">
        <f t="shared" si="1266"/>
        <v>60485.88</v>
      </c>
      <c r="X771" s="5">
        <f t="shared" si="1266"/>
        <v>0</v>
      </c>
      <c r="Y771" s="5">
        <f t="shared" si="1266"/>
        <v>0</v>
      </c>
      <c r="Z771" s="5">
        <f t="shared" si="1266"/>
        <v>0</v>
      </c>
      <c r="AA771" s="5">
        <f t="shared" si="1266"/>
        <v>0</v>
      </c>
      <c r="AB771" s="5">
        <f t="shared" si="1266"/>
        <v>0</v>
      </c>
      <c r="AC771" s="56"/>
      <c r="AD771" s="23"/>
    </row>
    <row r="772" spans="1:30" s="47" customFormat="1" ht="13.4" customHeight="1">
      <c r="A772" s="78" t="s">
        <v>482</v>
      </c>
      <c r="B772" s="177">
        <f>1362326/2</f>
        <v>681163</v>
      </c>
      <c r="C772" s="134">
        <f t="shared" si="1185"/>
        <v>56763.58</v>
      </c>
      <c r="D772" s="35">
        <v>1.5800000000000002E-2</v>
      </c>
      <c r="E772" s="35">
        <v>0.1371</v>
      </c>
      <c r="F772" s="35">
        <v>5.4899999999999997E-2</v>
      </c>
      <c r="G772" s="35">
        <v>7.6899999999999996E-2</v>
      </c>
      <c r="H772" s="35">
        <v>4.1599999999999998E-2</v>
      </c>
      <c r="I772" s="35">
        <v>0.13250000000000001</v>
      </c>
      <c r="J772" s="35">
        <v>2.07E-2</v>
      </c>
      <c r="K772" s="35">
        <v>3.1800000000000002E-2</v>
      </c>
      <c r="L772" s="35">
        <v>1.6500000000000001E-2</v>
      </c>
      <c r="M772" s="35">
        <v>2.5700000000000001E-2</v>
      </c>
      <c r="N772" s="35">
        <v>0.14199999999999999</v>
      </c>
      <c r="O772" s="35">
        <v>2.3E-2</v>
      </c>
      <c r="P772" s="35">
        <v>0</v>
      </c>
      <c r="Q772" s="35">
        <v>3.7999999999999999E-2</v>
      </c>
      <c r="R772" s="35">
        <v>1.8800000000000001E-2</v>
      </c>
      <c r="S772" s="35">
        <v>4.1999999999999997E-3</v>
      </c>
      <c r="T772" s="35">
        <v>5.3199999999999997E-2</v>
      </c>
      <c r="U772" s="35">
        <v>1.8100000000000002E-2</v>
      </c>
      <c r="V772" s="35">
        <v>3.7900000000000003E-2</v>
      </c>
      <c r="W772" s="35">
        <v>4.58E-2</v>
      </c>
      <c r="X772" s="35">
        <v>6.2399999999999997E-2</v>
      </c>
      <c r="Y772" s="35">
        <v>2.5000000000000001E-3</v>
      </c>
      <c r="Z772" s="4">
        <v>0</v>
      </c>
      <c r="AA772" s="4">
        <v>5.9999999999999995E-4</v>
      </c>
      <c r="AB772" s="4">
        <v>0</v>
      </c>
      <c r="AC772" s="56"/>
      <c r="AD772" s="23"/>
    </row>
    <row r="773" spans="1:30" s="47" customFormat="1" ht="13.4" customHeight="1">
      <c r="A773" s="79"/>
      <c r="B773" s="9"/>
      <c r="C773" s="134"/>
      <c r="D773" s="5">
        <f t="shared" ref="D773" si="1267">$C772*D772</f>
        <v>896.86456400000009</v>
      </c>
      <c r="E773" s="5">
        <f t="shared" ref="E773" si="1268">$C772*E772</f>
        <v>7782.2868180000005</v>
      </c>
      <c r="F773" s="5">
        <f t="shared" ref="F773:O773" si="1269">$C772*F772</f>
        <v>3116.3205419999999</v>
      </c>
      <c r="G773" s="5">
        <f t="shared" si="1269"/>
        <v>4365.1193020000001</v>
      </c>
      <c r="H773" s="5">
        <f t="shared" si="1269"/>
        <v>2361.364928</v>
      </c>
      <c r="I773" s="5">
        <f t="shared" si="1269"/>
        <v>7521.1743500000002</v>
      </c>
      <c r="J773" s="5">
        <f t="shared" si="1269"/>
        <v>1175.006106</v>
      </c>
      <c r="K773" s="5">
        <f t="shared" si="1269"/>
        <v>1805.0818440000003</v>
      </c>
      <c r="L773" s="5">
        <f t="shared" si="1269"/>
        <v>936.5990700000001</v>
      </c>
      <c r="M773" s="5">
        <f t="shared" si="1269"/>
        <v>1458.8240060000001</v>
      </c>
      <c r="N773" s="5">
        <f t="shared" si="1269"/>
        <v>8060.4283599999999</v>
      </c>
      <c r="O773" s="5">
        <f t="shared" si="1269"/>
        <v>1305.5623399999999</v>
      </c>
      <c r="P773" s="5">
        <f t="shared" ref="P773" si="1270">$C772*P772</f>
        <v>0</v>
      </c>
      <c r="Q773" s="5">
        <f t="shared" ref="Q773" si="1271">$C772*Q772</f>
        <v>2157.01604</v>
      </c>
      <c r="R773" s="5">
        <f t="shared" ref="R773:AB773" si="1272">$C772*R772</f>
        <v>1067.1553040000001</v>
      </c>
      <c r="S773" s="5">
        <f t="shared" si="1272"/>
        <v>238.40703600000001</v>
      </c>
      <c r="T773" s="5">
        <f t="shared" si="1272"/>
        <v>3019.8224559999999</v>
      </c>
      <c r="U773" s="5">
        <f t="shared" si="1272"/>
        <v>1027.4207980000001</v>
      </c>
      <c r="V773" s="5">
        <f t="shared" si="1272"/>
        <v>2151.3396820000003</v>
      </c>
      <c r="W773" s="5">
        <f t="shared" si="1272"/>
        <v>2599.771964</v>
      </c>
      <c r="X773" s="5">
        <f t="shared" si="1272"/>
        <v>3542.0473919999999</v>
      </c>
      <c r="Y773" s="5">
        <f t="shared" si="1272"/>
        <v>141.90895</v>
      </c>
      <c r="Z773" s="5">
        <f t="shared" si="1272"/>
        <v>0</v>
      </c>
      <c r="AA773" s="5">
        <f t="shared" si="1272"/>
        <v>34.058147999999996</v>
      </c>
      <c r="AB773" s="5">
        <f t="shared" si="1272"/>
        <v>0</v>
      </c>
      <c r="AC773" s="56"/>
      <c r="AD773" s="23"/>
    </row>
    <row r="774" spans="1:30" s="47" customFormat="1" ht="13.4" customHeight="1">
      <c r="A774" s="78" t="s">
        <v>483</v>
      </c>
      <c r="B774" s="177">
        <f>1362326/2</f>
        <v>681163</v>
      </c>
      <c r="C774" s="134">
        <f t="shared" si="1185"/>
        <v>56763.58</v>
      </c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>
        <v>1</v>
      </c>
      <c r="X774" s="4"/>
      <c r="Y774" s="4"/>
      <c r="Z774" s="4"/>
      <c r="AA774" s="4"/>
      <c r="AB774" s="4"/>
      <c r="AC774" s="56"/>
      <c r="AD774" s="23"/>
    </row>
    <row r="775" spans="1:30" s="47" customFormat="1" ht="13.4" customHeight="1">
      <c r="A775" s="79"/>
      <c r="B775" s="9"/>
      <c r="C775" s="134"/>
      <c r="D775" s="5">
        <f t="shared" ref="D775" si="1273">$C774*D774</f>
        <v>0</v>
      </c>
      <c r="E775" s="5">
        <f t="shared" ref="E775" si="1274">$C774*E774</f>
        <v>0</v>
      </c>
      <c r="F775" s="5">
        <f t="shared" ref="F775:O775" si="1275">$C774*F774</f>
        <v>0</v>
      </c>
      <c r="G775" s="5">
        <f t="shared" si="1275"/>
        <v>0</v>
      </c>
      <c r="H775" s="5">
        <f t="shared" si="1275"/>
        <v>0</v>
      </c>
      <c r="I775" s="5">
        <f t="shared" si="1275"/>
        <v>0</v>
      </c>
      <c r="J775" s="5">
        <f t="shared" si="1275"/>
        <v>0</v>
      </c>
      <c r="K775" s="5">
        <f t="shared" si="1275"/>
        <v>0</v>
      </c>
      <c r="L775" s="5">
        <f t="shared" si="1275"/>
        <v>0</v>
      </c>
      <c r="M775" s="5">
        <f t="shared" si="1275"/>
        <v>0</v>
      </c>
      <c r="N775" s="5">
        <f t="shared" si="1275"/>
        <v>0</v>
      </c>
      <c r="O775" s="5">
        <f t="shared" si="1275"/>
        <v>0</v>
      </c>
      <c r="P775" s="5">
        <f t="shared" ref="P775" si="1276">$C774*P774</f>
        <v>0</v>
      </c>
      <c r="Q775" s="5">
        <f t="shared" ref="Q775" si="1277">$C774*Q774</f>
        <v>0</v>
      </c>
      <c r="R775" s="5">
        <f t="shared" ref="R775:AB775" si="1278">$C774*R774</f>
        <v>0</v>
      </c>
      <c r="S775" s="5">
        <f t="shared" si="1278"/>
        <v>0</v>
      </c>
      <c r="T775" s="5">
        <f t="shared" si="1278"/>
        <v>0</v>
      </c>
      <c r="U775" s="5">
        <f t="shared" si="1278"/>
        <v>0</v>
      </c>
      <c r="V775" s="5">
        <f t="shared" si="1278"/>
        <v>0</v>
      </c>
      <c r="W775" s="5">
        <f t="shared" si="1278"/>
        <v>56763.58</v>
      </c>
      <c r="X775" s="5">
        <f t="shared" si="1278"/>
        <v>0</v>
      </c>
      <c r="Y775" s="5">
        <f t="shared" si="1278"/>
        <v>0</v>
      </c>
      <c r="Z775" s="5">
        <f t="shared" si="1278"/>
        <v>0</v>
      </c>
      <c r="AA775" s="5">
        <f t="shared" si="1278"/>
        <v>0</v>
      </c>
      <c r="AB775" s="5">
        <f t="shared" si="1278"/>
        <v>0</v>
      </c>
      <c r="AC775" s="56"/>
      <c r="AD775" s="23"/>
    </row>
    <row r="776" spans="1:30" s="47" customFormat="1" ht="13.4" customHeight="1">
      <c r="A776" s="78" t="s">
        <v>481</v>
      </c>
      <c r="B776" s="177">
        <f>1660657/2</f>
        <v>830328.5</v>
      </c>
      <c r="C776" s="134">
        <f t="shared" si="1185"/>
        <v>69194.039999999994</v>
      </c>
      <c r="D776" s="35">
        <v>1.5800000000000002E-2</v>
      </c>
      <c r="E776" s="35">
        <v>0.1371</v>
      </c>
      <c r="F776" s="35">
        <v>5.4899999999999997E-2</v>
      </c>
      <c r="G776" s="35">
        <v>7.6899999999999996E-2</v>
      </c>
      <c r="H776" s="35">
        <v>4.1599999999999998E-2</v>
      </c>
      <c r="I776" s="35">
        <v>0.13250000000000001</v>
      </c>
      <c r="J776" s="35">
        <v>2.07E-2</v>
      </c>
      <c r="K776" s="35">
        <v>3.1800000000000002E-2</v>
      </c>
      <c r="L776" s="35">
        <v>1.6500000000000001E-2</v>
      </c>
      <c r="M776" s="35">
        <v>2.5700000000000001E-2</v>
      </c>
      <c r="N776" s="35">
        <v>0.14199999999999999</v>
      </c>
      <c r="O776" s="35">
        <v>2.3E-2</v>
      </c>
      <c r="P776" s="35">
        <v>0</v>
      </c>
      <c r="Q776" s="35">
        <v>3.7999999999999999E-2</v>
      </c>
      <c r="R776" s="35">
        <v>1.8800000000000001E-2</v>
      </c>
      <c r="S776" s="35">
        <v>4.1999999999999997E-3</v>
      </c>
      <c r="T776" s="35">
        <v>5.3199999999999997E-2</v>
      </c>
      <c r="U776" s="35">
        <v>1.8100000000000002E-2</v>
      </c>
      <c r="V776" s="35">
        <v>3.7900000000000003E-2</v>
      </c>
      <c r="W776" s="35">
        <v>4.58E-2</v>
      </c>
      <c r="X776" s="35">
        <v>6.2399999999999997E-2</v>
      </c>
      <c r="Y776" s="35">
        <v>2.5000000000000001E-3</v>
      </c>
      <c r="Z776" s="4">
        <v>0</v>
      </c>
      <c r="AA776" s="4">
        <v>5.9999999999999995E-4</v>
      </c>
      <c r="AB776" s="4">
        <v>0</v>
      </c>
      <c r="AC776" s="56"/>
      <c r="AD776" s="23"/>
    </row>
    <row r="777" spans="1:30" s="47" customFormat="1" ht="13.4" customHeight="1">
      <c r="A777" s="79"/>
      <c r="B777" s="9"/>
      <c r="C777" s="134"/>
      <c r="D777" s="5">
        <f t="shared" ref="D777" si="1279">$C776*D776</f>
        <v>1093.265832</v>
      </c>
      <c r="E777" s="5">
        <f t="shared" ref="E777" si="1280">$C776*E776</f>
        <v>9486.5028839999995</v>
      </c>
      <c r="F777" s="5">
        <f t="shared" ref="F777:O777" si="1281">$C776*F776</f>
        <v>3798.7527959999993</v>
      </c>
      <c r="G777" s="5">
        <f t="shared" si="1281"/>
        <v>5321.0216759999994</v>
      </c>
      <c r="H777" s="5">
        <f t="shared" si="1281"/>
        <v>2878.4720639999996</v>
      </c>
      <c r="I777" s="5">
        <f t="shared" si="1281"/>
        <v>9168.2102999999988</v>
      </c>
      <c r="J777" s="5">
        <f t="shared" si="1281"/>
        <v>1432.3166279999998</v>
      </c>
      <c r="K777" s="5">
        <f t="shared" si="1281"/>
        <v>2200.3704720000001</v>
      </c>
      <c r="L777" s="5">
        <f t="shared" si="1281"/>
        <v>1141.7016599999999</v>
      </c>
      <c r="M777" s="5">
        <f t="shared" si="1281"/>
        <v>1778.2868279999998</v>
      </c>
      <c r="N777" s="5">
        <f t="shared" si="1281"/>
        <v>9825.5536799999991</v>
      </c>
      <c r="O777" s="5">
        <f t="shared" si="1281"/>
        <v>1591.4629199999997</v>
      </c>
      <c r="P777" s="5">
        <f t="shared" ref="P777" si="1282">$C776*P776</f>
        <v>0</v>
      </c>
      <c r="Q777" s="5">
        <f t="shared" ref="Q777" si="1283">$C776*Q776</f>
        <v>2629.3735199999996</v>
      </c>
      <c r="R777" s="5">
        <f t="shared" ref="R777:AB777" si="1284">$C776*R776</f>
        <v>1300.8479519999999</v>
      </c>
      <c r="S777" s="5">
        <f t="shared" si="1284"/>
        <v>290.61496799999998</v>
      </c>
      <c r="T777" s="5">
        <f t="shared" si="1284"/>
        <v>3681.1229279999993</v>
      </c>
      <c r="U777" s="5">
        <f t="shared" si="1284"/>
        <v>1252.4121239999999</v>
      </c>
      <c r="V777" s="5">
        <f t="shared" si="1284"/>
        <v>2622.4541159999999</v>
      </c>
      <c r="W777" s="5">
        <f t="shared" si="1284"/>
        <v>3169.0870319999999</v>
      </c>
      <c r="X777" s="5">
        <f t="shared" si="1284"/>
        <v>4317.7080959999994</v>
      </c>
      <c r="Y777" s="5">
        <f t="shared" si="1284"/>
        <v>172.98509999999999</v>
      </c>
      <c r="Z777" s="5">
        <f t="shared" si="1284"/>
        <v>0</v>
      </c>
      <c r="AA777" s="5">
        <f t="shared" si="1284"/>
        <v>41.516423999999994</v>
      </c>
      <c r="AB777" s="5">
        <f t="shared" si="1284"/>
        <v>0</v>
      </c>
      <c r="AC777" s="56"/>
      <c r="AD777" s="23"/>
    </row>
    <row r="778" spans="1:30" s="47" customFormat="1" ht="13.4" customHeight="1">
      <c r="A778" s="78" t="s">
        <v>513</v>
      </c>
      <c r="B778" s="177">
        <f>1660657/2</f>
        <v>830328.5</v>
      </c>
      <c r="C778" s="134">
        <f t="shared" si="1185"/>
        <v>69194.039999999994</v>
      </c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>
        <v>1</v>
      </c>
      <c r="X778" s="4"/>
      <c r="Y778" s="4"/>
      <c r="Z778" s="4"/>
      <c r="AA778" s="4"/>
      <c r="AB778" s="4"/>
      <c r="AC778" s="56"/>
      <c r="AD778" s="23"/>
    </row>
    <row r="779" spans="1:30" s="47" customFormat="1" ht="13.4" customHeight="1">
      <c r="A779" s="79"/>
      <c r="B779" s="9"/>
      <c r="C779" s="134"/>
      <c r="D779" s="5">
        <f t="shared" ref="D779" si="1285">$C778*D778</f>
        <v>0</v>
      </c>
      <c r="E779" s="5">
        <f t="shared" ref="E779" si="1286">$C778*E778</f>
        <v>0</v>
      </c>
      <c r="F779" s="5">
        <f t="shared" ref="F779:O779" si="1287">$C778*F778</f>
        <v>0</v>
      </c>
      <c r="G779" s="5">
        <f t="shared" si="1287"/>
        <v>0</v>
      </c>
      <c r="H779" s="5">
        <f t="shared" si="1287"/>
        <v>0</v>
      </c>
      <c r="I779" s="5">
        <f t="shared" si="1287"/>
        <v>0</v>
      </c>
      <c r="J779" s="5">
        <f t="shared" si="1287"/>
        <v>0</v>
      </c>
      <c r="K779" s="5">
        <f t="shared" si="1287"/>
        <v>0</v>
      </c>
      <c r="L779" s="5">
        <f t="shared" si="1287"/>
        <v>0</v>
      </c>
      <c r="M779" s="5">
        <f t="shared" si="1287"/>
        <v>0</v>
      </c>
      <c r="N779" s="5">
        <f t="shared" si="1287"/>
        <v>0</v>
      </c>
      <c r="O779" s="5">
        <f t="shared" si="1287"/>
        <v>0</v>
      </c>
      <c r="P779" s="5">
        <f t="shared" ref="P779" si="1288">$C778*P778</f>
        <v>0</v>
      </c>
      <c r="Q779" s="5">
        <f t="shared" ref="Q779" si="1289">$C778*Q778</f>
        <v>0</v>
      </c>
      <c r="R779" s="5">
        <f t="shared" ref="R779:AB779" si="1290">$C778*R778</f>
        <v>0</v>
      </c>
      <c r="S779" s="5">
        <f t="shared" si="1290"/>
        <v>0</v>
      </c>
      <c r="T779" s="5">
        <f t="shared" si="1290"/>
        <v>0</v>
      </c>
      <c r="U779" s="5">
        <f t="shared" si="1290"/>
        <v>0</v>
      </c>
      <c r="V779" s="5">
        <f t="shared" si="1290"/>
        <v>0</v>
      </c>
      <c r="W779" s="5">
        <f t="shared" si="1290"/>
        <v>69194.039999999994</v>
      </c>
      <c r="X779" s="5">
        <f t="shared" si="1290"/>
        <v>0</v>
      </c>
      <c r="Y779" s="5">
        <f t="shared" si="1290"/>
        <v>0</v>
      </c>
      <c r="Z779" s="5">
        <f t="shared" si="1290"/>
        <v>0</v>
      </c>
      <c r="AA779" s="5">
        <f t="shared" si="1290"/>
        <v>0</v>
      </c>
      <c r="AB779" s="5">
        <f t="shared" si="1290"/>
        <v>0</v>
      </c>
      <c r="AC779" s="56"/>
      <c r="AD779" s="23"/>
    </row>
    <row r="780" spans="1:30" s="47" customFormat="1" ht="13.4" customHeight="1">
      <c r="A780" s="78" t="s">
        <v>516</v>
      </c>
      <c r="B780" s="177">
        <v>65668</v>
      </c>
      <c r="C780" s="134">
        <f t="shared" si="1185"/>
        <v>5472.33</v>
      </c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>
        <v>0.80769999999999997</v>
      </c>
      <c r="V780" s="4"/>
      <c r="W780" s="4">
        <v>0.1923</v>
      </c>
      <c r="X780" s="4"/>
      <c r="Y780" s="4"/>
      <c r="Z780" s="4"/>
      <c r="AA780" s="4"/>
      <c r="AB780" s="4"/>
      <c r="AC780" s="56"/>
      <c r="AD780" s="23"/>
    </row>
    <row r="781" spans="1:30" s="47" customFormat="1" ht="13.4" customHeight="1">
      <c r="A781" s="79"/>
      <c r="B781" s="9"/>
      <c r="C781" s="134"/>
      <c r="D781" s="5">
        <f t="shared" ref="D781" si="1291">$C780*D780</f>
        <v>0</v>
      </c>
      <c r="E781" s="5">
        <f t="shared" ref="E781:O783" si="1292">$C780*E780</f>
        <v>0</v>
      </c>
      <c r="F781" s="5">
        <f t="shared" ref="F781:O781" si="1293">$C780*F780</f>
        <v>0</v>
      </c>
      <c r="G781" s="5">
        <f t="shared" si="1293"/>
        <v>0</v>
      </c>
      <c r="H781" s="5">
        <f t="shared" si="1293"/>
        <v>0</v>
      </c>
      <c r="I781" s="5">
        <f t="shared" si="1293"/>
        <v>0</v>
      </c>
      <c r="J781" s="5">
        <f t="shared" si="1293"/>
        <v>0</v>
      </c>
      <c r="K781" s="5">
        <f t="shared" si="1293"/>
        <v>0</v>
      </c>
      <c r="L781" s="5">
        <f t="shared" si="1293"/>
        <v>0</v>
      </c>
      <c r="M781" s="5">
        <f t="shared" si="1293"/>
        <v>0</v>
      </c>
      <c r="N781" s="5">
        <f t="shared" si="1293"/>
        <v>0</v>
      </c>
      <c r="O781" s="5">
        <f t="shared" si="1293"/>
        <v>0</v>
      </c>
      <c r="P781" s="5">
        <f t="shared" ref="P781:P783" si="1294">$C780*P780</f>
        <v>0</v>
      </c>
      <c r="Q781" s="5">
        <f t="shared" ref="Q781:AB783" si="1295">$C780*Q780</f>
        <v>0</v>
      </c>
      <c r="R781" s="5">
        <f t="shared" ref="R781:AB781" si="1296">$C780*R780</f>
        <v>0</v>
      </c>
      <c r="S781" s="5">
        <f t="shared" si="1296"/>
        <v>0</v>
      </c>
      <c r="T781" s="5">
        <f t="shared" si="1296"/>
        <v>0</v>
      </c>
      <c r="U781" s="5">
        <f t="shared" si="1296"/>
        <v>4420.0009410000002</v>
      </c>
      <c r="V781" s="5">
        <f t="shared" si="1296"/>
        <v>0</v>
      </c>
      <c r="W781" s="5">
        <f t="shared" si="1296"/>
        <v>1052.3290589999999</v>
      </c>
      <c r="X781" s="5">
        <f t="shared" si="1296"/>
        <v>0</v>
      </c>
      <c r="Y781" s="5">
        <f t="shared" si="1296"/>
        <v>0</v>
      </c>
      <c r="Z781" s="5">
        <f t="shared" si="1296"/>
        <v>0</v>
      </c>
      <c r="AA781" s="5">
        <f t="shared" si="1296"/>
        <v>0</v>
      </c>
      <c r="AB781" s="5">
        <f t="shared" si="1296"/>
        <v>0</v>
      </c>
      <c r="AC781" s="56"/>
      <c r="AD781" s="23"/>
    </row>
    <row r="782" spans="1:30" s="47" customFormat="1" ht="13.4" customHeight="1">
      <c r="A782" s="78" t="s">
        <v>675</v>
      </c>
      <c r="B782" s="177">
        <v>2166594</v>
      </c>
      <c r="C782" s="134">
        <f t="shared" ref="C782" si="1297">ROUND(B782/12,2)</f>
        <v>180549.5</v>
      </c>
      <c r="D782" s="4">
        <v>4.1700000000000001E-2</v>
      </c>
      <c r="E782" s="4"/>
      <c r="F782" s="4"/>
      <c r="G782" s="4"/>
      <c r="H782" s="4">
        <v>0.1318</v>
      </c>
      <c r="I782" s="4"/>
      <c r="J782" s="4"/>
      <c r="K782" s="4">
        <v>1.2200000000000001E-2</v>
      </c>
      <c r="L782" s="4"/>
      <c r="M782" s="4">
        <v>9.1399999999999995E-2</v>
      </c>
      <c r="N782" s="4">
        <v>3.2500000000000001E-2</v>
      </c>
      <c r="O782" s="4">
        <v>2.2000000000000001E-3</v>
      </c>
      <c r="P782" s="4">
        <v>2E-3</v>
      </c>
      <c r="Q782" s="4">
        <v>1.15E-2</v>
      </c>
      <c r="R782" s="4">
        <v>0.2702</v>
      </c>
      <c r="S782" s="4">
        <v>6.4000000000000003E-3</v>
      </c>
      <c r="T782" s="4">
        <v>0.1888</v>
      </c>
      <c r="U782" s="4"/>
      <c r="V782" s="4">
        <v>4.6800000000000001E-2</v>
      </c>
      <c r="W782" s="4"/>
      <c r="X782" s="4">
        <v>0.16139999999999999</v>
      </c>
      <c r="Y782" s="4"/>
      <c r="Z782" s="4">
        <v>1.1000000000000001E-3</v>
      </c>
      <c r="AA782" s="4"/>
      <c r="AB782" s="4"/>
      <c r="AC782" s="56"/>
      <c r="AD782" s="23"/>
    </row>
    <row r="783" spans="1:30" s="47" customFormat="1" ht="13.4" customHeight="1">
      <c r="A783" s="79"/>
      <c r="B783" s="9"/>
      <c r="C783" s="134"/>
      <c r="D783" s="5">
        <f>$C782*D782</f>
        <v>7528.9141500000005</v>
      </c>
      <c r="E783" s="5">
        <f t="shared" si="1292"/>
        <v>0</v>
      </c>
      <c r="F783" s="5">
        <f t="shared" si="1292"/>
        <v>0</v>
      </c>
      <c r="G783" s="5">
        <f t="shared" si="1292"/>
        <v>0</v>
      </c>
      <c r="H783" s="5">
        <f t="shared" si="1292"/>
        <v>23796.4241</v>
      </c>
      <c r="I783" s="5">
        <f t="shared" si="1292"/>
        <v>0</v>
      </c>
      <c r="J783" s="5">
        <f t="shared" si="1292"/>
        <v>0</v>
      </c>
      <c r="K783" s="5">
        <f t="shared" si="1292"/>
        <v>2202.7039</v>
      </c>
      <c r="L783" s="5">
        <f t="shared" si="1292"/>
        <v>0</v>
      </c>
      <c r="M783" s="5">
        <f t="shared" si="1292"/>
        <v>16502.224299999998</v>
      </c>
      <c r="N783" s="5">
        <f t="shared" si="1292"/>
        <v>5867.8587500000003</v>
      </c>
      <c r="O783" s="5">
        <f t="shared" si="1292"/>
        <v>397.20890000000003</v>
      </c>
      <c r="P783" s="5">
        <f t="shared" si="1294"/>
        <v>361.09899999999999</v>
      </c>
      <c r="Q783" s="5">
        <f t="shared" si="1295"/>
        <v>2076.31925</v>
      </c>
      <c r="R783" s="5">
        <f t="shared" si="1295"/>
        <v>48784.474900000001</v>
      </c>
      <c r="S783" s="5">
        <f t="shared" si="1295"/>
        <v>1155.5168000000001</v>
      </c>
      <c r="T783" s="5">
        <f t="shared" si="1295"/>
        <v>34087.745600000002</v>
      </c>
      <c r="U783" s="5">
        <f t="shared" si="1295"/>
        <v>0</v>
      </c>
      <c r="V783" s="5">
        <f t="shared" si="1295"/>
        <v>8449.7165999999997</v>
      </c>
      <c r="W783" s="5">
        <f t="shared" si="1295"/>
        <v>0</v>
      </c>
      <c r="X783" s="5">
        <f t="shared" si="1295"/>
        <v>29140.689299999998</v>
      </c>
      <c r="Y783" s="5">
        <f t="shared" si="1295"/>
        <v>0</v>
      </c>
      <c r="Z783" s="5">
        <f t="shared" si="1295"/>
        <v>198.60445000000001</v>
      </c>
      <c r="AA783" s="5">
        <f t="shared" si="1295"/>
        <v>0</v>
      </c>
      <c r="AB783" s="5">
        <f t="shared" si="1295"/>
        <v>0</v>
      </c>
      <c r="AC783" s="56"/>
      <c r="AD783" s="23"/>
    </row>
    <row r="784" spans="1:30" s="47" customFormat="1" ht="12.5">
      <c r="A784" s="13" t="s">
        <v>50</v>
      </c>
      <c r="B784" s="6">
        <f>SUM(B740:B782)</f>
        <v>77323923</v>
      </c>
      <c r="C784" s="135">
        <f>SUM(C740:C782)</f>
        <v>6443660.2599999998</v>
      </c>
      <c r="D784" s="6">
        <f>D741+D743+D745+D747+D749+D751+D753+D755+D757+D759+D761+D763+D765+D767+D769+D771+D773+D777+D775+D779+D781+D783</f>
        <v>54776.324253999992</v>
      </c>
      <c r="E784" s="6">
        <f t="shared" ref="E784:AB784" si="1298">E741+E743+E745+E747+E749+E751+E753+E755+E757+E759+E761+E763+E765+E767+E769+E771+E773+E777+E775+E779+E781+E783</f>
        <v>401873.09037300013</v>
      </c>
      <c r="F784" s="6">
        <f t="shared" si="1298"/>
        <v>160925.110587</v>
      </c>
      <c r="G784" s="6">
        <f t="shared" si="1298"/>
        <v>225412.40444700001</v>
      </c>
      <c r="H784" s="6">
        <f t="shared" si="1298"/>
        <v>183656.20958</v>
      </c>
      <c r="I784" s="6">
        <f t="shared" si="1298"/>
        <v>388389.38347500004</v>
      </c>
      <c r="J784" s="6">
        <f t="shared" si="1298"/>
        <v>60676.681041000003</v>
      </c>
      <c r="K784" s="6">
        <f t="shared" si="1298"/>
        <v>95416.155933999995</v>
      </c>
      <c r="L784" s="6">
        <f t="shared" si="1298"/>
        <v>48365.470394999989</v>
      </c>
      <c r="M784" s="6">
        <f t="shared" si="1298"/>
        <v>91861.13264299999</v>
      </c>
      <c r="N784" s="6">
        <f t="shared" si="1298"/>
        <v>422104.0282099999</v>
      </c>
      <c r="O784" s="6">
        <f t="shared" si="1298"/>
        <v>67815.743390000003</v>
      </c>
      <c r="P784" s="6">
        <f t="shared" si="1298"/>
        <v>653.06074599999999</v>
      </c>
      <c r="Q784" s="6">
        <f t="shared" si="1298"/>
        <v>927870.85193599982</v>
      </c>
      <c r="R784" s="6">
        <f t="shared" si="1298"/>
        <v>119268.88638899999</v>
      </c>
      <c r="S784" s="6">
        <f t="shared" si="1298"/>
        <v>112093.93275099999</v>
      </c>
      <c r="T784" s="6">
        <f t="shared" si="1298"/>
        <v>198022.04126699996</v>
      </c>
      <c r="U784" s="6">
        <f t="shared" si="1298"/>
        <v>81314.21265999999</v>
      </c>
      <c r="V784" s="6">
        <f t="shared" si="1298"/>
        <v>119543.736477</v>
      </c>
      <c r="W784" s="6">
        <f t="shared" si="1298"/>
        <v>754859.91975999996</v>
      </c>
      <c r="X784" s="6">
        <f>X741+X743+X745+X747+X749+X751+X753+X755+X757+X759+X761+X763+X765+X767+X769+X771+X773+X777+X775+X779+X781+X783</f>
        <v>1854815.9809019999</v>
      </c>
      <c r="Y784" s="6">
        <f t="shared" si="1298"/>
        <v>71163.706930000015</v>
      </c>
      <c r="Z784" s="6">
        <f>Z741+Z743+Z745+Z747+Z749+Z751+Z753+Z755+Z757+Z759+Z761+Z763+Z765+Z767+Z769+Z771+Z773+Z777+Z775+Z779+Z781+Z783</f>
        <v>1023.4514750000001</v>
      </c>
      <c r="AA784" s="6">
        <f t="shared" si="1298"/>
        <v>1758.7443779999996</v>
      </c>
      <c r="AB784" s="6">
        <f t="shared" si="1298"/>
        <v>0</v>
      </c>
      <c r="AC784" s="56"/>
      <c r="AD784" s="23"/>
    </row>
    <row r="785" spans="1:30" s="47" customFormat="1" ht="12.5">
      <c r="A785" s="13"/>
      <c r="B785" s="6"/>
      <c r="C785" s="158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56"/>
      <c r="AD785" s="23"/>
    </row>
    <row r="786" spans="1:30" s="14" customFormat="1" ht="12.5">
      <c r="A786" s="152"/>
      <c r="B786" s="153"/>
      <c r="C786" s="160"/>
      <c r="D786" s="154"/>
      <c r="E786" s="151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56"/>
      <c r="AD786" s="23"/>
    </row>
    <row r="787" spans="1:30" s="14" customFormat="1">
      <c r="A787" s="69"/>
      <c r="C787" s="159"/>
      <c r="AC787" s="56"/>
      <c r="AD787" s="23"/>
    </row>
    <row r="788" spans="1:30" s="14" customFormat="1" thickBot="1">
      <c r="A788" s="66" t="s">
        <v>684</v>
      </c>
      <c r="B788" s="65"/>
      <c r="C788" s="157"/>
      <c r="D788" s="65"/>
      <c r="E788" s="65"/>
      <c r="F788" s="65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56"/>
      <c r="AD788" s="23"/>
    </row>
    <row r="789" spans="1:30" s="14" customFormat="1" thickBot="1">
      <c r="A789" s="93" t="s">
        <v>1</v>
      </c>
      <c r="B789" s="94" t="s">
        <v>2</v>
      </c>
      <c r="C789" s="129" t="s">
        <v>3</v>
      </c>
      <c r="D789" s="198" t="s">
        <v>4</v>
      </c>
      <c r="E789" s="199"/>
      <c r="F789" s="199"/>
      <c r="G789" s="199"/>
      <c r="H789" s="199"/>
      <c r="I789" s="199"/>
      <c r="J789" s="199"/>
      <c r="K789" s="199"/>
      <c r="L789" s="199"/>
      <c r="M789" s="199"/>
      <c r="N789" s="199"/>
      <c r="O789" s="199"/>
      <c r="P789" s="199"/>
      <c r="Q789" s="199"/>
      <c r="R789" s="199"/>
      <c r="S789" s="199"/>
      <c r="T789" s="199"/>
      <c r="U789" s="199"/>
      <c r="V789" s="199"/>
      <c r="W789" s="199"/>
      <c r="X789" s="199"/>
      <c r="Y789" s="199"/>
      <c r="Z789" s="103"/>
      <c r="AA789" s="103"/>
      <c r="AB789" s="103"/>
      <c r="AC789" s="56"/>
      <c r="AD789" s="23"/>
    </row>
    <row r="790" spans="1:30" s="14" customFormat="1" ht="12.5">
      <c r="A790" s="95" t="s">
        <v>5</v>
      </c>
      <c r="B790" s="96" t="s">
        <v>6</v>
      </c>
      <c r="C790" s="130" t="s">
        <v>6</v>
      </c>
      <c r="D790" s="97"/>
      <c r="E790" s="98"/>
      <c r="F790" s="98"/>
      <c r="G790" s="98"/>
      <c r="H790" s="98"/>
      <c r="I790" s="98"/>
      <c r="J790" s="98"/>
      <c r="K790" s="98"/>
      <c r="L790" s="98"/>
      <c r="M790" s="98"/>
      <c r="N790" s="98"/>
      <c r="O790" s="98"/>
      <c r="P790" s="98"/>
      <c r="Q790" s="98"/>
      <c r="R790" s="98"/>
      <c r="S790" s="98"/>
      <c r="T790" s="98"/>
      <c r="U790" s="98"/>
      <c r="V790" s="98"/>
      <c r="W790" s="98"/>
      <c r="X790" s="98"/>
      <c r="Y790" s="99"/>
      <c r="Z790" s="96" t="s">
        <v>7</v>
      </c>
      <c r="AA790" s="96"/>
      <c r="AB790" s="96"/>
      <c r="AC790" s="56"/>
      <c r="AD790" s="23"/>
    </row>
    <row r="791" spans="1:30" s="14" customFormat="1" ht="12.5">
      <c r="A791" s="95" t="s">
        <v>8</v>
      </c>
      <c r="B791" s="96" t="s">
        <v>9</v>
      </c>
      <c r="C791" s="130" t="s">
        <v>9</v>
      </c>
      <c r="D791" s="100" t="s">
        <v>10</v>
      </c>
      <c r="E791" s="96" t="s">
        <v>11</v>
      </c>
      <c r="F791" s="96" t="s">
        <v>12</v>
      </c>
      <c r="G791" s="96" t="s">
        <v>13</v>
      </c>
      <c r="H791" s="96" t="s">
        <v>14</v>
      </c>
      <c r="I791" s="96" t="s">
        <v>15</v>
      </c>
      <c r="J791" s="96" t="s">
        <v>16</v>
      </c>
      <c r="K791" s="96" t="s">
        <v>17</v>
      </c>
      <c r="L791" s="96" t="s">
        <v>18</v>
      </c>
      <c r="M791" s="96" t="s">
        <v>19</v>
      </c>
      <c r="N791" s="96" t="s">
        <v>20</v>
      </c>
      <c r="O791" s="96" t="s">
        <v>169</v>
      </c>
      <c r="P791" s="96" t="s">
        <v>21</v>
      </c>
      <c r="Q791" s="96" t="s">
        <v>22</v>
      </c>
      <c r="R791" s="96" t="s">
        <v>23</v>
      </c>
      <c r="S791" s="96" t="s">
        <v>24</v>
      </c>
      <c r="T791" s="96" t="s">
        <v>25</v>
      </c>
      <c r="U791" s="96" t="s">
        <v>26</v>
      </c>
      <c r="V791" s="96" t="s">
        <v>27</v>
      </c>
      <c r="W791" s="96" t="s">
        <v>28</v>
      </c>
      <c r="X791" s="96" t="s">
        <v>29</v>
      </c>
      <c r="Y791" s="96" t="s">
        <v>30</v>
      </c>
      <c r="Z791" s="96" t="s">
        <v>31</v>
      </c>
      <c r="AA791" s="96" t="s">
        <v>484</v>
      </c>
      <c r="AB791" s="96" t="s">
        <v>467</v>
      </c>
      <c r="AC791" s="56"/>
      <c r="AD791" s="23"/>
    </row>
    <row r="792" spans="1:30" s="14" customFormat="1" ht="12.5">
      <c r="A792" s="95"/>
      <c r="B792" s="96"/>
      <c r="C792" s="130" t="s">
        <v>673</v>
      </c>
      <c r="D792" s="101"/>
      <c r="E792" s="102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  <c r="AA792" s="102"/>
      <c r="AB792" s="102"/>
      <c r="AC792" s="56"/>
      <c r="AD792" s="23"/>
    </row>
    <row r="793" spans="1:30" s="14" customFormat="1" ht="12.5">
      <c r="A793" s="78" t="s">
        <v>119</v>
      </c>
      <c r="B793" s="26">
        <v>299032.5</v>
      </c>
      <c r="C793" s="134">
        <f>ROUND(B793/12,2)</f>
        <v>24919.38</v>
      </c>
      <c r="D793" s="35">
        <v>1.5800000000000002E-2</v>
      </c>
      <c r="E793" s="35">
        <v>0.1371</v>
      </c>
      <c r="F793" s="35">
        <v>5.4899999999999997E-2</v>
      </c>
      <c r="G793" s="35">
        <v>7.6899999999999996E-2</v>
      </c>
      <c r="H793" s="35">
        <v>4.1599999999999998E-2</v>
      </c>
      <c r="I793" s="35">
        <v>0.13250000000000001</v>
      </c>
      <c r="J793" s="35">
        <v>2.07E-2</v>
      </c>
      <c r="K793" s="35">
        <v>3.1800000000000002E-2</v>
      </c>
      <c r="L793" s="35">
        <v>1.6500000000000001E-2</v>
      </c>
      <c r="M793" s="35">
        <v>2.5700000000000001E-2</v>
      </c>
      <c r="N793" s="35">
        <v>0.14199999999999999</v>
      </c>
      <c r="O793" s="35">
        <v>2.3E-2</v>
      </c>
      <c r="P793" s="35">
        <v>0</v>
      </c>
      <c r="Q793" s="35">
        <v>3.7999999999999999E-2</v>
      </c>
      <c r="R793" s="35">
        <v>1.8800000000000001E-2</v>
      </c>
      <c r="S793" s="35">
        <v>4.1999999999999997E-3</v>
      </c>
      <c r="T793" s="35">
        <v>5.3199999999999997E-2</v>
      </c>
      <c r="U793" s="35">
        <v>1.8100000000000002E-2</v>
      </c>
      <c r="V793" s="35">
        <v>3.7900000000000003E-2</v>
      </c>
      <c r="W793" s="35">
        <v>4.58E-2</v>
      </c>
      <c r="X793" s="35">
        <v>6.2399999999999997E-2</v>
      </c>
      <c r="Y793" s="35">
        <v>2.5000000000000001E-3</v>
      </c>
      <c r="Z793" s="4">
        <v>0</v>
      </c>
      <c r="AA793" s="4">
        <v>5.9999999999999995E-4</v>
      </c>
      <c r="AB793" s="4">
        <v>0</v>
      </c>
      <c r="AC793" s="56"/>
      <c r="AD793" s="23"/>
    </row>
    <row r="794" spans="1:30" s="14" customFormat="1" ht="12.5">
      <c r="A794" s="79"/>
      <c r="B794" s="27"/>
      <c r="C794" s="134"/>
      <c r="D794" s="5">
        <f>$C793*D793</f>
        <v>393.72620400000005</v>
      </c>
      <c r="E794" s="5">
        <f t="shared" ref="E794" si="1299">$C793*E793</f>
        <v>3416.4469980000003</v>
      </c>
      <c r="F794" s="5">
        <f t="shared" ref="F794" si="1300">$C793*F793</f>
        <v>1368.0739619999999</v>
      </c>
      <c r="G794" s="5">
        <f t="shared" ref="G794:AB794" si="1301">$C793*G793</f>
        <v>1916.3003220000001</v>
      </c>
      <c r="H794" s="5">
        <f t="shared" si="1301"/>
        <v>1036.6462079999999</v>
      </c>
      <c r="I794" s="5">
        <f t="shared" si="1301"/>
        <v>3301.8178500000004</v>
      </c>
      <c r="J794" s="5">
        <f t="shared" si="1301"/>
        <v>515.83116600000005</v>
      </c>
      <c r="K794" s="5">
        <f t="shared" si="1301"/>
        <v>792.43628400000011</v>
      </c>
      <c r="L794" s="5">
        <f t="shared" si="1301"/>
        <v>411.16977000000003</v>
      </c>
      <c r="M794" s="5">
        <f t="shared" si="1301"/>
        <v>640.42806600000006</v>
      </c>
      <c r="N794" s="5">
        <f t="shared" si="1301"/>
        <v>3538.5519599999998</v>
      </c>
      <c r="O794" s="5">
        <f t="shared" si="1301"/>
        <v>573.14574000000005</v>
      </c>
      <c r="P794" s="5">
        <f t="shared" si="1301"/>
        <v>0</v>
      </c>
      <c r="Q794" s="5">
        <f t="shared" si="1301"/>
        <v>946.93644000000006</v>
      </c>
      <c r="R794" s="5">
        <f t="shared" si="1301"/>
        <v>468.48434400000002</v>
      </c>
      <c r="S794" s="5">
        <f t="shared" si="1301"/>
        <v>104.661396</v>
      </c>
      <c r="T794" s="5">
        <f t="shared" si="1301"/>
        <v>1325.711016</v>
      </c>
      <c r="U794" s="5">
        <f t="shared" si="1301"/>
        <v>451.04077800000005</v>
      </c>
      <c r="V794" s="5">
        <f t="shared" si="1301"/>
        <v>944.44450200000017</v>
      </c>
      <c r="W794" s="5">
        <f t="shared" si="1301"/>
        <v>1141.3076040000001</v>
      </c>
      <c r="X794" s="5">
        <f t="shared" si="1301"/>
        <v>1554.9693119999999</v>
      </c>
      <c r="Y794" s="5">
        <f t="shared" si="1301"/>
        <v>62.298450000000003</v>
      </c>
      <c r="Z794" s="5">
        <f t="shared" si="1301"/>
        <v>0</v>
      </c>
      <c r="AA794" s="5">
        <f t="shared" si="1301"/>
        <v>14.951627999999999</v>
      </c>
      <c r="AB794" s="5">
        <f t="shared" si="1301"/>
        <v>0</v>
      </c>
      <c r="AC794" s="56"/>
      <c r="AD794" s="23"/>
    </row>
    <row r="795" spans="1:30" s="14" customFormat="1" ht="12.5">
      <c r="A795" s="78" t="s">
        <v>438</v>
      </c>
      <c r="B795" s="26">
        <v>299032.5</v>
      </c>
      <c r="C795" s="134">
        <f t="shared" ref="C795:C857" si="1302">ROUND(B795/12,2)</f>
        <v>24919.38</v>
      </c>
      <c r="D795" s="4"/>
      <c r="E795" s="4">
        <v>1</v>
      </c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56"/>
      <c r="AD795" s="23"/>
    </row>
    <row r="796" spans="1:30" s="14" customFormat="1" ht="12.5">
      <c r="A796" s="79"/>
      <c r="B796" s="9"/>
      <c r="C796" s="134"/>
      <c r="D796" s="5">
        <f t="shared" ref="D796" si="1303">$C795*D795</f>
        <v>0</v>
      </c>
      <c r="E796" s="5">
        <f t="shared" ref="E796" si="1304">$C795*E795</f>
        <v>24919.38</v>
      </c>
      <c r="F796" s="5">
        <f t="shared" ref="F796:O796" si="1305">$C795*F795</f>
        <v>0</v>
      </c>
      <c r="G796" s="5">
        <f t="shared" si="1305"/>
        <v>0</v>
      </c>
      <c r="H796" s="5">
        <f t="shared" si="1305"/>
        <v>0</v>
      </c>
      <c r="I796" s="5">
        <f t="shared" si="1305"/>
        <v>0</v>
      </c>
      <c r="J796" s="5">
        <f t="shared" si="1305"/>
        <v>0</v>
      </c>
      <c r="K796" s="5">
        <f t="shared" si="1305"/>
        <v>0</v>
      </c>
      <c r="L796" s="5">
        <f t="shared" si="1305"/>
        <v>0</v>
      </c>
      <c r="M796" s="5">
        <f t="shared" si="1305"/>
        <v>0</v>
      </c>
      <c r="N796" s="5">
        <f t="shared" si="1305"/>
        <v>0</v>
      </c>
      <c r="O796" s="5">
        <f t="shared" si="1305"/>
        <v>0</v>
      </c>
      <c r="P796" s="5">
        <f t="shared" ref="P796" si="1306">$C795*P795</f>
        <v>0</v>
      </c>
      <c r="Q796" s="5">
        <f t="shared" ref="Q796" si="1307">$C795*Q795</f>
        <v>0</v>
      </c>
      <c r="R796" s="5">
        <f t="shared" ref="R796:AB796" si="1308">$C795*R795</f>
        <v>0</v>
      </c>
      <c r="S796" s="5">
        <f t="shared" si="1308"/>
        <v>0</v>
      </c>
      <c r="T796" s="5">
        <f t="shared" si="1308"/>
        <v>0</v>
      </c>
      <c r="U796" s="5">
        <f t="shared" si="1308"/>
        <v>0</v>
      </c>
      <c r="V796" s="5">
        <f t="shared" si="1308"/>
        <v>0</v>
      </c>
      <c r="W796" s="5">
        <f t="shared" si="1308"/>
        <v>0</v>
      </c>
      <c r="X796" s="5">
        <f t="shared" si="1308"/>
        <v>0</v>
      </c>
      <c r="Y796" s="5">
        <f t="shared" si="1308"/>
        <v>0</v>
      </c>
      <c r="Z796" s="5">
        <f t="shared" si="1308"/>
        <v>0</v>
      </c>
      <c r="AA796" s="5">
        <f t="shared" si="1308"/>
        <v>0</v>
      </c>
      <c r="AB796" s="5">
        <f t="shared" si="1308"/>
        <v>0</v>
      </c>
      <c r="AC796" s="56"/>
      <c r="AD796" s="23"/>
    </row>
    <row r="797" spans="1:30" s="14" customFormat="1" ht="12.5">
      <c r="A797" s="78" t="s">
        <v>120</v>
      </c>
      <c r="B797" s="178">
        <v>1200012</v>
      </c>
      <c r="C797" s="134">
        <f t="shared" si="1302"/>
        <v>100001</v>
      </c>
      <c r="D797" s="4"/>
      <c r="E797" s="4">
        <v>0.99</v>
      </c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>
        <v>0.01</v>
      </c>
      <c r="W797" s="4"/>
      <c r="X797" s="4"/>
      <c r="Y797" s="4"/>
      <c r="Z797" s="4"/>
      <c r="AA797" s="4"/>
      <c r="AB797" s="4"/>
      <c r="AC797" s="56"/>
      <c r="AD797" s="23"/>
    </row>
    <row r="798" spans="1:30" s="14" customFormat="1" ht="12.5">
      <c r="A798" s="79"/>
      <c r="B798" s="27"/>
      <c r="C798" s="134"/>
      <c r="D798" s="5">
        <f t="shared" ref="D798" si="1309">$C797*D797</f>
        <v>0</v>
      </c>
      <c r="E798" s="5">
        <f t="shared" ref="E798" si="1310">$C797*E797</f>
        <v>99000.99</v>
      </c>
      <c r="F798" s="5">
        <f t="shared" ref="F798:O798" si="1311">$C797*F797</f>
        <v>0</v>
      </c>
      <c r="G798" s="5">
        <f t="shared" si="1311"/>
        <v>0</v>
      </c>
      <c r="H798" s="5">
        <f t="shared" si="1311"/>
        <v>0</v>
      </c>
      <c r="I798" s="5">
        <f t="shared" si="1311"/>
        <v>0</v>
      </c>
      <c r="J798" s="5">
        <f t="shared" si="1311"/>
        <v>0</v>
      </c>
      <c r="K798" s="5">
        <f t="shared" si="1311"/>
        <v>0</v>
      </c>
      <c r="L798" s="5">
        <f t="shared" si="1311"/>
        <v>0</v>
      </c>
      <c r="M798" s="5">
        <f t="shared" si="1311"/>
        <v>0</v>
      </c>
      <c r="N798" s="5">
        <f t="shared" si="1311"/>
        <v>0</v>
      </c>
      <c r="O798" s="5">
        <f t="shared" si="1311"/>
        <v>0</v>
      </c>
      <c r="P798" s="5">
        <f t="shared" ref="P798" si="1312">$C797*P797</f>
        <v>0</v>
      </c>
      <c r="Q798" s="5">
        <f t="shared" ref="Q798" si="1313">$C797*Q797</f>
        <v>0</v>
      </c>
      <c r="R798" s="5">
        <f t="shared" ref="R798:AB798" si="1314">$C797*R797</f>
        <v>0</v>
      </c>
      <c r="S798" s="5">
        <f t="shared" si="1314"/>
        <v>0</v>
      </c>
      <c r="T798" s="5">
        <f t="shared" si="1314"/>
        <v>0</v>
      </c>
      <c r="U798" s="5">
        <f t="shared" si="1314"/>
        <v>0</v>
      </c>
      <c r="V798" s="5">
        <f t="shared" si="1314"/>
        <v>1000.01</v>
      </c>
      <c r="W798" s="5">
        <f t="shared" si="1314"/>
        <v>0</v>
      </c>
      <c r="X798" s="5">
        <f t="shared" si="1314"/>
        <v>0</v>
      </c>
      <c r="Y798" s="5">
        <f t="shared" si="1314"/>
        <v>0</v>
      </c>
      <c r="Z798" s="5">
        <f t="shared" si="1314"/>
        <v>0</v>
      </c>
      <c r="AA798" s="5">
        <f t="shared" si="1314"/>
        <v>0</v>
      </c>
      <c r="AB798" s="5">
        <f t="shared" si="1314"/>
        <v>0</v>
      </c>
      <c r="AC798" s="56"/>
      <c r="AD798" s="23"/>
    </row>
    <row r="799" spans="1:30" s="14" customFormat="1" ht="12.5">
      <c r="A799" s="78" t="s">
        <v>121</v>
      </c>
      <c r="B799" s="26">
        <v>731865</v>
      </c>
      <c r="C799" s="134">
        <f>ROUND(B799/12,2)</f>
        <v>60988.75</v>
      </c>
      <c r="D799" s="4"/>
      <c r="E799" s="4">
        <v>0.99729999999999996</v>
      </c>
      <c r="F799" s="4"/>
      <c r="G799" s="4"/>
      <c r="H799" s="4"/>
      <c r="I799" s="4"/>
      <c r="J799" s="4">
        <v>2.7000000000000001E-3</v>
      </c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56"/>
      <c r="AD799" s="23"/>
    </row>
    <row r="800" spans="1:30" s="14" customFormat="1" ht="12.5">
      <c r="A800" s="79"/>
      <c r="B800" s="27"/>
      <c r="C800" s="134"/>
      <c r="D800" s="5">
        <f t="shared" ref="D800" si="1315">$C799*D799</f>
        <v>0</v>
      </c>
      <c r="E800" s="5">
        <f t="shared" ref="E800" si="1316">$C799*E799</f>
        <v>60824.080374999998</v>
      </c>
      <c r="F800" s="5">
        <f t="shared" ref="F800:O800" si="1317">$C799*F799</f>
        <v>0</v>
      </c>
      <c r="G800" s="5">
        <f t="shared" si="1317"/>
        <v>0</v>
      </c>
      <c r="H800" s="5">
        <f t="shared" si="1317"/>
        <v>0</v>
      </c>
      <c r="I800" s="5">
        <f t="shared" si="1317"/>
        <v>0</v>
      </c>
      <c r="J800" s="5">
        <f t="shared" si="1317"/>
        <v>164.669625</v>
      </c>
      <c r="K800" s="5">
        <f t="shared" si="1317"/>
        <v>0</v>
      </c>
      <c r="L800" s="5">
        <f t="shared" si="1317"/>
        <v>0</v>
      </c>
      <c r="M800" s="5">
        <f t="shared" si="1317"/>
        <v>0</v>
      </c>
      <c r="N800" s="5">
        <f t="shared" si="1317"/>
        <v>0</v>
      </c>
      <c r="O800" s="5">
        <f t="shared" si="1317"/>
        <v>0</v>
      </c>
      <c r="P800" s="5">
        <f t="shared" ref="P800" si="1318">$C799*P799</f>
        <v>0</v>
      </c>
      <c r="Q800" s="5">
        <f t="shared" ref="Q800" si="1319">$C799*Q799</f>
        <v>0</v>
      </c>
      <c r="R800" s="5">
        <f t="shared" ref="R800:AB800" si="1320">$C799*R799</f>
        <v>0</v>
      </c>
      <c r="S800" s="5">
        <f t="shared" si="1320"/>
        <v>0</v>
      </c>
      <c r="T800" s="5">
        <f t="shared" si="1320"/>
        <v>0</v>
      </c>
      <c r="U800" s="5">
        <f t="shared" si="1320"/>
        <v>0</v>
      </c>
      <c r="V800" s="5">
        <f t="shared" si="1320"/>
        <v>0</v>
      </c>
      <c r="W800" s="5">
        <f t="shared" si="1320"/>
        <v>0</v>
      </c>
      <c r="X800" s="5">
        <f t="shared" si="1320"/>
        <v>0</v>
      </c>
      <c r="Y800" s="5">
        <f t="shared" si="1320"/>
        <v>0</v>
      </c>
      <c r="Z800" s="5">
        <f t="shared" si="1320"/>
        <v>0</v>
      </c>
      <c r="AA800" s="5">
        <f t="shared" si="1320"/>
        <v>0</v>
      </c>
      <c r="AB800" s="5">
        <f t="shared" si="1320"/>
        <v>0</v>
      </c>
      <c r="AC800" s="56"/>
      <c r="AD800" s="23"/>
    </row>
    <row r="801" spans="1:30" s="14" customFormat="1" ht="12.5">
      <c r="A801" s="78" t="s">
        <v>122</v>
      </c>
      <c r="B801" s="26">
        <v>1164771</v>
      </c>
      <c r="C801" s="134">
        <f t="shared" si="1302"/>
        <v>97064.25</v>
      </c>
      <c r="D801" s="4"/>
      <c r="E801" s="4">
        <v>0.96689999999999998</v>
      </c>
      <c r="F801" s="4"/>
      <c r="G801" s="4"/>
      <c r="H801" s="4"/>
      <c r="I801" s="4"/>
      <c r="J801" s="4">
        <v>3.3099999999999997E-2</v>
      </c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56"/>
      <c r="AD801" s="23"/>
    </row>
    <row r="802" spans="1:30" s="14" customFormat="1" ht="12.5">
      <c r="A802" s="79"/>
      <c r="B802" s="27"/>
      <c r="C802" s="134"/>
      <c r="D802" s="5">
        <f t="shared" ref="D802" si="1321">$C801*D801</f>
        <v>0</v>
      </c>
      <c r="E802" s="5">
        <f t="shared" ref="E802" si="1322">$C801*E801</f>
        <v>93851.423324999996</v>
      </c>
      <c r="F802" s="5">
        <f t="shared" ref="F802:O802" si="1323">$C801*F801</f>
        <v>0</v>
      </c>
      <c r="G802" s="5">
        <f t="shared" si="1323"/>
        <v>0</v>
      </c>
      <c r="H802" s="5">
        <f t="shared" si="1323"/>
        <v>0</v>
      </c>
      <c r="I802" s="5">
        <f t="shared" si="1323"/>
        <v>0</v>
      </c>
      <c r="J802" s="5">
        <f t="shared" si="1323"/>
        <v>3212.8266749999998</v>
      </c>
      <c r="K802" s="5">
        <f t="shared" si="1323"/>
        <v>0</v>
      </c>
      <c r="L802" s="5">
        <f t="shared" si="1323"/>
        <v>0</v>
      </c>
      <c r="M802" s="5">
        <f t="shared" si="1323"/>
        <v>0</v>
      </c>
      <c r="N802" s="5">
        <f t="shared" si="1323"/>
        <v>0</v>
      </c>
      <c r="O802" s="5">
        <f t="shared" si="1323"/>
        <v>0</v>
      </c>
      <c r="P802" s="5">
        <f t="shared" ref="P802" si="1324">$C801*P801</f>
        <v>0</v>
      </c>
      <c r="Q802" s="5">
        <f t="shared" ref="Q802" si="1325">$C801*Q801</f>
        <v>0</v>
      </c>
      <c r="R802" s="5">
        <f t="shared" ref="R802:AB802" si="1326">$C801*R801</f>
        <v>0</v>
      </c>
      <c r="S802" s="5">
        <f t="shared" si="1326"/>
        <v>0</v>
      </c>
      <c r="T802" s="5">
        <f t="shared" si="1326"/>
        <v>0</v>
      </c>
      <c r="U802" s="5">
        <f t="shared" si="1326"/>
        <v>0</v>
      </c>
      <c r="V802" s="5">
        <f t="shared" si="1326"/>
        <v>0</v>
      </c>
      <c r="W802" s="5">
        <f t="shared" si="1326"/>
        <v>0</v>
      </c>
      <c r="X802" s="5">
        <f t="shared" si="1326"/>
        <v>0</v>
      </c>
      <c r="Y802" s="5">
        <f t="shared" si="1326"/>
        <v>0</v>
      </c>
      <c r="Z802" s="5">
        <f t="shared" si="1326"/>
        <v>0</v>
      </c>
      <c r="AA802" s="5">
        <f t="shared" si="1326"/>
        <v>0</v>
      </c>
      <c r="AB802" s="5">
        <f t="shared" si="1326"/>
        <v>0</v>
      </c>
      <c r="AC802" s="56"/>
      <c r="AD802" s="23"/>
    </row>
    <row r="803" spans="1:30" s="14" customFormat="1" ht="12.5">
      <c r="A803" s="78" t="s">
        <v>123</v>
      </c>
      <c r="B803" s="26">
        <v>1346644</v>
      </c>
      <c r="C803" s="134">
        <f t="shared" si="1302"/>
        <v>112220.33</v>
      </c>
      <c r="D803" s="4"/>
      <c r="E803" s="4">
        <v>0.4199</v>
      </c>
      <c r="F803" s="4"/>
      <c r="G803" s="4"/>
      <c r="H803" s="4"/>
      <c r="I803" s="4">
        <v>0.58009999999999995</v>
      </c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56"/>
      <c r="AD803" s="23"/>
    </row>
    <row r="804" spans="1:30" s="14" customFormat="1" ht="12.5">
      <c r="A804" s="79"/>
      <c r="B804" s="27"/>
      <c r="C804" s="134"/>
      <c r="D804" s="5">
        <f t="shared" ref="D804" si="1327">$C803*D803</f>
        <v>0</v>
      </c>
      <c r="E804" s="5">
        <f t="shared" ref="E804" si="1328">$C803*E803</f>
        <v>47121.316567000002</v>
      </c>
      <c r="F804" s="5">
        <f t="shared" ref="F804:O804" si="1329">$C803*F803</f>
        <v>0</v>
      </c>
      <c r="G804" s="5">
        <f t="shared" si="1329"/>
        <v>0</v>
      </c>
      <c r="H804" s="5">
        <f t="shared" si="1329"/>
        <v>0</v>
      </c>
      <c r="I804" s="5">
        <f t="shared" si="1329"/>
        <v>65099.013432999993</v>
      </c>
      <c r="J804" s="5">
        <f t="shared" si="1329"/>
        <v>0</v>
      </c>
      <c r="K804" s="5">
        <f t="shared" si="1329"/>
        <v>0</v>
      </c>
      <c r="L804" s="5">
        <f t="shared" si="1329"/>
        <v>0</v>
      </c>
      <c r="M804" s="5">
        <f t="shared" si="1329"/>
        <v>0</v>
      </c>
      <c r="N804" s="5">
        <f t="shared" si="1329"/>
        <v>0</v>
      </c>
      <c r="O804" s="5">
        <f t="shared" si="1329"/>
        <v>0</v>
      </c>
      <c r="P804" s="5">
        <f t="shared" ref="P804" si="1330">$C803*P803</f>
        <v>0</v>
      </c>
      <c r="Q804" s="5">
        <f t="shared" ref="Q804" si="1331">$C803*Q803</f>
        <v>0</v>
      </c>
      <c r="R804" s="5">
        <f t="shared" ref="R804:AB804" si="1332">$C803*R803</f>
        <v>0</v>
      </c>
      <c r="S804" s="5">
        <f t="shared" si="1332"/>
        <v>0</v>
      </c>
      <c r="T804" s="5">
        <f t="shared" si="1332"/>
        <v>0</v>
      </c>
      <c r="U804" s="5">
        <f t="shared" si="1332"/>
        <v>0</v>
      </c>
      <c r="V804" s="5">
        <f t="shared" si="1332"/>
        <v>0</v>
      </c>
      <c r="W804" s="5">
        <f t="shared" si="1332"/>
        <v>0</v>
      </c>
      <c r="X804" s="5">
        <f t="shared" si="1332"/>
        <v>0</v>
      </c>
      <c r="Y804" s="5">
        <f t="shared" si="1332"/>
        <v>0</v>
      </c>
      <c r="Z804" s="5">
        <f t="shared" si="1332"/>
        <v>0</v>
      </c>
      <c r="AA804" s="5">
        <f t="shared" si="1332"/>
        <v>0</v>
      </c>
      <c r="AB804" s="5">
        <f t="shared" si="1332"/>
        <v>0</v>
      </c>
      <c r="AC804" s="56"/>
      <c r="AD804" s="23"/>
    </row>
    <row r="805" spans="1:30" s="14" customFormat="1" ht="12.5">
      <c r="A805" s="78" t="s">
        <v>124</v>
      </c>
      <c r="B805" s="26">
        <v>765760.5</v>
      </c>
      <c r="C805" s="134">
        <f t="shared" si="1302"/>
        <v>63813.38</v>
      </c>
      <c r="D805" s="35">
        <v>1.5800000000000002E-2</v>
      </c>
      <c r="E805" s="35">
        <v>0.1371</v>
      </c>
      <c r="F805" s="35">
        <v>5.4899999999999997E-2</v>
      </c>
      <c r="G805" s="35">
        <v>7.6899999999999996E-2</v>
      </c>
      <c r="H805" s="35">
        <v>4.1599999999999998E-2</v>
      </c>
      <c r="I805" s="35">
        <v>0.13250000000000001</v>
      </c>
      <c r="J805" s="35">
        <v>2.07E-2</v>
      </c>
      <c r="K805" s="35">
        <v>3.1800000000000002E-2</v>
      </c>
      <c r="L805" s="35">
        <v>1.6500000000000001E-2</v>
      </c>
      <c r="M805" s="35">
        <v>2.5700000000000001E-2</v>
      </c>
      <c r="N805" s="35">
        <v>0.14199999999999999</v>
      </c>
      <c r="O805" s="35">
        <v>2.3E-2</v>
      </c>
      <c r="P805" s="35">
        <v>0</v>
      </c>
      <c r="Q805" s="35">
        <v>3.7999999999999999E-2</v>
      </c>
      <c r="R805" s="35">
        <v>1.8800000000000001E-2</v>
      </c>
      <c r="S805" s="35">
        <v>4.1999999999999997E-3</v>
      </c>
      <c r="T805" s="35">
        <v>5.3199999999999997E-2</v>
      </c>
      <c r="U805" s="35">
        <v>1.8100000000000002E-2</v>
      </c>
      <c r="V805" s="35">
        <v>3.7900000000000003E-2</v>
      </c>
      <c r="W805" s="35">
        <v>4.58E-2</v>
      </c>
      <c r="X805" s="35">
        <v>6.2399999999999997E-2</v>
      </c>
      <c r="Y805" s="35">
        <v>2.5000000000000001E-3</v>
      </c>
      <c r="Z805" s="4">
        <v>0</v>
      </c>
      <c r="AA805" s="4">
        <v>5.9999999999999995E-4</v>
      </c>
      <c r="AB805" s="4">
        <v>0</v>
      </c>
      <c r="AC805" s="56"/>
      <c r="AD805" s="23"/>
    </row>
    <row r="806" spans="1:30" s="14" customFormat="1" ht="12.5">
      <c r="A806" s="79"/>
      <c r="B806" s="27"/>
      <c r="C806" s="134"/>
      <c r="D806" s="5">
        <f t="shared" ref="D806" si="1333">$C805*D805</f>
        <v>1008.2514040000001</v>
      </c>
      <c r="E806" s="5">
        <f t="shared" ref="E806" si="1334">$C805*E805</f>
        <v>8748.8143980000004</v>
      </c>
      <c r="F806" s="5">
        <f t="shared" ref="F806:O806" si="1335">$C805*F805</f>
        <v>3503.3545619999995</v>
      </c>
      <c r="G806" s="5">
        <f t="shared" si="1335"/>
        <v>4907.2489219999998</v>
      </c>
      <c r="H806" s="5">
        <f t="shared" si="1335"/>
        <v>2654.6366079999998</v>
      </c>
      <c r="I806" s="5">
        <f t="shared" si="1335"/>
        <v>8455.2728499999994</v>
      </c>
      <c r="J806" s="5">
        <f t="shared" si="1335"/>
        <v>1320.936966</v>
      </c>
      <c r="K806" s="5">
        <f t="shared" si="1335"/>
        <v>2029.265484</v>
      </c>
      <c r="L806" s="5">
        <f t="shared" si="1335"/>
        <v>1052.9207699999999</v>
      </c>
      <c r="M806" s="5">
        <f t="shared" si="1335"/>
        <v>1640.003866</v>
      </c>
      <c r="N806" s="5">
        <f t="shared" si="1335"/>
        <v>9061.4999599999992</v>
      </c>
      <c r="O806" s="5">
        <f t="shared" si="1335"/>
        <v>1467.7077399999998</v>
      </c>
      <c r="P806" s="5">
        <f t="shared" ref="P806" si="1336">$C805*P805</f>
        <v>0</v>
      </c>
      <c r="Q806" s="5">
        <f t="shared" ref="Q806" si="1337">$C805*Q805</f>
        <v>2424.9084399999997</v>
      </c>
      <c r="R806" s="5">
        <f t="shared" ref="R806:AB806" si="1338">$C805*R805</f>
        <v>1199.691544</v>
      </c>
      <c r="S806" s="5">
        <f t="shared" si="1338"/>
        <v>268.01619599999998</v>
      </c>
      <c r="T806" s="5">
        <f t="shared" si="1338"/>
        <v>3394.8718159999999</v>
      </c>
      <c r="U806" s="5">
        <f t="shared" si="1338"/>
        <v>1155.0221779999999</v>
      </c>
      <c r="V806" s="5">
        <f t="shared" si="1338"/>
        <v>2418.527102</v>
      </c>
      <c r="W806" s="5">
        <f t="shared" si="1338"/>
        <v>2922.6528039999998</v>
      </c>
      <c r="X806" s="5">
        <f t="shared" si="1338"/>
        <v>3981.9549119999997</v>
      </c>
      <c r="Y806" s="5">
        <f t="shared" si="1338"/>
        <v>159.53344999999999</v>
      </c>
      <c r="Z806" s="5">
        <f t="shared" si="1338"/>
        <v>0</v>
      </c>
      <c r="AA806" s="5">
        <f t="shared" si="1338"/>
        <v>38.288027999999997</v>
      </c>
      <c r="AB806" s="5">
        <f t="shared" si="1338"/>
        <v>0</v>
      </c>
      <c r="AC806" s="56"/>
      <c r="AD806" s="23"/>
    </row>
    <row r="807" spans="1:30" s="14" customFormat="1" ht="12.5">
      <c r="A807" s="78" t="s">
        <v>439</v>
      </c>
      <c r="B807" s="15">
        <v>765760.5</v>
      </c>
      <c r="C807" s="134">
        <f t="shared" si="1302"/>
        <v>63813.38</v>
      </c>
      <c r="D807" s="4"/>
      <c r="E807" s="4">
        <v>1</v>
      </c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56"/>
      <c r="AD807" s="23"/>
    </row>
    <row r="808" spans="1:30" s="14" customFormat="1" ht="12.5">
      <c r="A808" s="79"/>
      <c r="B808" s="9"/>
      <c r="C808" s="134"/>
      <c r="D808" s="5">
        <f t="shared" ref="D808" si="1339">$C807*D807</f>
        <v>0</v>
      </c>
      <c r="E808" s="5">
        <f t="shared" ref="E808" si="1340">$C807*E807</f>
        <v>63813.38</v>
      </c>
      <c r="F808" s="5">
        <f t="shared" ref="F808:O808" si="1341">$C807*F807</f>
        <v>0</v>
      </c>
      <c r="G808" s="5">
        <f t="shared" si="1341"/>
        <v>0</v>
      </c>
      <c r="H808" s="5">
        <f t="shared" si="1341"/>
        <v>0</v>
      </c>
      <c r="I808" s="5">
        <f t="shared" si="1341"/>
        <v>0</v>
      </c>
      <c r="J808" s="5">
        <f t="shared" si="1341"/>
        <v>0</v>
      </c>
      <c r="K808" s="5">
        <f t="shared" si="1341"/>
        <v>0</v>
      </c>
      <c r="L808" s="5">
        <f t="shared" si="1341"/>
        <v>0</v>
      </c>
      <c r="M808" s="5">
        <f t="shared" si="1341"/>
        <v>0</v>
      </c>
      <c r="N808" s="5">
        <f t="shared" si="1341"/>
        <v>0</v>
      </c>
      <c r="O808" s="5">
        <f t="shared" si="1341"/>
        <v>0</v>
      </c>
      <c r="P808" s="5">
        <f t="shared" ref="P808" si="1342">$C807*P807</f>
        <v>0</v>
      </c>
      <c r="Q808" s="5">
        <f t="shared" ref="Q808" si="1343">$C807*Q807</f>
        <v>0</v>
      </c>
      <c r="R808" s="5">
        <f t="shared" ref="R808:AB808" si="1344">$C807*R807</f>
        <v>0</v>
      </c>
      <c r="S808" s="5">
        <f t="shared" si="1344"/>
        <v>0</v>
      </c>
      <c r="T808" s="5">
        <f t="shared" si="1344"/>
        <v>0</v>
      </c>
      <c r="U808" s="5">
        <f t="shared" si="1344"/>
        <v>0</v>
      </c>
      <c r="V808" s="5">
        <f t="shared" si="1344"/>
        <v>0</v>
      </c>
      <c r="W808" s="5">
        <f t="shared" si="1344"/>
        <v>0</v>
      </c>
      <c r="X808" s="5">
        <f t="shared" si="1344"/>
        <v>0</v>
      </c>
      <c r="Y808" s="5">
        <f t="shared" si="1344"/>
        <v>0</v>
      </c>
      <c r="Z808" s="5">
        <f t="shared" si="1344"/>
        <v>0</v>
      </c>
      <c r="AA808" s="5">
        <f t="shared" si="1344"/>
        <v>0</v>
      </c>
      <c r="AB808" s="5">
        <f t="shared" si="1344"/>
        <v>0</v>
      </c>
      <c r="AC808" s="56"/>
      <c r="AD808" s="23"/>
    </row>
    <row r="809" spans="1:30" s="14" customFormat="1" ht="12.5">
      <c r="A809" s="78" t="s">
        <v>125</v>
      </c>
      <c r="B809" s="26">
        <v>318780</v>
      </c>
      <c r="C809" s="134">
        <f t="shared" si="1302"/>
        <v>26565</v>
      </c>
      <c r="D809" s="35">
        <v>1.5800000000000002E-2</v>
      </c>
      <c r="E809" s="35">
        <v>0.1371</v>
      </c>
      <c r="F809" s="35">
        <v>5.4899999999999997E-2</v>
      </c>
      <c r="G809" s="35">
        <v>7.6899999999999996E-2</v>
      </c>
      <c r="H809" s="35">
        <v>4.1599999999999998E-2</v>
      </c>
      <c r="I809" s="35">
        <v>0.13250000000000001</v>
      </c>
      <c r="J809" s="35">
        <v>2.07E-2</v>
      </c>
      <c r="K809" s="35">
        <v>3.1800000000000002E-2</v>
      </c>
      <c r="L809" s="35">
        <v>1.6500000000000001E-2</v>
      </c>
      <c r="M809" s="35">
        <v>2.5700000000000001E-2</v>
      </c>
      <c r="N809" s="35">
        <v>0.14199999999999999</v>
      </c>
      <c r="O809" s="35">
        <v>2.3E-2</v>
      </c>
      <c r="P809" s="35">
        <v>0</v>
      </c>
      <c r="Q809" s="35">
        <v>3.7999999999999999E-2</v>
      </c>
      <c r="R809" s="35">
        <v>1.8800000000000001E-2</v>
      </c>
      <c r="S809" s="35">
        <v>4.1999999999999997E-3</v>
      </c>
      <c r="T809" s="35">
        <v>5.3199999999999997E-2</v>
      </c>
      <c r="U809" s="35">
        <v>1.8100000000000002E-2</v>
      </c>
      <c r="V809" s="35">
        <v>3.7900000000000003E-2</v>
      </c>
      <c r="W809" s="35">
        <v>4.58E-2</v>
      </c>
      <c r="X809" s="35">
        <v>6.2399999999999997E-2</v>
      </c>
      <c r="Y809" s="35">
        <v>2.5000000000000001E-3</v>
      </c>
      <c r="Z809" s="4">
        <v>0</v>
      </c>
      <c r="AA809" s="4">
        <v>5.9999999999999995E-4</v>
      </c>
      <c r="AB809" s="4">
        <v>0</v>
      </c>
      <c r="AC809" s="56"/>
      <c r="AD809" s="23"/>
    </row>
    <row r="810" spans="1:30" s="14" customFormat="1" ht="12.5">
      <c r="A810" s="79"/>
      <c r="B810" s="27"/>
      <c r="C810" s="134"/>
      <c r="D810" s="5">
        <f t="shared" ref="D810" si="1345">$C809*D809</f>
        <v>419.72700000000003</v>
      </c>
      <c r="E810" s="5">
        <f t="shared" ref="E810" si="1346">$C809*E809</f>
        <v>3642.0614999999998</v>
      </c>
      <c r="F810" s="5">
        <f t="shared" ref="F810:O810" si="1347">$C809*F809</f>
        <v>1458.4185</v>
      </c>
      <c r="G810" s="5">
        <f t="shared" si="1347"/>
        <v>2042.8484999999998</v>
      </c>
      <c r="H810" s="5">
        <f t="shared" si="1347"/>
        <v>1105.104</v>
      </c>
      <c r="I810" s="5">
        <f t="shared" si="1347"/>
        <v>3519.8625000000002</v>
      </c>
      <c r="J810" s="5">
        <f t="shared" si="1347"/>
        <v>549.89549999999997</v>
      </c>
      <c r="K810" s="5">
        <f t="shared" si="1347"/>
        <v>844.76700000000005</v>
      </c>
      <c r="L810" s="5">
        <f t="shared" si="1347"/>
        <v>438.32250000000005</v>
      </c>
      <c r="M810" s="5">
        <f t="shared" si="1347"/>
        <v>682.72050000000002</v>
      </c>
      <c r="N810" s="5">
        <f t="shared" si="1347"/>
        <v>3772.2299999999996</v>
      </c>
      <c r="O810" s="5">
        <f t="shared" si="1347"/>
        <v>610.995</v>
      </c>
      <c r="P810" s="5">
        <f t="shared" ref="P810" si="1348">$C809*P809</f>
        <v>0</v>
      </c>
      <c r="Q810" s="5">
        <f t="shared" ref="Q810" si="1349">$C809*Q809</f>
        <v>1009.47</v>
      </c>
      <c r="R810" s="5">
        <f t="shared" ref="R810:AB810" si="1350">$C809*R809</f>
        <v>499.42200000000003</v>
      </c>
      <c r="S810" s="5">
        <f t="shared" si="1350"/>
        <v>111.57299999999999</v>
      </c>
      <c r="T810" s="5">
        <f t="shared" si="1350"/>
        <v>1413.258</v>
      </c>
      <c r="U810" s="5">
        <f t="shared" si="1350"/>
        <v>480.82650000000007</v>
      </c>
      <c r="V810" s="5">
        <f t="shared" si="1350"/>
        <v>1006.8135000000001</v>
      </c>
      <c r="W810" s="5">
        <f t="shared" si="1350"/>
        <v>1216.6769999999999</v>
      </c>
      <c r="X810" s="5">
        <f t="shared" si="1350"/>
        <v>1657.6559999999999</v>
      </c>
      <c r="Y810" s="5">
        <f t="shared" si="1350"/>
        <v>66.412499999999994</v>
      </c>
      <c r="Z810" s="5">
        <f t="shared" si="1350"/>
        <v>0</v>
      </c>
      <c r="AA810" s="5">
        <f t="shared" si="1350"/>
        <v>15.938999999999998</v>
      </c>
      <c r="AB810" s="5">
        <f t="shared" si="1350"/>
        <v>0</v>
      </c>
      <c r="AC810" s="56"/>
      <c r="AD810" s="23"/>
    </row>
    <row r="811" spans="1:30" s="14" customFormat="1" ht="12.5">
      <c r="A811" s="78" t="s">
        <v>440</v>
      </c>
      <c r="B811" s="26">
        <v>318780</v>
      </c>
      <c r="C811" s="134">
        <f t="shared" si="1302"/>
        <v>26565</v>
      </c>
      <c r="D811" s="4"/>
      <c r="E811" s="4">
        <v>1</v>
      </c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56"/>
      <c r="AD811" s="23"/>
    </row>
    <row r="812" spans="1:30" s="14" customFormat="1" ht="12.5">
      <c r="A812" s="79"/>
      <c r="B812" s="9"/>
      <c r="C812" s="134"/>
      <c r="D812" s="5">
        <f t="shared" ref="D812" si="1351">$C811*D811</f>
        <v>0</v>
      </c>
      <c r="E812" s="5">
        <f t="shared" ref="E812" si="1352">$C811*E811</f>
        <v>26565</v>
      </c>
      <c r="F812" s="5">
        <f t="shared" ref="F812:O812" si="1353">$C811*F811</f>
        <v>0</v>
      </c>
      <c r="G812" s="5">
        <f t="shared" si="1353"/>
        <v>0</v>
      </c>
      <c r="H812" s="5">
        <f t="shared" si="1353"/>
        <v>0</v>
      </c>
      <c r="I812" s="5">
        <f t="shared" si="1353"/>
        <v>0</v>
      </c>
      <c r="J812" s="5">
        <f t="shared" si="1353"/>
        <v>0</v>
      </c>
      <c r="K812" s="5">
        <f t="shared" si="1353"/>
        <v>0</v>
      </c>
      <c r="L812" s="5">
        <f t="shared" si="1353"/>
        <v>0</v>
      </c>
      <c r="M812" s="5">
        <f t="shared" si="1353"/>
        <v>0</v>
      </c>
      <c r="N812" s="5">
        <f t="shared" si="1353"/>
        <v>0</v>
      </c>
      <c r="O812" s="5">
        <f t="shared" si="1353"/>
        <v>0</v>
      </c>
      <c r="P812" s="5">
        <f t="shared" ref="P812" si="1354">$C811*P811</f>
        <v>0</v>
      </c>
      <c r="Q812" s="5">
        <f t="shared" ref="Q812" si="1355">$C811*Q811</f>
        <v>0</v>
      </c>
      <c r="R812" s="5">
        <f t="shared" ref="R812:AB812" si="1356">$C811*R811</f>
        <v>0</v>
      </c>
      <c r="S812" s="5">
        <f t="shared" si="1356"/>
        <v>0</v>
      </c>
      <c r="T812" s="5">
        <f t="shared" si="1356"/>
        <v>0</v>
      </c>
      <c r="U812" s="5">
        <f t="shared" si="1356"/>
        <v>0</v>
      </c>
      <c r="V812" s="5">
        <f t="shared" si="1356"/>
        <v>0</v>
      </c>
      <c r="W812" s="5">
        <f t="shared" si="1356"/>
        <v>0</v>
      </c>
      <c r="X812" s="5">
        <f t="shared" si="1356"/>
        <v>0</v>
      </c>
      <c r="Y812" s="5">
        <f t="shared" si="1356"/>
        <v>0</v>
      </c>
      <c r="Z812" s="5">
        <f t="shared" si="1356"/>
        <v>0</v>
      </c>
      <c r="AA812" s="5">
        <f t="shared" si="1356"/>
        <v>0</v>
      </c>
      <c r="AB812" s="5">
        <f t="shared" si="1356"/>
        <v>0</v>
      </c>
      <c r="AC812" s="56"/>
      <c r="AD812" s="23"/>
    </row>
    <row r="813" spans="1:30" s="14" customFormat="1" ht="12.5">
      <c r="A813" s="84" t="s">
        <v>160</v>
      </c>
      <c r="B813" s="26">
        <v>1688930</v>
      </c>
      <c r="C813" s="134">
        <f>ROUND(B813/12,2)</f>
        <v>140744.17000000001</v>
      </c>
      <c r="D813" s="6"/>
      <c r="E813" s="17">
        <v>0.96009999999999995</v>
      </c>
      <c r="F813" s="17">
        <v>6.1999999999999998E-3</v>
      </c>
      <c r="G813" s="6"/>
      <c r="H813" s="6"/>
      <c r="I813" s="17">
        <v>1.9E-3</v>
      </c>
      <c r="J813" s="17">
        <v>4.4000000000000003E-3</v>
      </c>
      <c r="K813" s="6"/>
      <c r="L813" s="17">
        <v>1.2999999999999999E-3</v>
      </c>
      <c r="M813" s="6"/>
      <c r="N813" s="6"/>
      <c r="O813" s="6"/>
      <c r="P813" s="6"/>
      <c r="Q813" s="6"/>
      <c r="R813" s="6"/>
      <c r="S813" s="6"/>
      <c r="T813" s="6"/>
      <c r="U813" s="17">
        <v>2.6100000000000002E-2</v>
      </c>
      <c r="V813" s="6"/>
      <c r="W813" s="6"/>
      <c r="X813" s="6"/>
      <c r="Y813" s="6"/>
      <c r="Z813" s="6"/>
      <c r="AA813" s="6"/>
      <c r="AB813" s="6"/>
      <c r="AC813" s="56"/>
      <c r="AD813" s="23"/>
    </row>
    <row r="814" spans="1:30" s="14" customFormat="1" ht="12.5">
      <c r="A814" s="84"/>
      <c r="B814" s="27"/>
      <c r="C814" s="134"/>
      <c r="D814" s="6">
        <f t="shared" ref="D814" si="1357">$C813*D813</f>
        <v>0</v>
      </c>
      <c r="E814" s="6">
        <f t="shared" ref="E814" si="1358">$C813*E813</f>
        <v>135128.477617</v>
      </c>
      <c r="F814" s="6">
        <f t="shared" ref="F814:O814" si="1359">$C813*F813</f>
        <v>872.61385400000006</v>
      </c>
      <c r="G814" s="6">
        <f t="shared" si="1359"/>
        <v>0</v>
      </c>
      <c r="H814" s="6">
        <f t="shared" si="1359"/>
        <v>0</v>
      </c>
      <c r="I814" s="6">
        <f t="shared" si="1359"/>
        <v>267.41392300000001</v>
      </c>
      <c r="J814" s="6">
        <f t="shared" si="1359"/>
        <v>619.27434800000015</v>
      </c>
      <c r="K814" s="6">
        <f t="shared" si="1359"/>
        <v>0</v>
      </c>
      <c r="L814" s="6">
        <f t="shared" si="1359"/>
        <v>182.967421</v>
      </c>
      <c r="M814" s="6">
        <f t="shared" si="1359"/>
        <v>0</v>
      </c>
      <c r="N814" s="6">
        <f t="shared" si="1359"/>
        <v>0</v>
      </c>
      <c r="O814" s="6">
        <f t="shared" si="1359"/>
        <v>0</v>
      </c>
      <c r="P814" s="6">
        <f t="shared" ref="P814" si="1360">$C813*P813</f>
        <v>0</v>
      </c>
      <c r="Q814" s="6">
        <f t="shared" ref="Q814" si="1361">$C813*Q813</f>
        <v>0</v>
      </c>
      <c r="R814" s="6">
        <f t="shared" ref="R814:AB814" si="1362">$C813*R813</f>
        <v>0</v>
      </c>
      <c r="S814" s="6">
        <f t="shared" si="1362"/>
        <v>0</v>
      </c>
      <c r="T814" s="6">
        <f t="shared" si="1362"/>
        <v>0</v>
      </c>
      <c r="U814" s="6">
        <f t="shared" si="1362"/>
        <v>3673.4228370000005</v>
      </c>
      <c r="V814" s="6">
        <f t="shared" si="1362"/>
        <v>0</v>
      </c>
      <c r="W814" s="6">
        <f t="shared" si="1362"/>
        <v>0</v>
      </c>
      <c r="X814" s="6">
        <f t="shared" si="1362"/>
        <v>0</v>
      </c>
      <c r="Y814" s="6">
        <f t="shared" si="1362"/>
        <v>0</v>
      </c>
      <c r="Z814" s="6">
        <f t="shared" si="1362"/>
        <v>0</v>
      </c>
      <c r="AA814" s="6">
        <f t="shared" si="1362"/>
        <v>0</v>
      </c>
      <c r="AB814" s="6">
        <f t="shared" si="1362"/>
        <v>0</v>
      </c>
      <c r="AC814" s="56"/>
      <c r="AD814" s="23"/>
    </row>
    <row r="815" spans="1:30" s="14" customFormat="1" ht="12.5">
      <c r="A815" s="85" t="s">
        <v>161</v>
      </c>
      <c r="B815" s="26">
        <v>256235</v>
      </c>
      <c r="C815" s="134">
        <f t="shared" si="1302"/>
        <v>21352.92</v>
      </c>
      <c r="D815" s="30"/>
      <c r="E815" s="7">
        <v>0.96009999999999995</v>
      </c>
      <c r="F815" s="7">
        <v>6.1999999999999998E-3</v>
      </c>
      <c r="G815" s="30"/>
      <c r="H815" s="30"/>
      <c r="I815" s="7">
        <v>1.9E-3</v>
      </c>
      <c r="J815" s="7">
        <v>4.4000000000000003E-3</v>
      </c>
      <c r="K815" s="30"/>
      <c r="L815" s="7">
        <v>1.2999999999999999E-3</v>
      </c>
      <c r="M815" s="30"/>
      <c r="N815" s="30"/>
      <c r="O815" s="30"/>
      <c r="P815" s="30"/>
      <c r="Q815" s="30"/>
      <c r="R815" s="30"/>
      <c r="S815" s="30"/>
      <c r="T815" s="30"/>
      <c r="U815" s="7">
        <v>2.6100000000000002E-2</v>
      </c>
      <c r="V815" s="30"/>
      <c r="W815" s="30"/>
      <c r="X815" s="30"/>
      <c r="Y815" s="30"/>
      <c r="Z815" s="30"/>
      <c r="AA815" s="30"/>
      <c r="AB815" s="30"/>
      <c r="AC815" s="56"/>
      <c r="AD815" s="23"/>
    </row>
    <row r="816" spans="1:30" s="14" customFormat="1" ht="12.5">
      <c r="A816" s="84"/>
      <c r="B816" s="27"/>
      <c r="C816" s="134"/>
      <c r="D816" s="6">
        <f t="shared" ref="D816" si="1363">$C815*D815</f>
        <v>0</v>
      </c>
      <c r="E816" s="6">
        <f t="shared" ref="E816" si="1364">$C815*E815</f>
        <v>20500.938491999997</v>
      </c>
      <c r="F816" s="6">
        <f t="shared" ref="F816:O816" si="1365">$C815*F815</f>
        <v>132.388104</v>
      </c>
      <c r="G816" s="6">
        <f t="shared" si="1365"/>
        <v>0</v>
      </c>
      <c r="H816" s="6">
        <f t="shared" si="1365"/>
        <v>0</v>
      </c>
      <c r="I816" s="6">
        <f t="shared" si="1365"/>
        <v>40.570547999999995</v>
      </c>
      <c r="J816" s="6">
        <f t="shared" si="1365"/>
        <v>93.952848000000003</v>
      </c>
      <c r="K816" s="6">
        <f t="shared" si="1365"/>
        <v>0</v>
      </c>
      <c r="L816" s="6">
        <f t="shared" si="1365"/>
        <v>27.758795999999997</v>
      </c>
      <c r="M816" s="6">
        <f t="shared" si="1365"/>
        <v>0</v>
      </c>
      <c r="N816" s="6">
        <f t="shared" si="1365"/>
        <v>0</v>
      </c>
      <c r="O816" s="6">
        <f t="shared" si="1365"/>
        <v>0</v>
      </c>
      <c r="P816" s="6">
        <f t="shared" ref="P816" si="1366">$C815*P815</f>
        <v>0</v>
      </c>
      <c r="Q816" s="6">
        <f t="shared" ref="Q816" si="1367">$C815*Q815</f>
        <v>0</v>
      </c>
      <c r="R816" s="6">
        <f t="shared" ref="R816:AB816" si="1368">$C815*R815</f>
        <v>0</v>
      </c>
      <c r="S816" s="6">
        <f t="shared" si="1368"/>
        <v>0</v>
      </c>
      <c r="T816" s="6">
        <f t="shared" si="1368"/>
        <v>0</v>
      </c>
      <c r="U816" s="6">
        <f t="shared" si="1368"/>
        <v>557.31121199999995</v>
      </c>
      <c r="V816" s="6">
        <f t="shared" si="1368"/>
        <v>0</v>
      </c>
      <c r="W816" s="6">
        <f t="shared" si="1368"/>
        <v>0</v>
      </c>
      <c r="X816" s="6">
        <f t="shared" si="1368"/>
        <v>0</v>
      </c>
      <c r="Y816" s="6">
        <f t="shared" si="1368"/>
        <v>0</v>
      </c>
      <c r="Z816" s="6">
        <f t="shared" si="1368"/>
        <v>0</v>
      </c>
      <c r="AA816" s="6">
        <f t="shared" si="1368"/>
        <v>0</v>
      </c>
      <c r="AB816" s="6">
        <f t="shared" si="1368"/>
        <v>0</v>
      </c>
      <c r="AC816" s="56"/>
      <c r="AD816" s="23"/>
    </row>
    <row r="817" spans="1:30" s="14" customFormat="1" ht="12.5">
      <c r="A817" s="78" t="s">
        <v>162</v>
      </c>
      <c r="B817" s="26">
        <v>1089502</v>
      </c>
      <c r="C817" s="134">
        <f t="shared" si="1302"/>
        <v>90791.83</v>
      </c>
      <c r="D817" s="35">
        <v>1.5800000000000002E-2</v>
      </c>
      <c r="E817" s="35">
        <v>0.1371</v>
      </c>
      <c r="F817" s="35">
        <v>5.4899999999999997E-2</v>
      </c>
      <c r="G817" s="35">
        <v>7.6899999999999996E-2</v>
      </c>
      <c r="H817" s="35">
        <v>4.1599999999999998E-2</v>
      </c>
      <c r="I817" s="35">
        <v>0.13250000000000001</v>
      </c>
      <c r="J817" s="35">
        <v>2.07E-2</v>
      </c>
      <c r="K817" s="35">
        <v>3.1800000000000002E-2</v>
      </c>
      <c r="L817" s="35">
        <v>1.6500000000000001E-2</v>
      </c>
      <c r="M817" s="35">
        <v>2.5700000000000001E-2</v>
      </c>
      <c r="N817" s="35">
        <v>0.14199999999999999</v>
      </c>
      <c r="O817" s="35">
        <v>2.3E-2</v>
      </c>
      <c r="P817" s="35">
        <v>0</v>
      </c>
      <c r="Q817" s="35">
        <v>3.7999999999999999E-2</v>
      </c>
      <c r="R817" s="35">
        <v>1.8800000000000001E-2</v>
      </c>
      <c r="S817" s="35">
        <v>4.1999999999999997E-3</v>
      </c>
      <c r="T817" s="35">
        <v>5.3199999999999997E-2</v>
      </c>
      <c r="U817" s="35">
        <v>1.8100000000000002E-2</v>
      </c>
      <c r="V817" s="35">
        <v>3.7900000000000003E-2</v>
      </c>
      <c r="W817" s="35">
        <v>4.58E-2</v>
      </c>
      <c r="X817" s="35">
        <v>6.2399999999999997E-2</v>
      </c>
      <c r="Y817" s="35">
        <v>2.5000000000000001E-3</v>
      </c>
      <c r="Z817" s="4">
        <v>0</v>
      </c>
      <c r="AA817" s="4">
        <v>5.9999999999999995E-4</v>
      </c>
      <c r="AB817" s="4">
        <v>0</v>
      </c>
      <c r="AC817" s="56"/>
      <c r="AD817" s="23"/>
    </row>
    <row r="818" spans="1:30" s="14" customFormat="1" ht="12.5">
      <c r="A818" s="79"/>
      <c r="B818" s="27"/>
      <c r="C818" s="134"/>
      <c r="D818" s="5">
        <f t="shared" ref="D818" si="1369">$C817*D817</f>
        <v>1434.5109140000002</v>
      </c>
      <c r="E818" s="5">
        <f t="shared" ref="E818" si="1370">$C817*E817</f>
        <v>12447.559893</v>
      </c>
      <c r="F818" s="5">
        <f t="shared" ref="F818:O818" si="1371">$C817*F817</f>
        <v>4984.4714670000003</v>
      </c>
      <c r="G818" s="5">
        <f t="shared" si="1371"/>
        <v>6981.8917270000002</v>
      </c>
      <c r="H818" s="5">
        <f t="shared" si="1371"/>
        <v>3776.9401279999997</v>
      </c>
      <c r="I818" s="5">
        <f t="shared" si="1371"/>
        <v>12029.917475</v>
      </c>
      <c r="J818" s="5">
        <f t="shared" si="1371"/>
        <v>1879.390881</v>
      </c>
      <c r="K818" s="5">
        <f t="shared" si="1371"/>
        <v>2887.180194</v>
      </c>
      <c r="L818" s="5">
        <f t="shared" si="1371"/>
        <v>1498.0651950000001</v>
      </c>
      <c r="M818" s="5">
        <f t="shared" si="1371"/>
        <v>2333.3500309999999</v>
      </c>
      <c r="N818" s="5">
        <f t="shared" si="1371"/>
        <v>12892.439859999999</v>
      </c>
      <c r="O818" s="5">
        <f t="shared" si="1371"/>
        <v>2088.21209</v>
      </c>
      <c r="P818" s="5">
        <f t="shared" ref="P818" si="1372">$C817*P817</f>
        <v>0</v>
      </c>
      <c r="Q818" s="5">
        <f t="shared" ref="Q818" si="1373">$C817*Q817</f>
        <v>3450.0895399999999</v>
      </c>
      <c r="R818" s="5">
        <f t="shared" ref="R818:AB818" si="1374">$C817*R817</f>
        <v>1706.8864040000001</v>
      </c>
      <c r="S818" s="5">
        <f t="shared" si="1374"/>
        <v>381.32568599999996</v>
      </c>
      <c r="T818" s="5">
        <f t="shared" si="1374"/>
        <v>4830.1253559999996</v>
      </c>
      <c r="U818" s="5">
        <f t="shared" si="1374"/>
        <v>1643.3321230000001</v>
      </c>
      <c r="V818" s="5">
        <f t="shared" si="1374"/>
        <v>3441.0103570000006</v>
      </c>
      <c r="W818" s="5">
        <f t="shared" si="1374"/>
        <v>4158.2658140000003</v>
      </c>
      <c r="X818" s="5">
        <f t="shared" si="1374"/>
        <v>5665.4101920000003</v>
      </c>
      <c r="Y818" s="5">
        <f t="shared" si="1374"/>
        <v>226.97957500000001</v>
      </c>
      <c r="Z818" s="5">
        <f t="shared" si="1374"/>
        <v>0</v>
      </c>
      <c r="AA818" s="5">
        <f t="shared" si="1374"/>
        <v>54.475097999999996</v>
      </c>
      <c r="AB818" s="5">
        <f t="shared" si="1374"/>
        <v>0</v>
      </c>
      <c r="AC818" s="56"/>
      <c r="AD818" s="23"/>
    </row>
    <row r="819" spans="1:30" s="14" customFormat="1" ht="12.5">
      <c r="A819" s="78" t="s">
        <v>441</v>
      </c>
      <c r="B819" s="26">
        <v>1089502</v>
      </c>
      <c r="C819" s="134">
        <f t="shared" si="1302"/>
        <v>90791.83</v>
      </c>
      <c r="D819" s="4"/>
      <c r="E819" s="4">
        <v>1</v>
      </c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56"/>
      <c r="AD819" s="23"/>
    </row>
    <row r="820" spans="1:30" s="14" customFormat="1" ht="12.5">
      <c r="A820" s="79"/>
      <c r="B820" s="9"/>
      <c r="C820" s="134"/>
      <c r="D820" s="5">
        <f t="shared" ref="D820" si="1375">$C819*D819</f>
        <v>0</v>
      </c>
      <c r="E820" s="5">
        <f t="shared" ref="E820" si="1376">$C819*E819</f>
        <v>90791.83</v>
      </c>
      <c r="F820" s="5">
        <f t="shared" ref="F820:O820" si="1377">$C819*F819</f>
        <v>0</v>
      </c>
      <c r="G820" s="5">
        <f t="shared" si="1377"/>
        <v>0</v>
      </c>
      <c r="H820" s="5">
        <f t="shared" si="1377"/>
        <v>0</v>
      </c>
      <c r="I820" s="5">
        <f t="shared" si="1377"/>
        <v>0</v>
      </c>
      <c r="J820" s="5">
        <f t="shared" si="1377"/>
        <v>0</v>
      </c>
      <c r="K820" s="5">
        <f t="shared" si="1377"/>
        <v>0</v>
      </c>
      <c r="L820" s="5">
        <f t="shared" si="1377"/>
        <v>0</v>
      </c>
      <c r="M820" s="5">
        <f t="shared" si="1377"/>
        <v>0</v>
      </c>
      <c r="N820" s="5">
        <f t="shared" si="1377"/>
        <v>0</v>
      </c>
      <c r="O820" s="5">
        <f t="shared" si="1377"/>
        <v>0</v>
      </c>
      <c r="P820" s="5">
        <f t="shared" ref="P820" si="1378">$C819*P819</f>
        <v>0</v>
      </c>
      <c r="Q820" s="5">
        <f t="shared" ref="Q820" si="1379">$C819*Q819</f>
        <v>0</v>
      </c>
      <c r="R820" s="5">
        <f t="shared" ref="R820:AB820" si="1380">$C819*R819</f>
        <v>0</v>
      </c>
      <c r="S820" s="5">
        <f t="shared" si="1380"/>
        <v>0</v>
      </c>
      <c r="T820" s="5">
        <f t="shared" si="1380"/>
        <v>0</v>
      </c>
      <c r="U820" s="5">
        <f t="shared" si="1380"/>
        <v>0</v>
      </c>
      <c r="V820" s="5">
        <f t="shared" si="1380"/>
        <v>0</v>
      </c>
      <c r="W820" s="5">
        <f t="shared" si="1380"/>
        <v>0</v>
      </c>
      <c r="X820" s="5">
        <f t="shared" si="1380"/>
        <v>0</v>
      </c>
      <c r="Y820" s="5">
        <f t="shared" si="1380"/>
        <v>0</v>
      </c>
      <c r="Z820" s="5">
        <f t="shared" si="1380"/>
        <v>0</v>
      </c>
      <c r="AA820" s="5">
        <f t="shared" si="1380"/>
        <v>0</v>
      </c>
      <c r="AB820" s="5">
        <f t="shared" si="1380"/>
        <v>0</v>
      </c>
      <c r="AC820" s="56"/>
      <c r="AD820" s="23"/>
    </row>
    <row r="821" spans="1:30" s="14" customFormat="1" ht="12.5">
      <c r="A821" s="85" t="s">
        <v>163</v>
      </c>
      <c r="B821" s="26">
        <v>233343</v>
      </c>
      <c r="C821" s="134">
        <f t="shared" si="1302"/>
        <v>19445.25</v>
      </c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7">
        <v>0.753</v>
      </c>
      <c r="O821" s="30"/>
      <c r="P821" s="30"/>
      <c r="Q821" s="30"/>
      <c r="R821" s="30"/>
      <c r="S821" s="30"/>
      <c r="T821" s="30"/>
      <c r="U821" s="30"/>
      <c r="V821" s="7">
        <v>0.247</v>
      </c>
      <c r="W821" s="30"/>
      <c r="X821" s="30"/>
      <c r="Y821" s="30"/>
      <c r="Z821" s="30"/>
      <c r="AA821" s="30"/>
      <c r="AB821" s="30"/>
      <c r="AC821" s="56"/>
      <c r="AD821" s="23"/>
    </row>
    <row r="822" spans="1:30" s="14" customFormat="1" ht="12.5">
      <c r="A822" s="84"/>
      <c r="B822" s="27"/>
      <c r="C822" s="134"/>
      <c r="D822" s="6">
        <f t="shared" ref="D822" si="1381">$C821*D821</f>
        <v>0</v>
      </c>
      <c r="E822" s="6">
        <f t="shared" ref="E822" si="1382">$C821*E821</f>
        <v>0</v>
      </c>
      <c r="F822" s="6">
        <f t="shared" ref="F822:O822" si="1383">$C821*F821</f>
        <v>0</v>
      </c>
      <c r="G822" s="6">
        <f t="shared" si="1383"/>
        <v>0</v>
      </c>
      <c r="H822" s="6">
        <f t="shared" si="1383"/>
        <v>0</v>
      </c>
      <c r="I822" s="6">
        <f t="shared" si="1383"/>
        <v>0</v>
      </c>
      <c r="J822" s="6">
        <f t="shared" si="1383"/>
        <v>0</v>
      </c>
      <c r="K822" s="6">
        <f t="shared" si="1383"/>
        <v>0</v>
      </c>
      <c r="L822" s="6">
        <f t="shared" si="1383"/>
        <v>0</v>
      </c>
      <c r="M822" s="6">
        <f t="shared" si="1383"/>
        <v>0</v>
      </c>
      <c r="N822" s="6">
        <f t="shared" si="1383"/>
        <v>14642.27325</v>
      </c>
      <c r="O822" s="6">
        <f t="shared" si="1383"/>
        <v>0</v>
      </c>
      <c r="P822" s="6">
        <f t="shared" ref="P822" si="1384">$C821*P821</f>
        <v>0</v>
      </c>
      <c r="Q822" s="6">
        <f t="shared" ref="Q822" si="1385">$C821*Q821</f>
        <v>0</v>
      </c>
      <c r="R822" s="6">
        <f t="shared" ref="R822:AB822" si="1386">$C821*R821</f>
        <v>0</v>
      </c>
      <c r="S822" s="6">
        <f t="shared" si="1386"/>
        <v>0</v>
      </c>
      <c r="T822" s="6">
        <f t="shared" si="1386"/>
        <v>0</v>
      </c>
      <c r="U822" s="6">
        <f t="shared" si="1386"/>
        <v>0</v>
      </c>
      <c r="V822" s="6">
        <f t="shared" si="1386"/>
        <v>4802.9767499999998</v>
      </c>
      <c r="W822" s="6">
        <f t="shared" si="1386"/>
        <v>0</v>
      </c>
      <c r="X822" s="6">
        <f t="shared" si="1386"/>
        <v>0</v>
      </c>
      <c r="Y822" s="6">
        <f t="shared" si="1386"/>
        <v>0</v>
      </c>
      <c r="Z822" s="6">
        <f t="shared" si="1386"/>
        <v>0</v>
      </c>
      <c r="AA822" s="6">
        <f t="shared" si="1386"/>
        <v>0</v>
      </c>
      <c r="AB822" s="6">
        <f t="shared" si="1386"/>
        <v>0</v>
      </c>
      <c r="AC822" s="56"/>
      <c r="AD822" s="23"/>
    </row>
    <row r="823" spans="1:30" s="14" customFormat="1" ht="12.5">
      <c r="A823" s="85" t="s">
        <v>165</v>
      </c>
      <c r="B823" s="26">
        <v>235064</v>
      </c>
      <c r="C823" s="134">
        <f t="shared" si="1302"/>
        <v>19588.669999999998</v>
      </c>
      <c r="D823" s="30"/>
      <c r="E823" s="7">
        <v>0.87219999999999998</v>
      </c>
      <c r="F823" s="7">
        <v>8.2199999999999995E-2</v>
      </c>
      <c r="G823" s="7">
        <v>3.5200000000000002E-2</v>
      </c>
      <c r="H823" s="30"/>
      <c r="I823" s="30"/>
      <c r="J823" s="30"/>
      <c r="K823" s="30"/>
      <c r="L823" s="7">
        <v>1.04E-2</v>
      </c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56"/>
      <c r="AD823" s="23"/>
    </row>
    <row r="824" spans="1:30" s="14" customFormat="1" ht="12.5">
      <c r="A824" s="84"/>
      <c r="B824" s="27"/>
      <c r="C824" s="134"/>
      <c r="D824" s="6">
        <f t="shared" ref="D824" si="1387">$C823*D823</f>
        <v>0</v>
      </c>
      <c r="E824" s="6">
        <f t="shared" ref="E824" si="1388">$C823*E823</f>
        <v>17085.237974</v>
      </c>
      <c r="F824" s="6">
        <f t="shared" ref="F824:O824" si="1389">$C823*F823</f>
        <v>1610.1886739999998</v>
      </c>
      <c r="G824" s="6">
        <f t="shared" si="1389"/>
        <v>689.52118399999995</v>
      </c>
      <c r="H824" s="6">
        <f t="shared" si="1389"/>
        <v>0</v>
      </c>
      <c r="I824" s="6">
        <f t="shared" si="1389"/>
        <v>0</v>
      </c>
      <c r="J824" s="6">
        <f t="shared" si="1389"/>
        <v>0</v>
      </c>
      <c r="K824" s="6">
        <f t="shared" si="1389"/>
        <v>0</v>
      </c>
      <c r="L824" s="6">
        <f t="shared" si="1389"/>
        <v>203.72216799999998</v>
      </c>
      <c r="M824" s="6">
        <f t="shared" si="1389"/>
        <v>0</v>
      </c>
      <c r="N824" s="6">
        <f t="shared" si="1389"/>
        <v>0</v>
      </c>
      <c r="O824" s="6">
        <f t="shared" si="1389"/>
        <v>0</v>
      </c>
      <c r="P824" s="6">
        <f t="shared" ref="P824" si="1390">$C823*P823</f>
        <v>0</v>
      </c>
      <c r="Q824" s="6">
        <f t="shared" ref="Q824" si="1391">$C823*Q823</f>
        <v>0</v>
      </c>
      <c r="R824" s="6">
        <f t="shared" ref="R824:AB824" si="1392">$C823*R823</f>
        <v>0</v>
      </c>
      <c r="S824" s="6">
        <f t="shared" si="1392"/>
        <v>0</v>
      </c>
      <c r="T824" s="6">
        <f t="shared" si="1392"/>
        <v>0</v>
      </c>
      <c r="U824" s="6">
        <f t="shared" si="1392"/>
        <v>0</v>
      </c>
      <c r="V824" s="6">
        <f t="shared" si="1392"/>
        <v>0</v>
      </c>
      <c r="W824" s="6">
        <f t="shared" si="1392"/>
        <v>0</v>
      </c>
      <c r="X824" s="6">
        <f t="shared" si="1392"/>
        <v>0</v>
      </c>
      <c r="Y824" s="6">
        <f t="shared" si="1392"/>
        <v>0</v>
      </c>
      <c r="Z824" s="6">
        <f t="shared" si="1392"/>
        <v>0</v>
      </c>
      <c r="AA824" s="6">
        <f t="shared" si="1392"/>
        <v>0</v>
      </c>
      <c r="AB824" s="6">
        <f t="shared" si="1392"/>
        <v>0</v>
      </c>
      <c r="AC824" s="56"/>
      <c r="AD824" s="23"/>
    </row>
    <row r="825" spans="1:30" s="14" customFormat="1" ht="12.5">
      <c r="A825" s="85" t="s">
        <v>166</v>
      </c>
      <c r="B825" s="26">
        <v>651843</v>
      </c>
      <c r="C825" s="134">
        <f t="shared" si="1302"/>
        <v>54320.25</v>
      </c>
      <c r="D825" s="30"/>
      <c r="E825" s="7">
        <v>0.92490000000000006</v>
      </c>
      <c r="F825" s="30"/>
      <c r="G825" s="30"/>
      <c r="H825" s="30"/>
      <c r="I825" s="30"/>
      <c r="J825" s="7">
        <v>7.51E-2</v>
      </c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56"/>
      <c r="AD825" s="23"/>
    </row>
    <row r="826" spans="1:30" s="14" customFormat="1" ht="12.5">
      <c r="A826" s="84"/>
      <c r="B826" s="27"/>
      <c r="C826" s="134"/>
      <c r="D826" s="6">
        <f t="shared" ref="D826" si="1393">$C825*D825</f>
        <v>0</v>
      </c>
      <c r="E826" s="6">
        <f t="shared" ref="E826" si="1394">$C825*E825</f>
        <v>50240.799225000002</v>
      </c>
      <c r="F826" s="6">
        <f t="shared" ref="F826:O826" si="1395">$C825*F825</f>
        <v>0</v>
      </c>
      <c r="G826" s="6">
        <f t="shared" si="1395"/>
        <v>0</v>
      </c>
      <c r="H826" s="6">
        <f t="shared" si="1395"/>
        <v>0</v>
      </c>
      <c r="I826" s="6">
        <f t="shared" si="1395"/>
        <v>0</v>
      </c>
      <c r="J826" s="6">
        <f t="shared" si="1395"/>
        <v>4079.4507749999998</v>
      </c>
      <c r="K826" s="6">
        <f t="shared" si="1395"/>
        <v>0</v>
      </c>
      <c r="L826" s="6">
        <f t="shared" si="1395"/>
        <v>0</v>
      </c>
      <c r="M826" s="6">
        <f t="shared" si="1395"/>
        <v>0</v>
      </c>
      <c r="N826" s="6">
        <f t="shared" si="1395"/>
        <v>0</v>
      </c>
      <c r="O826" s="6">
        <f t="shared" si="1395"/>
        <v>0</v>
      </c>
      <c r="P826" s="6">
        <f t="shared" ref="P826" si="1396">$C825*P825</f>
        <v>0</v>
      </c>
      <c r="Q826" s="6">
        <f t="shared" ref="Q826" si="1397">$C825*Q825</f>
        <v>0</v>
      </c>
      <c r="R826" s="6">
        <f t="shared" ref="R826:AB826" si="1398">$C825*R825</f>
        <v>0</v>
      </c>
      <c r="S826" s="6">
        <f t="shared" si="1398"/>
        <v>0</v>
      </c>
      <c r="T826" s="6">
        <f t="shared" si="1398"/>
        <v>0</v>
      </c>
      <c r="U826" s="6">
        <f t="shared" si="1398"/>
        <v>0</v>
      </c>
      <c r="V826" s="6">
        <f t="shared" si="1398"/>
        <v>0</v>
      </c>
      <c r="W826" s="6">
        <f t="shared" si="1398"/>
        <v>0</v>
      </c>
      <c r="X826" s="6">
        <f t="shared" si="1398"/>
        <v>0</v>
      </c>
      <c r="Y826" s="6">
        <f t="shared" si="1398"/>
        <v>0</v>
      </c>
      <c r="Z826" s="6">
        <f t="shared" si="1398"/>
        <v>0</v>
      </c>
      <c r="AA826" s="6">
        <f t="shared" si="1398"/>
        <v>0</v>
      </c>
      <c r="AB826" s="6">
        <f t="shared" si="1398"/>
        <v>0</v>
      </c>
      <c r="AC826" s="56"/>
      <c r="AD826" s="23"/>
    </row>
    <row r="827" spans="1:30" s="14" customFormat="1" ht="12.5">
      <c r="A827" s="85" t="s">
        <v>167</v>
      </c>
      <c r="B827" s="26">
        <v>512387</v>
      </c>
      <c r="C827" s="134">
        <f t="shared" si="1302"/>
        <v>42698.92</v>
      </c>
      <c r="D827" s="30"/>
      <c r="E827" s="7">
        <v>0.96009999999999995</v>
      </c>
      <c r="F827" s="7">
        <v>6.1999999999999998E-3</v>
      </c>
      <c r="G827" s="30"/>
      <c r="H827" s="30"/>
      <c r="I827" s="7">
        <v>1.9E-3</v>
      </c>
      <c r="J827" s="7">
        <v>4.4000000000000003E-3</v>
      </c>
      <c r="K827" s="30"/>
      <c r="L827" s="7">
        <v>1.2999999999999999E-3</v>
      </c>
      <c r="M827" s="30"/>
      <c r="N827" s="30"/>
      <c r="O827" s="30"/>
      <c r="P827" s="30"/>
      <c r="Q827" s="30"/>
      <c r="R827" s="30"/>
      <c r="S827" s="30"/>
      <c r="T827" s="30"/>
      <c r="U827" s="7">
        <v>2.6100000000000002E-2</v>
      </c>
      <c r="V827" s="30"/>
      <c r="W827" s="30"/>
      <c r="X827" s="30"/>
      <c r="Y827" s="30"/>
      <c r="Z827" s="30"/>
      <c r="AA827" s="30"/>
      <c r="AB827" s="30"/>
      <c r="AC827" s="56"/>
      <c r="AD827" s="23"/>
    </row>
    <row r="828" spans="1:30" s="14" customFormat="1" ht="12.5">
      <c r="A828" s="84"/>
      <c r="B828" s="27"/>
      <c r="C828" s="134"/>
      <c r="D828" s="6">
        <f t="shared" ref="D828" si="1399">$C827*D827</f>
        <v>0</v>
      </c>
      <c r="E828" s="6">
        <f t="shared" ref="E828" si="1400">$C827*E827</f>
        <v>40995.233091999995</v>
      </c>
      <c r="F828" s="6">
        <f t="shared" ref="F828:O828" si="1401">$C827*F827</f>
        <v>264.73330399999998</v>
      </c>
      <c r="G828" s="6">
        <f t="shared" si="1401"/>
        <v>0</v>
      </c>
      <c r="H828" s="6">
        <f t="shared" si="1401"/>
        <v>0</v>
      </c>
      <c r="I828" s="6">
        <f t="shared" si="1401"/>
        <v>81.127948000000004</v>
      </c>
      <c r="J828" s="6">
        <f t="shared" si="1401"/>
        <v>187.875248</v>
      </c>
      <c r="K828" s="6">
        <f t="shared" si="1401"/>
        <v>0</v>
      </c>
      <c r="L828" s="6">
        <f t="shared" si="1401"/>
        <v>55.508595999999997</v>
      </c>
      <c r="M828" s="6">
        <f t="shared" si="1401"/>
        <v>0</v>
      </c>
      <c r="N828" s="6">
        <f t="shared" si="1401"/>
        <v>0</v>
      </c>
      <c r="O828" s="6">
        <f t="shared" si="1401"/>
        <v>0</v>
      </c>
      <c r="P828" s="6">
        <f t="shared" ref="P828" si="1402">$C827*P827</f>
        <v>0</v>
      </c>
      <c r="Q828" s="6">
        <f t="shared" ref="Q828" si="1403">$C827*Q827</f>
        <v>0</v>
      </c>
      <c r="R828" s="6">
        <f t="shared" ref="R828:AB828" si="1404">$C827*R827</f>
        <v>0</v>
      </c>
      <c r="S828" s="6">
        <f t="shared" si="1404"/>
        <v>0</v>
      </c>
      <c r="T828" s="6">
        <f t="shared" si="1404"/>
        <v>0</v>
      </c>
      <c r="U828" s="6">
        <f t="shared" si="1404"/>
        <v>1114.441812</v>
      </c>
      <c r="V828" s="6">
        <f t="shared" si="1404"/>
        <v>0</v>
      </c>
      <c r="W828" s="6">
        <f t="shared" si="1404"/>
        <v>0</v>
      </c>
      <c r="X828" s="6">
        <f t="shared" si="1404"/>
        <v>0</v>
      </c>
      <c r="Y828" s="6">
        <f t="shared" si="1404"/>
        <v>0</v>
      </c>
      <c r="Z828" s="6">
        <f t="shared" si="1404"/>
        <v>0</v>
      </c>
      <c r="AA828" s="6">
        <f t="shared" si="1404"/>
        <v>0</v>
      </c>
      <c r="AB828" s="6">
        <f t="shared" si="1404"/>
        <v>0</v>
      </c>
      <c r="AC828" s="56"/>
      <c r="AD828" s="23"/>
    </row>
    <row r="829" spans="1:30" s="14" customFormat="1" ht="12.5">
      <c r="A829" s="85" t="s">
        <v>168</v>
      </c>
      <c r="B829" s="26">
        <v>816307</v>
      </c>
      <c r="C829" s="134">
        <f t="shared" si="1302"/>
        <v>68025.58</v>
      </c>
      <c r="D829" s="30"/>
      <c r="E829" s="7">
        <v>0.68159999999999998</v>
      </c>
      <c r="F829" s="30"/>
      <c r="G829" s="7">
        <v>0.25269999999999998</v>
      </c>
      <c r="H829" s="30"/>
      <c r="I829" s="30"/>
      <c r="J829" s="7">
        <v>3.8800000000000001E-2</v>
      </c>
      <c r="K829" s="7">
        <v>1.0999999999999999E-2</v>
      </c>
      <c r="L829" s="30"/>
      <c r="M829" s="30"/>
      <c r="N829" s="30"/>
      <c r="O829" s="30"/>
      <c r="P829" s="30"/>
      <c r="Q829" s="30"/>
      <c r="R829" s="30"/>
      <c r="S829" s="30"/>
      <c r="T829" s="30"/>
      <c r="U829" s="7">
        <v>1.5900000000000001E-2</v>
      </c>
      <c r="V829" s="30"/>
      <c r="W829" s="30"/>
      <c r="X829" s="30"/>
      <c r="Y829" s="30"/>
      <c r="Z829" s="30"/>
      <c r="AA829" s="30"/>
      <c r="AB829" s="30"/>
      <c r="AC829" s="56"/>
      <c r="AD829" s="23"/>
    </row>
    <row r="830" spans="1:30" s="14" customFormat="1" ht="12.5">
      <c r="A830" s="84"/>
      <c r="B830" s="27"/>
      <c r="C830" s="134"/>
      <c r="D830" s="6">
        <f t="shared" ref="D830" si="1405">$C829*D829</f>
        <v>0</v>
      </c>
      <c r="E830" s="6">
        <f t="shared" ref="E830" si="1406">$C829*E829</f>
        <v>46366.235328000002</v>
      </c>
      <c r="F830" s="6">
        <f t="shared" ref="F830:O830" si="1407">$C829*F829</f>
        <v>0</v>
      </c>
      <c r="G830" s="6">
        <f t="shared" si="1407"/>
        <v>17190.064065999999</v>
      </c>
      <c r="H830" s="6">
        <f t="shared" si="1407"/>
        <v>0</v>
      </c>
      <c r="I830" s="6">
        <f t="shared" si="1407"/>
        <v>0</v>
      </c>
      <c r="J830" s="6">
        <f t="shared" si="1407"/>
        <v>2639.3925040000004</v>
      </c>
      <c r="K830" s="6">
        <f t="shared" si="1407"/>
        <v>748.28138000000001</v>
      </c>
      <c r="L830" s="6">
        <f t="shared" si="1407"/>
        <v>0</v>
      </c>
      <c r="M830" s="6">
        <f t="shared" si="1407"/>
        <v>0</v>
      </c>
      <c r="N830" s="6">
        <f t="shared" si="1407"/>
        <v>0</v>
      </c>
      <c r="O830" s="6">
        <f t="shared" si="1407"/>
        <v>0</v>
      </c>
      <c r="P830" s="6">
        <f t="shared" ref="P830" si="1408">$C829*P829</f>
        <v>0</v>
      </c>
      <c r="Q830" s="6">
        <f t="shared" ref="Q830" si="1409">$C829*Q829</f>
        <v>0</v>
      </c>
      <c r="R830" s="6">
        <f t="shared" ref="R830:AB830" si="1410">$C829*R829</f>
        <v>0</v>
      </c>
      <c r="S830" s="6">
        <f t="shared" si="1410"/>
        <v>0</v>
      </c>
      <c r="T830" s="6">
        <f t="shared" si="1410"/>
        <v>0</v>
      </c>
      <c r="U830" s="6">
        <f t="shared" si="1410"/>
        <v>1081.606722</v>
      </c>
      <c r="V830" s="6">
        <f t="shared" si="1410"/>
        <v>0</v>
      </c>
      <c r="W830" s="6">
        <f t="shared" si="1410"/>
        <v>0</v>
      </c>
      <c r="X830" s="6">
        <f t="shared" si="1410"/>
        <v>0</v>
      </c>
      <c r="Y830" s="6">
        <f t="shared" si="1410"/>
        <v>0</v>
      </c>
      <c r="Z830" s="6">
        <f t="shared" si="1410"/>
        <v>0</v>
      </c>
      <c r="AA830" s="6">
        <f t="shared" si="1410"/>
        <v>0</v>
      </c>
      <c r="AB830" s="6">
        <f t="shared" si="1410"/>
        <v>0</v>
      </c>
      <c r="AC830" s="56"/>
      <c r="AD830" s="23"/>
    </row>
    <row r="831" spans="1:30" s="14" customFormat="1" ht="12.5">
      <c r="A831" s="85" t="s">
        <v>196</v>
      </c>
      <c r="B831" s="26">
        <v>2821368</v>
      </c>
      <c r="C831" s="134">
        <f t="shared" si="1302"/>
        <v>235114</v>
      </c>
      <c r="D831" s="4"/>
      <c r="E831" s="4">
        <v>0.89970000000000006</v>
      </c>
      <c r="F831" s="4"/>
      <c r="G831" s="4"/>
      <c r="H831" s="4"/>
      <c r="I831" s="4"/>
      <c r="J831" s="4">
        <v>0.1003</v>
      </c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56"/>
      <c r="AD831" s="23"/>
    </row>
    <row r="832" spans="1:30" s="14" customFormat="1" ht="12.5">
      <c r="A832" s="84"/>
      <c r="B832" s="27"/>
      <c r="C832" s="134"/>
      <c r="D832" s="6">
        <f t="shared" ref="D832" si="1411">$C831*D831</f>
        <v>0</v>
      </c>
      <c r="E832" s="6">
        <f t="shared" ref="E832" si="1412">$C831*E831</f>
        <v>211532.06580000001</v>
      </c>
      <c r="F832" s="6">
        <f t="shared" ref="F832:O832" si="1413">$C831*F831</f>
        <v>0</v>
      </c>
      <c r="G832" s="6">
        <f t="shared" si="1413"/>
        <v>0</v>
      </c>
      <c r="H832" s="6">
        <f t="shared" si="1413"/>
        <v>0</v>
      </c>
      <c r="I832" s="6">
        <f t="shared" si="1413"/>
        <v>0</v>
      </c>
      <c r="J832" s="6">
        <f t="shared" si="1413"/>
        <v>23581.9342</v>
      </c>
      <c r="K832" s="6">
        <f t="shared" si="1413"/>
        <v>0</v>
      </c>
      <c r="L832" s="6">
        <f t="shared" si="1413"/>
        <v>0</v>
      </c>
      <c r="M832" s="6">
        <f t="shared" si="1413"/>
        <v>0</v>
      </c>
      <c r="N832" s="6">
        <f t="shared" si="1413"/>
        <v>0</v>
      </c>
      <c r="O832" s="6">
        <f t="shared" si="1413"/>
        <v>0</v>
      </c>
      <c r="P832" s="6">
        <f t="shared" ref="P832" si="1414">$C831*P831</f>
        <v>0</v>
      </c>
      <c r="Q832" s="6">
        <f t="shared" ref="Q832" si="1415">$C831*Q831</f>
        <v>0</v>
      </c>
      <c r="R832" s="6">
        <f t="shared" ref="R832:AB832" si="1416">$C831*R831</f>
        <v>0</v>
      </c>
      <c r="S832" s="6">
        <f t="shared" si="1416"/>
        <v>0</v>
      </c>
      <c r="T832" s="6">
        <f t="shared" si="1416"/>
        <v>0</v>
      </c>
      <c r="U832" s="6">
        <f t="shared" si="1416"/>
        <v>0</v>
      </c>
      <c r="V832" s="6">
        <f t="shared" si="1416"/>
        <v>0</v>
      </c>
      <c r="W832" s="6">
        <f t="shared" si="1416"/>
        <v>0</v>
      </c>
      <c r="X832" s="6">
        <f t="shared" si="1416"/>
        <v>0</v>
      </c>
      <c r="Y832" s="6">
        <f t="shared" si="1416"/>
        <v>0</v>
      </c>
      <c r="Z832" s="6">
        <f t="shared" si="1416"/>
        <v>0</v>
      </c>
      <c r="AA832" s="6">
        <f t="shared" si="1416"/>
        <v>0</v>
      </c>
      <c r="AB832" s="6">
        <f t="shared" si="1416"/>
        <v>0</v>
      </c>
      <c r="AC832" s="56"/>
      <c r="AD832" s="23"/>
    </row>
    <row r="833" spans="1:30" s="14" customFormat="1" ht="12.5">
      <c r="A833" s="85" t="s">
        <v>197</v>
      </c>
      <c r="B833" s="26">
        <v>1223321</v>
      </c>
      <c r="C833" s="134">
        <f t="shared" si="1302"/>
        <v>101943.42</v>
      </c>
      <c r="D833" s="4"/>
      <c r="E833" s="4">
        <v>0.96009999999999995</v>
      </c>
      <c r="F833" s="4">
        <v>6.1999999999999998E-3</v>
      </c>
      <c r="G833" s="4"/>
      <c r="H833" s="4"/>
      <c r="I833" s="4">
        <v>1.9E-3</v>
      </c>
      <c r="J833" s="4">
        <v>4.4000000000000003E-3</v>
      </c>
      <c r="K833" s="4"/>
      <c r="L833" s="4">
        <v>1.2999999999999999E-3</v>
      </c>
      <c r="M833" s="4"/>
      <c r="N833" s="4"/>
      <c r="O833" s="4"/>
      <c r="P833" s="4"/>
      <c r="Q833" s="4"/>
      <c r="R833" s="4"/>
      <c r="S833" s="4"/>
      <c r="T833" s="4"/>
      <c r="U833" s="4">
        <v>2.6100000000000002E-2</v>
      </c>
      <c r="V833" s="4"/>
      <c r="W833" s="4"/>
      <c r="X833" s="4"/>
      <c r="Y833" s="4"/>
      <c r="Z833" s="4"/>
      <c r="AA833" s="4"/>
      <c r="AB833" s="4"/>
      <c r="AC833" s="56"/>
      <c r="AD833" s="23"/>
    </row>
    <row r="834" spans="1:30" s="14" customFormat="1" ht="12.5">
      <c r="A834" s="84"/>
      <c r="B834" s="67"/>
      <c r="C834" s="134"/>
      <c r="D834" s="6">
        <f t="shared" ref="D834" si="1417">$C833*D833</f>
        <v>0</v>
      </c>
      <c r="E834" s="6">
        <f t="shared" ref="E834" si="1418">$C833*E833</f>
        <v>97875.877541999987</v>
      </c>
      <c r="F834" s="6">
        <f t="shared" ref="F834:O834" si="1419">$C833*F833</f>
        <v>632.04920399999992</v>
      </c>
      <c r="G834" s="6">
        <f t="shared" si="1419"/>
        <v>0</v>
      </c>
      <c r="H834" s="6">
        <f t="shared" si="1419"/>
        <v>0</v>
      </c>
      <c r="I834" s="6">
        <f t="shared" si="1419"/>
        <v>193.692498</v>
      </c>
      <c r="J834" s="6">
        <f t="shared" si="1419"/>
        <v>448.55104800000004</v>
      </c>
      <c r="K834" s="6">
        <f t="shared" si="1419"/>
        <v>0</v>
      </c>
      <c r="L834" s="6">
        <f t="shared" si="1419"/>
        <v>132.52644599999999</v>
      </c>
      <c r="M834" s="6">
        <f t="shared" si="1419"/>
        <v>0</v>
      </c>
      <c r="N834" s="6">
        <f t="shared" si="1419"/>
        <v>0</v>
      </c>
      <c r="O834" s="6">
        <f t="shared" si="1419"/>
        <v>0</v>
      </c>
      <c r="P834" s="6">
        <f t="shared" ref="P834" si="1420">$C833*P833</f>
        <v>0</v>
      </c>
      <c r="Q834" s="6">
        <f t="shared" ref="Q834" si="1421">$C833*Q833</f>
        <v>0</v>
      </c>
      <c r="R834" s="6">
        <f t="shared" ref="R834:AB834" si="1422">$C833*R833</f>
        <v>0</v>
      </c>
      <c r="S834" s="6">
        <f t="shared" si="1422"/>
        <v>0</v>
      </c>
      <c r="T834" s="6">
        <f t="shared" si="1422"/>
        <v>0</v>
      </c>
      <c r="U834" s="6">
        <f t="shared" si="1422"/>
        <v>2660.723262</v>
      </c>
      <c r="V834" s="6">
        <f t="shared" si="1422"/>
        <v>0</v>
      </c>
      <c r="W834" s="6">
        <f t="shared" si="1422"/>
        <v>0</v>
      </c>
      <c r="X834" s="6">
        <f t="shared" si="1422"/>
        <v>0</v>
      </c>
      <c r="Y834" s="6">
        <f t="shared" si="1422"/>
        <v>0</v>
      </c>
      <c r="Z834" s="6">
        <f t="shared" si="1422"/>
        <v>0</v>
      </c>
      <c r="AA834" s="6">
        <f t="shared" si="1422"/>
        <v>0</v>
      </c>
      <c r="AB834" s="6">
        <f t="shared" si="1422"/>
        <v>0</v>
      </c>
      <c r="AC834" s="56"/>
      <c r="AD834" s="23"/>
    </row>
    <row r="835" spans="1:30" s="14" customFormat="1" ht="12.5">
      <c r="A835" s="85" t="s">
        <v>198</v>
      </c>
      <c r="B835" s="26">
        <v>1656966</v>
      </c>
      <c r="C835" s="134">
        <f t="shared" si="1302"/>
        <v>138080.5</v>
      </c>
      <c r="D835" s="4"/>
      <c r="E835" s="4">
        <v>0.96009999999999995</v>
      </c>
      <c r="F835" s="4">
        <v>6.1999999999999998E-3</v>
      </c>
      <c r="G835" s="4"/>
      <c r="H835" s="4"/>
      <c r="I835" s="4">
        <v>1.9E-3</v>
      </c>
      <c r="J835" s="4">
        <v>4.4000000000000003E-3</v>
      </c>
      <c r="K835" s="4"/>
      <c r="L835" s="4">
        <v>1.2999999999999999E-3</v>
      </c>
      <c r="M835" s="4"/>
      <c r="N835" s="4"/>
      <c r="O835" s="4"/>
      <c r="P835" s="4"/>
      <c r="Q835" s="4"/>
      <c r="R835" s="4"/>
      <c r="S835" s="4"/>
      <c r="T835" s="4"/>
      <c r="U835" s="4">
        <v>2.6100000000000002E-2</v>
      </c>
      <c r="V835" s="4"/>
      <c r="W835" s="4"/>
      <c r="X835" s="4"/>
      <c r="Y835" s="4"/>
      <c r="Z835" s="4"/>
      <c r="AA835" s="4"/>
      <c r="AB835" s="4"/>
      <c r="AC835" s="56"/>
      <c r="AD835" s="23"/>
    </row>
    <row r="836" spans="1:30" s="14" customFormat="1" ht="12.5">
      <c r="A836" s="84"/>
      <c r="B836" s="27"/>
      <c r="C836" s="134"/>
      <c r="D836" s="6">
        <f t="shared" ref="D836" si="1423">$C835*D835</f>
        <v>0</v>
      </c>
      <c r="E836" s="6">
        <f t="shared" ref="E836" si="1424">$C835*E835</f>
        <v>132571.08804999999</v>
      </c>
      <c r="F836" s="6">
        <f t="shared" ref="F836:O836" si="1425">$C835*F835</f>
        <v>856.09910000000002</v>
      </c>
      <c r="G836" s="6">
        <f t="shared" si="1425"/>
        <v>0</v>
      </c>
      <c r="H836" s="6">
        <f t="shared" si="1425"/>
        <v>0</v>
      </c>
      <c r="I836" s="6">
        <f t="shared" si="1425"/>
        <v>262.35295000000002</v>
      </c>
      <c r="J836" s="6">
        <f t="shared" si="1425"/>
        <v>607.55420000000004</v>
      </c>
      <c r="K836" s="6">
        <f t="shared" si="1425"/>
        <v>0</v>
      </c>
      <c r="L836" s="6">
        <f t="shared" si="1425"/>
        <v>179.50465</v>
      </c>
      <c r="M836" s="6">
        <f t="shared" si="1425"/>
        <v>0</v>
      </c>
      <c r="N836" s="6">
        <f t="shared" si="1425"/>
        <v>0</v>
      </c>
      <c r="O836" s="6">
        <f t="shared" si="1425"/>
        <v>0</v>
      </c>
      <c r="P836" s="6">
        <f t="shared" ref="P836" si="1426">$C835*P835</f>
        <v>0</v>
      </c>
      <c r="Q836" s="6">
        <f t="shared" ref="Q836" si="1427">$C835*Q835</f>
        <v>0</v>
      </c>
      <c r="R836" s="6">
        <f t="shared" ref="R836:AB836" si="1428">$C835*R835</f>
        <v>0</v>
      </c>
      <c r="S836" s="6">
        <f t="shared" si="1428"/>
        <v>0</v>
      </c>
      <c r="T836" s="6">
        <f t="shared" si="1428"/>
        <v>0</v>
      </c>
      <c r="U836" s="6">
        <f t="shared" si="1428"/>
        <v>3603.9010500000004</v>
      </c>
      <c r="V836" s="6">
        <f t="shared" si="1428"/>
        <v>0</v>
      </c>
      <c r="W836" s="6">
        <f t="shared" si="1428"/>
        <v>0</v>
      </c>
      <c r="X836" s="6">
        <f t="shared" si="1428"/>
        <v>0</v>
      </c>
      <c r="Y836" s="6">
        <f t="shared" si="1428"/>
        <v>0</v>
      </c>
      <c r="Z836" s="6">
        <f t="shared" si="1428"/>
        <v>0</v>
      </c>
      <c r="AA836" s="6">
        <f t="shared" si="1428"/>
        <v>0</v>
      </c>
      <c r="AB836" s="6">
        <f t="shared" si="1428"/>
        <v>0</v>
      </c>
      <c r="AC836" s="56"/>
      <c r="AD836" s="23"/>
    </row>
    <row r="837" spans="1:30" s="14" customFormat="1" ht="12.5">
      <c r="A837" s="85" t="s">
        <v>199</v>
      </c>
      <c r="B837" s="26">
        <v>18239564</v>
      </c>
      <c r="C837" s="134">
        <f t="shared" si="1302"/>
        <v>1519963.67</v>
      </c>
      <c r="D837" s="4"/>
      <c r="E837" s="4">
        <v>0.88390000000000002</v>
      </c>
      <c r="F837" s="4">
        <v>7.1199999999999999E-2</v>
      </c>
      <c r="G837" s="4">
        <v>2.8899999999999999E-2</v>
      </c>
      <c r="H837" s="4"/>
      <c r="I837" s="4"/>
      <c r="J837" s="4"/>
      <c r="K837" s="4">
        <v>1.5800000000000002E-2</v>
      </c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>
        <v>2.0000000000000001E-4</v>
      </c>
      <c r="W837" s="4"/>
      <c r="X837" s="4"/>
      <c r="Y837" s="4"/>
      <c r="Z837" s="4"/>
      <c r="AA837" s="4"/>
      <c r="AB837" s="4"/>
      <c r="AC837" s="56"/>
      <c r="AD837" s="23"/>
    </row>
    <row r="838" spans="1:30" s="14" customFormat="1" ht="12.5">
      <c r="A838" s="84"/>
      <c r="B838" s="27"/>
      <c r="C838" s="134"/>
      <c r="D838" s="6">
        <f t="shared" ref="D838" si="1429">$C837*D837</f>
        <v>0</v>
      </c>
      <c r="E838" s="6">
        <f t="shared" ref="E838" si="1430">$C837*E837</f>
        <v>1343495.8879130001</v>
      </c>
      <c r="F838" s="6">
        <f>$C837*F837</f>
        <v>108221.41330399999</v>
      </c>
      <c r="G838" s="6">
        <f>$C837*G837</f>
        <v>43926.950062999997</v>
      </c>
      <c r="H838" s="6">
        <f>$C837*H837</f>
        <v>0</v>
      </c>
      <c r="I838" s="6">
        <f>$C837*I837</f>
        <v>0</v>
      </c>
      <c r="J838" s="6">
        <f>$C837*J837</f>
        <v>0</v>
      </c>
      <c r="K838" s="6">
        <f t="shared" ref="K838" si="1431">$C837*K837</f>
        <v>24015.425986000002</v>
      </c>
      <c r="L838" s="6">
        <f t="shared" ref="L838" si="1432">$C837*L837</f>
        <v>0</v>
      </c>
      <c r="M838" s="6">
        <f t="shared" ref="M838:AB838" si="1433">$C837*M837</f>
        <v>0</v>
      </c>
      <c r="N838" s="6">
        <f t="shared" si="1433"/>
        <v>0</v>
      </c>
      <c r="O838" s="6">
        <f t="shared" si="1433"/>
        <v>0</v>
      </c>
      <c r="P838" s="6">
        <f t="shared" si="1433"/>
        <v>0</v>
      </c>
      <c r="Q838" s="6">
        <f t="shared" si="1433"/>
        <v>0</v>
      </c>
      <c r="R838" s="6">
        <f t="shared" si="1433"/>
        <v>0</v>
      </c>
      <c r="S838" s="6">
        <f t="shared" si="1433"/>
        <v>0</v>
      </c>
      <c r="T838" s="6">
        <f t="shared" si="1433"/>
        <v>0</v>
      </c>
      <c r="U838" s="6">
        <f t="shared" si="1433"/>
        <v>0</v>
      </c>
      <c r="V838" s="6">
        <f t="shared" si="1433"/>
        <v>303.99273399999998</v>
      </c>
      <c r="W838" s="6">
        <f t="shared" si="1433"/>
        <v>0</v>
      </c>
      <c r="X838" s="6">
        <f t="shared" si="1433"/>
        <v>0</v>
      </c>
      <c r="Y838" s="6">
        <f t="shared" si="1433"/>
        <v>0</v>
      </c>
      <c r="Z838" s="6">
        <f t="shared" si="1433"/>
        <v>0</v>
      </c>
      <c r="AA838" s="6">
        <f t="shared" si="1433"/>
        <v>0</v>
      </c>
      <c r="AB838" s="6">
        <f t="shared" si="1433"/>
        <v>0</v>
      </c>
      <c r="AC838" s="56"/>
      <c r="AD838" s="23"/>
    </row>
    <row r="839" spans="1:30" s="14" customFormat="1" ht="12.5">
      <c r="A839" s="85" t="s">
        <v>200</v>
      </c>
      <c r="B839" s="26">
        <v>5275639</v>
      </c>
      <c r="C839" s="134">
        <f t="shared" si="1302"/>
        <v>439636.58</v>
      </c>
      <c r="D839" s="4"/>
      <c r="E839" s="4">
        <v>0.91920000000000002</v>
      </c>
      <c r="F839" s="4">
        <v>2.1899999999999999E-2</v>
      </c>
      <c r="G839" s="4">
        <v>1.14E-2</v>
      </c>
      <c r="H839" s="4">
        <v>2.9999999999999997E-4</v>
      </c>
      <c r="I839" s="4"/>
      <c r="J839" s="4"/>
      <c r="K839" s="4">
        <v>3.5999999999999997E-2</v>
      </c>
      <c r="L839" s="4">
        <v>1.0800000000000001E-2</v>
      </c>
      <c r="M839" s="4"/>
      <c r="N839" s="4"/>
      <c r="O839" s="4"/>
      <c r="P839" s="4"/>
      <c r="Q839" s="4"/>
      <c r="R839" s="4"/>
      <c r="S839" s="4"/>
      <c r="T839" s="4"/>
      <c r="U839" s="4"/>
      <c r="V839" s="4">
        <v>4.0000000000000002E-4</v>
      </c>
      <c r="W839" s="4"/>
      <c r="X839" s="4"/>
      <c r="Y839" s="4"/>
      <c r="Z839" s="4"/>
      <c r="AA839" s="4"/>
      <c r="AB839" s="4"/>
      <c r="AC839" s="56"/>
      <c r="AD839" s="23"/>
    </row>
    <row r="840" spans="1:30" s="14" customFormat="1" ht="12.5">
      <c r="A840" s="84"/>
      <c r="B840" s="27"/>
      <c r="C840" s="134"/>
      <c r="D840" s="6">
        <f t="shared" ref="D840" si="1434">$C839*D839</f>
        <v>0</v>
      </c>
      <c r="E840" s="6">
        <f t="shared" ref="E840" si="1435">$C839*E839</f>
        <v>404113.94433600002</v>
      </c>
      <c r="F840" s="6">
        <f t="shared" ref="F840:O840" si="1436">$C839*F839</f>
        <v>9628.0411019999992</v>
      </c>
      <c r="G840" s="6">
        <f t="shared" si="1436"/>
        <v>5011.8570120000004</v>
      </c>
      <c r="H840" s="6">
        <f t="shared" si="1436"/>
        <v>131.890974</v>
      </c>
      <c r="I840" s="6">
        <f t="shared" si="1436"/>
        <v>0</v>
      </c>
      <c r="J840" s="6">
        <f t="shared" si="1436"/>
        <v>0</v>
      </c>
      <c r="K840" s="6">
        <f t="shared" si="1436"/>
        <v>15826.916879999999</v>
      </c>
      <c r="L840" s="6">
        <f t="shared" si="1436"/>
        <v>4748.0750640000006</v>
      </c>
      <c r="M840" s="6">
        <f t="shared" si="1436"/>
        <v>0</v>
      </c>
      <c r="N840" s="6">
        <f t="shared" si="1436"/>
        <v>0</v>
      </c>
      <c r="O840" s="6">
        <f t="shared" si="1436"/>
        <v>0</v>
      </c>
      <c r="P840" s="6">
        <f t="shared" ref="P840" si="1437">$C839*P839</f>
        <v>0</v>
      </c>
      <c r="Q840" s="6">
        <f t="shared" ref="Q840" si="1438">$C839*Q839</f>
        <v>0</v>
      </c>
      <c r="R840" s="6">
        <f t="shared" ref="R840:AB840" si="1439">$C839*R839</f>
        <v>0</v>
      </c>
      <c r="S840" s="6">
        <f t="shared" si="1439"/>
        <v>0</v>
      </c>
      <c r="T840" s="6">
        <f t="shared" si="1439"/>
        <v>0</v>
      </c>
      <c r="U840" s="6">
        <f t="shared" si="1439"/>
        <v>0</v>
      </c>
      <c r="V840" s="6">
        <f t="shared" si="1439"/>
        <v>175.85463200000001</v>
      </c>
      <c r="W840" s="6">
        <f t="shared" si="1439"/>
        <v>0</v>
      </c>
      <c r="X840" s="6">
        <f t="shared" si="1439"/>
        <v>0</v>
      </c>
      <c r="Y840" s="6">
        <f t="shared" si="1439"/>
        <v>0</v>
      </c>
      <c r="Z840" s="6">
        <f t="shared" si="1439"/>
        <v>0</v>
      </c>
      <c r="AA840" s="6">
        <f t="shared" si="1439"/>
        <v>0</v>
      </c>
      <c r="AB840" s="6">
        <f t="shared" si="1439"/>
        <v>0</v>
      </c>
      <c r="AC840" s="56"/>
      <c r="AD840" s="23"/>
    </row>
    <row r="841" spans="1:30" s="14" customFormat="1" ht="12.5">
      <c r="A841" s="78" t="s">
        <v>201</v>
      </c>
      <c r="B841" s="26">
        <v>3407294.5</v>
      </c>
      <c r="C841" s="134">
        <f t="shared" si="1302"/>
        <v>283941.21000000002</v>
      </c>
      <c r="D841" s="35">
        <v>1.5800000000000002E-2</v>
      </c>
      <c r="E841" s="35">
        <v>0.1371</v>
      </c>
      <c r="F841" s="35">
        <v>5.4899999999999997E-2</v>
      </c>
      <c r="G841" s="35">
        <v>7.6899999999999996E-2</v>
      </c>
      <c r="H841" s="35">
        <v>4.1599999999999998E-2</v>
      </c>
      <c r="I841" s="35">
        <v>0.13250000000000001</v>
      </c>
      <c r="J841" s="35">
        <v>2.07E-2</v>
      </c>
      <c r="K841" s="35">
        <v>3.1800000000000002E-2</v>
      </c>
      <c r="L841" s="35">
        <v>1.6500000000000001E-2</v>
      </c>
      <c r="M841" s="35">
        <v>2.5700000000000001E-2</v>
      </c>
      <c r="N841" s="35">
        <v>0.14199999999999999</v>
      </c>
      <c r="O841" s="35">
        <v>2.3E-2</v>
      </c>
      <c r="P841" s="35">
        <v>0</v>
      </c>
      <c r="Q841" s="35">
        <v>3.7999999999999999E-2</v>
      </c>
      <c r="R841" s="35">
        <v>1.8800000000000001E-2</v>
      </c>
      <c r="S841" s="35">
        <v>4.1999999999999997E-3</v>
      </c>
      <c r="T841" s="35">
        <v>5.3199999999999997E-2</v>
      </c>
      <c r="U841" s="35">
        <v>1.8100000000000002E-2</v>
      </c>
      <c r="V841" s="35">
        <v>3.7900000000000003E-2</v>
      </c>
      <c r="W841" s="35">
        <v>4.58E-2</v>
      </c>
      <c r="X841" s="35">
        <v>6.2399999999999997E-2</v>
      </c>
      <c r="Y841" s="35">
        <v>2.5000000000000001E-3</v>
      </c>
      <c r="Z841" s="4">
        <v>0</v>
      </c>
      <c r="AA841" s="4">
        <v>5.9999999999999995E-4</v>
      </c>
      <c r="AB841" s="4">
        <v>0</v>
      </c>
      <c r="AC841" s="56"/>
      <c r="AD841" s="23"/>
    </row>
    <row r="842" spans="1:30" s="14" customFormat="1" ht="12.5">
      <c r="A842" s="79"/>
      <c r="B842" s="27"/>
      <c r="C842" s="134"/>
      <c r="D842" s="5">
        <f t="shared" ref="D842" si="1440">$C841*D841</f>
        <v>4486.2711180000006</v>
      </c>
      <c r="E842" s="5">
        <f t="shared" ref="E842" si="1441">$C841*E841</f>
        <v>38928.339891000003</v>
      </c>
      <c r="F842" s="5">
        <f t="shared" ref="F842:O842" si="1442">$C841*F841</f>
        <v>15588.372429000001</v>
      </c>
      <c r="G842" s="5">
        <f t="shared" si="1442"/>
        <v>21835.079049</v>
      </c>
      <c r="H842" s="5">
        <f t="shared" si="1442"/>
        <v>11811.954336000001</v>
      </c>
      <c r="I842" s="5">
        <f t="shared" si="1442"/>
        <v>37622.210325000007</v>
      </c>
      <c r="J842" s="5">
        <f t="shared" si="1442"/>
        <v>5877.5830470000001</v>
      </c>
      <c r="K842" s="5">
        <f t="shared" si="1442"/>
        <v>9029.3304780000017</v>
      </c>
      <c r="L842" s="5">
        <f t="shared" si="1442"/>
        <v>4685.0299650000006</v>
      </c>
      <c r="M842" s="5">
        <f t="shared" si="1442"/>
        <v>7297.2890970000008</v>
      </c>
      <c r="N842" s="5">
        <f t="shared" si="1442"/>
        <v>40319.651819999999</v>
      </c>
      <c r="O842" s="5">
        <f t="shared" si="1442"/>
        <v>6530.6478300000008</v>
      </c>
      <c r="P842" s="5">
        <f t="shared" ref="P842" si="1443">$C841*P841</f>
        <v>0</v>
      </c>
      <c r="Q842" s="5">
        <f t="shared" ref="Q842" si="1444">$C841*Q841</f>
        <v>10789.76598</v>
      </c>
      <c r="R842" s="5">
        <f t="shared" ref="R842:AB842" si="1445">$C841*R841</f>
        <v>5338.0947480000004</v>
      </c>
      <c r="S842" s="5">
        <f t="shared" si="1445"/>
        <v>1192.5530819999999</v>
      </c>
      <c r="T842" s="5">
        <f t="shared" si="1445"/>
        <v>15105.672372000001</v>
      </c>
      <c r="U842" s="5">
        <f t="shared" si="1445"/>
        <v>5139.3359010000004</v>
      </c>
      <c r="V842" s="5">
        <f t="shared" si="1445"/>
        <v>10761.371859000003</v>
      </c>
      <c r="W842" s="5">
        <f t="shared" si="1445"/>
        <v>13004.507418000001</v>
      </c>
      <c r="X842" s="5">
        <f t="shared" si="1445"/>
        <v>17717.931504</v>
      </c>
      <c r="Y842" s="5">
        <f t="shared" si="1445"/>
        <v>709.85302500000012</v>
      </c>
      <c r="Z842" s="5">
        <f t="shared" si="1445"/>
        <v>0</v>
      </c>
      <c r="AA842" s="5">
        <f t="shared" si="1445"/>
        <v>170.36472599999999</v>
      </c>
      <c r="AB842" s="5">
        <f t="shared" si="1445"/>
        <v>0</v>
      </c>
      <c r="AC842" s="56"/>
      <c r="AD842" s="23"/>
    </row>
    <row r="843" spans="1:30" s="14" customFormat="1" ht="12.5">
      <c r="A843" s="78" t="s">
        <v>442</v>
      </c>
      <c r="B843" s="15">
        <v>3407294.5</v>
      </c>
      <c r="C843" s="134">
        <f t="shared" si="1302"/>
        <v>283941.21000000002</v>
      </c>
      <c r="D843" s="4"/>
      <c r="E843" s="4">
        <v>0.53100000000000003</v>
      </c>
      <c r="F843" s="4"/>
      <c r="G843" s="4">
        <v>9.9500000000000005E-2</v>
      </c>
      <c r="H843" s="4"/>
      <c r="I843" s="4"/>
      <c r="J843" s="4">
        <v>5.5500000000000001E-2</v>
      </c>
      <c r="K843" s="4"/>
      <c r="L843" s="4">
        <v>3.8300000000000001E-2</v>
      </c>
      <c r="M843" s="4"/>
      <c r="N843" s="4">
        <v>0.2757</v>
      </c>
      <c r="O843" s="4">
        <v>0</v>
      </c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56"/>
      <c r="AD843" s="23"/>
    </row>
    <row r="844" spans="1:30" s="14" customFormat="1" ht="12.5">
      <c r="A844" s="79"/>
      <c r="B844" s="9"/>
      <c r="C844" s="134"/>
      <c r="D844" s="5">
        <f t="shared" ref="D844" si="1446">$C843*D843</f>
        <v>0</v>
      </c>
      <c r="E844" s="5">
        <f t="shared" ref="E844" si="1447">$C843*E843</f>
        <v>150772.78251000002</v>
      </c>
      <c r="F844" s="5">
        <f t="shared" ref="F844:O844" si="1448">$C843*F843</f>
        <v>0</v>
      </c>
      <c r="G844" s="5">
        <f t="shared" si="1448"/>
        <v>28252.150395000004</v>
      </c>
      <c r="H844" s="5">
        <f t="shared" si="1448"/>
        <v>0</v>
      </c>
      <c r="I844" s="5">
        <f t="shared" si="1448"/>
        <v>0</v>
      </c>
      <c r="J844" s="5">
        <f t="shared" si="1448"/>
        <v>15758.737155000001</v>
      </c>
      <c r="K844" s="5">
        <f t="shared" si="1448"/>
        <v>0</v>
      </c>
      <c r="L844" s="5">
        <f t="shared" si="1448"/>
        <v>10874.948343000002</v>
      </c>
      <c r="M844" s="5">
        <f t="shared" si="1448"/>
        <v>0</v>
      </c>
      <c r="N844" s="5">
        <f t="shared" si="1448"/>
        <v>78282.591597000006</v>
      </c>
      <c r="O844" s="5">
        <f t="shared" si="1448"/>
        <v>0</v>
      </c>
      <c r="P844" s="5">
        <f t="shared" ref="P844" si="1449">$C843*P843</f>
        <v>0</v>
      </c>
      <c r="Q844" s="5">
        <f t="shared" ref="Q844" si="1450">$C843*Q843</f>
        <v>0</v>
      </c>
      <c r="R844" s="5">
        <f t="shared" ref="R844:AB844" si="1451">$C843*R843</f>
        <v>0</v>
      </c>
      <c r="S844" s="5">
        <f t="shared" si="1451"/>
        <v>0</v>
      </c>
      <c r="T844" s="5">
        <f t="shared" si="1451"/>
        <v>0</v>
      </c>
      <c r="U844" s="5">
        <f t="shared" si="1451"/>
        <v>0</v>
      </c>
      <c r="V844" s="5">
        <f t="shared" si="1451"/>
        <v>0</v>
      </c>
      <c r="W844" s="5">
        <f t="shared" si="1451"/>
        <v>0</v>
      </c>
      <c r="X844" s="5">
        <f t="shared" si="1451"/>
        <v>0</v>
      </c>
      <c r="Y844" s="5">
        <f t="shared" si="1451"/>
        <v>0</v>
      </c>
      <c r="Z844" s="5">
        <f t="shared" si="1451"/>
        <v>0</v>
      </c>
      <c r="AA844" s="5">
        <f t="shared" si="1451"/>
        <v>0</v>
      </c>
      <c r="AB844" s="5">
        <f t="shared" si="1451"/>
        <v>0</v>
      </c>
      <c r="AC844" s="56"/>
      <c r="AD844" s="23"/>
    </row>
    <row r="845" spans="1:30" s="14" customFormat="1" ht="12.5">
      <c r="A845" s="85" t="s">
        <v>202</v>
      </c>
      <c r="B845" s="26">
        <v>475343</v>
      </c>
      <c r="C845" s="134">
        <f t="shared" si="1302"/>
        <v>39611.919999999998</v>
      </c>
      <c r="D845" s="4"/>
      <c r="E845" s="4"/>
      <c r="F845" s="4"/>
      <c r="G845" s="4">
        <v>0.73019999999999996</v>
      </c>
      <c r="H845" s="4"/>
      <c r="I845" s="4"/>
      <c r="J845" s="4">
        <v>0.19389999999999999</v>
      </c>
      <c r="K845" s="4"/>
      <c r="L845" s="4">
        <v>7.5899999999999995E-2</v>
      </c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56"/>
      <c r="AD845" s="23"/>
    </row>
    <row r="846" spans="1:30" s="14" customFormat="1" ht="12.5">
      <c r="A846" s="84"/>
      <c r="B846" s="27"/>
      <c r="C846" s="134"/>
      <c r="D846" s="6">
        <f t="shared" ref="D846" si="1452">$C845*D845</f>
        <v>0</v>
      </c>
      <c r="E846" s="6">
        <f t="shared" ref="E846" si="1453">$C845*E845</f>
        <v>0</v>
      </c>
      <c r="F846" s="6">
        <f t="shared" ref="F846:O846" si="1454">$C845*F845</f>
        <v>0</v>
      </c>
      <c r="G846" s="6">
        <f t="shared" si="1454"/>
        <v>28924.623983999998</v>
      </c>
      <c r="H846" s="6">
        <f t="shared" si="1454"/>
        <v>0</v>
      </c>
      <c r="I846" s="6">
        <f t="shared" si="1454"/>
        <v>0</v>
      </c>
      <c r="J846" s="6">
        <f t="shared" si="1454"/>
        <v>7680.7512879999995</v>
      </c>
      <c r="K846" s="6">
        <f t="shared" si="1454"/>
        <v>0</v>
      </c>
      <c r="L846" s="6">
        <f t="shared" si="1454"/>
        <v>3006.5447279999998</v>
      </c>
      <c r="M846" s="6">
        <f t="shared" si="1454"/>
        <v>0</v>
      </c>
      <c r="N846" s="6">
        <f t="shared" si="1454"/>
        <v>0</v>
      </c>
      <c r="O846" s="6">
        <f t="shared" si="1454"/>
        <v>0</v>
      </c>
      <c r="P846" s="6">
        <f t="shared" ref="P846" si="1455">$C845*P845</f>
        <v>0</v>
      </c>
      <c r="Q846" s="6">
        <f t="shared" ref="Q846" si="1456">$C845*Q845</f>
        <v>0</v>
      </c>
      <c r="R846" s="6">
        <f t="shared" ref="R846:AB846" si="1457">$C845*R845</f>
        <v>0</v>
      </c>
      <c r="S846" s="6">
        <f t="shared" si="1457"/>
        <v>0</v>
      </c>
      <c r="T846" s="6">
        <f t="shared" si="1457"/>
        <v>0</v>
      </c>
      <c r="U846" s="6">
        <f t="shared" si="1457"/>
        <v>0</v>
      </c>
      <c r="V846" s="6">
        <f t="shared" si="1457"/>
        <v>0</v>
      </c>
      <c r="W846" s="6">
        <f t="shared" si="1457"/>
        <v>0</v>
      </c>
      <c r="X846" s="6">
        <f t="shared" si="1457"/>
        <v>0</v>
      </c>
      <c r="Y846" s="6">
        <f t="shared" si="1457"/>
        <v>0</v>
      </c>
      <c r="Z846" s="6">
        <f t="shared" si="1457"/>
        <v>0</v>
      </c>
      <c r="AA846" s="6">
        <f t="shared" si="1457"/>
        <v>0</v>
      </c>
      <c r="AB846" s="6">
        <f t="shared" si="1457"/>
        <v>0</v>
      </c>
      <c r="AC846" s="56"/>
      <c r="AD846" s="23"/>
    </row>
    <row r="847" spans="1:30" s="14" customFormat="1" ht="12.5">
      <c r="A847" s="85" t="s">
        <v>203</v>
      </c>
      <c r="B847" s="26">
        <v>545241</v>
      </c>
      <c r="C847" s="134">
        <f t="shared" si="1302"/>
        <v>45436.75</v>
      </c>
      <c r="D847" s="4"/>
      <c r="E847" s="4">
        <v>0.96009999999999995</v>
      </c>
      <c r="F847" s="4">
        <v>6.1999999999999998E-3</v>
      </c>
      <c r="G847" s="4"/>
      <c r="H847" s="4"/>
      <c r="I847" s="4">
        <v>1.9E-3</v>
      </c>
      <c r="J847" s="4">
        <v>4.4000000000000003E-3</v>
      </c>
      <c r="K847" s="4"/>
      <c r="L847" s="4">
        <v>1.2999999999999999E-3</v>
      </c>
      <c r="M847" s="4"/>
      <c r="N847" s="4"/>
      <c r="O847" s="4"/>
      <c r="P847" s="4"/>
      <c r="Q847" s="4"/>
      <c r="R847" s="4"/>
      <c r="S847" s="4"/>
      <c r="T847" s="4"/>
      <c r="U847" s="4">
        <v>2.6100000000000002E-2</v>
      </c>
      <c r="V847" s="4"/>
      <c r="W847" s="4"/>
      <c r="X847" s="4"/>
      <c r="Y847" s="4"/>
      <c r="Z847" s="4"/>
      <c r="AA847" s="4"/>
      <c r="AB847" s="4"/>
      <c r="AC847" s="56"/>
      <c r="AD847" s="23"/>
    </row>
    <row r="848" spans="1:30" s="14" customFormat="1" ht="12.5">
      <c r="A848" s="84"/>
      <c r="B848" s="27"/>
      <c r="C848" s="134"/>
      <c r="D848" s="6">
        <f t="shared" ref="D848" si="1458">$C847*D847</f>
        <v>0</v>
      </c>
      <c r="E848" s="6">
        <f t="shared" ref="E848" si="1459">$C847*E847</f>
        <v>43623.823675</v>
      </c>
      <c r="F848" s="6">
        <f t="shared" ref="F848:Q848" si="1460">$C847*F847</f>
        <v>281.70785000000001</v>
      </c>
      <c r="G848" s="6">
        <f t="shared" si="1460"/>
        <v>0</v>
      </c>
      <c r="H848" s="6">
        <f t="shared" si="1460"/>
        <v>0</v>
      </c>
      <c r="I848" s="6">
        <f t="shared" si="1460"/>
        <v>86.329825</v>
      </c>
      <c r="J848" s="6">
        <f t="shared" si="1460"/>
        <v>199.92170000000002</v>
      </c>
      <c r="K848" s="6">
        <f t="shared" si="1460"/>
        <v>0</v>
      </c>
      <c r="L848" s="6">
        <f t="shared" si="1460"/>
        <v>59.067774999999997</v>
      </c>
      <c r="M848" s="6">
        <f t="shared" si="1460"/>
        <v>0</v>
      </c>
      <c r="N848" s="6">
        <f t="shared" si="1460"/>
        <v>0</v>
      </c>
      <c r="O848" s="6">
        <f t="shared" si="1460"/>
        <v>0</v>
      </c>
      <c r="P848" s="6">
        <f t="shared" si="1460"/>
        <v>0</v>
      </c>
      <c r="Q848" s="6">
        <f t="shared" si="1460"/>
        <v>0</v>
      </c>
      <c r="R848" s="6">
        <f t="shared" ref="R848" si="1461">$C847*R847</f>
        <v>0</v>
      </c>
      <c r="S848" s="6">
        <f t="shared" ref="S848" si="1462">$C847*S847</f>
        <v>0</v>
      </c>
      <c r="T848" s="6">
        <f t="shared" ref="T848:AB848" si="1463">$C847*T847</f>
        <v>0</v>
      </c>
      <c r="U848" s="6">
        <f t="shared" si="1463"/>
        <v>1185.899175</v>
      </c>
      <c r="V848" s="6">
        <f t="shared" si="1463"/>
        <v>0</v>
      </c>
      <c r="W848" s="6">
        <f t="shared" si="1463"/>
        <v>0</v>
      </c>
      <c r="X848" s="6">
        <f t="shared" si="1463"/>
        <v>0</v>
      </c>
      <c r="Y848" s="6">
        <f t="shared" si="1463"/>
        <v>0</v>
      </c>
      <c r="Z848" s="6">
        <f t="shared" si="1463"/>
        <v>0</v>
      </c>
      <c r="AA848" s="6">
        <f t="shared" si="1463"/>
        <v>0</v>
      </c>
      <c r="AB848" s="6">
        <f t="shared" si="1463"/>
        <v>0</v>
      </c>
      <c r="AC848" s="56"/>
      <c r="AD848" s="23"/>
    </row>
    <row r="849" spans="1:30" s="14" customFormat="1" ht="12.5">
      <c r="A849" s="85" t="s">
        <v>204</v>
      </c>
      <c r="B849" s="26">
        <v>2541862</v>
      </c>
      <c r="C849" s="134">
        <f t="shared" si="1302"/>
        <v>211821.83</v>
      </c>
      <c r="D849" s="4"/>
      <c r="E849" s="4">
        <v>0.1416</v>
      </c>
      <c r="F849" s="4">
        <v>0.1288</v>
      </c>
      <c r="G849" s="4">
        <v>0.58579999999999999</v>
      </c>
      <c r="H849" s="4"/>
      <c r="I849" s="4"/>
      <c r="J849" s="4">
        <v>7.1999999999999998E-3</v>
      </c>
      <c r="K849" s="4"/>
      <c r="L849" s="4">
        <v>7.9299999999999995E-2</v>
      </c>
      <c r="M849" s="4"/>
      <c r="N849" s="4"/>
      <c r="O849" s="4"/>
      <c r="P849" s="4"/>
      <c r="Q849" s="4"/>
      <c r="R849" s="4"/>
      <c r="S849" s="4"/>
      <c r="T849" s="4"/>
      <c r="U849" s="4">
        <v>5.7299999999999997E-2</v>
      </c>
      <c r="V849" s="4"/>
      <c r="W849" s="4"/>
      <c r="X849" s="4"/>
      <c r="Y849" s="4"/>
      <c r="Z849" s="4"/>
      <c r="AA849" s="4"/>
      <c r="AB849" s="4"/>
      <c r="AC849" s="56"/>
      <c r="AD849" s="23"/>
    </row>
    <row r="850" spans="1:30" s="14" customFormat="1" ht="12.5">
      <c r="A850" s="84"/>
      <c r="B850" s="27"/>
      <c r="C850" s="134"/>
      <c r="D850" s="6">
        <f t="shared" ref="D850" si="1464">$C849*D849</f>
        <v>0</v>
      </c>
      <c r="E850" s="6">
        <f t="shared" ref="E850" si="1465">$C849*E849</f>
        <v>29993.971127999997</v>
      </c>
      <c r="F850" s="6">
        <f t="shared" ref="F850:AB850" si="1466">$C849*F849</f>
        <v>27282.651703999996</v>
      </c>
      <c r="G850" s="6">
        <f t="shared" si="1466"/>
        <v>124085.22801399999</v>
      </c>
      <c r="H850" s="6">
        <f t="shared" si="1466"/>
        <v>0</v>
      </c>
      <c r="I850" s="6">
        <f t="shared" si="1466"/>
        <v>0</v>
      </c>
      <c r="J850" s="6">
        <f t="shared" si="1466"/>
        <v>1525.117176</v>
      </c>
      <c r="K850" s="6">
        <f t="shared" si="1466"/>
        <v>0</v>
      </c>
      <c r="L850" s="6">
        <f t="shared" si="1466"/>
        <v>16797.471118999998</v>
      </c>
      <c r="M850" s="6">
        <f t="shared" si="1466"/>
        <v>0</v>
      </c>
      <c r="N850" s="6">
        <f t="shared" si="1466"/>
        <v>0</v>
      </c>
      <c r="O850" s="6">
        <f t="shared" si="1466"/>
        <v>0</v>
      </c>
      <c r="P850" s="6">
        <f t="shared" si="1466"/>
        <v>0</v>
      </c>
      <c r="Q850" s="6">
        <f t="shared" si="1466"/>
        <v>0</v>
      </c>
      <c r="R850" s="6">
        <f t="shared" si="1466"/>
        <v>0</v>
      </c>
      <c r="S850" s="6">
        <f t="shared" si="1466"/>
        <v>0</v>
      </c>
      <c r="T850" s="6">
        <f t="shared" si="1466"/>
        <v>0</v>
      </c>
      <c r="U850" s="6">
        <f t="shared" si="1466"/>
        <v>12137.390858999999</v>
      </c>
      <c r="V850" s="6">
        <f t="shared" si="1466"/>
        <v>0</v>
      </c>
      <c r="W850" s="6">
        <f t="shared" si="1466"/>
        <v>0</v>
      </c>
      <c r="X850" s="6">
        <f t="shared" si="1466"/>
        <v>0</v>
      </c>
      <c r="Y850" s="6">
        <f t="shared" si="1466"/>
        <v>0</v>
      </c>
      <c r="Z850" s="6">
        <f t="shared" si="1466"/>
        <v>0</v>
      </c>
      <c r="AA850" s="6">
        <f t="shared" si="1466"/>
        <v>0</v>
      </c>
      <c r="AB850" s="6">
        <f t="shared" si="1466"/>
        <v>0</v>
      </c>
      <c r="AC850" s="56"/>
      <c r="AD850" s="23"/>
    </row>
    <row r="851" spans="1:30" s="14" customFormat="1" ht="12.5">
      <c r="A851" s="85" t="s">
        <v>164</v>
      </c>
      <c r="B851" s="26">
        <v>9132025</v>
      </c>
      <c r="C851" s="134">
        <f t="shared" si="1302"/>
        <v>761002.08</v>
      </c>
      <c r="D851" s="4"/>
      <c r="E851" s="4">
        <v>0.87219999999999998</v>
      </c>
      <c r="F851" s="4">
        <v>8.2199999999999995E-2</v>
      </c>
      <c r="G851" s="4">
        <v>3.5200000000000002E-2</v>
      </c>
      <c r="H851" s="4"/>
      <c r="I851" s="4"/>
      <c r="J851" s="4"/>
      <c r="K851" s="4"/>
      <c r="L851" s="4">
        <v>1.04E-2</v>
      </c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56"/>
      <c r="AD851" s="23"/>
    </row>
    <row r="852" spans="1:30" s="14" customFormat="1" ht="12.5">
      <c r="A852" s="84"/>
      <c r="B852" s="27"/>
      <c r="C852" s="134"/>
      <c r="D852" s="6">
        <f t="shared" ref="D852" si="1467">$C851*D851</f>
        <v>0</v>
      </c>
      <c r="E852" s="6">
        <f t="shared" ref="E852" si="1468">$C851*E851</f>
        <v>663746.01417599991</v>
      </c>
      <c r="F852" s="6">
        <f t="shared" ref="F852:AB852" si="1469">$C851*F851</f>
        <v>62554.370975999991</v>
      </c>
      <c r="G852" s="6">
        <f t="shared" si="1469"/>
        <v>26787.273216000001</v>
      </c>
      <c r="H852" s="6">
        <f t="shared" si="1469"/>
        <v>0</v>
      </c>
      <c r="I852" s="6">
        <f t="shared" si="1469"/>
        <v>0</v>
      </c>
      <c r="J852" s="6">
        <f t="shared" si="1469"/>
        <v>0</v>
      </c>
      <c r="K852" s="6">
        <f t="shared" si="1469"/>
        <v>0</v>
      </c>
      <c r="L852" s="6">
        <f t="shared" si="1469"/>
        <v>7914.4216319999996</v>
      </c>
      <c r="M852" s="6">
        <f t="shared" si="1469"/>
        <v>0</v>
      </c>
      <c r="N852" s="6">
        <f t="shared" si="1469"/>
        <v>0</v>
      </c>
      <c r="O852" s="6">
        <f t="shared" si="1469"/>
        <v>0</v>
      </c>
      <c r="P852" s="6">
        <f t="shared" si="1469"/>
        <v>0</v>
      </c>
      <c r="Q852" s="6">
        <f t="shared" si="1469"/>
        <v>0</v>
      </c>
      <c r="R852" s="6">
        <f t="shared" si="1469"/>
        <v>0</v>
      </c>
      <c r="S852" s="6">
        <f t="shared" si="1469"/>
        <v>0</v>
      </c>
      <c r="T852" s="6">
        <f t="shared" si="1469"/>
        <v>0</v>
      </c>
      <c r="U852" s="6">
        <f t="shared" si="1469"/>
        <v>0</v>
      </c>
      <c r="V852" s="6">
        <f t="shared" si="1469"/>
        <v>0</v>
      </c>
      <c r="W852" s="6">
        <f t="shared" si="1469"/>
        <v>0</v>
      </c>
      <c r="X852" s="6">
        <f t="shared" si="1469"/>
        <v>0</v>
      </c>
      <c r="Y852" s="6">
        <f t="shared" si="1469"/>
        <v>0</v>
      </c>
      <c r="Z852" s="6">
        <f t="shared" si="1469"/>
        <v>0</v>
      </c>
      <c r="AA852" s="6">
        <f t="shared" si="1469"/>
        <v>0</v>
      </c>
      <c r="AB852" s="6">
        <f t="shared" si="1469"/>
        <v>0</v>
      </c>
      <c r="AC852" s="56"/>
      <c r="AD852" s="23"/>
    </row>
    <row r="853" spans="1:30" s="14" customFormat="1" ht="12.5">
      <c r="A853" s="78" t="s">
        <v>205</v>
      </c>
      <c r="B853" s="26">
        <v>109044</v>
      </c>
      <c r="C853" s="134">
        <f t="shared" si="1302"/>
        <v>9087</v>
      </c>
      <c r="D853" s="35">
        <v>1.5800000000000002E-2</v>
      </c>
      <c r="E853" s="35">
        <v>0.1371</v>
      </c>
      <c r="F853" s="35">
        <v>5.4899999999999997E-2</v>
      </c>
      <c r="G853" s="35">
        <v>7.6899999999999996E-2</v>
      </c>
      <c r="H853" s="35">
        <v>4.1599999999999998E-2</v>
      </c>
      <c r="I853" s="35">
        <v>0.13250000000000001</v>
      </c>
      <c r="J853" s="35">
        <v>2.07E-2</v>
      </c>
      <c r="K853" s="35">
        <v>3.1800000000000002E-2</v>
      </c>
      <c r="L853" s="35">
        <v>1.6500000000000001E-2</v>
      </c>
      <c r="M853" s="35">
        <v>2.5700000000000001E-2</v>
      </c>
      <c r="N853" s="35">
        <v>0.14199999999999999</v>
      </c>
      <c r="O853" s="35">
        <v>2.3E-2</v>
      </c>
      <c r="P853" s="35">
        <v>0</v>
      </c>
      <c r="Q853" s="35">
        <v>3.7999999999999999E-2</v>
      </c>
      <c r="R853" s="35">
        <v>1.8800000000000001E-2</v>
      </c>
      <c r="S853" s="35">
        <v>4.1999999999999997E-3</v>
      </c>
      <c r="T853" s="35">
        <v>5.3199999999999997E-2</v>
      </c>
      <c r="U853" s="35">
        <v>1.8100000000000002E-2</v>
      </c>
      <c r="V853" s="35">
        <v>3.7900000000000003E-2</v>
      </c>
      <c r="W853" s="35">
        <v>4.58E-2</v>
      </c>
      <c r="X853" s="35">
        <v>6.2399999999999997E-2</v>
      </c>
      <c r="Y853" s="35">
        <v>2.5000000000000001E-3</v>
      </c>
      <c r="Z853" s="4">
        <v>0</v>
      </c>
      <c r="AA853" s="4">
        <v>5.9999999999999995E-4</v>
      </c>
      <c r="AB853" s="4">
        <v>0</v>
      </c>
      <c r="AC853" s="56"/>
      <c r="AD853" s="23"/>
    </row>
    <row r="854" spans="1:30" s="14" customFormat="1" ht="12.5">
      <c r="A854" s="79"/>
      <c r="B854" s="27"/>
      <c r="C854" s="134"/>
      <c r="D854" s="5">
        <f t="shared" ref="D854" si="1470">$C853*D853</f>
        <v>143.5746</v>
      </c>
      <c r="E854" s="5">
        <f t="shared" ref="E854" si="1471">$C853*E853</f>
        <v>1245.8277</v>
      </c>
      <c r="F854" s="5">
        <f t="shared" ref="F854:AB854" si="1472">$C853*F853</f>
        <v>498.87629999999996</v>
      </c>
      <c r="G854" s="5">
        <f t="shared" si="1472"/>
        <v>698.7903</v>
      </c>
      <c r="H854" s="5">
        <f t="shared" si="1472"/>
        <v>378.01919999999996</v>
      </c>
      <c r="I854" s="5">
        <f t="shared" si="1472"/>
        <v>1204.0275000000001</v>
      </c>
      <c r="J854" s="5">
        <f t="shared" si="1472"/>
        <v>188.1009</v>
      </c>
      <c r="K854" s="5">
        <f t="shared" si="1472"/>
        <v>288.96660000000003</v>
      </c>
      <c r="L854" s="5">
        <f t="shared" si="1472"/>
        <v>149.93550000000002</v>
      </c>
      <c r="M854" s="5">
        <f t="shared" si="1472"/>
        <v>233.5359</v>
      </c>
      <c r="N854" s="5">
        <f t="shared" si="1472"/>
        <v>1290.3539999999998</v>
      </c>
      <c r="O854" s="5">
        <f t="shared" si="1472"/>
        <v>209.001</v>
      </c>
      <c r="P854" s="5">
        <f t="shared" si="1472"/>
        <v>0</v>
      </c>
      <c r="Q854" s="5">
        <f t="shared" si="1472"/>
        <v>345.30599999999998</v>
      </c>
      <c r="R854" s="5">
        <f t="shared" si="1472"/>
        <v>170.8356</v>
      </c>
      <c r="S854" s="5">
        <f t="shared" si="1472"/>
        <v>38.165399999999998</v>
      </c>
      <c r="T854" s="5">
        <f t="shared" si="1472"/>
        <v>483.42839999999995</v>
      </c>
      <c r="U854" s="5">
        <f t="shared" si="1472"/>
        <v>164.47470000000001</v>
      </c>
      <c r="V854" s="5">
        <f t="shared" si="1472"/>
        <v>344.39730000000003</v>
      </c>
      <c r="W854" s="5">
        <f t="shared" si="1472"/>
        <v>416.18459999999999</v>
      </c>
      <c r="X854" s="5">
        <f t="shared" si="1472"/>
        <v>567.02879999999993</v>
      </c>
      <c r="Y854" s="5">
        <f t="shared" si="1472"/>
        <v>22.717500000000001</v>
      </c>
      <c r="Z854" s="5">
        <f t="shared" si="1472"/>
        <v>0</v>
      </c>
      <c r="AA854" s="5">
        <f t="shared" si="1472"/>
        <v>5.4521999999999995</v>
      </c>
      <c r="AB854" s="5">
        <f t="shared" si="1472"/>
        <v>0</v>
      </c>
      <c r="AC854" s="56"/>
      <c r="AD854" s="23"/>
    </row>
    <row r="855" spans="1:30" s="14" customFormat="1" ht="12.5">
      <c r="A855" s="78" t="s">
        <v>443</v>
      </c>
      <c r="B855" s="15">
        <v>109044</v>
      </c>
      <c r="C855" s="134">
        <f t="shared" si="1302"/>
        <v>9087</v>
      </c>
      <c r="D855" s="4"/>
      <c r="E855" s="4">
        <v>1</v>
      </c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56"/>
      <c r="AD855" s="23"/>
    </row>
    <row r="856" spans="1:30" s="14" customFormat="1" ht="12.5">
      <c r="A856" s="79"/>
      <c r="B856" s="9"/>
      <c r="C856" s="134"/>
      <c r="D856" s="5">
        <f t="shared" ref="D856" si="1473">$C855*D855</f>
        <v>0</v>
      </c>
      <c r="E856" s="5">
        <f t="shared" ref="E856" si="1474">$C855*E855</f>
        <v>9087</v>
      </c>
      <c r="F856" s="5">
        <f t="shared" ref="F856:O856" si="1475">$C855*F855</f>
        <v>0</v>
      </c>
      <c r="G856" s="5">
        <f t="shared" si="1475"/>
        <v>0</v>
      </c>
      <c r="H856" s="5">
        <f t="shared" si="1475"/>
        <v>0</v>
      </c>
      <c r="I856" s="5">
        <f t="shared" si="1475"/>
        <v>0</v>
      </c>
      <c r="J856" s="5">
        <f t="shared" si="1475"/>
        <v>0</v>
      </c>
      <c r="K856" s="5">
        <f t="shared" si="1475"/>
        <v>0</v>
      </c>
      <c r="L856" s="5">
        <f t="shared" si="1475"/>
        <v>0</v>
      </c>
      <c r="M856" s="5">
        <f t="shared" si="1475"/>
        <v>0</v>
      </c>
      <c r="N856" s="5">
        <f t="shared" si="1475"/>
        <v>0</v>
      </c>
      <c r="O856" s="5">
        <f t="shared" si="1475"/>
        <v>0</v>
      </c>
      <c r="P856" s="5">
        <f t="shared" ref="P856" si="1476">$C855*P855</f>
        <v>0</v>
      </c>
      <c r="Q856" s="5">
        <f t="shared" ref="Q856" si="1477">$C855*Q855</f>
        <v>0</v>
      </c>
      <c r="R856" s="5">
        <f t="shared" ref="R856:AB856" si="1478">$C855*R855</f>
        <v>0</v>
      </c>
      <c r="S856" s="5">
        <f t="shared" si="1478"/>
        <v>0</v>
      </c>
      <c r="T856" s="5">
        <f t="shared" si="1478"/>
        <v>0</v>
      </c>
      <c r="U856" s="5">
        <f t="shared" si="1478"/>
        <v>0</v>
      </c>
      <c r="V856" s="5">
        <f t="shared" si="1478"/>
        <v>0</v>
      </c>
      <c r="W856" s="5">
        <f t="shared" si="1478"/>
        <v>0</v>
      </c>
      <c r="X856" s="5">
        <f t="shared" si="1478"/>
        <v>0</v>
      </c>
      <c r="Y856" s="5">
        <f t="shared" si="1478"/>
        <v>0</v>
      </c>
      <c r="Z856" s="5">
        <f t="shared" si="1478"/>
        <v>0</v>
      </c>
      <c r="AA856" s="5">
        <f t="shared" si="1478"/>
        <v>0</v>
      </c>
      <c r="AB856" s="5">
        <f t="shared" si="1478"/>
        <v>0</v>
      </c>
      <c r="AC856" s="56"/>
      <c r="AD856" s="23"/>
    </row>
    <row r="857" spans="1:30" s="14" customFormat="1" ht="12.5">
      <c r="A857" s="85" t="s">
        <v>249</v>
      </c>
      <c r="B857" s="26">
        <v>8984709</v>
      </c>
      <c r="C857" s="134">
        <f t="shared" si="1302"/>
        <v>748725.75</v>
      </c>
      <c r="D857" s="37"/>
      <c r="E857" s="37">
        <v>0.34350000000000003</v>
      </c>
      <c r="F857" s="37">
        <v>3.9399999999999998E-2</v>
      </c>
      <c r="G857" s="37">
        <v>0.37040000000000001</v>
      </c>
      <c r="H857" s="37"/>
      <c r="I857" s="37"/>
      <c r="J857" s="37">
        <v>1.2E-2</v>
      </c>
      <c r="K857" s="37"/>
      <c r="L857" s="37">
        <v>0.1041</v>
      </c>
      <c r="M857" s="37"/>
      <c r="N857" s="37">
        <v>6.1899999999999997E-2</v>
      </c>
      <c r="O857" s="37"/>
      <c r="P857" s="37">
        <v>8.9999999999999998E-4</v>
      </c>
      <c r="Q857" s="37">
        <v>1.3899999999999999E-2</v>
      </c>
      <c r="R857" s="37"/>
      <c r="S857" s="37">
        <v>1.4E-3</v>
      </c>
      <c r="T857" s="37"/>
      <c r="U857" s="37">
        <v>3.09E-2</v>
      </c>
      <c r="V857" s="37"/>
      <c r="W857" s="37"/>
      <c r="X857" s="37">
        <v>0.02</v>
      </c>
      <c r="Y857" s="37">
        <v>8.0000000000000004E-4</v>
      </c>
      <c r="Z857" s="37">
        <v>8.0000000000000004E-4</v>
      </c>
      <c r="AA857" s="37">
        <v>0</v>
      </c>
      <c r="AB857" s="37">
        <v>0</v>
      </c>
      <c r="AC857" s="56"/>
      <c r="AD857" s="23"/>
    </row>
    <row r="858" spans="1:30" s="14" customFormat="1" ht="12.5">
      <c r="A858" s="84"/>
      <c r="B858" s="27"/>
      <c r="C858" s="134"/>
      <c r="D858" s="42">
        <f t="shared" ref="D858" si="1479">$C857*D857</f>
        <v>0</v>
      </c>
      <c r="E858" s="42">
        <f t="shared" ref="E858" si="1480">$C857*E857</f>
        <v>257187.29512500003</v>
      </c>
      <c r="F858" s="42">
        <f t="shared" ref="F858:AB858" si="1481">$C857*F857</f>
        <v>29499.794549999999</v>
      </c>
      <c r="G858" s="42">
        <f t="shared" si="1481"/>
        <v>277328.01780000003</v>
      </c>
      <c r="H858" s="42">
        <f t="shared" si="1481"/>
        <v>0</v>
      </c>
      <c r="I858" s="42">
        <f t="shared" si="1481"/>
        <v>0</v>
      </c>
      <c r="J858" s="42">
        <f t="shared" si="1481"/>
        <v>8984.7090000000007</v>
      </c>
      <c r="K858" s="42">
        <f t="shared" si="1481"/>
        <v>0</v>
      </c>
      <c r="L858" s="42">
        <f t="shared" si="1481"/>
        <v>77942.350575000004</v>
      </c>
      <c r="M858" s="42">
        <f t="shared" si="1481"/>
        <v>0</v>
      </c>
      <c r="N858" s="42">
        <f t="shared" si="1481"/>
        <v>46346.123925</v>
      </c>
      <c r="O858" s="42">
        <f t="shared" si="1481"/>
        <v>0</v>
      </c>
      <c r="P858" s="42">
        <f t="shared" si="1481"/>
        <v>673.85317499999996</v>
      </c>
      <c r="Q858" s="42">
        <f t="shared" si="1481"/>
        <v>10407.287924999999</v>
      </c>
      <c r="R858" s="42">
        <f t="shared" si="1481"/>
        <v>0</v>
      </c>
      <c r="S858" s="42">
        <f t="shared" si="1481"/>
        <v>1048.21605</v>
      </c>
      <c r="T858" s="42">
        <f t="shared" si="1481"/>
        <v>0</v>
      </c>
      <c r="U858" s="42">
        <f t="shared" si="1481"/>
        <v>23135.625674999999</v>
      </c>
      <c r="V858" s="42">
        <f t="shared" si="1481"/>
        <v>0</v>
      </c>
      <c r="W858" s="42">
        <f t="shared" si="1481"/>
        <v>0</v>
      </c>
      <c r="X858" s="42">
        <f t="shared" si="1481"/>
        <v>14974.514999999999</v>
      </c>
      <c r="Y858" s="42">
        <f t="shared" si="1481"/>
        <v>598.98059999999998</v>
      </c>
      <c r="Z858" s="42">
        <f t="shared" si="1481"/>
        <v>598.98059999999998</v>
      </c>
      <c r="AA858" s="42">
        <f t="shared" si="1481"/>
        <v>0</v>
      </c>
      <c r="AB858" s="42">
        <f t="shared" si="1481"/>
        <v>0</v>
      </c>
      <c r="AC858" s="56"/>
      <c r="AD858" s="23"/>
    </row>
    <row r="859" spans="1:30" s="14" customFormat="1" ht="12.5">
      <c r="A859" s="85" t="s">
        <v>250</v>
      </c>
      <c r="B859" s="26">
        <v>8051041</v>
      </c>
      <c r="C859" s="134">
        <f t="shared" ref="C859:C921" si="1482">ROUND(B859/12,2)</f>
        <v>670920.07999999996</v>
      </c>
      <c r="D859" s="4"/>
      <c r="E859" s="4">
        <v>0.88300000000000001</v>
      </c>
      <c r="F859" s="4"/>
      <c r="G859" s="4">
        <v>8.8599999999999998E-2</v>
      </c>
      <c r="H859" s="4"/>
      <c r="I859" s="4"/>
      <c r="J859" s="4">
        <v>2.8400000000000002E-2</v>
      </c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56"/>
      <c r="AD859" s="23"/>
    </row>
    <row r="860" spans="1:30" s="14" customFormat="1" ht="12.5">
      <c r="A860" s="84"/>
      <c r="B860" s="27"/>
      <c r="C860" s="134"/>
      <c r="D860" s="6">
        <f t="shared" ref="D860" si="1483">$C859*D859</f>
        <v>0</v>
      </c>
      <c r="E860" s="6">
        <f t="shared" ref="E860" si="1484">$C859*E859</f>
        <v>592422.43063999992</v>
      </c>
      <c r="F860" s="6">
        <f t="shared" ref="F860:AB860" si="1485">$C859*F859</f>
        <v>0</v>
      </c>
      <c r="G860" s="6">
        <f t="shared" si="1485"/>
        <v>59443.519087999994</v>
      </c>
      <c r="H860" s="6">
        <f t="shared" si="1485"/>
        <v>0</v>
      </c>
      <c r="I860" s="6">
        <f t="shared" si="1485"/>
        <v>0</v>
      </c>
      <c r="J860" s="6">
        <f t="shared" si="1485"/>
        <v>19054.130271999999</v>
      </c>
      <c r="K860" s="6">
        <f t="shared" si="1485"/>
        <v>0</v>
      </c>
      <c r="L860" s="6">
        <f t="shared" si="1485"/>
        <v>0</v>
      </c>
      <c r="M860" s="6">
        <f t="shared" si="1485"/>
        <v>0</v>
      </c>
      <c r="N860" s="6">
        <f t="shared" si="1485"/>
        <v>0</v>
      </c>
      <c r="O860" s="6">
        <f t="shared" si="1485"/>
        <v>0</v>
      </c>
      <c r="P860" s="6">
        <f t="shared" si="1485"/>
        <v>0</v>
      </c>
      <c r="Q860" s="6">
        <f t="shared" si="1485"/>
        <v>0</v>
      </c>
      <c r="R860" s="6">
        <f t="shared" si="1485"/>
        <v>0</v>
      </c>
      <c r="S860" s="6">
        <f t="shared" si="1485"/>
        <v>0</v>
      </c>
      <c r="T860" s="6">
        <f t="shared" si="1485"/>
        <v>0</v>
      </c>
      <c r="U860" s="6">
        <f t="shared" si="1485"/>
        <v>0</v>
      </c>
      <c r="V860" s="6">
        <f t="shared" si="1485"/>
        <v>0</v>
      </c>
      <c r="W860" s="6">
        <f t="shared" si="1485"/>
        <v>0</v>
      </c>
      <c r="X860" s="6">
        <f t="shared" si="1485"/>
        <v>0</v>
      </c>
      <c r="Y860" s="6">
        <f t="shared" si="1485"/>
        <v>0</v>
      </c>
      <c r="Z860" s="6">
        <f t="shared" si="1485"/>
        <v>0</v>
      </c>
      <c r="AA860" s="6">
        <f t="shared" si="1485"/>
        <v>0</v>
      </c>
      <c r="AB860" s="6">
        <f t="shared" si="1485"/>
        <v>0</v>
      </c>
      <c r="AC860" s="56"/>
      <c r="AD860" s="23"/>
    </row>
    <row r="861" spans="1:30" s="14" customFormat="1" ht="12.5">
      <c r="A861" s="85" t="s">
        <v>251</v>
      </c>
      <c r="B861" s="26">
        <v>10833331</v>
      </c>
      <c r="C861" s="134">
        <f t="shared" si="1482"/>
        <v>902777.58</v>
      </c>
      <c r="D861" s="4"/>
      <c r="E861" s="4">
        <v>0.87180000000000002</v>
      </c>
      <c r="F861" s="4"/>
      <c r="G861" s="4">
        <v>0.10059999999999999</v>
      </c>
      <c r="H861" s="4"/>
      <c r="I861" s="4"/>
      <c r="J861" s="4">
        <v>2.76E-2</v>
      </c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56"/>
      <c r="AD861" s="23"/>
    </row>
    <row r="862" spans="1:30" s="14" customFormat="1" ht="12.5">
      <c r="A862" s="84"/>
      <c r="B862" s="27"/>
      <c r="C862" s="134"/>
      <c r="D862" s="6">
        <f t="shared" ref="D862" si="1486">$C861*D861</f>
        <v>0</v>
      </c>
      <c r="E862" s="6">
        <f t="shared" ref="E862" si="1487">$C861*E861</f>
        <v>787041.49424399994</v>
      </c>
      <c r="F862" s="6">
        <f t="shared" ref="F862:AB862" si="1488">$C861*F861</f>
        <v>0</v>
      </c>
      <c r="G862" s="6">
        <f t="shared" si="1488"/>
        <v>90819.424547999995</v>
      </c>
      <c r="H862" s="6">
        <f t="shared" si="1488"/>
        <v>0</v>
      </c>
      <c r="I862" s="6">
        <f t="shared" si="1488"/>
        <v>0</v>
      </c>
      <c r="J862" s="6">
        <f t="shared" si="1488"/>
        <v>24916.661207999998</v>
      </c>
      <c r="K862" s="6">
        <f t="shared" si="1488"/>
        <v>0</v>
      </c>
      <c r="L862" s="6">
        <f t="shared" si="1488"/>
        <v>0</v>
      </c>
      <c r="M862" s="6">
        <f t="shared" si="1488"/>
        <v>0</v>
      </c>
      <c r="N862" s="6">
        <f t="shared" si="1488"/>
        <v>0</v>
      </c>
      <c r="O862" s="6">
        <f t="shared" si="1488"/>
        <v>0</v>
      </c>
      <c r="P862" s="6">
        <f t="shared" si="1488"/>
        <v>0</v>
      </c>
      <c r="Q862" s="6">
        <f t="shared" si="1488"/>
        <v>0</v>
      </c>
      <c r="R862" s="6">
        <f t="shared" si="1488"/>
        <v>0</v>
      </c>
      <c r="S862" s="6">
        <f t="shared" si="1488"/>
        <v>0</v>
      </c>
      <c r="T862" s="6">
        <f t="shared" si="1488"/>
        <v>0</v>
      </c>
      <c r="U862" s="6">
        <f t="shared" si="1488"/>
        <v>0</v>
      </c>
      <c r="V862" s="6">
        <f t="shared" si="1488"/>
        <v>0</v>
      </c>
      <c r="W862" s="6">
        <f t="shared" si="1488"/>
        <v>0</v>
      </c>
      <c r="X862" s="6">
        <f t="shared" si="1488"/>
        <v>0</v>
      </c>
      <c r="Y862" s="6">
        <f t="shared" si="1488"/>
        <v>0</v>
      </c>
      <c r="Z862" s="6">
        <f t="shared" si="1488"/>
        <v>0</v>
      </c>
      <c r="AA862" s="6">
        <f t="shared" si="1488"/>
        <v>0</v>
      </c>
      <c r="AB862" s="6">
        <f t="shared" si="1488"/>
        <v>0</v>
      </c>
      <c r="AC862" s="56"/>
      <c r="AD862" s="23"/>
    </row>
    <row r="863" spans="1:30" s="14" customFormat="1" ht="12.65" customHeight="1">
      <c r="A863" s="85" t="s">
        <v>252</v>
      </c>
      <c r="B863" s="26">
        <v>930913</v>
      </c>
      <c r="C863" s="134">
        <f t="shared" si="1482"/>
        <v>77576.08</v>
      </c>
      <c r="D863" s="4"/>
      <c r="E863" s="4">
        <v>0.89970000000000006</v>
      </c>
      <c r="F863" s="4"/>
      <c r="G863" s="4"/>
      <c r="H863" s="4"/>
      <c r="I863" s="4"/>
      <c r="J863" s="4">
        <v>0.1003</v>
      </c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56"/>
      <c r="AD863" s="23"/>
    </row>
    <row r="864" spans="1:30" s="14" customFormat="1" ht="12.5">
      <c r="A864" s="84"/>
      <c r="B864" s="27"/>
      <c r="C864" s="134"/>
      <c r="D864" s="6">
        <f t="shared" ref="D864" si="1489">$C863*D863</f>
        <v>0</v>
      </c>
      <c r="E864" s="6">
        <f t="shared" ref="E864" si="1490">$C863*E863</f>
        <v>69795.199176000009</v>
      </c>
      <c r="F864" s="6">
        <f t="shared" ref="F864:AB864" si="1491">$C863*F863</f>
        <v>0</v>
      </c>
      <c r="G864" s="6">
        <f t="shared" si="1491"/>
        <v>0</v>
      </c>
      <c r="H864" s="6">
        <f t="shared" si="1491"/>
        <v>0</v>
      </c>
      <c r="I864" s="6">
        <f t="shared" si="1491"/>
        <v>0</v>
      </c>
      <c r="J864" s="6">
        <f t="shared" si="1491"/>
        <v>7780.8808239999998</v>
      </c>
      <c r="K864" s="6">
        <f t="shared" si="1491"/>
        <v>0</v>
      </c>
      <c r="L864" s="6">
        <f t="shared" si="1491"/>
        <v>0</v>
      </c>
      <c r="M864" s="6">
        <f t="shared" si="1491"/>
        <v>0</v>
      </c>
      <c r="N864" s="6">
        <f t="shared" si="1491"/>
        <v>0</v>
      </c>
      <c r="O864" s="6">
        <f t="shared" si="1491"/>
        <v>0</v>
      </c>
      <c r="P864" s="6">
        <f t="shared" si="1491"/>
        <v>0</v>
      </c>
      <c r="Q864" s="6">
        <f t="shared" si="1491"/>
        <v>0</v>
      </c>
      <c r="R864" s="6">
        <f t="shared" si="1491"/>
        <v>0</v>
      </c>
      <c r="S864" s="6">
        <f t="shared" si="1491"/>
        <v>0</v>
      </c>
      <c r="T864" s="6">
        <f t="shared" si="1491"/>
        <v>0</v>
      </c>
      <c r="U864" s="6">
        <f t="shared" si="1491"/>
        <v>0</v>
      </c>
      <c r="V864" s="6">
        <f t="shared" si="1491"/>
        <v>0</v>
      </c>
      <c r="W864" s="6">
        <f t="shared" si="1491"/>
        <v>0</v>
      </c>
      <c r="X864" s="6">
        <f t="shared" si="1491"/>
        <v>0</v>
      </c>
      <c r="Y864" s="6">
        <f t="shared" si="1491"/>
        <v>0</v>
      </c>
      <c r="Z864" s="6">
        <f t="shared" si="1491"/>
        <v>0</v>
      </c>
      <c r="AA864" s="6">
        <f t="shared" si="1491"/>
        <v>0</v>
      </c>
      <c r="AB864" s="6">
        <f t="shared" si="1491"/>
        <v>0</v>
      </c>
      <c r="AC864" s="56"/>
      <c r="AD864" s="23"/>
    </row>
    <row r="865" spans="1:30" s="14" customFormat="1" ht="12.5">
      <c r="A865" s="85" t="s">
        <v>253</v>
      </c>
      <c r="B865" s="26">
        <v>2699841</v>
      </c>
      <c r="C865" s="134">
        <f t="shared" si="1482"/>
        <v>224986.75</v>
      </c>
      <c r="D865" s="4"/>
      <c r="E865" s="4">
        <v>0.90649999999999997</v>
      </c>
      <c r="F865" s="4"/>
      <c r="G865" s="4"/>
      <c r="H865" s="4"/>
      <c r="I865" s="4"/>
      <c r="J865" s="4">
        <v>9.35E-2</v>
      </c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56"/>
      <c r="AD865" s="23"/>
    </row>
    <row r="866" spans="1:30" s="14" customFormat="1" ht="12.5">
      <c r="A866" s="84"/>
      <c r="B866" s="27"/>
      <c r="C866" s="134"/>
      <c r="D866" s="6">
        <f t="shared" ref="D866" si="1492">$C865*D865</f>
        <v>0</v>
      </c>
      <c r="E866" s="6">
        <f t="shared" ref="E866" si="1493">$C865*E865</f>
        <v>203950.48887499998</v>
      </c>
      <c r="F866" s="6">
        <f t="shared" ref="F866:AB866" si="1494">$C865*F865</f>
        <v>0</v>
      </c>
      <c r="G866" s="6">
        <f t="shared" si="1494"/>
        <v>0</v>
      </c>
      <c r="H866" s="6">
        <f t="shared" si="1494"/>
        <v>0</v>
      </c>
      <c r="I866" s="6">
        <f t="shared" si="1494"/>
        <v>0</v>
      </c>
      <c r="J866" s="6">
        <f t="shared" si="1494"/>
        <v>21036.261125000001</v>
      </c>
      <c r="K866" s="6">
        <f t="shared" si="1494"/>
        <v>0</v>
      </c>
      <c r="L866" s="6">
        <f t="shared" si="1494"/>
        <v>0</v>
      </c>
      <c r="M866" s="6">
        <f t="shared" si="1494"/>
        <v>0</v>
      </c>
      <c r="N866" s="6">
        <f t="shared" si="1494"/>
        <v>0</v>
      </c>
      <c r="O866" s="6">
        <f t="shared" si="1494"/>
        <v>0</v>
      </c>
      <c r="P866" s="6">
        <f t="shared" si="1494"/>
        <v>0</v>
      </c>
      <c r="Q866" s="6">
        <f t="shared" si="1494"/>
        <v>0</v>
      </c>
      <c r="R866" s="6">
        <f t="shared" si="1494"/>
        <v>0</v>
      </c>
      <c r="S866" s="6">
        <f t="shared" si="1494"/>
        <v>0</v>
      </c>
      <c r="T866" s="6">
        <f t="shared" si="1494"/>
        <v>0</v>
      </c>
      <c r="U866" s="6">
        <f t="shared" si="1494"/>
        <v>0</v>
      </c>
      <c r="V866" s="6">
        <f t="shared" si="1494"/>
        <v>0</v>
      </c>
      <c r="W866" s="6">
        <f t="shared" si="1494"/>
        <v>0</v>
      </c>
      <c r="X866" s="6">
        <f t="shared" si="1494"/>
        <v>0</v>
      </c>
      <c r="Y866" s="6">
        <f t="shared" si="1494"/>
        <v>0</v>
      </c>
      <c r="Z866" s="6">
        <f t="shared" si="1494"/>
        <v>0</v>
      </c>
      <c r="AA866" s="6">
        <f t="shared" si="1494"/>
        <v>0</v>
      </c>
      <c r="AB866" s="6">
        <f t="shared" si="1494"/>
        <v>0</v>
      </c>
      <c r="AC866" s="56"/>
      <c r="AD866" s="23"/>
    </row>
    <row r="867" spans="1:30" s="14" customFormat="1" ht="12.5">
      <c r="A867" s="85" t="s">
        <v>254</v>
      </c>
      <c r="B867" s="26">
        <v>1213386</v>
      </c>
      <c r="C867" s="134">
        <f t="shared" si="1482"/>
        <v>101115.5</v>
      </c>
      <c r="D867" s="37"/>
      <c r="E867" s="37">
        <v>0.69410000000000005</v>
      </c>
      <c r="F867" s="37"/>
      <c r="G867" s="37">
        <v>0.2311</v>
      </c>
      <c r="H867" s="37"/>
      <c r="I867" s="37"/>
      <c r="J867" s="37"/>
      <c r="K867" s="37"/>
      <c r="L867" s="37"/>
      <c r="M867" s="37"/>
      <c r="N867" s="37"/>
      <c r="O867" s="37"/>
      <c r="P867" s="37">
        <v>1.9E-3</v>
      </c>
      <c r="Q867" s="37"/>
      <c r="R867" s="37"/>
      <c r="S867" s="37"/>
      <c r="T867" s="37"/>
      <c r="U867" s="37">
        <v>2.4199999999999999E-2</v>
      </c>
      <c r="V867" s="37"/>
      <c r="W867" s="37"/>
      <c r="X867" s="37">
        <v>4.5199999999999997E-2</v>
      </c>
      <c r="Y867" s="37">
        <v>1.8E-3</v>
      </c>
      <c r="Z867" s="37">
        <v>1.6999999999999999E-3</v>
      </c>
      <c r="AA867" s="37">
        <v>0</v>
      </c>
      <c r="AB867" s="37">
        <v>0</v>
      </c>
      <c r="AC867" s="56"/>
      <c r="AD867" s="23"/>
    </row>
    <row r="868" spans="1:30" s="14" customFormat="1" ht="12.5">
      <c r="A868" s="84"/>
      <c r="B868" s="27"/>
      <c r="C868" s="134"/>
      <c r="D868" s="42">
        <f t="shared" ref="D868" si="1495">$C867*D867</f>
        <v>0</v>
      </c>
      <c r="E868" s="42">
        <f t="shared" ref="E868" si="1496">$C867*E867</f>
        <v>70184.268550000008</v>
      </c>
      <c r="F868" s="42">
        <f t="shared" ref="F868:AB868" si="1497">$C867*F867</f>
        <v>0</v>
      </c>
      <c r="G868" s="42">
        <f t="shared" si="1497"/>
        <v>23367.79205</v>
      </c>
      <c r="H868" s="42">
        <f t="shared" si="1497"/>
        <v>0</v>
      </c>
      <c r="I868" s="42">
        <f t="shared" si="1497"/>
        <v>0</v>
      </c>
      <c r="J868" s="42">
        <f t="shared" si="1497"/>
        <v>0</v>
      </c>
      <c r="K868" s="42">
        <f t="shared" si="1497"/>
        <v>0</v>
      </c>
      <c r="L868" s="42">
        <f t="shared" si="1497"/>
        <v>0</v>
      </c>
      <c r="M868" s="42">
        <f t="shared" si="1497"/>
        <v>0</v>
      </c>
      <c r="N868" s="42">
        <f t="shared" si="1497"/>
        <v>0</v>
      </c>
      <c r="O868" s="42">
        <f t="shared" si="1497"/>
        <v>0</v>
      </c>
      <c r="P868" s="42">
        <f t="shared" si="1497"/>
        <v>192.11945</v>
      </c>
      <c r="Q868" s="42">
        <f t="shared" si="1497"/>
        <v>0</v>
      </c>
      <c r="R868" s="42">
        <f t="shared" si="1497"/>
        <v>0</v>
      </c>
      <c r="S868" s="42">
        <f t="shared" si="1497"/>
        <v>0</v>
      </c>
      <c r="T868" s="42">
        <f t="shared" si="1497"/>
        <v>0</v>
      </c>
      <c r="U868" s="42">
        <f t="shared" si="1497"/>
        <v>2446.9951000000001</v>
      </c>
      <c r="V868" s="42">
        <f t="shared" si="1497"/>
        <v>0</v>
      </c>
      <c r="W868" s="42">
        <f t="shared" si="1497"/>
        <v>0</v>
      </c>
      <c r="X868" s="42">
        <f t="shared" si="1497"/>
        <v>4570.4205999999995</v>
      </c>
      <c r="Y868" s="42">
        <f t="shared" si="1497"/>
        <v>182.00790000000001</v>
      </c>
      <c r="Z868" s="42">
        <f t="shared" si="1497"/>
        <v>171.89634999999998</v>
      </c>
      <c r="AA868" s="42">
        <f t="shared" si="1497"/>
        <v>0</v>
      </c>
      <c r="AB868" s="42">
        <f t="shared" si="1497"/>
        <v>0</v>
      </c>
      <c r="AC868" s="56"/>
      <c r="AD868" s="23"/>
    </row>
    <row r="869" spans="1:30" s="14" customFormat="1" ht="12.5">
      <c r="A869" s="78" t="s">
        <v>255</v>
      </c>
      <c r="B869" s="26">
        <v>1153644.5</v>
      </c>
      <c r="C869" s="134">
        <f t="shared" si="1482"/>
        <v>96137.04</v>
      </c>
      <c r="D869" s="35">
        <v>1.5800000000000002E-2</v>
      </c>
      <c r="E869" s="35">
        <v>0.1371</v>
      </c>
      <c r="F869" s="35">
        <v>5.4899999999999997E-2</v>
      </c>
      <c r="G869" s="35">
        <v>7.6899999999999996E-2</v>
      </c>
      <c r="H869" s="35">
        <v>4.1599999999999998E-2</v>
      </c>
      <c r="I869" s="35">
        <v>0.13250000000000001</v>
      </c>
      <c r="J869" s="35">
        <v>2.07E-2</v>
      </c>
      <c r="K869" s="35">
        <v>3.1800000000000002E-2</v>
      </c>
      <c r="L869" s="35">
        <v>1.6500000000000001E-2</v>
      </c>
      <c r="M869" s="35">
        <v>2.5700000000000001E-2</v>
      </c>
      <c r="N869" s="35">
        <v>0.14199999999999999</v>
      </c>
      <c r="O869" s="35">
        <v>2.3E-2</v>
      </c>
      <c r="P869" s="35">
        <v>0</v>
      </c>
      <c r="Q869" s="35">
        <v>3.7999999999999999E-2</v>
      </c>
      <c r="R869" s="35">
        <v>1.8800000000000001E-2</v>
      </c>
      <c r="S869" s="35">
        <v>4.1999999999999997E-3</v>
      </c>
      <c r="T869" s="35">
        <v>5.3199999999999997E-2</v>
      </c>
      <c r="U869" s="35">
        <v>1.8100000000000002E-2</v>
      </c>
      <c r="V869" s="35">
        <v>3.7900000000000003E-2</v>
      </c>
      <c r="W869" s="35">
        <v>4.58E-2</v>
      </c>
      <c r="X869" s="35">
        <v>6.2399999999999997E-2</v>
      </c>
      <c r="Y869" s="35">
        <v>2.5000000000000001E-3</v>
      </c>
      <c r="Z869" s="4">
        <v>0</v>
      </c>
      <c r="AA869" s="4">
        <v>5.9999999999999995E-4</v>
      </c>
      <c r="AB869" s="4">
        <v>0</v>
      </c>
      <c r="AC869" s="56"/>
      <c r="AD869" s="23"/>
    </row>
    <row r="870" spans="1:30" s="14" customFormat="1" ht="12.5">
      <c r="A870" s="79"/>
      <c r="B870" s="27"/>
      <c r="C870" s="134"/>
      <c r="D870" s="5">
        <f t="shared" ref="D870" si="1498">$C869*D869</f>
        <v>1518.965232</v>
      </c>
      <c r="E870" s="5">
        <f t="shared" ref="E870" si="1499">$C869*E869</f>
        <v>13180.388183999999</v>
      </c>
      <c r="F870" s="5">
        <f t="shared" ref="F870:AB870" si="1500">$C869*F869</f>
        <v>5277.9234959999994</v>
      </c>
      <c r="G870" s="5">
        <f t="shared" si="1500"/>
        <v>7392.9383759999992</v>
      </c>
      <c r="H870" s="5">
        <f t="shared" si="1500"/>
        <v>3999.3008639999994</v>
      </c>
      <c r="I870" s="5">
        <f t="shared" si="1500"/>
        <v>12738.157799999999</v>
      </c>
      <c r="J870" s="5">
        <f t="shared" si="1500"/>
        <v>1990.0367279999998</v>
      </c>
      <c r="K870" s="5">
        <f t="shared" si="1500"/>
        <v>3057.1578719999998</v>
      </c>
      <c r="L870" s="5">
        <f t="shared" si="1500"/>
        <v>1586.26116</v>
      </c>
      <c r="M870" s="5">
        <f t="shared" si="1500"/>
        <v>2470.7219279999999</v>
      </c>
      <c r="N870" s="5">
        <f t="shared" si="1500"/>
        <v>13651.459679999998</v>
      </c>
      <c r="O870" s="5">
        <f t="shared" si="1500"/>
        <v>2211.1519199999998</v>
      </c>
      <c r="P870" s="5">
        <f t="shared" si="1500"/>
        <v>0</v>
      </c>
      <c r="Q870" s="5">
        <f t="shared" si="1500"/>
        <v>3653.2075199999995</v>
      </c>
      <c r="R870" s="5">
        <f t="shared" si="1500"/>
        <v>1807.376352</v>
      </c>
      <c r="S870" s="5">
        <f t="shared" si="1500"/>
        <v>403.77556799999996</v>
      </c>
      <c r="T870" s="5">
        <f t="shared" si="1500"/>
        <v>5114.4905279999994</v>
      </c>
      <c r="U870" s="5">
        <f t="shared" si="1500"/>
        <v>1740.080424</v>
      </c>
      <c r="V870" s="5">
        <f t="shared" si="1500"/>
        <v>3643.5938160000001</v>
      </c>
      <c r="W870" s="5">
        <f t="shared" si="1500"/>
        <v>4403.0764319999998</v>
      </c>
      <c r="X870" s="5">
        <f t="shared" si="1500"/>
        <v>5998.9512959999993</v>
      </c>
      <c r="Y870" s="5">
        <f t="shared" si="1500"/>
        <v>240.34259999999998</v>
      </c>
      <c r="Z870" s="5">
        <f t="shared" si="1500"/>
        <v>0</v>
      </c>
      <c r="AA870" s="5">
        <f t="shared" si="1500"/>
        <v>57.682223999999991</v>
      </c>
      <c r="AB870" s="5">
        <f t="shared" si="1500"/>
        <v>0</v>
      </c>
      <c r="AC870" s="56"/>
      <c r="AD870" s="23"/>
    </row>
    <row r="871" spans="1:30" s="14" customFormat="1" ht="12.5">
      <c r="A871" s="78" t="s">
        <v>444</v>
      </c>
      <c r="B871" s="15">
        <v>1153644.5</v>
      </c>
      <c r="C871" s="134">
        <f t="shared" si="1482"/>
        <v>96137.04</v>
      </c>
      <c r="D871" s="4"/>
      <c r="E871" s="4">
        <v>1</v>
      </c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56"/>
      <c r="AD871" s="23"/>
    </row>
    <row r="872" spans="1:30" s="14" customFormat="1" ht="12.5">
      <c r="A872" s="79"/>
      <c r="B872" s="9"/>
      <c r="C872" s="134"/>
      <c r="D872" s="5">
        <f t="shared" ref="D872" si="1501">$C871*D871</f>
        <v>0</v>
      </c>
      <c r="E872" s="5">
        <f t="shared" ref="E872" si="1502">$C871*E871</f>
        <v>96137.04</v>
      </c>
      <c r="F872" s="5">
        <f t="shared" ref="F872:O872" si="1503">$C871*F871</f>
        <v>0</v>
      </c>
      <c r="G872" s="5">
        <f t="shared" si="1503"/>
        <v>0</v>
      </c>
      <c r="H872" s="5">
        <f t="shared" si="1503"/>
        <v>0</v>
      </c>
      <c r="I872" s="5">
        <f t="shared" si="1503"/>
        <v>0</v>
      </c>
      <c r="J872" s="5">
        <f t="shared" si="1503"/>
        <v>0</v>
      </c>
      <c r="K872" s="5">
        <f t="shared" si="1503"/>
        <v>0</v>
      </c>
      <c r="L872" s="5">
        <f t="shared" si="1503"/>
        <v>0</v>
      </c>
      <c r="M872" s="5">
        <f t="shared" si="1503"/>
        <v>0</v>
      </c>
      <c r="N872" s="5">
        <f t="shared" si="1503"/>
        <v>0</v>
      </c>
      <c r="O872" s="5">
        <f t="shared" si="1503"/>
        <v>0</v>
      </c>
      <c r="P872" s="5">
        <f t="shared" ref="P872" si="1504">$C871*P871</f>
        <v>0</v>
      </c>
      <c r="Q872" s="5">
        <f t="shared" ref="Q872" si="1505">$C871*Q871</f>
        <v>0</v>
      </c>
      <c r="R872" s="5">
        <f t="shared" ref="R872:AB872" si="1506">$C871*R871</f>
        <v>0</v>
      </c>
      <c r="S872" s="5">
        <f t="shared" si="1506"/>
        <v>0</v>
      </c>
      <c r="T872" s="5">
        <f t="shared" si="1506"/>
        <v>0</v>
      </c>
      <c r="U872" s="5">
        <f t="shared" si="1506"/>
        <v>0</v>
      </c>
      <c r="V872" s="5">
        <f t="shared" si="1506"/>
        <v>0</v>
      </c>
      <c r="W872" s="5">
        <f t="shared" si="1506"/>
        <v>0</v>
      </c>
      <c r="X872" s="5">
        <f t="shared" si="1506"/>
        <v>0</v>
      </c>
      <c r="Y872" s="5">
        <f t="shared" si="1506"/>
        <v>0</v>
      </c>
      <c r="Z872" s="5">
        <f t="shared" si="1506"/>
        <v>0</v>
      </c>
      <c r="AA872" s="5">
        <f t="shared" si="1506"/>
        <v>0</v>
      </c>
      <c r="AB872" s="5">
        <f t="shared" si="1506"/>
        <v>0</v>
      </c>
      <c r="AC872" s="56"/>
      <c r="AD872" s="23"/>
    </row>
    <row r="873" spans="1:30" s="14" customFormat="1" ht="12.5">
      <c r="A873" s="85" t="s">
        <v>256</v>
      </c>
      <c r="B873" s="26">
        <v>7248989</v>
      </c>
      <c r="C873" s="134">
        <f t="shared" si="1482"/>
        <v>604082.42000000004</v>
      </c>
      <c r="D873" s="4"/>
      <c r="E873" s="4">
        <v>0.93740000000000001</v>
      </c>
      <c r="F873" s="4">
        <v>4.3999999999999997E-2</v>
      </c>
      <c r="G873" s="4">
        <v>7.4000000000000003E-3</v>
      </c>
      <c r="H873" s="4"/>
      <c r="I873" s="4"/>
      <c r="J873" s="4"/>
      <c r="K873" s="4"/>
      <c r="L873" s="4">
        <v>1.11E-2</v>
      </c>
      <c r="M873" s="4"/>
      <c r="N873" s="4"/>
      <c r="O873" s="4"/>
      <c r="P873" s="4"/>
      <c r="Q873" s="4"/>
      <c r="R873" s="4"/>
      <c r="S873" s="4"/>
      <c r="T873" s="4"/>
      <c r="U873" s="4">
        <v>1E-4</v>
      </c>
      <c r="V873" s="4"/>
      <c r="W873" s="4"/>
      <c r="X873" s="4"/>
      <c r="Y873" s="4"/>
      <c r="Z873" s="4"/>
      <c r="AA873" s="4"/>
      <c r="AB873" s="4"/>
      <c r="AC873" s="56"/>
      <c r="AD873" s="23"/>
    </row>
    <row r="874" spans="1:30" s="14" customFormat="1" ht="12.5">
      <c r="A874" s="84"/>
      <c r="B874" s="27"/>
      <c r="C874" s="134"/>
      <c r="D874" s="6">
        <f t="shared" ref="D874" si="1507">$C873*D873</f>
        <v>0</v>
      </c>
      <c r="E874" s="6">
        <f t="shared" ref="E874" si="1508">$C873*E873</f>
        <v>566266.86050800001</v>
      </c>
      <c r="F874" s="6">
        <f t="shared" ref="F874:AB874" si="1509">$C873*F873</f>
        <v>26579.626479999999</v>
      </c>
      <c r="G874" s="6">
        <f t="shared" si="1509"/>
        <v>4470.2099080000007</v>
      </c>
      <c r="H874" s="6">
        <f t="shared" si="1509"/>
        <v>0</v>
      </c>
      <c r="I874" s="6">
        <f t="shared" si="1509"/>
        <v>0</v>
      </c>
      <c r="J874" s="6">
        <f t="shared" si="1509"/>
        <v>0</v>
      </c>
      <c r="K874" s="6">
        <f t="shared" si="1509"/>
        <v>0</v>
      </c>
      <c r="L874" s="6">
        <f t="shared" si="1509"/>
        <v>6705.3148620000011</v>
      </c>
      <c r="M874" s="6">
        <f t="shared" si="1509"/>
        <v>0</v>
      </c>
      <c r="N874" s="6">
        <f t="shared" si="1509"/>
        <v>0</v>
      </c>
      <c r="O874" s="6">
        <f t="shared" si="1509"/>
        <v>0</v>
      </c>
      <c r="P874" s="6">
        <f t="shared" si="1509"/>
        <v>0</v>
      </c>
      <c r="Q874" s="6">
        <f t="shared" si="1509"/>
        <v>0</v>
      </c>
      <c r="R874" s="6">
        <f t="shared" si="1509"/>
        <v>0</v>
      </c>
      <c r="S874" s="6">
        <f t="shared" si="1509"/>
        <v>0</v>
      </c>
      <c r="T874" s="6">
        <f t="shared" si="1509"/>
        <v>0</v>
      </c>
      <c r="U874" s="6">
        <f t="shared" si="1509"/>
        <v>60.408242000000008</v>
      </c>
      <c r="V874" s="6">
        <f t="shared" si="1509"/>
        <v>0</v>
      </c>
      <c r="W874" s="6">
        <f t="shared" si="1509"/>
        <v>0</v>
      </c>
      <c r="X874" s="6">
        <f t="shared" si="1509"/>
        <v>0</v>
      </c>
      <c r="Y874" s="6">
        <f t="shared" si="1509"/>
        <v>0</v>
      </c>
      <c r="Z874" s="6">
        <f t="shared" si="1509"/>
        <v>0</v>
      </c>
      <c r="AA874" s="6">
        <f t="shared" si="1509"/>
        <v>0</v>
      </c>
      <c r="AB874" s="6">
        <f t="shared" si="1509"/>
        <v>0</v>
      </c>
      <c r="AC874" s="56"/>
      <c r="AD874" s="23"/>
    </row>
    <row r="875" spans="1:30" s="14" customFormat="1" ht="12.5">
      <c r="A875" s="85" t="s">
        <v>257</v>
      </c>
      <c r="B875" s="26">
        <v>3521113</v>
      </c>
      <c r="C875" s="134">
        <f t="shared" si="1482"/>
        <v>293426.08</v>
      </c>
      <c r="D875" s="4"/>
      <c r="E875" s="4">
        <v>0.89970000000000006</v>
      </c>
      <c r="F875" s="4"/>
      <c r="G875" s="4"/>
      <c r="H875" s="4"/>
      <c r="I875" s="4"/>
      <c r="J875" s="4">
        <v>0.1003</v>
      </c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56"/>
      <c r="AD875" s="23"/>
    </row>
    <row r="876" spans="1:30" s="14" customFormat="1" ht="12.5">
      <c r="A876" s="84"/>
      <c r="B876" s="27"/>
      <c r="C876" s="134"/>
      <c r="D876" s="6">
        <f t="shared" ref="D876" si="1510">$C875*D875</f>
        <v>0</v>
      </c>
      <c r="E876" s="6">
        <f t="shared" ref="E876" si="1511">$C875*E875</f>
        <v>263995.44417600002</v>
      </c>
      <c r="F876" s="6">
        <f t="shared" ref="F876:AB876" si="1512">$C875*F875</f>
        <v>0</v>
      </c>
      <c r="G876" s="6">
        <f t="shared" si="1512"/>
        <v>0</v>
      </c>
      <c r="H876" s="6">
        <f t="shared" si="1512"/>
        <v>0</v>
      </c>
      <c r="I876" s="6">
        <f t="shared" si="1512"/>
        <v>0</v>
      </c>
      <c r="J876" s="6">
        <f t="shared" si="1512"/>
        <v>29430.635824000001</v>
      </c>
      <c r="K876" s="6">
        <f t="shared" si="1512"/>
        <v>0</v>
      </c>
      <c r="L876" s="6">
        <f t="shared" si="1512"/>
        <v>0</v>
      </c>
      <c r="M876" s="6">
        <f t="shared" si="1512"/>
        <v>0</v>
      </c>
      <c r="N876" s="6">
        <f t="shared" si="1512"/>
        <v>0</v>
      </c>
      <c r="O876" s="6">
        <f t="shared" si="1512"/>
        <v>0</v>
      </c>
      <c r="P876" s="6">
        <f t="shared" si="1512"/>
        <v>0</v>
      </c>
      <c r="Q876" s="6">
        <f t="shared" si="1512"/>
        <v>0</v>
      </c>
      <c r="R876" s="6">
        <f t="shared" si="1512"/>
        <v>0</v>
      </c>
      <c r="S876" s="6">
        <f t="shared" si="1512"/>
        <v>0</v>
      </c>
      <c r="T876" s="6">
        <f t="shared" si="1512"/>
        <v>0</v>
      </c>
      <c r="U876" s="6">
        <f t="shared" si="1512"/>
        <v>0</v>
      </c>
      <c r="V876" s="6">
        <f t="shared" si="1512"/>
        <v>0</v>
      </c>
      <c r="W876" s="6">
        <f t="shared" si="1512"/>
        <v>0</v>
      </c>
      <c r="X876" s="6">
        <f t="shared" si="1512"/>
        <v>0</v>
      </c>
      <c r="Y876" s="6">
        <f t="shared" si="1512"/>
        <v>0</v>
      </c>
      <c r="Z876" s="6">
        <f t="shared" si="1512"/>
        <v>0</v>
      </c>
      <c r="AA876" s="6">
        <f t="shared" si="1512"/>
        <v>0</v>
      </c>
      <c r="AB876" s="6">
        <f t="shared" si="1512"/>
        <v>0</v>
      </c>
      <c r="AC876" s="56"/>
      <c r="AD876" s="23"/>
    </row>
    <row r="877" spans="1:30" s="14" customFormat="1" ht="12.5">
      <c r="A877" s="85" t="s">
        <v>258</v>
      </c>
      <c r="B877" s="26">
        <v>5728736</v>
      </c>
      <c r="C877" s="134">
        <f t="shared" si="1482"/>
        <v>477394.67</v>
      </c>
      <c r="D877" s="4"/>
      <c r="E877" s="4"/>
      <c r="F877" s="4"/>
      <c r="G877" s="4">
        <v>0.61080000000000001</v>
      </c>
      <c r="H877" s="4"/>
      <c r="I877" s="4"/>
      <c r="J877" s="4"/>
      <c r="K877" s="4"/>
      <c r="L877" s="4">
        <v>0.21870000000000001</v>
      </c>
      <c r="M877" s="4"/>
      <c r="N877" s="4">
        <v>0.13969999999999999</v>
      </c>
      <c r="O877" s="4"/>
      <c r="P877" s="4"/>
      <c r="Q877" s="4"/>
      <c r="R877" s="4"/>
      <c r="S877" s="4"/>
      <c r="T877" s="4"/>
      <c r="U877" s="4">
        <v>3.0800000000000001E-2</v>
      </c>
      <c r="V877" s="4"/>
      <c r="W877" s="4"/>
      <c r="X877" s="4"/>
      <c r="Y877" s="4"/>
      <c r="Z877" s="4"/>
      <c r="AA877" s="4"/>
      <c r="AB877" s="4"/>
      <c r="AC877" s="56"/>
      <c r="AD877" s="23"/>
    </row>
    <row r="878" spans="1:30" s="14" customFormat="1" ht="12.5">
      <c r="A878" s="84"/>
      <c r="B878" s="27"/>
      <c r="C878" s="134"/>
      <c r="D878" s="6">
        <f t="shared" ref="D878" si="1513">$C877*D877</f>
        <v>0</v>
      </c>
      <c r="E878" s="6">
        <f t="shared" ref="E878" si="1514">$C877*E877</f>
        <v>0</v>
      </c>
      <c r="F878" s="6">
        <f t="shared" ref="F878:AB878" si="1515">$C877*F877</f>
        <v>0</v>
      </c>
      <c r="G878" s="6">
        <f t="shared" si="1515"/>
        <v>291592.66443599999</v>
      </c>
      <c r="H878" s="6">
        <f t="shared" si="1515"/>
        <v>0</v>
      </c>
      <c r="I878" s="6">
        <f t="shared" si="1515"/>
        <v>0</v>
      </c>
      <c r="J878" s="6">
        <f t="shared" si="1515"/>
        <v>0</v>
      </c>
      <c r="K878" s="6">
        <f t="shared" si="1515"/>
        <v>0</v>
      </c>
      <c r="L878" s="6">
        <f t="shared" si="1515"/>
        <v>104406.21432899999</v>
      </c>
      <c r="M878" s="6">
        <f t="shared" si="1515"/>
        <v>0</v>
      </c>
      <c r="N878" s="6">
        <f t="shared" si="1515"/>
        <v>66692.035399</v>
      </c>
      <c r="O878" s="6">
        <f t="shared" si="1515"/>
        <v>0</v>
      </c>
      <c r="P878" s="6">
        <f t="shared" si="1515"/>
        <v>0</v>
      </c>
      <c r="Q878" s="6">
        <f t="shared" si="1515"/>
        <v>0</v>
      </c>
      <c r="R878" s="6">
        <f t="shared" si="1515"/>
        <v>0</v>
      </c>
      <c r="S878" s="6">
        <f t="shared" si="1515"/>
        <v>0</v>
      </c>
      <c r="T878" s="6">
        <f t="shared" si="1515"/>
        <v>0</v>
      </c>
      <c r="U878" s="6">
        <f t="shared" si="1515"/>
        <v>14703.755836</v>
      </c>
      <c r="V878" s="6">
        <f t="shared" si="1515"/>
        <v>0</v>
      </c>
      <c r="W878" s="6">
        <f t="shared" si="1515"/>
        <v>0</v>
      </c>
      <c r="X878" s="6">
        <f t="shared" si="1515"/>
        <v>0</v>
      </c>
      <c r="Y878" s="6">
        <f t="shared" si="1515"/>
        <v>0</v>
      </c>
      <c r="Z878" s="6">
        <f t="shared" si="1515"/>
        <v>0</v>
      </c>
      <c r="AA878" s="6">
        <f t="shared" si="1515"/>
        <v>0</v>
      </c>
      <c r="AB878" s="6">
        <f t="shared" si="1515"/>
        <v>0</v>
      </c>
      <c r="AC878" s="56"/>
      <c r="AD878" s="23"/>
    </row>
    <row r="879" spans="1:30" s="14" customFormat="1" ht="12.5">
      <c r="A879" s="85" t="s">
        <v>259</v>
      </c>
      <c r="B879" s="26">
        <v>444239</v>
      </c>
      <c r="C879" s="134">
        <f t="shared" si="1482"/>
        <v>37019.919999999998</v>
      </c>
      <c r="D879" s="4"/>
      <c r="E879" s="4">
        <v>0.97989999999999999</v>
      </c>
      <c r="F879" s="4"/>
      <c r="G879" s="4"/>
      <c r="H879" s="4"/>
      <c r="I879" s="4"/>
      <c r="J879" s="4"/>
      <c r="K879" s="4">
        <v>2.01E-2</v>
      </c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56"/>
      <c r="AD879" s="23"/>
    </row>
    <row r="880" spans="1:30" s="14" customFormat="1" ht="12.5">
      <c r="A880" s="84"/>
      <c r="B880" s="27"/>
      <c r="C880" s="134"/>
      <c r="D880" s="6">
        <f t="shared" ref="D880" si="1516">$C879*D879</f>
        <v>0</v>
      </c>
      <c r="E880" s="6">
        <f t="shared" ref="E880" si="1517">$C879*E879</f>
        <v>36275.819607999998</v>
      </c>
      <c r="F880" s="6">
        <f t="shared" ref="F880:AB880" si="1518">$C879*F879</f>
        <v>0</v>
      </c>
      <c r="G880" s="6">
        <f t="shared" si="1518"/>
        <v>0</v>
      </c>
      <c r="H880" s="6">
        <f t="shared" si="1518"/>
        <v>0</v>
      </c>
      <c r="I880" s="6">
        <f t="shared" si="1518"/>
        <v>0</v>
      </c>
      <c r="J880" s="6">
        <f t="shared" si="1518"/>
        <v>0</v>
      </c>
      <c r="K880" s="6">
        <f t="shared" si="1518"/>
        <v>744.10039199999994</v>
      </c>
      <c r="L880" s="6">
        <f t="shared" si="1518"/>
        <v>0</v>
      </c>
      <c r="M880" s="6">
        <f t="shared" si="1518"/>
        <v>0</v>
      </c>
      <c r="N880" s="6">
        <f t="shared" si="1518"/>
        <v>0</v>
      </c>
      <c r="O880" s="6">
        <f t="shared" si="1518"/>
        <v>0</v>
      </c>
      <c r="P880" s="6">
        <f t="shared" si="1518"/>
        <v>0</v>
      </c>
      <c r="Q880" s="6">
        <f t="shared" si="1518"/>
        <v>0</v>
      </c>
      <c r="R880" s="6">
        <f t="shared" si="1518"/>
        <v>0</v>
      </c>
      <c r="S880" s="6">
        <f t="shared" si="1518"/>
        <v>0</v>
      </c>
      <c r="T880" s="6">
        <f t="shared" si="1518"/>
        <v>0</v>
      </c>
      <c r="U880" s="6">
        <f t="shared" si="1518"/>
        <v>0</v>
      </c>
      <c r="V880" s="6">
        <f t="shared" si="1518"/>
        <v>0</v>
      </c>
      <c r="W880" s="6">
        <f t="shared" si="1518"/>
        <v>0</v>
      </c>
      <c r="X880" s="6">
        <f t="shared" si="1518"/>
        <v>0</v>
      </c>
      <c r="Y880" s="6">
        <f t="shared" si="1518"/>
        <v>0</v>
      </c>
      <c r="Z880" s="6">
        <f t="shared" si="1518"/>
        <v>0</v>
      </c>
      <c r="AA880" s="6">
        <f t="shared" si="1518"/>
        <v>0</v>
      </c>
      <c r="AB880" s="6">
        <f t="shared" si="1518"/>
        <v>0</v>
      </c>
      <c r="AC880" s="56"/>
      <c r="AD880" s="23"/>
    </row>
    <row r="881" spans="1:30" s="14" customFormat="1" ht="12.5">
      <c r="A881" s="78" t="s">
        <v>288</v>
      </c>
      <c r="B881" s="26">
        <v>178934</v>
      </c>
      <c r="C881" s="134">
        <f t="shared" si="1482"/>
        <v>14911.17</v>
      </c>
      <c r="D881" s="35">
        <v>1.5800000000000002E-2</v>
      </c>
      <c r="E881" s="35">
        <v>0.1371</v>
      </c>
      <c r="F881" s="35">
        <v>5.4899999999999997E-2</v>
      </c>
      <c r="G881" s="35">
        <v>7.6899999999999996E-2</v>
      </c>
      <c r="H881" s="35">
        <v>4.1599999999999998E-2</v>
      </c>
      <c r="I881" s="35">
        <v>0.13250000000000001</v>
      </c>
      <c r="J881" s="35">
        <v>2.07E-2</v>
      </c>
      <c r="K881" s="35">
        <v>3.1800000000000002E-2</v>
      </c>
      <c r="L881" s="35">
        <v>1.6500000000000001E-2</v>
      </c>
      <c r="M881" s="35">
        <v>2.5700000000000001E-2</v>
      </c>
      <c r="N881" s="35">
        <v>0.14199999999999999</v>
      </c>
      <c r="O881" s="35">
        <v>2.3E-2</v>
      </c>
      <c r="P881" s="35">
        <v>0</v>
      </c>
      <c r="Q881" s="35">
        <v>3.7999999999999999E-2</v>
      </c>
      <c r="R881" s="35">
        <v>1.8800000000000001E-2</v>
      </c>
      <c r="S881" s="35">
        <v>4.1999999999999997E-3</v>
      </c>
      <c r="T881" s="35">
        <v>5.3199999999999997E-2</v>
      </c>
      <c r="U881" s="35">
        <v>1.8100000000000002E-2</v>
      </c>
      <c r="V881" s="35">
        <v>3.7900000000000003E-2</v>
      </c>
      <c r="W881" s="35">
        <v>4.58E-2</v>
      </c>
      <c r="X881" s="35">
        <v>6.2399999999999997E-2</v>
      </c>
      <c r="Y881" s="35">
        <v>2.5000000000000001E-3</v>
      </c>
      <c r="Z881" s="4">
        <v>0</v>
      </c>
      <c r="AA881" s="4">
        <v>5.9999999999999995E-4</v>
      </c>
      <c r="AB881" s="4">
        <v>0</v>
      </c>
      <c r="AC881" s="56"/>
      <c r="AD881" s="23"/>
    </row>
    <row r="882" spans="1:30" s="14" customFormat="1" ht="12.5">
      <c r="A882" s="79"/>
      <c r="B882" s="27"/>
      <c r="C882" s="134"/>
      <c r="D882" s="5">
        <f t="shared" ref="D882" si="1519">$C881*D881</f>
        <v>235.59648600000003</v>
      </c>
      <c r="E882" s="5">
        <f t="shared" ref="E882" si="1520">$C881*E881</f>
        <v>2044.3214069999999</v>
      </c>
      <c r="F882" s="5">
        <f t="shared" ref="F882:AB882" si="1521">$C881*F881</f>
        <v>818.62323299999991</v>
      </c>
      <c r="G882" s="5">
        <f t="shared" si="1521"/>
        <v>1146.6689730000001</v>
      </c>
      <c r="H882" s="5">
        <f t="shared" si="1521"/>
        <v>620.30467199999998</v>
      </c>
      <c r="I882" s="5">
        <f t="shared" si="1521"/>
        <v>1975.7300250000001</v>
      </c>
      <c r="J882" s="5">
        <f t="shared" si="1521"/>
        <v>308.66121900000002</v>
      </c>
      <c r="K882" s="5">
        <f t="shared" si="1521"/>
        <v>474.175206</v>
      </c>
      <c r="L882" s="5">
        <f t="shared" si="1521"/>
        <v>246.03430500000002</v>
      </c>
      <c r="M882" s="5">
        <f t="shared" si="1521"/>
        <v>383.21706900000004</v>
      </c>
      <c r="N882" s="5">
        <f t="shared" si="1521"/>
        <v>2117.3861399999996</v>
      </c>
      <c r="O882" s="5">
        <f t="shared" si="1521"/>
        <v>342.95690999999999</v>
      </c>
      <c r="P882" s="5">
        <f t="shared" si="1521"/>
        <v>0</v>
      </c>
      <c r="Q882" s="5">
        <f t="shared" si="1521"/>
        <v>566.62446</v>
      </c>
      <c r="R882" s="5">
        <f t="shared" si="1521"/>
        <v>280.32999599999999</v>
      </c>
      <c r="S882" s="5">
        <f t="shared" si="1521"/>
        <v>62.626913999999999</v>
      </c>
      <c r="T882" s="5">
        <f t="shared" si="1521"/>
        <v>793.27424399999995</v>
      </c>
      <c r="U882" s="5">
        <f t="shared" si="1521"/>
        <v>269.892177</v>
      </c>
      <c r="V882" s="5">
        <f t="shared" si="1521"/>
        <v>565.13334300000008</v>
      </c>
      <c r="W882" s="5">
        <f t="shared" si="1521"/>
        <v>682.93158600000004</v>
      </c>
      <c r="X882" s="5">
        <f t="shared" si="1521"/>
        <v>930.45700799999997</v>
      </c>
      <c r="Y882" s="5">
        <f t="shared" si="1521"/>
        <v>37.277925000000003</v>
      </c>
      <c r="Z882" s="5">
        <f t="shared" si="1521"/>
        <v>0</v>
      </c>
      <c r="AA882" s="5">
        <f t="shared" si="1521"/>
        <v>8.9467019999999984</v>
      </c>
      <c r="AB882" s="5">
        <f t="shared" si="1521"/>
        <v>0</v>
      </c>
      <c r="AC882" s="56"/>
      <c r="AD882" s="23"/>
    </row>
    <row r="883" spans="1:30" s="14" customFormat="1" ht="12.5">
      <c r="A883" s="78" t="s">
        <v>460</v>
      </c>
      <c r="B883" s="15">
        <v>178934</v>
      </c>
      <c r="C883" s="134">
        <f t="shared" si="1482"/>
        <v>14911.17</v>
      </c>
      <c r="D883" s="4"/>
      <c r="E883" s="4">
        <v>1E-4</v>
      </c>
      <c r="F883" s="4">
        <v>0.39539999999999997</v>
      </c>
      <c r="G883" s="4"/>
      <c r="H883" s="4">
        <v>0.26640000000000003</v>
      </c>
      <c r="I883" s="4"/>
      <c r="J883" s="4">
        <v>0</v>
      </c>
      <c r="K883" s="4">
        <v>0</v>
      </c>
      <c r="L883" s="4"/>
      <c r="M883" s="4"/>
      <c r="N883" s="4"/>
      <c r="O883" s="4">
        <v>0</v>
      </c>
      <c r="P883" s="4"/>
      <c r="Q883" s="4"/>
      <c r="R883" s="4"/>
      <c r="S883" s="4"/>
      <c r="T883" s="4"/>
      <c r="U883" s="4"/>
      <c r="V883" s="4">
        <v>0.33810000000000001</v>
      </c>
      <c r="W883" s="4"/>
      <c r="X883" s="4"/>
      <c r="Y883" s="4"/>
      <c r="Z883" s="4"/>
      <c r="AA883" s="4"/>
      <c r="AB883" s="4"/>
      <c r="AC883" s="56"/>
      <c r="AD883" s="23"/>
    </row>
    <row r="884" spans="1:30" s="14" customFormat="1" ht="12.5">
      <c r="A884" s="79"/>
      <c r="B884" s="9"/>
      <c r="C884" s="134"/>
      <c r="D884" s="5">
        <f t="shared" ref="D884" si="1522">$C883*D883</f>
        <v>0</v>
      </c>
      <c r="E884" s="5">
        <f t="shared" ref="E884" si="1523">$C883*E883</f>
        <v>1.491117</v>
      </c>
      <c r="F884" s="5">
        <f t="shared" ref="F884:O884" si="1524">$C883*F883</f>
        <v>5895.8766179999993</v>
      </c>
      <c r="G884" s="5">
        <f t="shared" si="1524"/>
        <v>0</v>
      </c>
      <c r="H884" s="5">
        <f t="shared" si="1524"/>
        <v>3972.3356880000006</v>
      </c>
      <c r="I884" s="5">
        <f t="shared" si="1524"/>
        <v>0</v>
      </c>
      <c r="J884" s="5">
        <f t="shared" si="1524"/>
        <v>0</v>
      </c>
      <c r="K884" s="5">
        <f t="shared" si="1524"/>
        <v>0</v>
      </c>
      <c r="L884" s="5">
        <f t="shared" si="1524"/>
        <v>0</v>
      </c>
      <c r="M884" s="5">
        <f t="shared" si="1524"/>
        <v>0</v>
      </c>
      <c r="N884" s="5">
        <f t="shared" si="1524"/>
        <v>0</v>
      </c>
      <c r="O884" s="5">
        <f t="shared" si="1524"/>
        <v>0</v>
      </c>
      <c r="P884" s="5">
        <f t="shared" ref="P884" si="1525">$C883*P883</f>
        <v>0</v>
      </c>
      <c r="Q884" s="5">
        <f t="shared" ref="Q884" si="1526">$C883*Q883</f>
        <v>0</v>
      </c>
      <c r="R884" s="5">
        <f t="shared" ref="R884:AB884" si="1527">$C883*R883</f>
        <v>0</v>
      </c>
      <c r="S884" s="5">
        <f t="shared" si="1527"/>
        <v>0</v>
      </c>
      <c r="T884" s="5">
        <f t="shared" si="1527"/>
        <v>0</v>
      </c>
      <c r="U884" s="5">
        <f t="shared" si="1527"/>
        <v>0</v>
      </c>
      <c r="V884" s="5">
        <f t="shared" si="1527"/>
        <v>5041.4665770000001</v>
      </c>
      <c r="W884" s="5">
        <f t="shared" si="1527"/>
        <v>0</v>
      </c>
      <c r="X884" s="5">
        <f t="shared" si="1527"/>
        <v>0</v>
      </c>
      <c r="Y884" s="5">
        <f t="shared" si="1527"/>
        <v>0</v>
      </c>
      <c r="Z884" s="5">
        <f t="shared" si="1527"/>
        <v>0</v>
      </c>
      <c r="AA884" s="5">
        <f t="shared" si="1527"/>
        <v>0</v>
      </c>
      <c r="AB884" s="5">
        <f t="shared" si="1527"/>
        <v>0</v>
      </c>
      <c r="AC884" s="56"/>
      <c r="AD884" s="23"/>
    </row>
    <row r="885" spans="1:30" s="14" customFormat="1" ht="12.5">
      <c r="A885" s="85" t="s">
        <v>289</v>
      </c>
      <c r="B885" s="26">
        <v>1569155</v>
      </c>
      <c r="C885" s="134">
        <f t="shared" si="1482"/>
        <v>130762.92</v>
      </c>
      <c r="D885" s="35">
        <v>1.5800000000000002E-2</v>
      </c>
      <c r="E885" s="35">
        <v>0.1371</v>
      </c>
      <c r="F885" s="35">
        <v>5.4899999999999997E-2</v>
      </c>
      <c r="G885" s="35">
        <v>7.6899999999999996E-2</v>
      </c>
      <c r="H885" s="35">
        <v>4.1599999999999998E-2</v>
      </c>
      <c r="I885" s="35">
        <v>0.13250000000000001</v>
      </c>
      <c r="J885" s="35">
        <v>2.07E-2</v>
      </c>
      <c r="K885" s="35">
        <v>3.1800000000000002E-2</v>
      </c>
      <c r="L885" s="35">
        <v>1.6500000000000001E-2</v>
      </c>
      <c r="M885" s="35">
        <v>2.5700000000000001E-2</v>
      </c>
      <c r="N885" s="35">
        <v>0.14199999999999999</v>
      </c>
      <c r="O885" s="35">
        <v>2.3E-2</v>
      </c>
      <c r="P885" s="35">
        <v>0</v>
      </c>
      <c r="Q885" s="35">
        <v>3.7999999999999999E-2</v>
      </c>
      <c r="R885" s="35">
        <v>1.8800000000000001E-2</v>
      </c>
      <c r="S885" s="35">
        <v>4.1999999999999997E-3</v>
      </c>
      <c r="T885" s="35">
        <v>5.3199999999999997E-2</v>
      </c>
      <c r="U885" s="35">
        <v>1.8100000000000002E-2</v>
      </c>
      <c r="V885" s="35">
        <v>3.7900000000000003E-2</v>
      </c>
      <c r="W885" s="35">
        <v>4.58E-2</v>
      </c>
      <c r="X885" s="35">
        <v>6.2399999999999997E-2</v>
      </c>
      <c r="Y885" s="35">
        <v>2.5000000000000001E-3</v>
      </c>
      <c r="Z885" s="4">
        <v>0</v>
      </c>
      <c r="AA885" s="4">
        <v>5.9999999999999995E-4</v>
      </c>
      <c r="AB885" s="4">
        <v>0</v>
      </c>
      <c r="AC885" s="56"/>
      <c r="AD885" s="23"/>
    </row>
    <row r="886" spans="1:30" s="14" customFormat="1" ht="12.5">
      <c r="A886" s="84"/>
      <c r="B886" s="27"/>
      <c r="C886" s="134"/>
      <c r="D886" s="6">
        <f t="shared" ref="D886" si="1528">$C885*D885</f>
        <v>2066.0541360000002</v>
      </c>
      <c r="E886" s="6">
        <f t="shared" ref="E886" si="1529">$C885*E885</f>
        <v>17927.596332000001</v>
      </c>
      <c r="F886" s="6">
        <f t="shared" ref="F886:AB886" si="1530">$C885*F885</f>
        <v>7178.8843079999997</v>
      </c>
      <c r="G886" s="6">
        <f t="shared" si="1530"/>
        <v>10055.668548</v>
      </c>
      <c r="H886" s="6">
        <f t="shared" si="1530"/>
        <v>5439.7374719999998</v>
      </c>
      <c r="I886" s="6">
        <f t="shared" si="1530"/>
        <v>17326.086900000002</v>
      </c>
      <c r="J886" s="6">
        <f t="shared" si="1530"/>
        <v>2706.7924439999997</v>
      </c>
      <c r="K886" s="6">
        <f t="shared" si="1530"/>
        <v>4158.2608559999999</v>
      </c>
      <c r="L886" s="6">
        <f t="shared" si="1530"/>
        <v>2157.5881800000002</v>
      </c>
      <c r="M886" s="6">
        <f t="shared" si="1530"/>
        <v>3360.6070439999999</v>
      </c>
      <c r="N886" s="6">
        <f t="shared" si="1530"/>
        <v>18568.334639999997</v>
      </c>
      <c r="O886" s="6">
        <f t="shared" si="1530"/>
        <v>3007.5471600000001</v>
      </c>
      <c r="P886" s="6">
        <f t="shared" si="1530"/>
        <v>0</v>
      </c>
      <c r="Q886" s="6">
        <f t="shared" si="1530"/>
        <v>4968.9909600000001</v>
      </c>
      <c r="R886" s="6">
        <f t="shared" si="1530"/>
        <v>2458.3428960000001</v>
      </c>
      <c r="S886" s="6">
        <f t="shared" si="1530"/>
        <v>549.20426399999997</v>
      </c>
      <c r="T886" s="6">
        <f t="shared" si="1530"/>
        <v>6956.5873439999996</v>
      </c>
      <c r="U886" s="6">
        <f t="shared" si="1530"/>
        <v>2366.8088520000001</v>
      </c>
      <c r="V886" s="6">
        <f t="shared" si="1530"/>
        <v>4955.9146680000003</v>
      </c>
      <c r="W886" s="6">
        <f t="shared" si="1530"/>
        <v>5988.9417359999998</v>
      </c>
      <c r="X886" s="6">
        <f t="shared" si="1530"/>
        <v>8159.6062079999992</v>
      </c>
      <c r="Y886" s="6">
        <f t="shared" si="1530"/>
        <v>326.90730000000002</v>
      </c>
      <c r="Z886" s="6">
        <f t="shared" si="1530"/>
        <v>0</v>
      </c>
      <c r="AA886" s="6">
        <f t="shared" si="1530"/>
        <v>78.457751999999985</v>
      </c>
      <c r="AB886" s="6">
        <f t="shared" si="1530"/>
        <v>0</v>
      </c>
      <c r="AC886" s="56"/>
      <c r="AD886" s="23"/>
    </row>
    <row r="887" spans="1:30" s="14" customFormat="1" ht="12.5">
      <c r="A887" s="85" t="s">
        <v>296</v>
      </c>
      <c r="B887" s="26">
        <v>1569155</v>
      </c>
      <c r="C887" s="134">
        <f t="shared" si="1482"/>
        <v>130762.92</v>
      </c>
      <c r="D887" s="4"/>
      <c r="E887" s="4">
        <v>1E-4</v>
      </c>
      <c r="F887" s="4">
        <v>0.39539999999999997</v>
      </c>
      <c r="G887" s="4"/>
      <c r="H887" s="4">
        <v>0.26640000000000003</v>
      </c>
      <c r="I887" s="4"/>
      <c r="J887" s="4">
        <v>0</v>
      </c>
      <c r="K887" s="4">
        <v>0</v>
      </c>
      <c r="L887" s="4"/>
      <c r="M887" s="4"/>
      <c r="N887" s="4"/>
      <c r="O887" s="4">
        <v>0</v>
      </c>
      <c r="P887" s="4"/>
      <c r="Q887" s="4"/>
      <c r="R887" s="4"/>
      <c r="S887" s="4"/>
      <c r="T887" s="4"/>
      <c r="U887" s="4"/>
      <c r="V887" s="4">
        <v>0.33810000000000001</v>
      </c>
      <c r="W887" s="4"/>
      <c r="X887" s="4"/>
      <c r="Y887" s="4"/>
      <c r="Z887" s="4"/>
      <c r="AA887" s="4"/>
      <c r="AB887" s="4"/>
      <c r="AC887" s="56"/>
      <c r="AD887" s="23"/>
    </row>
    <row r="888" spans="1:30" s="14" customFormat="1" ht="12.5">
      <c r="A888" s="84"/>
      <c r="B888" s="27"/>
      <c r="C888" s="134"/>
      <c r="D888" s="6">
        <f t="shared" ref="D888" si="1531">$C887*D887</f>
        <v>0</v>
      </c>
      <c r="E888" s="6">
        <f t="shared" ref="E888" si="1532">$C887*E887</f>
        <v>13.076292</v>
      </c>
      <c r="F888" s="6">
        <f t="shared" ref="F888:AB888" si="1533">$C887*F887</f>
        <v>51703.658567999999</v>
      </c>
      <c r="G888" s="6">
        <f t="shared" si="1533"/>
        <v>0</v>
      </c>
      <c r="H888" s="6">
        <f t="shared" si="1533"/>
        <v>34835.241888000004</v>
      </c>
      <c r="I888" s="6">
        <f t="shared" si="1533"/>
        <v>0</v>
      </c>
      <c r="J888" s="6">
        <f t="shared" si="1533"/>
        <v>0</v>
      </c>
      <c r="K888" s="6">
        <f t="shared" si="1533"/>
        <v>0</v>
      </c>
      <c r="L888" s="6">
        <f t="shared" si="1533"/>
        <v>0</v>
      </c>
      <c r="M888" s="6">
        <f t="shared" si="1533"/>
        <v>0</v>
      </c>
      <c r="N888" s="6">
        <f t="shared" si="1533"/>
        <v>0</v>
      </c>
      <c r="O888" s="6">
        <f t="shared" si="1533"/>
        <v>0</v>
      </c>
      <c r="P888" s="6">
        <f t="shared" si="1533"/>
        <v>0</v>
      </c>
      <c r="Q888" s="6">
        <f t="shared" si="1533"/>
        <v>0</v>
      </c>
      <c r="R888" s="6">
        <f t="shared" si="1533"/>
        <v>0</v>
      </c>
      <c r="S888" s="6">
        <f t="shared" si="1533"/>
        <v>0</v>
      </c>
      <c r="T888" s="6">
        <f t="shared" si="1533"/>
        <v>0</v>
      </c>
      <c r="U888" s="6">
        <f t="shared" si="1533"/>
        <v>0</v>
      </c>
      <c r="V888" s="6">
        <f t="shared" si="1533"/>
        <v>44210.943251999997</v>
      </c>
      <c r="W888" s="6">
        <f t="shared" si="1533"/>
        <v>0</v>
      </c>
      <c r="X888" s="6">
        <f t="shared" si="1533"/>
        <v>0</v>
      </c>
      <c r="Y888" s="6">
        <f t="shared" si="1533"/>
        <v>0</v>
      </c>
      <c r="Z888" s="6">
        <f t="shared" si="1533"/>
        <v>0</v>
      </c>
      <c r="AA888" s="6">
        <f t="shared" si="1533"/>
        <v>0</v>
      </c>
      <c r="AB888" s="6">
        <f t="shared" si="1533"/>
        <v>0</v>
      </c>
      <c r="AC888" s="56"/>
      <c r="AD888" s="23"/>
    </row>
    <row r="889" spans="1:30" s="14" customFormat="1" ht="12.5">
      <c r="A889" s="78" t="s">
        <v>290</v>
      </c>
      <c r="B889" s="26">
        <v>280962.5</v>
      </c>
      <c r="C889" s="134">
        <f t="shared" si="1482"/>
        <v>23413.54</v>
      </c>
      <c r="D889" s="35">
        <v>1.5800000000000002E-2</v>
      </c>
      <c r="E889" s="35">
        <v>0.1371</v>
      </c>
      <c r="F889" s="35">
        <v>5.4899999999999997E-2</v>
      </c>
      <c r="G889" s="35">
        <v>7.6899999999999996E-2</v>
      </c>
      <c r="H889" s="35">
        <v>4.1599999999999998E-2</v>
      </c>
      <c r="I889" s="35">
        <v>0.13250000000000001</v>
      </c>
      <c r="J889" s="35">
        <v>2.07E-2</v>
      </c>
      <c r="K889" s="35">
        <v>3.1800000000000002E-2</v>
      </c>
      <c r="L889" s="35">
        <v>1.6500000000000001E-2</v>
      </c>
      <c r="M889" s="35">
        <v>2.5700000000000001E-2</v>
      </c>
      <c r="N889" s="35">
        <v>0.14199999999999999</v>
      </c>
      <c r="O889" s="35">
        <v>2.3E-2</v>
      </c>
      <c r="P889" s="35">
        <v>0</v>
      </c>
      <c r="Q889" s="35">
        <v>3.7999999999999999E-2</v>
      </c>
      <c r="R889" s="35">
        <v>1.8800000000000001E-2</v>
      </c>
      <c r="S889" s="35">
        <v>4.1999999999999997E-3</v>
      </c>
      <c r="T889" s="35">
        <v>5.3199999999999997E-2</v>
      </c>
      <c r="U889" s="35">
        <v>1.8100000000000002E-2</v>
      </c>
      <c r="V889" s="35">
        <v>3.7900000000000003E-2</v>
      </c>
      <c r="W889" s="35">
        <v>4.58E-2</v>
      </c>
      <c r="X889" s="35">
        <v>6.2399999999999997E-2</v>
      </c>
      <c r="Y889" s="35">
        <v>2.5000000000000001E-3</v>
      </c>
      <c r="Z889" s="4">
        <v>0</v>
      </c>
      <c r="AA889" s="4">
        <v>5.9999999999999995E-4</v>
      </c>
      <c r="AB889" s="4">
        <v>0</v>
      </c>
      <c r="AC889" s="56"/>
      <c r="AD889" s="23"/>
    </row>
    <row r="890" spans="1:30" s="14" customFormat="1" ht="12.5">
      <c r="A890" s="79"/>
      <c r="B890" s="27"/>
      <c r="C890" s="134"/>
      <c r="D890" s="5">
        <f t="shared" ref="D890" si="1534">$C889*D889</f>
        <v>369.93393200000003</v>
      </c>
      <c r="E890" s="5">
        <f t="shared" ref="E890" si="1535">$C889*E889</f>
        <v>3209.9963339999999</v>
      </c>
      <c r="F890" s="5">
        <f t="shared" ref="F890:AB890" si="1536">$C889*F889</f>
        <v>1285.4033460000001</v>
      </c>
      <c r="G890" s="5">
        <f t="shared" si="1536"/>
        <v>1800.5012260000001</v>
      </c>
      <c r="H890" s="5">
        <f t="shared" si="1536"/>
        <v>974.00326399999994</v>
      </c>
      <c r="I890" s="5">
        <f t="shared" si="1536"/>
        <v>3102.2940500000004</v>
      </c>
      <c r="J890" s="5">
        <f t="shared" si="1536"/>
        <v>484.66027800000001</v>
      </c>
      <c r="K890" s="5">
        <f t="shared" si="1536"/>
        <v>744.5505720000001</v>
      </c>
      <c r="L890" s="5">
        <f t="shared" si="1536"/>
        <v>386.32341000000002</v>
      </c>
      <c r="M890" s="5">
        <f t="shared" si="1536"/>
        <v>601.72797800000001</v>
      </c>
      <c r="N890" s="5">
        <f t="shared" si="1536"/>
        <v>3324.7226799999999</v>
      </c>
      <c r="O890" s="5">
        <f t="shared" si="1536"/>
        <v>538.51142000000004</v>
      </c>
      <c r="P890" s="5">
        <f t="shared" si="1536"/>
        <v>0</v>
      </c>
      <c r="Q890" s="5">
        <f t="shared" si="1536"/>
        <v>889.71451999999999</v>
      </c>
      <c r="R890" s="5">
        <f t="shared" si="1536"/>
        <v>440.17455200000001</v>
      </c>
      <c r="S890" s="5">
        <f t="shared" si="1536"/>
        <v>98.336867999999996</v>
      </c>
      <c r="T890" s="5">
        <f t="shared" si="1536"/>
        <v>1245.600328</v>
      </c>
      <c r="U890" s="5">
        <f t="shared" si="1536"/>
        <v>423.78507400000007</v>
      </c>
      <c r="V890" s="5">
        <f t="shared" si="1536"/>
        <v>887.37316600000008</v>
      </c>
      <c r="W890" s="5">
        <f t="shared" si="1536"/>
        <v>1072.340132</v>
      </c>
      <c r="X890" s="5">
        <f t="shared" si="1536"/>
        <v>1461.0048959999999</v>
      </c>
      <c r="Y890" s="5">
        <f t="shared" si="1536"/>
        <v>58.533850000000001</v>
      </c>
      <c r="Z890" s="5">
        <f t="shared" si="1536"/>
        <v>0</v>
      </c>
      <c r="AA890" s="5">
        <f t="shared" si="1536"/>
        <v>14.048124</v>
      </c>
      <c r="AB890" s="5">
        <f t="shared" si="1536"/>
        <v>0</v>
      </c>
      <c r="AC890" s="56"/>
      <c r="AD890" s="23"/>
    </row>
    <row r="891" spans="1:30" s="14" customFormat="1" ht="12.5">
      <c r="A891" s="78" t="s">
        <v>445</v>
      </c>
      <c r="B891" s="15">
        <v>280962.5</v>
      </c>
      <c r="C891" s="134">
        <f t="shared" si="1482"/>
        <v>23413.54</v>
      </c>
      <c r="D891" s="4"/>
      <c r="E891" s="4">
        <v>1</v>
      </c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56"/>
      <c r="AD891" s="23"/>
    </row>
    <row r="892" spans="1:30" s="14" customFormat="1" ht="12.5">
      <c r="A892" s="79"/>
      <c r="B892" s="9"/>
      <c r="C892" s="134"/>
      <c r="D892" s="5">
        <f t="shared" ref="D892" si="1537">$C891*D891</f>
        <v>0</v>
      </c>
      <c r="E892" s="5">
        <f t="shared" ref="E892" si="1538">$C891*E891</f>
        <v>23413.54</v>
      </c>
      <c r="F892" s="5">
        <f t="shared" ref="F892:O892" si="1539">$C891*F891</f>
        <v>0</v>
      </c>
      <c r="G892" s="5">
        <f t="shared" si="1539"/>
        <v>0</v>
      </c>
      <c r="H892" s="5">
        <f t="shared" si="1539"/>
        <v>0</v>
      </c>
      <c r="I892" s="5">
        <f t="shared" si="1539"/>
        <v>0</v>
      </c>
      <c r="J892" s="5">
        <f t="shared" si="1539"/>
        <v>0</v>
      </c>
      <c r="K892" s="5">
        <f t="shared" si="1539"/>
        <v>0</v>
      </c>
      <c r="L892" s="5">
        <f t="shared" si="1539"/>
        <v>0</v>
      </c>
      <c r="M892" s="5">
        <f t="shared" si="1539"/>
        <v>0</v>
      </c>
      <c r="N892" s="5">
        <f t="shared" si="1539"/>
        <v>0</v>
      </c>
      <c r="O892" s="5">
        <f t="shared" si="1539"/>
        <v>0</v>
      </c>
      <c r="P892" s="5">
        <f t="shared" ref="P892" si="1540">$C891*P891</f>
        <v>0</v>
      </c>
      <c r="Q892" s="5">
        <f t="shared" ref="Q892" si="1541">$C891*Q891</f>
        <v>0</v>
      </c>
      <c r="R892" s="5">
        <f t="shared" ref="R892:AB892" si="1542">$C891*R891</f>
        <v>0</v>
      </c>
      <c r="S892" s="5">
        <f t="shared" si="1542"/>
        <v>0</v>
      </c>
      <c r="T892" s="5">
        <f t="shared" si="1542"/>
        <v>0</v>
      </c>
      <c r="U892" s="5">
        <f t="shared" si="1542"/>
        <v>0</v>
      </c>
      <c r="V892" s="5">
        <f t="shared" si="1542"/>
        <v>0</v>
      </c>
      <c r="W892" s="5">
        <f t="shared" si="1542"/>
        <v>0</v>
      </c>
      <c r="X892" s="5">
        <f t="shared" si="1542"/>
        <v>0</v>
      </c>
      <c r="Y892" s="5">
        <f t="shared" si="1542"/>
        <v>0</v>
      </c>
      <c r="Z892" s="5">
        <f t="shared" si="1542"/>
        <v>0</v>
      </c>
      <c r="AA892" s="5">
        <f t="shared" si="1542"/>
        <v>0</v>
      </c>
      <c r="AB892" s="5">
        <f t="shared" si="1542"/>
        <v>0</v>
      </c>
      <c r="AC892" s="56"/>
      <c r="AD892" s="23"/>
    </row>
    <row r="893" spans="1:30" s="14" customFormat="1" ht="12.5">
      <c r="A893" s="85" t="s">
        <v>291</v>
      </c>
      <c r="B893" s="26">
        <v>9113290</v>
      </c>
      <c r="C893" s="134">
        <f t="shared" si="1482"/>
        <v>759440.83</v>
      </c>
      <c r="D893" s="4"/>
      <c r="E893" s="4"/>
      <c r="F893" s="4">
        <v>1</v>
      </c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56"/>
      <c r="AD893" s="23"/>
    </row>
    <row r="894" spans="1:30" s="14" customFormat="1" ht="12.5">
      <c r="A894" s="84"/>
      <c r="B894" s="27"/>
      <c r="C894" s="134"/>
      <c r="D894" s="6">
        <f t="shared" ref="D894" si="1543">$C893*D893</f>
        <v>0</v>
      </c>
      <c r="E894" s="6">
        <f t="shared" ref="E894" si="1544">$C893*E893</f>
        <v>0</v>
      </c>
      <c r="F894" s="6">
        <f t="shared" ref="F894:AB894" si="1545">$C893*F893</f>
        <v>759440.83</v>
      </c>
      <c r="G894" s="6">
        <f t="shared" si="1545"/>
        <v>0</v>
      </c>
      <c r="H894" s="6">
        <f t="shared" si="1545"/>
        <v>0</v>
      </c>
      <c r="I894" s="6">
        <f t="shared" si="1545"/>
        <v>0</v>
      </c>
      <c r="J894" s="6">
        <f t="shared" si="1545"/>
        <v>0</v>
      </c>
      <c r="K894" s="6">
        <f t="shared" si="1545"/>
        <v>0</v>
      </c>
      <c r="L894" s="6">
        <f t="shared" si="1545"/>
        <v>0</v>
      </c>
      <c r="M894" s="6">
        <f t="shared" si="1545"/>
        <v>0</v>
      </c>
      <c r="N894" s="6">
        <f t="shared" si="1545"/>
        <v>0</v>
      </c>
      <c r="O894" s="6">
        <f t="shared" si="1545"/>
        <v>0</v>
      </c>
      <c r="P894" s="6">
        <f t="shared" si="1545"/>
        <v>0</v>
      </c>
      <c r="Q894" s="6">
        <f t="shared" si="1545"/>
        <v>0</v>
      </c>
      <c r="R894" s="6">
        <f t="shared" si="1545"/>
        <v>0</v>
      </c>
      <c r="S894" s="6">
        <f t="shared" si="1545"/>
        <v>0</v>
      </c>
      <c r="T894" s="6">
        <f t="shared" si="1545"/>
        <v>0</v>
      </c>
      <c r="U894" s="6">
        <f t="shared" si="1545"/>
        <v>0</v>
      </c>
      <c r="V894" s="6">
        <f t="shared" si="1545"/>
        <v>0</v>
      </c>
      <c r="W894" s="6">
        <f t="shared" si="1545"/>
        <v>0</v>
      </c>
      <c r="X894" s="6">
        <f t="shared" si="1545"/>
        <v>0</v>
      </c>
      <c r="Y894" s="6">
        <f t="shared" si="1545"/>
        <v>0</v>
      </c>
      <c r="Z894" s="6">
        <f t="shared" si="1545"/>
        <v>0</v>
      </c>
      <c r="AA894" s="6">
        <f t="shared" si="1545"/>
        <v>0</v>
      </c>
      <c r="AB894" s="6">
        <f t="shared" si="1545"/>
        <v>0</v>
      </c>
      <c r="AC894" s="56"/>
      <c r="AD894" s="23"/>
    </row>
    <row r="895" spans="1:30" s="14" customFormat="1" ht="12.5">
      <c r="A895" s="85" t="s">
        <v>292</v>
      </c>
      <c r="B895" s="26">
        <v>3168300.5</v>
      </c>
      <c r="C895" s="134">
        <f t="shared" si="1482"/>
        <v>264025.03999999998</v>
      </c>
      <c r="D895" s="35">
        <v>1.5800000000000002E-2</v>
      </c>
      <c r="E895" s="35">
        <v>0.1371</v>
      </c>
      <c r="F895" s="35">
        <v>5.4899999999999997E-2</v>
      </c>
      <c r="G895" s="35">
        <v>7.6899999999999996E-2</v>
      </c>
      <c r="H895" s="35">
        <v>4.1599999999999998E-2</v>
      </c>
      <c r="I895" s="35">
        <v>0.13250000000000001</v>
      </c>
      <c r="J895" s="35">
        <v>2.07E-2</v>
      </c>
      <c r="K895" s="35">
        <v>3.1800000000000002E-2</v>
      </c>
      <c r="L895" s="35">
        <v>1.6500000000000001E-2</v>
      </c>
      <c r="M895" s="35">
        <v>2.5700000000000001E-2</v>
      </c>
      <c r="N895" s="35">
        <v>0.14199999999999999</v>
      </c>
      <c r="O895" s="35">
        <v>2.3E-2</v>
      </c>
      <c r="P895" s="35">
        <v>0</v>
      </c>
      <c r="Q895" s="35">
        <v>3.7999999999999999E-2</v>
      </c>
      <c r="R895" s="35">
        <v>1.8800000000000001E-2</v>
      </c>
      <c r="S895" s="35">
        <v>4.1999999999999997E-3</v>
      </c>
      <c r="T895" s="35">
        <v>5.3199999999999997E-2</v>
      </c>
      <c r="U895" s="35">
        <v>1.8100000000000002E-2</v>
      </c>
      <c r="V895" s="35">
        <v>3.7900000000000003E-2</v>
      </c>
      <c r="W895" s="35">
        <v>4.58E-2</v>
      </c>
      <c r="X895" s="35">
        <v>6.2399999999999997E-2</v>
      </c>
      <c r="Y895" s="35">
        <v>2.5000000000000001E-3</v>
      </c>
      <c r="Z895" s="4">
        <v>0</v>
      </c>
      <c r="AA895" s="4">
        <v>5.9999999999999995E-4</v>
      </c>
      <c r="AB895" s="4">
        <v>0</v>
      </c>
      <c r="AC895" s="56"/>
      <c r="AD895" s="23"/>
    </row>
    <row r="896" spans="1:30" s="14" customFormat="1" ht="12.5">
      <c r="A896" s="84"/>
      <c r="B896" s="27"/>
      <c r="C896" s="134"/>
      <c r="D896" s="6">
        <f t="shared" ref="D896" si="1546">$C895*D895</f>
        <v>4171.5956320000005</v>
      </c>
      <c r="E896" s="6">
        <f t="shared" ref="E896" si="1547">$C895*E895</f>
        <v>36197.832984000001</v>
      </c>
      <c r="F896" s="6">
        <f t="shared" ref="F896:AB896" si="1548">$C895*F895</f>
        <v>14494.974695999997</v>
      </c>
      <c r="G896" s="6">
        <f t="shared" si="1548"/>
        <v>20303.525575999996</v>
      </c>
      <c r="H896" s="6">
        <f t="shared" si="1548"/>
        <v>10983.441663999998</v>
      </c>
      <c r="I896" s="6">
        <f t="shared" si="1548"/>
        <v>34983.317799999997</v>
      </c>
      <c r="J896" s="6">
        <f t="shared" si="1548"/>
        <v>5465.3183279999994</v>
      </c>
      <c r="K896" s="6">
        <f t="shared" si="1548"/>
        <v>8395.9962720000003</v>
      </c>
      <c r="L896" s="6">
        <f t="shared" si="1548"/>
        <v>4356.4131600000001</v>
      </c>
      <c r="M896" s="6">
        <f t="shared" si="1548"/>
        <v>6785.4435279999998</v>
      </c>
      <c r="N896" s="6">
        <f t="shared" si="1548"/>
        <v>37491.55567999999</v>
      </c>
      <c r="O896" s="6">
        <f t="shared" si="1548"/>
        <v>6072.5759199999993</v>
      </c>
      <c r="P896" s="6">
        <f t="shared" si="1548"/>
        <v>0</v>
      </c>
      <c r="Q896" s="6">
        <f t="shared" si="1548"/>
        <v>10032.951519999999</v>
      </c>
      <c r="R896" s="6">
        <f t="shared" si="1548"/>
        <v>4963.670752</v>
      </c>
      <c r="S896" s="6">
        <f t="shared" si="1548"/>
        <v>1108.9051679999998</v>
      </c>
      <c r="T896" s="6">
        <f t="shared" si="1548"/>
        <v>14046.132127999997</v>
      </c>
      <c r="U896" s="6">
        <f t="shared" si="1548"/>
        <v>4778.8532240000004</v>
      </c>
      <c r="V896" s="6">
        <f t="shared" si="1548"/>
        <v>10006.549016000001</v>
      </c>
      <c r="W896" s="6">
        <f t="shared" si="1548"/>
        <v>12092.346831999999</v>
      </c>
      <c r="X896" s="6">
        <f t="shared" si="1548"/>
        <v>16475.162495999997</v>
      </c>
      <c r="Y896" s="6">
        <f t="shared" si="1548"/>
        <v>660.06259999999997</v>
      </c>
      <c r="Z896" s="6">
        <f t="shared" si="1548"/>
        <v>0</v>
      </c>
      <c r="AA896" s="6">
        <f t="shared" si="1548"/>
        <v>158.41502399999996</v>
      </c>
      <c r="AB896" s="6">
        <f t="shared" si="1548"/>
        <v>0</v>
      </c>
      <c r="AC896" s="56"/>
      <c r="AD896" s="23"/>
    </row>
    <row r="897" spans="1:30" s="14" customFormat="1" ht="12.5">
      <c r="A897" s="85" t="s">
        <v>297</v>
      </c>
      <c r="B897" s="26">
        <v>3168300.5</v>
      </c>
      <c r="C897" s="134">
        <f t="shared" si="1482"/>
        <v>264025.03999999998</v>
      </c>
      <c r="D897" s="4"/>
      <c r="E897" s="4">
        <v>2.0000000000000001E-4</v>
      </c>
      <c r="F897" s="4">
        <v>0.18210000000000001</v>
      </c>
      <c r="G897" s="4"/>
      <c r="H897" s="4">
        <v>0.1333</v>
      </c>
      <c r="I897" s="4"/>
      <c r="J897" s="4">
        <v>1E-4</v>
      </c>
      <c r="K897" s="4">
        <v>2.9999999999999997E-4</v>
      </c>
      <c r="L897" s="4"/>
      <c r="M897" s="4"/>
      <c r="N897" s="4">
        <v>0.51470000000000005</v>
      </c>
      <c r="O897" s="4">
        <v>2.0000000000000001E-4</v>
      </c>
      <c r="P897" s="4"/>
      <c r="Q897" s="4"/>
      <c r="R897" s="4"/>
      <c r="S897" s="4"/>
      <c r="T897" s="4"/>
      <c r="U897" s="4"/>
      <c r="V897" s="4">
        <v>0.1691</v>
      </c>
      <c r="W897" s="4"/>
      <c r="X897" s="4"/>
      <c r="Y897" s="4"/>
      <c r="Z897" s="4"/>
      <c r="AA897" s="4"/>
      <c r="AB897" s="4"/>
      <c r="AC897" s="56"/>
      <c r="AD897" s="23"/>
    </row>
    <row r="898" spans="1:30" s="14" customFormat="1" ht="12.5">
      <c r="A898" s="84"/>
      <c r="B898" s="27"/>
      <c r="C898" s="134"/>
      <c r="D898" s="6">
        <f>$C897*D897</f>
        <v>0</v>
      </c>
      <c r="E898" s="6">
        <f>$C897*E897</f>
        <v>52.805008000000001</v>
      </c>
      <c r="F898" s="6">
        <f t="shared" ref="F898" si="1549">$C897*F897</f>
        <v>48078.959783999999</v>
      </c>
      <c r="G898" s="6">
        <f t="shared" ref="G898" si="1550">$C897*G897</f>
        <v>0</v>
      </c>
      <c r="H898" s="6">
        <f t="shared" ref="H898:AB898" si="1551">$C897*H897</f>
        <v>35194.537831999995</v>
      </c>
      <c r="I898" s="6">
        <f t="shared" si="1551"/>
        <v>0</v>
      </c>
      <c r="J898" s="6">
        <f t="shared" si="1551"/>
        <v>26.402504</v>
      </c>
      <c r="K898" s="6">
        <f t="shared" si="1551"/>
        <v>79.20751199999998</v>
      </c>
      <c r="L898" s="6">
        <f t="shared" si="1551"/>
        <v>0</v>
      </c>
      <c r="M898" s="6">
        <f t="shared" si="1551"/>
        <v>0</v>
      </c>
      <c r="N898" s="6">
        <f t="shared" si="1551"/>
        <v>135893.688088</v>
      </c>
      <c r="O898" s="6">
        <f t="shared" si="1551"/>
        <v>52.805008000000001</v>
      </c>
      <c r="P898" s="6">
        <f t="shared" si="1551"/>
        <v>0</v>
      </c>
      <c r="Q898" s="6">
        <f t="shared" si="1551"/>
        <v>0</v>
      </c>
      <c r="R898" s="6">
        <f t="shared" si="1551"/>
        <v>0</v>
      </c>
      <c r="S898" s="6">
        <f t="shared" si="1551"/>
        <v>0</v>
      </c>
      <c r="T898" s="6">
        <f t="shared" si="1551"/>
        <v>0</v>
      </c>
      <c r="U898" s="6">
        <f t="shared" si="1551"/>
        <v>0</v>
      </c>
      <c r="V898" s="6">
        <f t="shared" si="1551"/>
        <v>44646.634263999993</v>
      </c>
      <c r="W898" s="6">
        <f t="shared" si="1551"/>
        <v>0</v>
      </c>
      <c r="X898" s="6">
        <f t="shared" si="1551"/>
        <v>0</v>
      </c>
      <c r="Y898" s="6">
        <f t="shared" si="1551"/>
        <v>0</v>
      </c>
      <c r="Z898" s="6">
        <f t="shared" si="1551"/>
        <v>0</v>
      </c>
      <c r="AA898" s="6">
        <f t="shared" si="1551"/>
        <v>0</v>
      </c>
      <c r="AB898" s="6">
        <f t="shared" si="1551"/>
        <v>0</v>
      </c>
      <c r="AC898" s="56"/>
      <c r="AD898" s="23"/>
    </row>
    <row r="899" spans="1:30" s="14" customFormat="1" ht="12.5">
      <c r="A899" s="85" t="s">
        <v>293</v>
      </c>
      <c r="B899" s="26">
        <v>5593231</v>
      </c>
      <c r="C899" s="134">
        <f t="shared" si="1482"/>
        <v>466102.58</v>
      </c>
      <c r="D899" s="37"/>
      <c r="E899" s="37">
        <v>0.93610000000000004</v>
      </c>
      <c r="F899" s="37"/>
      <c r="G899" s="37">
        <v>2.9899999999999999E-2</v>
      </c>
      <c r="H899" s="37"/>
      <c r="I899" s="37">
        <v>2.07E-2</v>
      </c>
      <c r="J899" s="37"/>
      <c r="K899" s="37"/>
      <c r="L899" s="37"/>
      <c r="M899" s="37"/>
      <c r="N899" s="37"/>
      <c r="O899" s="37"/>
      <c r="P899" s="37">
        <v>2.9999999999999997E-4</v>
      </c>
      <c r="Q899" s="37"/>
      <c r="R899" s="37"/>
      <c r="S899" s="37"/>
      <c r="T899" s="37"/>
      <c r="U899" s="37">
        <v>3.0999999999999999E-3</v>
      </c>
      <c r="V899" s="37"/>
      <c r="W899" s="37"/>
      <c r="X899" s="37">
        <v>9.1999999999999998E-3</v>
      </c>
      <c r="Y899" s="37">
        <v>4.0000000000000002E-4</v>
      </c>
      <c r="Z899" s="37">
        <v>2.9999999999999997E-4</v>
      </c>
      <c r="AA899" s="37">
        <v>0</v>
      </c>
      <c r="AB899" s="37">
        <v>0</v>
      </c>
      <c r="AC899" s="56"/>
      <c r="AD899" s="23"/>
    </row>
    <row r="900" spans="1:30" s="14" customFormat="1" ht="12.5">
      <c r="A900" s="84"/>
      <c r="B900" s="27"/>
      <c r="C900" s="134"/>
      <c r="D900" s="42">
        <f t="shared" ref="D900" si="1552">$C899*D899</f>
        <v>0</v>
      </c>
      <c r="E900" s="42">
        <f t="shared" ref="E900" si="1553">$C899*E899</f>
        <v>436318.62513800006</v>
      </c>
      <c r="F900" s="42">
        <f t="shared" ref="F900:AB900" si="1554">$C899*F899</f>
        <v>0</v>
      </c>
      <c r="G900" s="42">
        <f t="shared" si="1554"/>
        <v>13936.467142</v>
      </c>
      <c r="H900" s="42">
        <f t="shared" si="1554"/>
        <v>0</v>
      </c>
      <c r="I900" s="42">
        <f t="shared" si="1554"/>
        <v>9648.3234059999995</v>
      </c>
      <c r="J900" s="42">
        <f t="shared" si="1554"/>
        <v>0</v>
      </c>
      <c r="K900" s="42">
        <f t="shared" si="1554"/>
        <v>0</v>
      </c>
      <c r="L900" s="42">
        <f t="shared" si="1554"/>
        <v>0</v>
      </c>
      <c r="M900" s="42">
        <f t="shared" si="1554"/>
        <v>0</v>
      </c>
      <c r="N900" s="42">
        <f t="shared" si="1554"/>
        <v>0</v>
      </c>
      <c r="O900" s="42">
        <f t="shared" si="1554"/>
        <v>0</v>
      </c>
      <c r="P900" s="42">
        <f t="shared" si="1554"/>
        <v>139.83077399999999</v>
      </c>
      <c r="Q900" s="42">
        <f t="shared" si="1554"/>
        <v>0</v>
      </c>
      <c r="R900" s="42">
        <f t="shared" si="1554"/>
        <v>0</v>
      </c>
      <c r="S900" s="42">
        <f t="shared" si="1554"/>
        <v>0</v>
      </c>
      <c r="T900" s="42">
        <f t="shared" si="1554"/>
        <v>0</v>
      </c>
      <c r="U900" s="42">
        <f t="shared" si="1554"/>
        <v>1444.9179979999999</v>
      </c>
      <c r="V900" s="42">
        <f t="shared" si="1554"/>
        <v>0</v>
      </c>
      <c r="W900" s="42">
        <f t="shared" si="1554"/>
        <v>0</v>
      </c>
      <c r="X900" s="42">
        <f t="shared" si="1554"/>
        <v>4288.143736</v>
      </c>
      <c r="Y900" s="42">
        <f t="shared" si="1554"/>
        <v>186.44103200000001</v>
      </c>
      <c r="Z900" s="42">
        <f t="shared" si="1554"/>
        <v>139.83077399999999</v>
      </c>
      <c r="AA900" s="42">
        <f t="shared" si="1554"/>
        <v>0</v>
      </c>
      <c r="AB900" s="42">
        <f t="shared" si="1554"/>
        <v>0</v>
      </c>
      <c r="AC900" s="56"/>
      <c r="AD900" s="23"/>
    </row>
    <row r="901" spans="1:30" s="14" customFormat="1" ht="12.5">
      <c r="A901" s="78" t="s">
        <v>294</v>
      </c>
      <c r="B901" s="26">
        <v>2685486.5</v>
      </c>
      <c r="C901" s="134">
        <f t="shared" si="1482"/>
        <v>223790.54</v>
      </c>
      <c r="D901" s="35">
        <v>1.5800000000000002E-2</v>
      </c>
      <c r="E901" s="35">
        <v>0.1371</v>
      </c>
      <c r="F901" s="35">
        <v>5.4899999999999997E-2</v>
      </c>
      <c r="G901" s="35">
        <v>7.6899999999999996E-2</v>
      </c>
      <c r="H901" s="35">
        <v>4.1599999999999998E-2</v>
      </c>
      <c r="I901" s="35">
        <v>0.13250000000000001</v>
      </c>
      <c r="J901" s="35">
        <v>2.07E-2</v>
      </c>
      <c r="K901" s="35">
        <v>3.1800000000000002E-2</v>
      </c>
      <c r="L901" s="35">
        <v>1.6500000000000001E-2</v>
      </c>
      <c r="M901" s="35">
        <v>2.5700000000000001E-2</v>
      </c>
      <c r="N901" s="35">
        <v>0.14199999999999999</v>
      </c>
      <c r="O901" s="35">
        <v>2.3E-2</v>
      </c>
      <c r="P901" s="35">
        <v>0</v>
      </c>
      <c r="Q901" s="35">
        <v>3.7999999999999999E-2</v>
      </c>
      <c r="R901" s="35">
        <v>1.8800000000000001E-2</v>
      </c>
      <c r="S901" s="35">
        <v>4.1999999999999997E-3</v>
      </c>
      <c r="T901" s="35">
        <v>5.3199999999999997E-2</v>
      </c>
      <c r="U901" s="35">
        <v>1.8100000000000002E-2</v>
      </c>
      <c r="V901" s="35">
        <v>3.7900000000000003E-2</v>
      </c>
      <c r="W901" s="35">
        <v>4.58E-2</v>
      </c>
      <c r="X901" s="35">
        <v>6.2399999999999997E-2</v>
      </c>
      <c r="Y901" s="35">
        <v>2.5000000000000001E-3</v>
      </c>
      <c r="Z901" s="4">
        <v>0</v>
      </c>
      <c r="AA901" s="4">
        <v>5.9999999999999995E-4</v>
      </c>
      <c r="AB901" s="4">
        <v>0</v>
      </c>
      <c r="AC901" s="56"/>
      <c r="AD901" s="23"/>
    </row>
    <row r="902" spans="1:30" s="14" customFormat="1" ht="12.5">
      <c r="A902" s="79"/>
      <c r="B902" s="27"/>
      <c r="C902" s="134"/>
      <c r="D902" s="5">
        <f t="shared" ref="D902" si="1555">$C901*D901</f>
        <v>3535.8905320000003</v>
      </c>
      <c r="E902" s="5">
        <f t="shared" ref="E902" si="1556">$C901*E901</f>
        <v>30681.683034000001</v>
      </c>
      <c r="F902" s="5">
        <f t="shared" ref="F902:AB902" si="1557">$C901*F901</f>
        <v>12286.100645999999</v>
      </c>
      <c r="G902" s="5">
        <f t="shared" si="1557"/>
        <v>17209.492525999998</v>
      </c>
      <c r="H902" s="5">
        <f t="shared" si="1557"/>
        <v>9309.6864640000003</v>
      </c>
      <c r="I902" s="5">
        <f t="shared" si="1557"/>
        <v>29652.246550000003</v>
      </c>
      <c r="J902" s="5">
        <f t="shared" si="1557"/>
        <v>4632.4641780000002</v>
      </c>
      <c r="K902" s="5">
        <f t="shared" si="1557"/>
        <v>7116.5391720000007</v>
      </c>
      <c r="L902" s="5">
        <f t="shared" si="1557"/>
        <v>3692.5439100000003</v>
      </c>
      <c r="M902" s="5">
        <f t="shared" si="1557"/>
        <v>5751.416878</v>
      </c>
      <c r="N902" s="5">
        <f t="shared" si="1557"/>
        <v>31778.256679999999</v>
      </c>
      <c r="O902" s="5">
        <f t="shared" si="1557"/>
        <v>5147.1824200000001</v>
      </c>
      <c r="P902" s="5">
        <f t="shared" si="1557"/>
        <v>0</v>
      </c>
      <c r="Q902" s="5">
        <f t="shared" si="1557"/>
        <v>8504.0405200000005</v>
      </c>
      <c r="R902" s="5">
        <f t="shared" si="1557"/>
        <v>4207.2621520000002</v>
      </c>
      <c r="S902" s="5">
        <f t="shared" si="1557"/>
        <v>939.92026799999996</v>
      </c>
      <c r="T902" s="5">
        <f t="shared" si="1557"/>
        <v>11905.656728</v>
      </c>
      <c r="U902" s="5">
        <f t="shared" si="1557"/>
        <v>4050.6087740000003</v>
      </c>
      <c r="V902" s="5">
        <f t="shared" si="1557"/>
        <v>8481.6614660000014</v>
      </c>
      <c r="W902" s="5">
        <f t="shared" si="1557"/>
        <v>10249.606732</v>
      </c>
      <c r="X902" s="5">
        <f t="shared" si="1557"/>
        <v>13964.529696</v>
      </c>
      <c r="Y902" s="5">
        <f t="shared" si="1557"/>
        <v>559.47635000000002</v>
      </c>
      <c r="Z902" s="5">
        <f t="shared" si="1557"/>
        <v>0</v>
      </c>
      <c r="AA902" s="5">
        <f t="shared" si="1557"/>
        <v>134.27432400000001</v>
      </c>
      <c r="AB902" s="5">
        <f t="shared" si="1557"/>
        <v>0</v>
      </c>
      <c r="AC902" s="56"/>
      <c r="AD902" s="23"/>
    </row>
    <row r="903" spans="1:30" s="14" customFormat="1" ht="12.5">
      <c r="A903" s="78" t="s">
        <v>446</v>
      </c>
      <c r="B903" s="15">
        <v>2685486.5</v>
      </c>
      <c r="C903" s="134">
        <f t="shared" si="1482"/>
        <v>223790.54</v>
      </c>
      <c r="D903" s="4"/>
      <c r="E903" s="4">
        <v>0.64849999999999997</v>
      </c>
      <c r="F903" s="4"/>
      <c r="G903" s="4"/>
      <c r="H903" s="4"/>
      <c r="I903" s="4"/>
      <c r="J903" s="4">
        <v>0.1668</v>
      </c>
      <c r="K903" s="4">
        <v>0.1847</v>
      </c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>
        <v>0</v>
      </c>
      <c r="AB903" s="4"/>
      <c r="AC903" s="56"/>
      <c r="AD903" s="23"/>
    </row>
    <row r="904" spans="1:30" s="14" customFormat="1" ht="12.5">
      <c r="A904" s="79"/>
      <c r="B904" s="9"/>
      <c r="C904" s="134"/>
      <c r="D904" s="5">
        <f t="shared" ref="D904" si="1558">$C903*D903</f>
        <v>0</v>
      </c>
      <c r="E904" s="5">
        <f t="shared" ref="E904" si="1559">$C903*E903</f>
        <v>145128.16519</v>
      </c>
      <c r="F904" s="5">
        <f t="shared" ref="F904:O904" si="1560">$C903*F903</f>
        <v>0</v>
      </c>
      <c r="G904" s="5">
        <f t="shared" si="1560"/>
        <v>0</v>
      </c>
      <c r="H904" s="5">
        <f t="shared" si="1560"/>
        <v>0</v>
      </c>
      <c r="I904" s="5">
        <f t="shared" si="1560"/>
        <v>0</v>
      </c>
      <c r="J904" s="5">
        <f t="shared" si="1560"/>
        <v>37328.262072000005</v>
      </c>
      <c r="K904" s="5">
        <f t="shared" si="1560"/>
        <v>41334.112738000003</v>
      </c>
      <c r="L904" s="5">
        <f t="shared" si="1560"/>
        <v>0</v>
      </c>
      <c r="M904" s="5">
        <f t="shared" si="1560"/>
        <v>0</v>
      </c>
      <c r="N904" s="5">
        <f t="shared" si="1560"/>
        <v>0</v>
      </c>
      <c r="O904" s="5">
        <f t="shared" si="1560"/>
        <v>0</v>
      </c>
      <c r="P904" s="5">
        <f t="shared" ref="P904" si="1561">$C903*P903</f>
        <v>0</v>
      </c>
      <c r="Q904" s="5">
        <f t="shared" ref="Q904" si="1562">$C903*Q903</f>
        <v>0</v>
      </c>
      <c r="R904" s="5">
        <f t="shared" ref="R904:AB904" si="1563">$C903*R903</f>
        <v>0</v>
      </c>
      <c r="S904" s="5">
        <f t="shared" si="1563"/>
        <v>0</v>
      </c>
      <c r="T904" s="5">
        <f t="shared" si="1563"/>
        <v>0</v>
      </c>
      <c r="U904" s="5">
        <f t="shared" si="1563"/>
        <v>0</v>
      </c>
      <c r="V904" s="5">
        <f t="shared" si="1563"/>
        <v>0</v>
      </c>
      <c r="W904" s="5">
        <f t="shared" si="1563"/>
        <v>0</v>
      </c>
      <c r="X904" s="5">
        <f t="shared" si="1563"/>
        <v>0</v>
      </c>
      <c r="Y904" s="5">
        <f t="shared" si="1563"/>
        <v>0</v>
      </c>
      <c r="Z904" s="5">
        <f t="shared" si="1563"/>
        <v>0</v>
      </c>
      <c r="AA904" s="5">
        <f t="shared" si="1563"/>
        <v>0</v>
      </c>
      <c r="AB904" s="5">
        <f t="shared" si="1563"/>
        <v>0</v>
      </c>
      <c r="AC904" s="56"/>
      <c r="AD904" s="23"/>
    </row>
    <row r="905" spans="1:30" s="14" customFormat="1" ht="12.5">
      <c r="A905" s="85" t="s">
        <v>295</v>
      </c>
      <c r="B905" s="26">
        <v>4466460</v>
      </c>
      <c r="C905" s="134">
        <f t="shared" si="1482"/>
        <v>372205</v>
      </c>
      <c r="D905" s="37">
        <v>4.1000000000000003E-3</v>
      </c>
      <c r="E905" s="37">
        <v>0.87219999999999998</v>
      </c>
      <c r="F905" s="37"/>
      <c r="G905" s="37"/>
      <c r="H905" s="37">
        <v>1.03E-2</v>
      </c>
      <c r="I905" s="37">
        <v>3.3799999999999997E-2</v>
      </c>
      <c r="J905" s="37">
        <v>1.23E-2</v>
      </c>
      <c r="K905" s="37"/>
      <c r="L905" s="37">
        <v>1.46E-2</v>
      </c>
      <c r="M905" s="37">
        <v>5.4000000000000003E-3</v>
      </c>
      <c r="N905" s="37"/>
      <c r="O905" s="37"/>
      <c r="P905" s="37">
        <v>4.0000000000000002E-4</v>
      </c>
      <c r="Q905" s="37">
        <v>8.9999999999999993E-3</v>
      </c>
      <c r="R905" s="37"/>
      <c r="S905" s="37">
        <v>8.9999999999999998E-4</v>
      </c>
      <c r="T905" s="37">
        <v>1.18E-2</v>
      </c>
      <c r="U905" s="37"/>
      <c r="V905" s="37">
        <v>9.4000000000000004E-3</v>
      </c>
      <c r="W905" s="37"/>
      <c r="X905" s="37">
        <v>1.4800000000000001E-2</v>
      </c>
      <c r="Y905" s="37">
        <v>5.9999999999999995E-4</v>
      </c>
      <c r="Z905" s="37">
        <v>4.0000000000000002E-4</v>
      </c>
      <c r="AA905" s="37">
        <v>0</v>
      </c>
      <c r="AB905" s="37">
        <v>0</v>
      </c>
      <c r="AC905" s="56"/>
      <c r="AD905" s="23"/>
    </row>
    <row r="906" spans="1:30" s="14" customFormat="1" ht="12.5">
      <c r="A906" s="84"/>
      <c r="B906" s="27"/>
      <c r="C906" s="134"/>
      <c r="D906" s="42">
        <f t="shared" ref="D906" si="1564">$C905*D905</f>
        <v>1526.0405000000001</v>
      </c>
      <c r="E906" s="42">
        <f t="shared" ref="E906" si="1565">$C905*E905</f>
        <v>324637.201</v>
      </c>
      <c r="F906" s="42">
        <f t="shared" ref="F906:AB906" si="1566">$C905*F905</f>
        <v>0</v>
      </c>
      <c r="G906" s="42">
        <f t="shared" si="1566"/>
        <v>0</v>
      </c>
      <c r="H906" s="42">
        <f t="shared" si="1566"/>
        <v>3833.7114999999999</v>
      </c>
      <c r="I906" s="42">
        <f t="shared" si="1566"/>
        <v>12580.528999999999</v>
      </c>
      <c r="J906" s="42">
        <f t="shared" si="1566"/>
        <v>4578.1215000000002</v>
      </c>
      <c r="K906" s="42">
        <f t="shared" si="1566"/>
        <v>0</v>
      </c>
      <c r="L906" s="42">
        <f t="shared" si="1566"/>
        <v>5434.1930000000002</v>
      </c>
      <c r="M906" s="42">
        <f t="shared" si="1566"/>
        <v>2009.9070000000002</v>
      </c>
      <c r="N906" s="42">
        <f t="shared" si="1566"/>
        <v>0</v>
      </c>
      <c r="O906" s="42">
        <f t="shared" si="1566"/>
        <v>0</v>
      </c>
      <c r="P906" s="42">
        <f t="shared" si="1566"/>
        <v>148.88200000000001</v>
      </c>
      <c r="Q906" s="42">
        <f t="shared" si="1566"/>
        <v>3349.8449999999998</v>
      </c>
      <c r="R906" s="42">
        <f t="shared" si="1566"/>
        <v>0</v>
      </c>
      <c r="S906" s="42">
        <f t="shared" si="1566"/>
        <v>334.98449999999997</v>
      </c>
      <c r="T906" s="42">
        <f t="shared" si="1566"/>
        <v>4392.0190000000002</v>
      </c>
      <c r="U906" s="42">
        <f t="shared" si="1566"/>
        <v>0</v>
      </c>
      <c r="V906" s="42">
        <f t="shared" si="1566"/>
        <v>3498.7270000000003</v>
      </c>
      <c r="W906" s="42">
        <f t="shared" si="1566"/>
        <v>0</v>
      </c>
      <c r="X906" s="42">
        <f t="shared" si="1566"/>
        <v>5508.634</v>
      </c>
      <c r="Y906" s="42">
        <f t="shared" si="1566"/>
        <v>223.32299999999998</v>
      </c>
      <c r="Z906" s="42">
        <f t="shared" si="1566"/>
        <v>148.88200000000001</v>
      </c>
      <c r="AA906" s="42">
        <f t="shared" si="1566"/>
        <v>0</v>
      </c>
      <c r="AB906" s="42">
        <f t="shared" si="1566"/>
        <v>0</v>
      </c>
      <c r="AC906" s="56"/>
      <c r="AD906" s="23"/>
    </row>
    <row r="907" spans="1:30" s="14" customFormat="1" ht="12.5">
      <c r="A907" s="85" t="s">
        <v>303</v>
      </c>
      <c r="B907" s="26">
        <v>26402</v>
      </c>
      <c r="C907" s="134">
        <f t="shared" si="1482"/>
        <v>2200.17</v>
      </c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7">
        <v>0.753</v>
      </c>
      <c r="O907" s="30"/>
      <c r="P907" s="30"/>
      <c r="Q907" s="30"/>
      <c r="R907" s="30"/>
      <c r="S907" s="30"/>
      <c r="T907" s="30"/>
      <c r="U907" s="30"/>
      <c r="V907" s="7">
        <v>0.247</v>
      </c>
      <c r="W907" s="30"/>
      <c r="X907" s="30"/>
      <c r="Y907" s="30"/>
      <c r="Z907" s="30"/>
      <c r="AA907" s="30"/>
      <c r="AB907" s="30"/>
      <c r="AC907" s="56"/>
      <c r="AD907" s="23"/>
    </row>
    <row r="908" spans="1:30" s="14" customFormat="1" ht="12.5">
      <c r="A908" s="84"/>
      <c r="B908" s="27"/>
      <c r="C908" s="134"/>
      <c r="D908" s="6">
        <f t="shared" ref="D908" si="1567">$C907*D907</f>
        <v>0</v>
      </c>
      <c r="E908" s="6">
        <f t="shared" ref="E908" si="1568">$C907*E907</f>
        <v>0</v>
      </c>
      <c r="F908" s="6">
        <f t="shared" ref="F908:AB908" si="1569">$C907*F907</f>
        <v>0</v>
      </c>
      <c r="G908" s="6">
        <f t="shared" si="1569"/>
        <v>0</v>
      </c>
      <c r="H908" s="6">
        <f t="shared" si="1569"/>
        <v>0</v>
      </c>
      <c r="I908" s="6">
        <f t="shared" si="1569"/>
        <v>0</v>
      </c>
      <c r="J908" s="6">
        <f t="shared" si="1569"/>
        <v>0</v>
      </c>
      <c r="K908" s="6">
        <f t="shared" si="1569"/>
        <v>0</v>
      </c>
      <c r="L908" s="6">
        <f t="shared" si="1569"/>
        <v>0</v>
      </c>
      <c r="M908" s="6">
        <f t="shared" si="1569"/>
        <v>0</v>
      </c>
      <c r="N908" s="6">
        <f t="shared" si="1569"/>
        <v>1656.72801</v>
      </c>
      <c r="O908" s="6">
        <f t="shared" si="1569"/>
        <v>0</v>
      </c>
      <c r="P908" s="6">
        <f t="shared" si="1569"/>
        <v>0</v>
      </c>
      <c r="Q908" s="6">
        <f t="shared" si="1569"/>
        <v>0</v>
      </c>
      <c r="R908" s="6">
        <f t="shared" si="1569"/>
        <v>0</v>
      </c>
      <c r="S908" s="6">
        <f t="shared" si="1569"/>
        <v>0</v>
      </c>
      <c r="T908" s="6">
        <f t="shared" si="1569"/>
        <v>0</v>
      </c>
      <c r="U908" s="6">
        <f t="shared" si="1569"/>
        <v>0</v>
      </c>
      <c r="V908" s="6">
        <f t="shared" si="1569"/>
        <v>543.44199000000003</v>
      </c>
      <c r="W908" s="6">
        <f t="shared" si="1569"/>
        <v>0</v>
      </c>
      <c r="X908" s="6">
        <f t="shared" si="1569"/>
        <v>0</v>
      </c>
      <c r="Y908" s="6">
        <f t="shared" si="1569"/>
        <v>0</v>
      </c>
      <c r="Z908" s="6">
        <f t="shared" si="1569"/>
        <v>0</v>
      </c>
      <c r="AA908" s="6">
        <f t="shared" si="1569"/>
        <v>0</v>
      </c>
      <c r="AB908" s="6">
        <f t="shared" si="1569"/>
        <v>0</v>
      </c>
      <c r="AC908" s="56"/>
      <c r="AD908" s="23"/>
    </row>
    <row r="909" spans="1:30" s="14" customFormat="1" ht="12.5">
      <c r="A909" s="78" t="s">
        <v>304</v>
      </c>
      <c r="B909" s="26">
        <v>3534198</v>
      </c>
      <c r="C909" s="134">
        <f t="shared" si="1482"/>
        <v>294516.5</v>
      </c>
      <c r="D909" s="35">
        <v>7.1000000000000004E-3</v>
      </c>
      <c r="E909" s="35">
        <v>0.75060000000000004</v>
      </c>
      <c r="F909" s="35">
        <v>1.2500000000000001E-2</v>
      </c>
      <c r="G909" s="35"/>
      <c r="H909" s="35">
        <v>1.8100000000000002E-2</v>
      </c>
      <c r="I909" s="35">
        <v>5.91E-2</v>
      </c>
      <c r="J909" s="35">
        <v>8.6E-3</v>
      </c>
      <c r="K909" s="35"/>
      <c r="L909" s="35">
        <v>1.23E-2</v>
      </c>
      <c r="M909" s="35">
        <v>9.4999999999999998E-3</v>
      </c>
      <c r="N909" s="35">
        <v>3.8899999999999997E-2</v>
      </c>
      <c r="O909" s="35"/>
      <c r="P909" s="35">
        <v>6.9999999999999999E-4</v>
      </c>
      <c r="Q909" s="35">
        <v>1.5800000000000002E-2</v>
      </c>
      <c r="R909" s="35"/>
      <c r="S909" s="35">
        <v>1.5E-3</v>
      </c>
      <c r="T909" s="35">
        <v>2.0799999999999999E-2</v>
      </c>
      <c r="U909" s="35"/>
      <c r="V909" s="35">
        <v>1.66E-2</v>
      </c>
      <c r="W909" s="35"/>
      <c r="X909" s="35">
        <v>2.6200000000000001E-2</v>
      </c>
      <c r="Y909" s="35">
        <v>1E-3</v>
      </c>
      <c r="Z909" s="37">
        <v>6.9999999999999999E-4</v>
      </c>
      <c r="AA909" s="37">
        <v>0</v>
      </c>
      <c r="AB909" s="37">
        <v>0</v>
      </c>
      <c r="AC909" s="56"/>
      <c r="AD909" s="23"/>
    </row>
    <row r="910" spans="1:30" s="14" customFormat="1" ht="12.5">
      <c r="A910" s="79"/>
      <c r="B910" s="27"/>
      <c r="C910" s="134"/>
      <c r="D910" s="36">
        <f t="shared" ref="D910" si="1570">$C909*D909</f>
        <v>2091.0671500000003</v>
      </c>
      <c r="E910" s="36">
        <f t="shared" ref="E910" si="1571">$C909*E909</f>
        <v>221064.08490000002</v>
      </c>
      <c r="F910" s="36">
        <f t="shared" ref="F910:AB910" si="1572">$C909*F909</f>
        <v>3681.4562500000002</v>
      </c>
      <c r="G910" s="36">
        <f t="shared" si="1572"/>
        <v>0</v>
      </c>
      <c r="H910" s="36">
        <f t="shared" si="1572"/>
        <v>5330.7486500000005</v>
      </c>
      <c r="I910" s="36">
        <f t="shared" si="1572"/>
        <v>17405.925149999999</v>
      </c>
      <c r="J910" s="36">
        <f t="shared" si="1572"/>
        <v>2532.8418999999999</v>
      </c>
      <c r="K910" s="36">
        <f t="shared" si="1572"/>
        <v>0</v>
      </c>
      <c r="L910" s="36">
        <f t="shared" si="1572"/>
        <v>3622.5529500000002</v>
      </c>
      <c r="M910" s="36">
        <f t="shared" si="1572"/>
        <v>2797.9067500000001</v>
      </c>
      <c r="N910" s="36">
        <f t="shared" si="1572"/>
        <v>11456.691849999999</v>
      </c>
      <c r="O910" s="36">
        <f t="shared" si="1572"/>
        <v>0</v>
      </c>
      <c r="P910" s="36">
        <f t="shared" si="1572"/>
        <v>206.16155000000001</v>
      </c>
      <c r="Q910" s="36">
        <f t="shared" si="1572"/>
        <v>4653.3607000000002</v>
      </c>
      <c r="R910" s="36">
        <f t="shared" si="1572"/>
        <v>0</v>
      </c>
      <c r="S910" s="36">
        <f t="shared" si="1572"/>
        <v>441.77474999999998</v>
      </c>
      <c r="T910" s="36">
        <f t="shared" si="1572"/>
        <v>6125.9431999999997</v>
      </c>
      <c r="U910" s="36">
        <f t="shared" si="1572"/>
        <v>0</v>
      </c>
      <c r="V910" s="36">
        <f t="shared" si="1572"/>
        <v>4888.9739</v>
      </c>
      <c r="W910" s="36">
        <f t="shared" si="1572"/>
        <v>0</v>
      </c>
      <c r="X910" s="36">
        <f t="shared" si="1572"/>
        <v>7716.3323</v>
      </c>
      <c r="Y910" s="36">
        <f t="shared" si="1572"/>
        <v>294.51650000000001</v>
      </c>
      <c r="Z910" s="36">
        <f t="shared" si="1572"/>
        <v>206.16155000000001</v>
      </c>
      <c r="AA910" s="36">
        <f t="shared" si="1572"/>
        <v>0</v>
      </c>
      <c r="AB910" s="36">
        <f t="shared" si="1572"/>
        <v>0</v>
      </c>
      <c r="AC910" s="56"/>
      <c r="AD910" s="23"/>
    </row>
    <row r="911" spans="1:30" s="14" customFormat="1" ht="12.5">
      <c r="A911" s="85" t="s">
        <v>305</v>
      </c>
      <c r="B911" s="26">
        <v>688010.5</v>
      </c>
      <c r="C911" s="134">
        <f t="shared" si="1482"/>
        <v>57334.21</v>
      </c>
      <c r="D911" s="35">
        <v>1.5800000000000002E-2</v>
      </c>
      <c r="E911" s="35">
        <v>0.1371</v>
      </c>
      <c r="F911" s="35">
        <v>5.4899999999999997E-2</v>
      </c>
      <c r="G911" s="35">
        <v>7.6899999999999996E-2</v>
      </c>
      <c r="H911" s="35">
        <v>4.1599999999999998E-2</v>
      </c>
      <c r="I911" s="35">
        <v>0.13250000000000001</v>
      </c>
      <c r="J911" s="35">
        <v>2.07E-2</v>
      </c>
      <c r="K911" s="35">
        <v>3.1800000000000002E-2</v>
      </c>
      <c r="L911" s="35">
        <v>1.6500000000000001E-2</v>
      </c>
      <c r="M911" s="35">
        <v>2.5700000000000001E-2</v>
      </c>
      <c r="N911" s="35">
        <v>0.14199999999999999</v>
      </c>
      <c r="O911" s="35">
        <v>2.3E-2</v>
      </c>
      <c r="P911" s="35">
        <v>0</v>
      </c>
      <c r="Q911" s="35">
        <v>3.7999999999999999E-2</v>
      </c>
      <c r="R911" s="35">
        <v>1.8800000000000001E-2</v>
      </c>
      <c r="S911" s="35">
        <v>4.1999999999999997E-3</v>
      </c>
      <c r="T911" s="35">
        <v>5.3199999999999997E-2</v>
      </c>
      <c r="U911" s="35">
        <v>1.8100000000000002E-2</v>
      </c>
      <c r="V911" s="35">
        <v>3.7900000000000003E-2</v>
      </c>
      <c r="W911" s="35">
        <v>4.58E-2</v>
      </c>
      <c r="X911" s="35">
        <v>6.2399999999999997E-2</v>
      </c>
      <c r="Y911" s="35">
        <v>2.5000000000000001E-3</v>
      </c>
      <c r="Z911" s="4">
        <v>0</v>
      </c>
      <c r="AA911" s="4">
        <v>5.9999999999999995E-4</v>
      </c>
      <c r="AB911" s="4">
        <v>0</v>
      </c>
      <c r="AC911" s="56"/>
      <c r="AD911" s="23"/>
    </row>
    <row r="912" spans="1:30" s="14" customFormat="1" ht="12.5">
      <c r="A912" s="84"/>
      <c r="B912" s="27"/>
      <c r="C912" s="134"/>
      <c r="D912" s="6">
        <f t="shared" ref="D912" si="1573">$C911*D911</f>
        <v>905.88051800000005</v>
      </c>
      <c r="E912" s="6">
        <f t="shared" ref="E912" si="1574">$C911*E911</f>
        <v>7860.5201909999996</v>
      </c>
      <c r="F912" s="6">
        <f t="shared" ref="F912:AB912" si="1575">$C911*F911</f>
        <v>3147.6481289999997</v>
      </c>
      <c r="G912" s="6">
        <f t="shared" si="1575"/>
        <v>4409.0007489999998</v>
      </c>
      <c r="H912" s="6">
        <f t="shared" si="1575"/>
        <v>2385.1031359999997</v>
      </c>
      <c r="I912" s="6">
        <f t="shared" si="1575"/>
        <v>7596.7828250000002</v>
      </c>
      <c r="J912" s="6">
        <f t="shared" si="1575"/>
        <v>1186.818147</v>
      </c>
      <c r="K912" s="6">
        <f t="shared" si="1575"/>
        <v>1823.2278780000001</v>
      </c>
      <c r="L912" s="6">
        <f t="shared" si="1575"/>
        <v>946.01446500000009</v>
      </c>
      <c r="M912" s="6">
        <f t="shared" si="1575"/>
        <v>1473.4891970000001</v>
      </c>
      <c r="N912" s="6">
        <f t="shared" si="1575"/>
        <v>8141.4578199999987</v>
      </c>
      <c r="O912" s="6">
        <f t="shared" si="1575"/>
        <v>1318.6868299999999</v>
      </c>
      <c r="P912" s="6">
        <f t="shared" si="1575"/>
        <v>0</v>
      </c>
      <c r="Q912" s="6">
        <f t="shared" si="1575"/>
        <v>2178.6999799999999</v>
      </c>
      <c r="R912" s="6">
        <f t="shared" si="1575"/>
        <v>1077.8831480000001</v>
      </c>
      <c r="S912" s="6">
        <f t="shared" si="1575"/>
        <v>240.80368199999998</v>
      </c>
      <c r="T912" s="6">
        <f t="shared" si="1575"/>
        <v>3050.1799719999999</v>
      </c>
      <c r="U912" s="6">
        <f t="shared" si="1575"/>
        <v>1037.7492010000001</v>
      </c>
      <c r="V912" s="6">
        <f t="shared" si="1575"/>
        <v>2172.966559</v>
      </c>
      <c r="W912" s="6">
        <f t="shared" si="1575"/>
        <v>2625.9068179999999</v>
      </c>
      <c r="X912" s="6">
        <f t="shared" si="1575"/>
        <v>3577.6547039999996</v>
      </c>
      <c r="Y912" s="6">
        <f t="shared" si="1575"/>
        <v>143.33552499999999</v>
      </c>
      <c r="Z912" s="6">
        <f t="shared" si="1575"/>
        <v>0</v>
      </c>
      <c r="AA912" s="6">
        <f t="shared" si="1575"/>
        <v>34.400525999999999</v>
      </c>
      <c r="AB912" s="6">
        <f t="shared" si="1575"/>
        <v>0</v>
      </c>
      <c r="AC912" s="56"/>
      <c r="AD912" s="23"/>
    </row>
    <row r="913" spans="1:30" s="14" customFormat="1" ht="12.5">
      <c r="A913" s="85" t="s">
        <v>307</v>
      </c>
      <c r="B913" s="26">
        <v>688010.5</v>
      </c>
      <c r="C913" s="134">
        <f t="shared" si="1482"/>
        <v>57334.21</v>
      </c>
      <c r="D913" s="30"/>
      <c r="E913" s="43">
        <v>1</v>
      </c>
      <c r="F913" s="30"/>
      <c r="G913" s="30"/>
      <c r="H913" s="30"/>
      <c r="I913" s="30"/>
      <c r="J913" s="30"/>
      <c r="K913" s="30"/>
      <c r="L913" s="30"/>
      <c r="M913" s="30"/>
      <c r="N913" s="7"/>
      <c r="O913" s="30"/>
      <c r="P913" s="30"/>
      <c r="Q913" s="30"/>
      <c r="R913" s="30"/>
      <c r="S913" s="30"/>
      <c r="T913" s="30"/>
      <c r="U913" s="30"/>
      <c r="V913" s="7"/>
      <c r="W913" s="30"/>
      <c r="X913" s="30"/>
      <c r="Y913" s="30"/>
      <c r="Z913" s="30"/>
      <c r="AA913" s="30"/>
      <c r="AB913" s="30"/>
      <c r="AC913" s="56"/>
      <c r="AD913" s="23"/>
    </row>
    <row r="914" spans="1:30" s="14" customFormat="1" ht="12.5">
      <c r="A914" s="84"/>
      <c r="B914" s="27"/>
      <c r="C914" s="134"/>
      <c r="D914" s="6">
        <f t="shared" ref="D914" si="1576">$C913*D913</f>
        <v>0</v>
      </c>
      <c r="E914" s="6">
        <f t="shared" ref="E914" si="1577">$C913*E913</f>
        <v>57334.21</v>
      </c>
      <c r="F914" s="6">
        <f t="shared" ref="F914:AB914" si="1578">$C913*F913</f>
        <v>0</v>
      </c>
      <c r="G914" s="6">
        <f t="shared" si="1578"/>
        <v>0</v>
      </c>
      <c r="H914" s="6">
        <f t="shared" si="1578"/>
        <v>0</v>
      </c>
      <c r="I914" s="6">
        <f t="shared" si="1578"/>
        <v>0</v>
      </c>
      <c r="J914" s="6">
        <f t="shared" si="1578"/>
        <v>0</v>
      </c>
      <c r="K914" s="6">
        <f t="shared" si="1578"/>
        <v>0</v>
      </c>
      <c r="L914" s="6">
        <f t="shared" si="1578"/>
        <v>0</v>
      </c>
      <c r="M914" s="6">
        <f t="shared" si="1578"/>
        <v>0</v>
      </c>
      <c r="N914" s="6">
        <f t="shared" si="1578"/>
        <v>0</v>
      </c>
      <c r="O914" s="6">
        <f t="shared" si="1578"/>
        <v>0</v>
      </c>
      <c r="P914" s="6">
        <f t="shared" si="1578"/>
        <v>0</v>
      </c>
      <c r="Q914" s="6">
        <f t="shared" si="1578"/>
        <v>0</v>
      </c>
      <c r="R914" s="6">
        <f t="shared" si="1578"/>
        <v>0</v>
      </c>
      <c r="S914" s="6">
        <f t="shared" si="1578"/>
        <v>0</v>
      </c>
      <c r="T914" s="6">
        <f t="shared" si="1578"/>
        <v>0</v>
      </c>
      <c r="U914" s="6">
        <f t="shared" si="1578"/>
        <v>0</v>
      </c>
      <c r="V914" s="6">
        <f t="shared" si="1578"/>
        <v>0</v>
      </c>
      <c r="W914" s="6">
        <f t="shared" si="1578"/>
        <v>0</v>
      </c>
      <c r="X914" s="6">
        <f t="shared" si="1578"/>
        <v>0</v>
      </c>
      <c r="Y914" s="6">
        <f t="shared" si="1578"/>
        <v>0</v>
      </c>
      <c r="Z914" s="6">
        <f t="shared" si="1578"/>
        <v>0</v>
      </c>
      <c r="AA914" s="6">
        <f t="shared" si="1578"/>
        <v>0</v>
      </c>
      <c r="AB914" s="6">
        <f t="shared" si="1578"/>
        <v>0</v>
      </c>
      <c r="AC914" s="56"/>
      <c r="AD914" s="23"/>
    </row>
    <row r="915" spans="1:30" s="14" customFormat="1" ht="12.5">
      <c r="A915" s="85" t="s">
        <v>306</v>
      </c>
      <c r="B915" s="26">
        <v>1067362</v>
      </c>
      <c r="C915" s="134">
        <f t="shared" si="1482"/>
        <v>88946.83</v>
      </c>
      <c r="D915" s="35">
        <v>1.5800000000000002E-2</v>
      </c>
      <c r="E915" s="35">
        <v>0.1371</v>
      </c>
      <c r="F915" s="35">
        <v>5.4899999999999997E-2</v>
      </c>
      <c r="G915" s="35">
        <v>7.6899999999999996E-2</v>
      </c>
      <c r="H915" s="35">
        <v>4.1599999999999998E-2</v>
      </c>
      <c r="I915" s="35">
        <v>0.13250000000000001</v>
      </c>
      <c r="J915" s="35">
        <v>2.07E-2</v>
      </c>
      <c r="K915" s="35">
        <v>3.1800000000000002E-2</v>
      </c>
      <c r="L915" s="35">
        <v>1.6500000000000001E-2</v>
      </c>
      <c r="M915" s="35">
        <v>2.5700000000000001E-2</v>
      </c>
      <c r="N915" s="35">
        <v>0.14199999999999999</v>
      </c>
      <c r="O915" s="35">
        <v>2.3E-2</v>
      </c>
      <c r="P915" s="35">
        <v>0</v>
      </c>
      <c r="Q915" s="35">
        <v>3.7999999999999999E-2</v>
      </c>
      <c r="R915" s="35">
        <v>1.8800000000000001E-2</v>
      </c>
      <c r="S915" s="35">
        <v>4.1999999999999997E-3</v>
      </c>
      <c r="T915" s="35">
        <v>5.3199999999999997E-2</v>
      </c>
      <c r="U915" s="35">
        <v>1.8100000000000002E-2</v>
      </c>
      <c r="V915" s="35">
        <v>3.7900000000000003E-2</v>
      </c>
      <c r="W915" s="35">
        <v>4.58E-2</v>
      </c>
      <c r="X915" s="35">
        <v>6.2399999999999997E-2</v>
      </c>
      <c r="Y915" s="35">
        <v>2.5000000000000001E-3</v>
      </c>
      <c r="Z915" s="4">
        <v>0</v>
      </c>
      <c r="AA915" s="4">
        <v>5.9999999999999995E-4</v>
      </c>
      <c r="AB915" s="4">
        <v>0</v>
      </c>
      <c r="AC915" s="56"/>
      <c r="AD915" s="23"/>
    </row>
    <row r="916" spans="1:30" s="14" customFormat="1" ht="12.5">
      <c r="A916" s="84"/>
      <c r="B916" s="27"/>
      <c r="C916" s="134"/>
      <c r="D916" s="6">
        <f t="shared" ref="D916" si="1579">$C915*D915</f>
        <v>1405.3599140000001</v>
      </c>
      <c r="E916" s="6">
        <f t="shared" ref="E916" si="1580">$C915*E915</f>
        <v>12194.610393000001</v>
      </c>
      <c r="F916" s="6">
        <f t="shared" ref="F916:AB916" si="1581">$C915*F915</f>
        <v>4883.1809670000002</v>
      </c>
      <c r="G916" s="6">
        <f t="shared" si="1581"/>
        <v>6840.011227</v>
      </c>
      <c r="H916" s="6">
        <f t="shared" si="1581"/>
        <v>3700.1881279999998</v>
      </c>
      <c r="I916" s="6">
        <f t="shared" si="1581"/>
        <v>11785.454975000001</v>
      </c>
      <c r="J916" s="6">
        <f t="shared" si="1581"/>
        <v>1841.1993809999999</v>
      </c>
      <c r="K916" s="6">
        <f t="shared" si="1581"/>
        <v>2828.5091940000002</v>
      </c>
      <c r="L916" s="6">
        <f t="shared" si="1581"/>
        <v>1467.622695</v>
      </c>
      <c r="M916" s="6">
        <f t="shared" si="1581"/>
        <v>2285.9335310000001</v>
      </c>
      <c r="N916" s="6">
        <f t="shared" si="1581"/>
        <v>12630.449859999999</v>
      </c>
      <c r="O916" s="6">
        <f t="shared" si="1581"/>
        <v>2045.77709</v>
      </c>
      <c r="P916" s="6">
        <f t="shared" si="1581"/>
        <v>0</v>
      </c>
      <c r="Q916" s="6">
        <f t="shared" si="1581"/>
        <v>3379.9795399999998</v>
      </c>
      <c r="R916" s="6">
        <f t="shared" si="1581"/>
        <v>1672.2004040000002</v>
      </c>
      <c r="S916" s="6">
        <f t="shared" si="1581"/>
        <v>373.576686</v>
      </c>
      <c r="T916" s="6">
        <f t="shared" si="1581"/>
        <v>4731.971356</v>
      </c>
      <c r="U916" s="6">
        <f t="shared" si="1581"/>
        <v>1609.9376230000003</v>
      </c>
      <c r="V916" s="6">
        <f t="shared" si="1581"/>
        <v>3371.0848570000003</v>
      </c>
      <c r="W916" s="6">
        <f t="shared" si="1581"/>
        <v>4073.7648140000001</v>
      </c>
      <c r="X916" s="6">
        <f t="shared" si="1581"/>
        <v>5550.2821919999997</v>
      </c>
      <c r="Y916" s="6">
        <f t="shared" si="1581"/>
        <v>222.367075</v>
      </c>
      <c r="Z916" s="6">
        <f t="shared" si="1581"/>
        <v>0</v>
      </c>
      <c r="AA916" s="6">
        <f t="shared" si="1581"/>
        <v>53.368097999999996</v>
      </c>
      <c r="AB916" s="6">
        <f t="shared" si="1581"/>
        <v>0</v>
      </c>
      <c r="AC916" s="56"/>
      <c r="AD916" s="23"/>
    </row>
    <row r="917" spans="1:30" s="14" customFormat="1" ht="12.5">
      <c r="A917" s="85" t="s">
        <v>308</v>
      </c>
      <c r="B917" s="26">
        <v>1067362</v>
      </c>
      <c r="C917" s="134">
        <f t="shared" si="1482"/>
        <v>88946.83</v>
      </c>
      <c r="D917" s="28"/>
      <c r="E917" s="43">
        <v>1</v>
      </c>
      <c r="F917" s="30"/>
      <c r="G917" s="30"/>
      <c r="H917" s="30"/>
      <c r="I917" s="30"/>
      <c r="J917" s="30"/>
      <c r="K917" s="30"/>
      <c r="L917" s="30"/>
      <c r="M917" s="30"/>
      <c r="N917" s="7"/>
      <c r="O917" s="30"/>
      <c r="P917" s="30"/>
      <c r="Q917" s="30"/>
      <c r="R917" s="30"/>
      <c r="S917" s="30"/>
      <c r="T917" s="30"/>
      <c r="U917" s="30"/>
      <c r="V917" s="7"/>
      <c r="W917" s="30"/>
      <c r="X917" s="30"/>
      <c r="Y917" s="30"/>
      <c r="Z917" s="30"/>
      <c r="AA917" s="30"/>
      <c r="AB917" s="30"/>
      <c r="AC917" s="56"/>
      <c r="AD917" s="23"/>
    </row>
    <row r="918" spans="1:30" s="14" customFormat="1" ht="12.5">
      <c r="A918" s="84"/>
      <c r="B918" s="27"/>
      <c r="C918" s="134"/>
      <c r="D918" s="53">
        <f t="shared" ref="D918" si="1582">$C917*D917</f>
        <v>0</v>
      </c>
      <c r="E918" s="5">
        <f t="shared" ref="E918" si="1583">$C917*E917</f>
        <v>88946.83</v>
      </c>
      <c r="F918" s="5">
        <f t="shared" ref="F918:AB918" si="1584">$C917*F917</f>
        <v>0</v>
      </c>
      <c r="G918" s="5">
        <f t="shared" si="1584"/>
        <v>0</v>
      </c>
      <c r="H918" s="5">
        <f t="shared" si="1584"/>
        <v>0</v>
      </c>
      <c r="I918" s="5">
        <f t="shared" si="1584"/>
        <v>0</v>
      </c>
      <c r="J918" s="5">
        <f t="shared" si="1584"/>
        <v>0</v>
      </c>
      <c r="K918" s="5">
        <f t="shared" si="1584"/>
        <v>0</v>
      </c>
      <c r="L918" s="5">
        <f t="shared" si="1584"/>
        <v>0</v>
      </c>
      <c r="M918" s="5">
        <f t="shared" si="1584"/>
        <v>0</v>
      </c>
      <c r="N918" s="5">
        <f t="shared" si="1584"/>
        <v>0</v>
      </c>
      <c r="O918" s="5">
        <f t="shared" si="1584"/>
        <v>0</v>
      </c>
      <c r="P918" s="5">
        <f t="shared" si="1584"/>
        <v>0</v>
      </c>
      <c r="Q918" s="5">
        <f t="shared" si="1584"/>
        <v>0</v>
      </c>
      <c r="R918" s="5">
        <f t="shared" si="1584"/>
        <v>0</v>
      </c>
      <c r="S918" s="5">
        <f t="shared" si="1584"/>
        <v>0</v>
      </c>
      <c r="T918" s="5">
        <f t="shared" si="1584"/>
        <v>0</v>
      </c>
      <c r="U918" s="5">
        <f t="shared" si="1584"/>
        <v>0</v>
      </c>
      <c r="V918" s="5">
        <f t="shared" si="1584"/>
        <v>0</v>
      </c>
      <c r="W918" s="5">
        <f t="shared" si="1584"/>
        <v>0</v>
      </c>
      <c r="X918" s="5">
        <f t="shared" si="1584"/>
        <v>0</v>
      </c>
      <c r="Y918" s="5">
        <f t="shared" si="1584"/>
        <v>0</v>
      </c>
      <c r="Z918" s="5">
        <f t="shared" si="1584"/>
        <v>0</v>
      </c>
      <c r="AA918" s="5">
        <f t="shared" si="1584"/>
        <v>0</v>
      </c>
      <c r="AB918" s="5">
        <f t="shared" si="1584"/>
        <v>0</v>
      </c>
      <c r="AC918" s="56"/>
      <c r="AD918" s="23"/>
    </row>
    <row r="919" spans="1:30" s="14" customFormat="1" ht="12.5">
      <c r="A919" s="85" t="s">
        <v>374</v>
      </c>
      <c r="B919" s="26">
        <v>3868871</v>
      </c>
      <c r="C919" s="134">
        <f t="shared" si="1482"/>
        <v>322405.92</v>
      </c>
      <c r="D919" s="28"/>
      <c r="E919" s="43">
        <v>1</v>
      </c>
      <c r="F919" s="30"/>
      <c r="G919" s="30"/>
      <c r="H919" s="30"/>
      <c r="I919" s="30"/>
      <c r="J919" s="30"/>
      <c r="K919" s="30"/>
      <c r="L919" s="30"/>
      <c r="M919" s="30"/>
      <c r="N919" s="7"/>
      <c r="O919" s="30"/>
      <c r="P919" s="30"/>
      <c r="Q919" s="30"/>
      <c r="R919" s="30"/>
      <c r="S919" s="30"/>
      <c r="T919" s="30"/>
      <c r="U919" s="30"/>
      <c r="V919" s="7"/>
      <c r="W919" s="30"/>
      <c r="X919" s="30"/>
      <c r="Y919" s="30"/>
      <c r="Z919" s="30"/>
      <c r="AA919" s="30"/>
      <c r="AB919" s="30"/>
      <c r="AC919" s="56"/>
      <c r="AD919" s="23"/>
    </row>
    <row r="920" spans="1:30" s="14" customFormat="1" ht="12.5">
      <c r="A920" s="84"/>
      <c r="B920" s="27"/>
      <c r="C920" s="134"/>
      <c r="D920" s="53">
        <f t="shared" ref="D920" si="1585">$C919*D919</f>
        <v>0</v>
      </c>
      <c r="E920" s="5">
        <f t="shared" ref="E920" si="1586">$C919*E919</f>
        <v>322405.92</v>
      </c>
      <c r="F920" s="5">
        <f t="shared" ref="F920:AB920" si="1587">$C919*F919</f>
        <v>0</v>
      </c>
      <c r="G920" s="5">
        <f t="shared" si="1587"/>
        <v>0</v>
      </c>
      <c r="H920" s="5">
        <f t="shared" si="1587"/>
        <v>0</v>
      </c>
      <c r="I920" s="5">
        <f t="shared" si="1587"/>
        <v>0</v>
      </c>
      <c r="J920" s="5">
        <f t="shared" si="1587"/>
        <v>0</v>
      </c>
      <c r="K920" s="5">
        <f t="shared" si="1587"/>
        <v>0</v>
      </c>
      <c r="L920" s="5">
        <f t="shared" si="1587"/>
        <v>0</v>
      </c>
      <c r="M920" s="5">
        <f t="shared" si="1587"/>
        <v>0</v>
      </c>
      <c r="N920" s="5">
        <f t="shared" si="1587"/>
        <v>0</v>
      </c>
      <c r="O920" s="5">
        <f t="shared" si="1587"/>
        <v>0</v>
      </c>
      <c r="P920" s="5">
        <f t="shared" si="1587"/>
        <v>0</v>
      </c>
      <c r="Q920" s="5">
        <f t="shared" si="1587"/>
        <v>0</v>
      </c>
      <c r="R920" s="5">
        <f t="shared" si="1587"/>
        <v>0</v>
      </c>
      <c r="S920" s="5">
        <f t="shared" si="1587"/>
        <v>0</v>
      </c>
      <c r="T920" s="5">
        <f t="shared" si="1587"/>
        <v>0</v>
      </c>
      <c r="U920" s="5">
        <f t="shared" si="1587"/>
        <v>0</v>
      </c>
      <c r="V920" s="5">
        <f t="shared" si="1587"/>
        <v>0</v>
      </c>
      <c r="W920" s="5">
        <f t="shared" si="1587"/>
        <v>0</v>
      </c>
      <c r="X920" s="5">
        <f t="shared" si="1587"/>
        <v>0</v>
      </c>
      <c r="Y920" s="5">
        <f t="shared" si="1587"/>
        <v>0</v>
      </c>
      <c r="Z920" s="5">
        <f t="shared" si="1587"/>
        <v>0</v>
      </c>
      <c r="AA920" s="5">
        <f t="shared" si="1587"/>
        <v>0</v>
      </c>
      <c r="AB920" s="5">
        <f t="shared" si="1587"/>
        <v>0</v>
      </c>
      <c r="AC920" s="56"/>
      <c r="AD920" s="23"/>
    </row>
    <row r="921" spans="1:30" s="14" customFormat="1" ht="12.5">
      <c r="A921" s="85" t="s">
        <v>371</v>
      </c>
      <c r="B921" s="26">
        <v>3868871</v>
      </c>
      <c r="C921" s="134">
        <f t="shared" si="1482"/>
        <v>322405.92</v>
      </c>
      <c r="D921" s="35">
        <v>1.5800000000000002E-2</v>
      </c>
      <c r="E921" s="35">
        <v>0.1371</v>
      </c>
      <c r="F921" s="35">
        <v>5.4899999999999997E-2</v>
      </c>
      <c r="G921" s="35">
        <v>7.6899999999999996E-2</v>
      </c>
      <c r="H921" s="35">
        <v>4.1599999999999998E-2</v>
      </c>
      <c r="I921" s="35">
        <v>0.13250000000000001</v>
      </c>
      <c r="J921" s="35">
        <v>2.07E-2</v>
      </c>
      <c r="K921" s="35">
        <v>3.1800000000000002E-2</v>
      </c>
      <c r="L921" s="35">
        <v>1.6500000000000001E-2</v>
      </c>
      <c r="M921" s="35">
        <v>2.5700000000000001E-2</v>
      </c>
      <c r="N921" s="35">
        <v>0.14199999999999999</v>
      </c>
      <c r="O921" s="35">
        <v>2.3E-2</v>
      </c>
      <c r="P921" s="35">
        <v>0</v>
      </c>
      <c r="Q921" s="35">
        <v>3.7999999999999999E-2</v>
      </c>
      <c r="R921" s="35">
        <v>1.8800000000000001E-2</v>
      </c>
      <c r="S921" s="35">
        <v>4.1999999999999997E-3</v>
      </c>
      <c r="T921" s="35">
        <v>5.3199999999999997E-2</v>
      </c>
      <c r="U921" s="35">
        <v>1.8100000000000002E-2</v>
      </c>
      <c r="V921" s="35">
        <v>3.7900000000000003E-2</v>
      </c>
      <c r="W921" s="35">
        <v>4.58E-2</v>
      </c>
      <c r="X921" s="35">
        <v>6.2399999999999997E-2</v>
      </c>
      <c r="Y921" s="35">
        <v>2.5000000000000001E-3</v>
      </c>
      <c r="Z921" s="4">
        <v>0</v>
      </c>
      <c r="AA921" s="4">
        <v>5.9999999999999995E-4</v>
      </c>
      <c r="AB921" s="4">
        <v>0</v>
      </c>
      <c r="AC921" s="56"/>
      <c r="AD921" s="23"/>
    </row>
    <row r="922" spans="1:30" s="14" customFormat="1" ht="12.5">
      <c r="A922" s="84"/>
      <c r="B922" s="27"/>
      <c r="C922" s="134"/>
      <c r="D922" s="53">
        <f t="shared" ref="D922" si="1588">$C921*D921</f>
        <v>5094.0135360000004</v>
      </c>
      <c r="E922" s="5">
        <f t="shared" ref="E922" si="1589">$C921*E921</f>
        <v>44201.851631999998</v>
      </c>
      <c r="F922" s="5">
        <f t="shared" ref="F922:AB922" si="1590">$C921*F921</f>
        <v>17700.085007999998</v>
      </c>
      <c r="G922" s="5">
        <f t="shared" si="1590"/>
        <v>24793.015247999996</v>
      </c>
      <c r="H922" s="5">
        <f t="shared" si="1590"/>
        <v>13412.086271999999</v>
      </c>
      <c r="I922" s="5">
        <f t="shared" si="1590"/>
        <v>42718.784399999997</v>
      </c>
      <c r="J922" s="5">
        <f t="shared" si="1590"/>
        <v>6673.8025439999992</v>
      </c>
      <c r="K922" s="5">
        <f t="shared" si="1590"/>
        <v>10252.508256000001</v>
      </c>
      <c r="L922" s="5">
        <f t="shared" si="1590"/>
        <v>5319.6976800000002</v>
      </c>
      <c r="M922" s="5">
        <f t="shared" si="1590"/>
        <v>8285.832144</v>
      </c>
      <c r="N922" s="5">
        <f t="shared" si="1590"/>
        <v>45781.640639999991</v>
      </c>
      <c r="O922" s="5">
        <f t="shared" si="1590"/>
        <v>7415.3361599999998</v>
      </c>
      <c r="P922" s="5">
        <f t="shared" si="1590"/>
        <v>0</v>
      </c>
      <c r="Q922" s="5">
        <f t="shared" si="1590"/>
        <v>12251.424959999998</v>
      </c>
      <c r="R922" s="5">
        <f t="shared" si="1590"/>
        <v>6061.2312959999999</v>
      </c>
      <c r="S922" s="5">
        <f t="shared" si="1590"/>
        <v>1354.1048639999999</v>
      </c>
      <c r="T922" s="5">
        <f t="shared" si="1590"/>
        <v>17151.994943999998</v>
      </c>
      <c r="U922" s="5">
        <f t="shared" si="1590"/>
        <v>5835.5471520000001</v>
      </c>
      <c r="V922" s="5">
        <f t="shared" si="1590"/>
        <v>12219.184368</v>
      </c>
      <c r="W922" s="5">
        <f t="shared" si="1590"/>
        <v>14766.191135999999</v>
      </c>
      <c r="X922" s="5">
        <f t="shared" si="1590"/>
        <v>20118.129407999997</v>
      </c>
      <c r="Y922" s="5">
        <f t="shared" si="1590"/>
        <v>806.01479999999992</v>
      </c>
      <c r="Z922" s="5">
        <f t="shared" si="1590"/>
        <v>0</v>
      </c>
      <c r="AA922" s="5">
        <f t="shared" si="1590"/>
        <v>193.44355199999998</v>
      </c>
      <c r="AB922" s="5">
        <f t="shared" si="1590"/>
        <v>0</v>
      </c>
      <c r="AC922" s="56"/>
      <c r="AD922" s="23"/>
    </row>
    <row r="923" spans="1:30" s="14" customFormat="1" ht="12.5">
      <c r="A923" s="85" t="s">
        <v>375</v>
      </c>
      <c r="B923" s="26">
        <v>510658.5</v>
      </c>
      <c r="C923" s="134">
        <f t="shared" ref="C923:C935" si="1591">ROUND(B923/12,2)</f>
        <v>42554.879999999997</v>
      </c>
      <c r="D923" s="28"/>
      <c r="E923" s="43">
        <v>1</v>
      </c>
      <c r="F923" s="30"/>
      <c r="G923" s="30"/>
      <c r="H923" s="30"/>
      <c r="I923" s="30"/>
      <c r="J923" s="30"/>
      <c r="K923" s="30"/>
      <c r="L923" s="30"/>
      <c r="M923" s="30"/>
      <c r="N923" s="7"/>
      <c r="O923" s="30"/>
      <c r="P923" s="30"/>
      <c r="Q923" s="30"/>
      <c r="R923" s="30"/>
      <c r="S923" s="30"/>
      <c r="T923" s="30"/>
      <c r="U923" s="30"/>
      <c r="V923" s="7"/>
      <c r="W923" s="30"/>
      <c r="X923" s="30"/>
      <c r="Y923" s="30"/>
      <c r="Z923" s="30"/>
      <c r="AA923" s="30"/>
      <c r="AB923" s="30"/>
      <c r="AC923" s="56"/>
      <c r="AD923" s="23"/>
    </row>
    <row r="924" spans="1:30" s="14" customFormat="1" ht="12.5">
      <c r="A924" s="84"/>
      <c r="B924" s="27"/>
      <c r="C924" s="134"/>
      <c r="D924" s="53">
        <f t="shared" ref="D924" si="1592">$C923*D923</f>
        <v>0</v>
      </c>
      <c r="E924" s="5">
        <f t="shared" ref="E924" si="1593">$C923*E923</f>
        <v>42554.879999999997</v>
      </c>
      <c r="F924" s="5">
        <f t="shared" ref="F924:AB924" si="1594">$C923*F923</f>
        <v>0</v>
      </c>
      <c r="G924" s="5">
        <f t="shared" si="1594"/>
        <v>0</v>
      </c>
      <c r="H924" s="5">
        <f t="shared" si="1594"/>
        <v>0</v>
      </c>
      <c r="I924" s="5">
        <f t="shared" si="1594"/>
        <v>0</v>
      </c>
      <c r="J924" s="5">
        <f t="shared" si="1594"/>
        <v>0</v>
      </c>
      <c r="K924" s="5">
        <f t="shared" si="1594"/>
        <v>0</v>
      </c>
      <c r="L924" s="5">
        <f t="shared" si="1594"/>
        <v>0</v>
      </c>
      <c r="M924" s="5">
        <f t="shared" si="1594"/>
        <v>0</v>
      </c>
      <c r="N924" s="5">
        <f t="shared" si="1594"/>
        <v>0</v>
      </c>
      <c r="O924" s="5">
        <f t="shared" si="1594"/>
        <v>0</v>
      </c>
      <c r="P924" s="5">
        <f t="shared" si="1594"/>
        <v>0</v>
      </c>
      <c r="Q924" s="5">
        <f t="shared" si="1594"/>
        <v>0</v>
      </c>
      <c r="R924" s="5">
        <f t="shared" si="1594"/>
        <v>0</v>
      </c>
      <c r="S924" s="5">
        <f t="shared" si="1594"/>
        <v>0</v>
      </c>
      <c r="T924" s="5">
        <f t="shared" si="1594"/>
        <v>0</v>
      </c>
      <c r="U924" s="5">
        <f t="shared" si="1594"/>
        <v>0</v>
      </c>
      <c r="V924" s="5">
        <f t="shared" si="1594"/>
        <v>0</v>
      </c>
      <c r="W924" s="5">
        <f t="shared" si="1594"/>
        <v>0</v>
      </c>
      <c r="X924" s="5">
        <f t="shared" si="1594"/>
        <v>0</v>
      </c>
      <c r="Y924" s="5">
        <f t="shared" si="1594"/>
        <v>0</v>
      </c>
      <c r="Z924" s="5">
        <f t="shared" si="1594"/>
        <v>0</v>
      </c>
      <c r="AA924" s="5">
        <f t="shared" si="1594"/>
        <v>0</v>
      </c>
      <c r="AB924" s="5">
        <f t="shared" si="1594"/>
        <v>0</v>
      </c>
      <c r="AC924" s="56"/>
      <c r="AD924" s="23"/>
    </row>
    <row r="925" spans="1:30" s="14" customFormat="1" ht="12.5">
      <c r="A925" s="85" t="s">
        <v>373</v>
      </c>
      <c r="B925" s="26">
        <v>510658.5</v>
      </c>
      <c r="C925" s="134">
        <f t="shared" si="1591"/>
        <v>42554.879999999997</v>
      </c>
      <c r="D925" s="35">
        <v>1.5800000000000002E-2</v>
      </c>
      <c r="E925" s="35">
        <v>0.1371</v>
      </c>
      <c r="F925" s="35">
        <v>5.4899999999999997E-2</v>
      </c>
      <c r="G925" s="35">
        <v>7.6899999999999996E-2</v>
      </c>
      <c r="H925" s="35">
        <v>4.1599999999999998E-2</v>
      </c>
      <c r="I925" s="35">
        <v>0.13250000000000001</v>
      </c>
      <c r="J925" s="35">
        <v>2.07E-2</v>
      </c>
      <c r="K925" s="35">
        <v>3.1800000000000002E-2</v>
      </c>
      <c r="L925" s="35">
        <v>1.6500000000000001E-2</v>
      </c>
      <c r="M925" s="35">
        <v>2.5700000000000001E-2</v>
      </c>
      <c r="N925" s="35">
        <v>0.14199999999999999</v>
      </c>
      <c r="O925" s="35">
        <v>2.3E-2</v>
      </c>
      <c r="P925" s="35">
        <v>0</v>
      </c>
      <c r="Q925" s="35">
        <v>3.7999999999999999E-2</v>
      </c>
      <c r="R925" s="35">
        <v>1.8800000000000001E-2</v>
      </c>
      <c r="S925" s="35">
        <v>4.1999999999999997E-3</v>
      </c>
      <c r="T925" s="35">
        <v>5.3199999999999997E-2</v>
      </c>
      <c r="U925" s="35">
        <v>1.8100000000000002E-2</v>
      </c>
      <c r="V925" s="35">
        <v>3.7900000000000003E-2</v>
      </c>
      <c r="W925" s="35">
        <v>4.58E-2</v>
      </c>
      <c r="X925" s="35">
        <v>6.2399999999999997E-2</v>
      </c>
      <c r="Y925" s="35">
        <v>2.5000000000000001E-3</v>
      </c>
      <c r="Z925" s="4">
        <v>0</v>
      </c>
      <c r="AA925" s="4">
        <v>5.9999999999999995E-4</v>
      </c>
      <c r="AB925" s="4">
        <v>0</v>
      </c>
      <c r="AC925" s="56"/>
      <c r="AD925" s="23"/>
    </row>
    <row r="926" spans="1:30" s="14" customFormat="1" ht="12.5">
      <c r="A926" s="86"/>
      <c r="B926" s="61"/>
      <c r="C926" s="134"/>
      <c r="D926" s="53">
        <f t="shared" ref="D926" si="1595">$C925*D925</f>
        <v>672.36710400000004</v>
      </c>
      <c r="E926" s="5">
        <f t="shared" ref="E926" si="1596">$C925*E925</f>
        <v>5834.2740479999993</v>
      </c>
      <c r="F926" s="5">
        <f t="shared" ref="F926:AB926" si="1597">$C925*F925</f>
        <v>2336.2629119999997</v>
      </c>
      <c r="G926" s="5">
        <f t="shared" si="1597"/>
        <v>3272.4702719999996</v>
      </c>
      <c r="H926" s="5">
        <f t="shared" si="1597"/>
        <v>1770.2830079999999</v>
      </c>
      <c r="I926" s="5">
        <f t="shared" si="1597"/>
        <v>5638.5216</v>
      </c>
      <c r="J926" s="5">
        <f t="shared" si="1597"/>
        <v>880.88601599999993</v>
      </c>
      <c r="K926" s="5">
        <f t="shared" si="1597"/>
        <v>1353.2451840000001</v>
      </c>
      <c r="L926" s="5">
        <f t="shared" si="1597"/>
        <v>702.15552000000002</v>
      </c>
      <c r="M926" s="5">
        <f t="shared" si="1597"/>
        <v>1093.6604159999999</v>
      </c>
      <c r="N926" s="5">
        <f t="shared" si="1597"/>
        <v>6042.7929599999989</v>
      </c>
      <c r="O926" s="5">
        <f t="shared" si="1597"/>
        <v>978.76223999999991</v>
      </c>
      <c r="P926" s="5">
        <f t="shared" si="1597"/>
        <v>0</v>
      </c>
      <c r="Q926" s="5">
        <f t="shared" si="1597"/>
        <v>1617.0854399999998</v>
      </c>
      <c r="R926" s="5">
        <f t="shared" si="1597"/>
        <v>800.031744</v>
      </c>
      <c r="S926" s="5">
        <f t="shared" si="1597"/>
        <v>178.73049599999999</v>
      </c>
      <c r="T926" s="5">
        <f t="shared" si="1597"/>
        <v>2263.9196159999997</v>
      </c>
      <c r="U926" s="5">
        <f t="shared" si="1597"/>
        <v>770.24332800000002</v>
      </c>
      <c r="V926" s="5">
        <f t="shared" si="1597"/>
        <v>1612.829952</v>
      </c>
      <c r="W926" s="5">
        <f t="shared" si="1597"/>
        <v>1949.013504</v>
      </c>
      <c r="X926" s="5">
        <f t="shared" si="1597"/>
        <v>2655.4245119999996</v>
      </c>
      <c r="Y926" s="5">
        <f t="shared" si="1597"/>
        <v>106.38719999999999</v>
      </c>
      <c r="Z926" s="5">
        <f t="shared" si="1597"/>
        <v>0</v>
      </c>
      <c r="AA926" s="5">
        <f t="shared" si="1597"/>
        <v>25.532927999999995</v>
      </c>
      <c r="AB926" s="5">
        <f t="shared" si="1597"/>
        <v>0</v>
      </c>
      <c r="AC926" s="56"/>
      <c r="AD926" s="23"/>
    </row>
    <row r="927" spans="1:30" s="14" customFormat="1" ht="12.5">
      <c r="A927" s="85" t="s">
        <v>462</v>
      </c>
      <c r="B927" s="26">
        <v>479382</v>
      </c>
      <c r="C927" s="134">
        <f t="shared" si="1591"/>
        <v>39948.5</v>
      </c>
      <c r="D927" s="35">
        <v>1.5800000000000002E-2</v>
      </c>
      <c r="E927" s="35">
        <v>0.1371</v>
      </c>
      <c r="F927" s="35">
        <v>5.4899999999999997E-2</v>
      </c>
      <c r="G927" s="35">
        <v>7.6899999999999996E-2</v>
      </c>
      <c r="H927" s="35">
        <v>4.1599999999999998E-2</v>
      </c>
      <c r="I927" s="35">
        <v>0.13250000000000001</v>
      </c>
      <c r="J927" s="35">
        <v>2.07E-2</v>
      </c>
      <c r="K927" s="35">
        <v>3.1800000000000002E-2</v>
      </c>
      <c r="L927" s="35">
        <v>1.6500000000000001E-2</v>
      </c>
      <c r="M927" s="35">
        <v>2.5700000000000001E-2</v>
      </c>
      <c r="N927" s="35">
        <v>0.14199999999999999</v>
      </c>
      <c r="O927" s="35">
        <v>2.3E-2</v>
      </c>
      <c r="P927" s="35">
        <v>0</v>
      </c>
      <c r="Q927" s="35">
        <v>3.7999999999999999E-2</v>
      </c>
      <c r="R927" s="35">
        <v>1.8800000000000001E-2</v>
      </c>
      <c r="S927" s="35">
        <v>4.1999999999999997E-3</v>
      </c>
      <c r="T927" s="35">
        <v>5.3199999999999997E-2</v>
      </c>
      <c r="U927" s="35">
        <v>1.8100000000000002E-2</v>
      </c>
      <c r="V927" s="35">
        <v>3.7900000000000003E-2</v>
      </c>
      <c r="W927" s="35">
        <v>4.58E-2</v>
      </c>
      <c r="X927" s="35">
        <v>6.2399999999999997E-2</v>
      </c>
      <c r="Y927" s="35">
        <v>2.5000000000000001E-3</v>
      </c>
      <c r="Z927" s="4">
        <v>0</v>
      </c>
      <c r="AA927" s="4">
        <v>5.9999999999999995E-4</v>
      </c>
      <c r="AB927" s="4">
        <v>0</v>
      </c>
      <c r="AC927" s="56"/>
      <c r="AD927" s="23"/>
    </row>
    <row r="928" spans="1:30" s="14" customFormat="1" ht="12.5">
      <c r="A928" s="84"/>
      <c r="B928" s="27"/>
      <c r="C928" s="134"/>
      <c r="D928" s="53">
        <f t="shared" ref="D928" si="1598">$C927*D927</f>
        <v>631.18630000000007</v>
      </c>
      <c r="E928" s="5">
        <f t="shared" ref="E928" si="1599">$C927*E927</f>
        <v>5476.9393499999996</v>
      </c>
      <c r="F928" s="5">
        <f t="shared" ref="F928:AB928" si="1600">$C927*F927</f>
        <v>2193.17265</v>
      </c>
      <c r="G928" s="5">
        <f t="shared" si="1600"/>
        <v>3072.0396499999997</v>
      </c>
      <c r="H928" s="5">
        <f t="shared" si="1600"/>
        <v>1661.8575999999998</v>
      </c>
      <c r="I928" s="5">
        <f t="shared" si="1600"/>
        <v>5293.1762500000004</v>
      </c>
      <c r="J928" s="5">
        <f t="shared" si="1600"/>
        <v>826.93394999999998</v>
      </c>
      <c r="K928" s="5">
        <f t="shared" si="1600"/>
        <v>1270.3623</v>
      </c>
      <c r="L928" s="5">
        <f t="shared" si="1600"/>
        <v>659.15025000000003</v>
      </c>
      <c r="M928" s="5">
        <f t="shared" si="1600"/>
        <v>1026.6764499999999</v>
      </c>
      <c r="N928" s="5">
        <f t="shared" si="1600"/>
        <v>5672.6869999999999</v>
      </c>
      <c r="O928" s="5">
        <f t="shared" si="1600"/>
        <v>918.81549999999993</v>
      </c>
      <c r="P928" s="5">
        <f t="shared" si="1600"/>
        <v>0</v>
      </c>
      <c r="Q928" s="5">
        <f t="shared" si="1600"/>
        <v>1518.0429999999999</v>
      </c>
      <c r="R928" s="5">
        <f t="shared" si="1600"/>
        <v>751.03179999999998</v>
      </c>
      <c r="S928" s="5">
        <f t="shared" si="1600"/>
        <v>167.78369999999998</v>
      </c>
      <c r="T928" s="5">
        <f t="shared" si="1600"/>
        <v>2125.2601999999997</v>
      </c>
      <c r="U928" s="5">
        <f t="shared" si="1600"/>
        <v>723.06785000000002</v>
      </c>
      <c r="V928" s="5">
        <f t="shared" si="1600"/>
        <v>1514.0481500000001</v>
      </c>
      <c r="W928" s="5">
        <f t="shared" si="1600"/>
        <v>1829.6413</v>
      </c>
      <c r="X928" s="5">
        <f t="shared" si="1600"/>
        <v>2492.7864</v>
      </c>
      <c r="Y928" s="5">
        <f t="shared" si="1600"/>
        <v>99.871250000000003</v>
      </c>
      <c r="Z928" s="5">
        <f t="shared" si="1600"/>
        <v>0</v>
      </c>
      <c r="AA928" s="5">
        <f t="shared" si="1600"/>
        <v>23.969099999999997</v>
      </c>
      <c r="AB928" s="5">
        <f t="shared" si="1600"/>
        <v>0</v>
      </c>
      <c r="AC928" s="56"/>
      <c r="AD928" s="23"/>
    </row>
    <row r="929" spans="1:30" s="14" customFormat="1" ht="12.5">
      <c r="A929" s="85" t="s">
        <v>463</v>
      </c>
      <c r="B929" s="26">
        <v>479382</v>
      </c>
      <c r="C929" s="134">
        <f t="shared" si="1591"/>
        <v>39948.5</v>
      </c>
      <c r="D929" s="35"/>
      <c r="E929" s="35">
        <v>1</v>
      </c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4"/>
      <c r="AA929" s="4"/>
      <c r="AB929" s="4"/>
      <c r="AC929" s="56"/>
      <c r="AD929" s="23"/>
    </row>
    <row r="930" spans="1:30" s="14" customFormat="1" ht="12.5">
      <c r="A930" s="84"/>
      <c r="B930" s="27"/>
      <c r="C930" s="134"/>
      <c r="D930" s="53">
        <f t="shared" ref="D930" si="1601">$C929*D929</f>
        <v>0</v>
      </c>
      <c r="E930" s="5">
        <f t="shared" ref="E930" si="1602">$C929*E929</f>
        <v>39948.5</v>
      </c>
      <c r="F930" s="5">
        <f t="shared" ref="F930:AB930" si="1603">$C929*F929</f>
        <v>0</v>
      </c>
      <c r="G930" s="5">
        <f t="shared" si="1603"/>
        <v>0</v>
      </c>
      <c r="H930" s="5">
        <f t="shared" si="1603"/>
        <v>0</v>
      </c>
      <c r="I930" s="5">
        <f t="shared" si="1603"/>
        <v>0</v>
      </c>
      <c r="J930" s="5">
        <f t="shared" si="1603"/>
        <v>0</v>
      </c>
      <c r="K930" s="5">
        <f t="shared" si="1603"/>
        <v>0</v>
      </c>
      <c r="L930" s="5">
        <f t="shared" si="1603"/>
        <v>0</v>
      </c>
      <c r="M930" s="5">
        <f t="shared" si="1603"/>
        <v>0</v>
      </c>
      <c r="N930" s="5">
        <f t="shared" si="1603"/>
        <v>0</v>
      </c>
      <c r="O930" s="5">
        <f t="shared" si="1603"/>
        <v>0</v>
      </c>
      <c r="P930" s="5">
        <f t="shared" si="1603"/>
        <v>0</v>
      </c>
      <c r="Q930" s="5">
        <f t="shared" si="1603"/>
        <v>0</v>
      </c>
      <c r="R930" s="5">
        <f t="shared" si="1603"/>
        <v>0</v>
      </c>
      <c r="S930" s="5">
        <f t="shared" si="1603"/>
        <v>0</v>
      </c>
      <c r="T930" s="5">
        <f t="shared" si="1603"/>
        <v>0</v>
      </c>
      <c r="U930" s="5">
        <f t="shared" si="1603"/>
        <v>0</v>
      </c>
      <c r="V930" s="5">
        <f t="shared" si="1603"/>
        <v>0</v>
      </c>
      <c r="W930" s="5">
        <f t="shared" si="1603"/>
        <v>0</v>
      </c>
      <c r="X930" s="5">
        <f t="shared" si="1603"/>
        <v>0</v>
      </c>
      <c r="Y930" s="5">
        <f t="shared" si="1603"/>
        <v>0</v>
      </c>
      <c r="Z930" s="5">
        <f t="shared" si="1603"/>
        <v>0</v>
      </c>
      <c r="AA930" s="5">
        <f t="shared" si="1603"/>
        <v>0</v>
      </c>
      <c r="AB930" s="5">
        <f t="shared" si="1603"/>
        <v>0</v>
      </c>
      <c r="AC930" s="56"/>
      <c r="AD930" s="23"/>
    </row>
    <row r="931" spans="1:30" s="14" customFormat="1" ht="12.5">
      <c r="A931" s="85" t="s">
        <v>464</v>
      </c>
      <c r="B931" s="26">
        <v>74514</v>
      </c>
      <c r="C931" s="134">
        <f t="shared" si="1591"/>
        <v>6209.5</v>
      </c>
      <c r="D931" s="24"/>
      <c r="E931" s="34">
        <v>0.4148</v>
      </c>
      <c r="F931" s="7"/>
      <c r="G931" s="7"/>
      <c r="H931" s="7"/>
      <c r="I931" s="7"/>
      <c r="J931" s="34">
        <v>0.33229999999999998</v>
      </c>
      <c r="K931" s="34">
        <v>0.25290000000000001</v>
      </c>
      <c r="L931" s="7"/>
      <c r="M931" s="7"/>
      <c r="N931" s="7"/>
      <c r="O931" s="34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56"/>
      <c r="AD931" s="23"/>
    </row>
    <row r="932" spans="1:30" s="14" customFormat="1" ht="12.5">
      <c r="A932" s="84"/>
      <c r="B932" s="27"/>
      <c r="C932" s="134"/>
      <c r="D932" s="53">
        <f t="shared" ref="D932" si="1604">$C931*D931</f>
        <v>0</v>
      </c>
      <c r="E932" s="5">
        <f t="shared" ref="E932" si="1605">$C931*E931</f>
        <v>2575.7006000000001</v>
      </c>
      <c r="F932" s="5">
        <f t="shared" ref="F932:AB932" si="1606">$C931*F931</f>
        <v>0</v>
      </c>
      <c r="G932" s="5">
        <f t="shared" si="1606"/>
        <v>0</v>
      </c>
      <c r="H932" s="5">
        <f t="shared" si="1606"/>
        <v>0</v>
      </c>
      <c r="I932" s="5">
        <f t="shared" si="1606"/>
        <v>0</v>
      </c>
      <c r="J932" s="5">
        <f t="shared" si="1606"/>
        <v>2063.4168500000001</v>
      </c>
      <c r="K932" s="5">
        <f t="shared" si="1606"/>
        <v>1570.38255</v>
      </c>
      <c r="L932" s="5">
        <f t="shared" si="1606"/>
        <v>0</v>
      </c>
      <c r="M932" s="5">
        <f t="shared" si="1606"/>
        <v>0</v>
      </c>
      <c r="N932" s="5">
        <f t="shared" si="1606"/>
        <v>0</v>
      </c>
      <c r="O932" s="5">
        <f t="shared" si="1606"/>
        <v>0</v>
      </c>
      <c r="P932" s="5">
        <f t="shared" si="1606"/>
        <v>0</v>
      </c>
      <c r="Q932" s="5">
        <f t="shared" si="1606"/>
        <v>0</v>
      </c>
      <c r="R932" s="5">
        <f t="shared" si="1606"/>
        <v>0</v>
      </c>
      <c r="S932" s="5">
        <f t="shared" si="1606"/>
        <v>0</v>
      </c>
      <c r="T932" s="5">
        <f t="shared" si="1606"/>
        <v>0</v>
      </c>
      <c r="U932" s="5">
        <f t="shared" si="1606"/>
        <v>0</v>
      </c>
      <c r="V932" s="5">
        <f t="shared" si="1606"/>
        <v>0</v>
      </c>
      <c r="W932" s="5">
        <f t="shared" si="1606"/>
        <v>0</v>
      </c>
      <c r="X932" s="5">
        <f t="shared" si="1606"/>
        <v>0</v>
      </c>
      <c r="Y932" s="5">
        <f t="shared" si="1606"/>
        <v>0</v>
      </c>
      <c r="Z932" s="5">
        <f t="shared" si="1606"/>
        <v>0</v>
      </c>
      <c r="AA932" s="5">
        <f t="shared" si="1606"/>
        <v>0</v>
      </c>
      <c r="AB932" s="5">
        <f t="shared" si="1606"/>
        <v>0</v>
      </c>
      <c r="AC932" s="56"/>
      <c r="AD932" s="23"/>
    </row>
    <row r="933" spans="1:30" s="14" customFormat="1" ht="12.5">
      <c r="A933" s="85" t="s">
        <v>465</v>
      </c>
      <c r="B933" s="26">
        <v>2978589</v>
      </c>
      <c r="C933" s="134">
        <f t="shared" si="1591"/>
        <v>248215.75</v>
      </c>
      <c r="D933" s="35"/>
      <c r="E933" s="35">
        <v>0.81559999999999999</v>
      </c>
      <c r="F933" s="35"/>
      <c r="G933" s="35"/>
      <c r="H933" s="35"/>
      <c r="I933" s="35"/>
      <c r="J933" s="35">
        <v>0.18440000000000001</v>
      </c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4"/>
      <c r="AA933" s="4"/>
      <c r="AB933" s="4"/>
      <c r="AC933" s="56"/>
      <c r="AD933" s="23"/>
    </row>
    <row r="934" spans="1:30" s="14" customFormat="1" ht="12.5">
      <c r="A934" s="86"/>
      <c r="B934" s="61"/>
      <c r="C934" s="134"/>
      <c r="D934" s="53">
        <f t="shared" ref="D934:D936" si="1607">$C933*D933</f>
        <v>0</v>
      </c>
      <c r="E934" s="5">
        <f t="shared" ref="E934:T936" si="1608">$C933*E933</f>
        <v>202444.76569999999</v>
      </c>
      <c r="F934" s="5">
        <f t="shared" ref="F934:AB934" si="1609">$C933*F933</f>
        <v>0</v>
      </c>
      <c r="G934" s="5">
        <f t="shared" si="1609"/>
        <v>0</v>
      </c>
      <c r="H934" s="5">
        <f t="shared" si="1609"/>
        <v>0</v>
      </c>
      <c r="I934" s="5">
        <f t="shared" si="1609"/>
        <v>0</v>
      </c>
      <c r="J934" s="5">
        <f t="shared" si="1609"/>
        <v>45770.984300000004</v>
      </c>
      <c r="K934" s="5">
        <f t="shared" si="1609"/>
        <v>0</v>
      </c>
      <c r="L934" s="5">
        <f t="shared" si="1609"/>
        <v>0</v>
      </c>
      <c r="M934" s="5">
        <f t="shared" si="1609"/>
        <v>0</v>
      </c>
      <c r="N934" s="5">
        <f t="shared" si="1609"/>
        <v>0</v>
      </c>
      <c r="O934" s="5">
        <f t="shared" si="1609"/>
        <v>0</v>
      </c>
      <c r="P934" s="5">
        <f t="shared" si="1609"/>
        <v>0</v>
      </c>
      <c r="Q934" s="5">
        <f t="shared" si="1609"/>
        <v>0</v>
      </c>
      <c r="R934" s="5">
        <f t="shared" si="1609"/>
        <v>0</v>
      </c>
      <c r="S934" s="5">
        <f t="shared" si="1609"/>
        <v>0</v>
      </c>
      <c r="T934" s="5">
        <f t="shared" si="1609"/>
        <v>0</v>
      </c>
      <c r="U934" s="5">
        <f t="shared" si="1609"/>
        <v>0</v>
      </c>
      <c r="V934" s="5">
        <f t="shared" si="1609"/>
        <v>0</v>
      </c>
      <c r="W934" s="5">
        <f t="shared" si="1609"/>
        <v>0</v>
      </c>
      <c r="X934" s="5">
        <f t="shared" si="1609"/>
        <v>0</v>
      </c>
      <c r="Y934" s="5">
        <f t="shared" si="1609"/>
        <v>0</v>
      </c>
      <c r="Z934" s="5">
        <f t="shared" si="1609"/>
        <v>0</v>
      </c>
      <c r="AA934" s="5">
        <f t="shared" si="1609"/>
        <v>0</v>
      </c>
      <c r="AB934" s="5">
        <f t="shared" si="1609"/>
        <v>0</v>
      </c>
      <c r="AC934" s="56"/>
      <c r="AD934" s="23"/>
    </row>
    <row r="935" spans="1:30" s="14" customFormat="1" ht="12.5">
      <c r="A935" s="85" t="s">
        <v>607</v>
      </c>
      <c r="B935" s="26">
        <v>5073739</v>
      </c>
      <c r="C935" s="134">
        <f t="shared" si="1591"/>
        <v>422811.58</v>
      </c>
      <c r="D935" s="35"/>
      <c r="E935" s="35">
        <v>1</v>
      </c>
      <c r="F935" s="35"/>
      <c r="G935" s="35"/>
      <c r="H935" s="35"/>
      <c r="I935" s="35"/>
      <c r="J935" s="35"/>
      <c r="K935" s="35"/>
      <c r="L935" s="35"/>
      <c r="M935" s="35"/>
      <c r="N935" s="35"/>
      <c r="O935" s="35">
        <v>0</v>
      </c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4"/>
      <c r="AA935" s="4">
        <v>0</v>
      </c>
      <c r="AB935" s="4"/>
      <c r="AC935" s="56"/>
      <c r="AD935" s="23"/>
    </row>
    <row r="936" spans="1:30" s="14" customFormat="1" ht="12.5">
      <c r="A936" s="86"/>
      <c r="B936" s="61"/>
      <c r="C936" s="133" t="s">
        <v>159</v>
      </c>
      <c r="D936" s="53">
        <f t="shared" si="1607"/>
        <v>0</v>
      </c>
      <c r="E936" s="5">
        <f t="shared" si="1608"/>
        <v>422811.58</v>
      </c>
      <c r="F936" s="5">
        <f t="shared" si="1608"/>
        <v>0</v>
      </c>
      <c r="G936" s="5">
        <f t="shared" si="1608"/>
        <v>0</v>
      </c>
      <c r="H936" s="5">
        <f t="shared" si="1608"/>
        <v>0</v>
      </c>
      <c r="I936" s="5">
        <f t="shared" si="1608"/>
        <v>0</v>
      </c>
      <c r="J936" s="5">
        <f t="shared" si="1608"/>
        <v>0</v>
      </c>
      <c r="K936" s="5">
        <f t="shared" si="1608"/>
        <v>0</v>
      </c>
      <c r="L936" s="5">
        <f t="shared" si="1608"/>
        <v>0</v>
      </c>
      <c r="M936" s="5">
        <f t="shared" si="1608"/>
        <v>0</v>
      </c>
      <c r="N936" s="5">
        <f t="shared" si="1608"/>
        <v>0</v>
      </c>
      <c r="O936" s="5">
        <f t="shared" si="1608"/>
        <v>0</v>
      </c>
      <c r="P936" s="5">
        <f t="shared" si="1608"/>
        <v>0</v>
      </c>
      <c r="Q936" s="5">
        <f t="shared" si="1608"/>
        <v>0</v>
      </c>
      <c r="R936" s="5">
        <f t="shared" si="1608"/>
        <v>0</v>
      </c>
      <c r="S936" s="5">
        <f t="shared" si="1608"/>
        <v>0</v>
      </c>
      <c r="T936" s="5">
        <f t="shared" si="1608"/>
        <v>0</v>
      </c>
      <c r="U936" s="5">
        <f t="shared" ref="U936:AB936" si="1610">$C935*U935</f>
        <v>0</v>
      </c>
      <c r="V936" s="5">
        <f t="shared" si="1610"/>
        <v>0</v>
      </c>
      <c r="W936" s="5">
        <f t="shared" si="1610"/>
        <v>0</v>
      </c>
      <c r="X936" s="5">
        <f t="shared" si="1610"/>
        <v>0</v>
      </c>
      <c r="Y936" s="5">
        <f t="shared" si="1610"/>
        <v>0</v>
      </c>
      <c r="Z936" s="5">
        <f t="shared" si="1610"/>
        <v>0</v>
      </c>
      <c r="AA936" s="5">
        <f t="shared" si="1610"/>
        <v>0</v>
      </c>
      <c r="AB936" s="5">
        <f t="shared" si="1610"/>
        <v>0</v>
      </c>
      <c r="AC936" s="56"/>
      <c r="AD936" s="23"/>
    </row>
    <row r="937" spans="1:30" s="14" customFormat="1" ht="12.5">
      <c r="A937" s="85" t="s">
        <v>658</v>
      </c>
      <c r="B937" s="26">
        <v>357988</v>
      </c>
      <c r="C937" s="134">
        <f t="shared" ref="C937" si="1611">ROUND(B937/12,2)</f>
        <v>29832.33</v>
      </c>
      <c r="D937" s="24"/>
      <c r="E937" s="34">
        <v>1</v>
      </c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>
        <v>0</v>
      </c>
      <c r="AB937" s="7"/>
      <c r="AC937" s="56"/>
      <c r="AD937" s="23"/>
    </row>
    <row r="938" spans="1:30" s="14" customFormat="1" ht="12.5">
      <c r="A938" s="84"/>
      <c r="B938" s="27"/>
      <c r="C938" s="134"/>
      <c r="D938" s="53">
        <f>$C937*D937</f>
        <v>0</v>
      </c>
      <c r="E938" s="5">
        <f>$C937*E937</f>
        <v>29832.33</v>
      </c>
      <c r="F938" s="5">
        <f t="shared" ref="F938:AB938" si="1612">$C937*F937</f>
        <v>0</v>
      </c>
      <c r="G938" s="5">
        <f t="shared" si="1612"/>
        <v>0</v>
      </c>
      <c r="H938" s="5">
        <f t="shared" si="1612"/>
        <v>0</v>
      </c>
      <c r="I938" s="5">
        <f t="shared" si="1612"/>
        <v>0</v>
      </c>
      <c r="J938" s="5">
        <f t="shared" si="1612"/>
        <v>0</v>
      </c>
      <c r="K938" s="5">
        <f t="shared" si="1612"/>
        <v>0</v>
      </c>
      <c r="L938" s="5">
        <f t="shared" si="1612"/>
        <v>0</v>
      </c>
      <c r="M938" s="5">
        <f t="shared" si="1612"/>
        <v>0</v>
      </c>
      <c r="N938" s="5">
        <f t="shared" si="1612"/>
        <v>0</v>
      </c>
      <c r="O938" s="5">
        <f t="shared" si="1612"/>
        <v>0</v>
      </c>
      <c r="P938" s="5">
        <f t="shared" si="1612"/>
        <v>0</v>
      </c>
      <c r="Q938" s="5">
        <f t="shared" si="1612"/>
        <v>0</v>
      </c>
      <c r="R938" s="5">
        <f t="shared" si="1612"/>
        <v>0</v>
      </c>
      <c r="S938" s="5">
        <f t="shared" si="1612"/>
        <v>0</v>
      </c>
      <c r="T938" s="5">
        <f t="shared" si="1612"/>
        <v>0</v>
      </c>
      <c r="U938" s="5">
        <f t="shared" si="1612"/>
        <v>0</v>
      </c>
      <c r="V938" s="5">
        <f t="shared" si="1612"/>
        <v>0</v>
      </c>
      <c r="W938" s="5">
        <f t="shared" si="1612"/>
        <v>0</v>
      </c>
      <c r="X938" s="5">
        <f t="shared" si="1612"/>
        <v>0</v>
      </c>
      <c r="Y938" s="5">
        <f t="shared" si="1612"/>
        <v>0</v>
      </c>
      <c r="Z938" s="5">
        <f t="shared" si="1612"/>
        <v>0</v>
      </c>
      <c r="AA938" s="5">
        <f t="shared" si="1612"/>
        <v>0</v>
      </c>
      <c r="AB938" s="5">
        <f t="shared" si="1612"/>
        <v>0</v>
      </c>
      <c r="AC938" s="56"/>
      <c r="AD938" s="23"/>
    </row>
    <row r="939" spans="1:30" s="14" customFormat="1" ht="12.5">
      <c r="A939" s="85" t="s">
        <v>659</v>
      </c>
      <c r="B939" s="26">
        <v>1138757</v>
      </c>
      <c r="C939" s="134">
        <f t="shared" ref="C939" si="1613">ROUND(B939/12,2)</f>
        <v>94896.42</v>
      </c>
      <c r="D939" s="24"/>
      <c r="E939" s="34">
        <v>1</v>
      </c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>
        <v>0</v>
      </c>
      <c r="AB939" s="7"/>
      <c r="AC939" s="56"/>
      <c r="AD939" s="23"/>
    </row>
    <row r="940" spans="1:30" s="14" customFormat="1" ht="12.5">
      <c r="A940" s="86"/>
      <c r="B940" s="61"/>
      <c r="C940" s="134"/>
      <c r="D940" s="53">
        <f t="shared" ref="D940:AB940" si="1614">$C939*D939</f>
        <v>0</v>
      </c>
      <c r="E940" s="5">
        <f>$C939*E939</f>
        <v>94896.42</v>
      </c>
      <c r="F940" s="5">
        <f t="shared" si="1614"/>
        <v>0</v>
      </c>
      <c r="G940" s="5">
        <f t="shared" si="1614"/>
        <v>0</v>
      </c>
      <c r="H940" s="5">
        <f t="shared" si="1614"/>
        <v>0</v>
      </c>
      <c r="I940" s="5">
        <f t="shared" si="1614"/>
        <v>0</v>
      </c>
      <c r="J940" s="5">
        <f t="shared" si="1614"/>
        <v>0</v>
      </c>
      <c r="K940" s="5">
        <f t="shared" si="1614"/>
        <v>0</v>
      </c>
      <c r="L940" s="5">
        <f t="shared" si="1614"/>
        <v>0</v>
      </c>
      <c r="M940" s="5">
        <f t="shared" si="1614"/>
        <v>0</v>
      </c>
      <c r="N940" s="5">
        <f t="shared" si="1614"/>
        <v>0</v>
      </c>
      <c r="O940" s="5">
        <f t="shared" si="1614"/>
        <v>0</v>
      </c>
      <c r="P940" s="5">
        <f t="shared" si="1614"/>
        <v>0</v>
      </c>
      <c r="Q940" s="5">
        <f t="shared" si="1614"/>
        <v>0</v>
      </c>
      <c r="R940" s="5">
        <f t="shared" si="1614"/>
        <v>0</v>
      </c>
      <c r="S940" s="5">
        <f t="shared" si="1614"/>
        <v>0</v>
      </c>
      <c r="T940" s="5">
        <f t="shared" si="1614"/>
        <v>0</v>
      </c>
      <c r="U940" s="5">
        <f t="shared" si="1614"/>
        <v>0</v>
      </c>
      <c r="V940" s="5">
        <f t="shared" si="1614"/>
        <v>0</v>
      </c>
      <c r="W940" s="5">
        <f t="shared" si="1614"/>
        <v>0</v>
      </c>
      <c r="X940" s="5">
        <f t="shared" si="1614"/>
        <v>0</v>
      </c>
      <c r="Y940" s="5">
        <f t="shared" si="1614"/>
        <v>0</v>
      </c>
      <c r="Z940" s="5">
        <f t="shared" si="1614"/>
        <v>0</v>
      </c>
      <c r="AA940" s="5">
        <f>$C939*AA939</f>
        <v>0</v>
      </c>
      <c r="AB940" s="5">
        <f t="shared" si="1614"/>
        <v>0</v>
      </c>
      <c r="AC940" s="56"/>
      <c r="AD940" s="23"/>
    </row>
    <row r="941" spans="1:30" s="14" customFormat="1" ht="12.5">
      <c r="A941" s="85" t="s">
        <v>662</v>
      </c>
      <c r="B941" s="26">
        <v>0</v>
      </c>
      <c r="C941" s="134">
        <f t="shared" ref="C941" si="1615">ROUND(B941/12,2)</f>
        <v>0</v>
      </c>
      <c r="D941" s="35"/>
      <c r="E941" s="35">
        <v>1</v>
      </c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4"/>
      <c r="AA941" s="4"/>
      <c r="AB941" s="4"/>
      <c r="AC941" s="56"/>
      <c r="AD941" s="23"/>
    </row>
    <row r="942" spans="1:30" s="14" customFormat="1" ht="12.5">
      <c r="A942" s="84"/>
      <c r="B942" s="27"/>
      <c r="C942" s="134"/>
      <c r="D942" s="53">
        <f t="shared" ref="D942:AB942" si="1616">$C941*D941</f>
        <v>0</v>
      </c>
      <c r="E942" s="5">
        <f>$C941*E941</f>
        <v>0</v>
      </c>
      <c r="F942" s="5">
        <f t="shared" si="1616"/>
        <v>0</v>
      </c>
      <c r="G942" s="5">
        <f t="shared" si="1616"/>
        <v>0</v>
      </c>
      <c r="H942" s="5">
        <f t="shared" si="1616"/>
        <v>0</v>
      </c>
      <c r="I942" s="5">
        <f t="shared" si="1616"/>
        <v>0</v>
      </c>
      <c r="J942" s="5">
        <f t="shared" si="1616"/>
        <v>0</v>
      </c>
      <c r="K942" s="5">
        <f t="shared" si="1616"/>
        <v>0</v>
      </c>
      <c r="L942" s="5">
        <f t="shared" si="1616"/>
        <v>0</v>
      </c>
      <c r="M942" s="5">
        <f t="shared" si="1616"/>
        <v>0</v>
      </c>
      <c r="N942" s="5">
        <f t="shared" si="1616"/>
        <v>0</v>
      </c>
      <c r="O942" s="5">
        <f t="shared" si="1616"/>
        <v>0</v>
      </c>
      <c r="P942" s="5">
        <f t="shared" si="1616"/>
        <v>0</v>
      </c>
      <c r="Q942" s="5">
        <f t="shared" si="1616"/>
        <v>0</v>
      </c>
      <c r="R942" s="5">
        <f t="shared" si="1616"/>
        <v>0</v>
      </c>
      <c r="S942" s="5">
        <f t="shared" si="1616"/>
        <v>0</v>
      </c>
      <c r="T942" s="5">
        <f t="shared" si="1616"/>
        <v>0</v>
      </c>
      <c r="U942" s="5">
        <f t="shared" si="1616"/>
        <v>0</v>
      </c>
      <c r="V942" s="5">
        <f t="shared" si="1616"/>
        <v>0</v>
      </c>
      <c r="W942" s="5">
        <f t="shared" si="1616"/>
        <v>0</v>
      </c>
      <c r="X942" s="5">
        <f t="shared" si="1616"/>
        <v>0</v>
      </c>
      <c r="Y942" s="5">
        <f t="shared" si="1616"/>
        <v>0</v>
      </c>
      <c r="Z942" s="5">
        <f t="shared" si="1616"/>
        <v>0</v>
      </c>
      <c r="AA942" s="5">
        <f t="shared" si="1616"/>
        <v>0</v>
      </c>
      <c r="AB942" s="5">
        <f t="shared" si="1616"/>
        <v>0</v>
      </c>
      <c r="AC942" s="56"/>
      <c r="AD942" s="23"/>
    </row>
    <row r="943" spans="1:30" s="14" customFormat="1" ht="12.5">
      <c r="A943" s="85" t="s">
        <v>663</v>
      </c>
      <c r="B943" s="26">
        <v>0</v>
      </c>
      <c r="C943" s="134">
        <f t="shared" ref="C943" si="1617">ROUND(B943/12,2)</f>
        <v>0</v>
      </c>
      <c r="D943" s="35">
        <v>8.6999999999999994E-3</v>
      </c>
      <c r="E943" s="35">
        <v>0.2407</v>
      </c>
      <c r="F943" s="35">
        <v>3.95E-2</v>
      </c>
      <c r="G943" s="35">
        <v>0.1104</v>
      </c>
      <c r="H943" s="35">
        <v>4.2999999999999997E-2</v>
      </c>
      <c r="I943" s="35"/>
      <c r="J943" s="35">
        <v>3.5200000000000002E-2</v>
      </c>
      <c r="K943" s="35">
        <v>5.3499999999999999E-2</v>
      </c>
      <c r="L943" s="35">
        <v>2.1100000000000001E-2</v>
      </c>
      <c r="M943" s="35">
        <v>1.7299999999999999E-2</v>
      </c>
      <c r="N943" s="35">
        <v>0.2009</v>
      </c>
      <c r="O943" s="35">
        <v>1.7299999999999999E-2</v>
      </c>
      <c r="P943" s="35">
        <v>6.9999999999999999E-4</v>
      </c>
      <c r="Q943" s="35">
        <v>1.9800000000000002E-2</v>
      </c>
      <c r="R943" s="35">
        <v>1.6299999999999999E-2</v>
      </c>
      <c r="S943" s="35">
        <v>4.3E-3</v>
      </c>
      <c r="T943" s="35">
        <v>3.5900000000000001E-2</v>
      </c>
      <c r="U943" s="35">
        <v>1.6799999999999999E-2</v>
      </c>
      <c r="V943" s="35">
        <v>3.9100000000000003E-2</v>
      </c>
      <c r="W943" s="35">
        <v>3.6400000000000002E-2</v>
      </c>
      <c r="X943" s="35">
        <v>3.9300000000000002E-2</v>
      </c>
      <c r="Y943" s="35">
        <v>1.4E-3</v>
      </c>
      <c r="Z943" s="4">
        <v>1.6999999999999999E-3</v>
      </c>
      <c r="AA943" s="4">
        <v>6.9999999999999999E-4</v>
      </c>
      <c r="AB943" s="4"/>
      <c r="AC943" s="56"/>
      <c r="AD943" s="23"/>
    </row>
    <row r="944" spans="1:30" s="14" customFormat="1" ht="12.5">
      <c r="A944" s="84"/>
      <c r="B944" s="27"/>
      <c r="C944" s="134"/>
      <c r="D944" s="53">
        <f>$C943*D943</f>
        <v>0</v>
      </c>
      <c r="E944" s="5">
        <f>$C943*E943</f>
        <v>0</v>
      </c>
      <c r="F944" s="5">
        <f>$C943*F943</f>
        <v>0</v>
      </c>
      <c r="G944" s="5">
        <f t="shared" ref="G944:AB944" si="1618">$C943*G943</f>
        <v>0</v>
      </c>
      <c r="H944" s="5">
        <f t="shared" si="1618"/>
        <v>0</v>
      </c>
      <c r="I944" s="5">
        <f t="shared" si="1618"/>
        <v>0</v>
      </c>
      <c r="J944" s="5">
        <f>$C943*J943</f>
        <v>0</v>
      </c>
      <c r="K944" s="5">
        <f t="shared" si="1618"/>
        <v>0</v>
      </c>
      <c r="L944" s="5">
        <f t="shared" si="1618"/>
        <v>0</v>
      </c>
      <c r="M944" s="5">
        <f t="shared" si="1618"/>
        <v>0</v>
      </c>
      <c r="N944" s="5">
        <f t="shared" si="1618"/>
        <v>0</v>
      </c>
      <c r="O944" s="5">
        <f>$C943*O943</f>
        <v>0</v>
      </c>
      <c r="P944" s="5">
        <f t="shared" si="1618"/>
        <v>0</v>
      </c>
      <c r="Q944" s="5">
        <f t="shared" si="1618"/>
        <v>0</v>
      </c>
      <c r="R944" s="5">
        <f t="shared" si="1618"/>
        <v>0</v>
      </c>
      <c r="S944" s="5">
        <f t="shared" si="1618"/>
        <v>0</v>
      </c>
      <c r="T944" s="5">
        <f t="shared" si="1618"/>
        <v>0</v>
      </c>
      <c r="U944" s="5">
        <f t="shared" si="1618"/>
        <v>0</v>
      </c>
      <c r="V944" s="5">
        <f t="shared" si="1618"/>
        <v>0</v>
      </c>
      <c r="W944" s="5">
        <f t="shared" si="1618"/>
        <v>0</v>
      </c>
      <c r="X944" s="5">
        <f t="shared" si="1618"/>
        <v>0</v>
      </c>
      <c r="Y944" s="5">
        <f t="shared" si="1618"/>
        <v>0</v>
      </c>
      <c r="Z944" s="5">
        <f t="shared" si="1618"/>
        <v>0</v>
      </c>
      <c r="AA944" s="5">
        <f t="shared" si="1618"/>
        <v>0</v>
      </c>
      <c r="AB944" s="5">
        <f t="shared" si="1618"/>
        <v>0</v>
      </c>
      <c r="AC944" s="56"/>
      <c r="AD944" s="23"/>
    </row>
    <row r="945" spans="1:30" s="14" customFormat="1" ht="12.5">
      <c r="A945" s="85" t="s">
        <v>664</v>
      </c>
      <c r="B945" s="26">
        <v>0</v>
      </c>
      <c r="C945" s="134">
        <f t="shared" ref="C945" si="1619">ROUND(B945/12,2)</f>
        <v>0</v>
      </c>
      <c r="D945" s="35"/>
      <c r="E945" s="35">
        <v>0.12379999999999999</v>
      </c>
      <c r="F945" s="35"/>
      <c r="G945" s="35"/>
      <c r="H945" s="35"/>
      <c r="I945" s="35">
        <v>0.87619999999999998</v>
      </c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4"/>
      <c r="AA945" s="4"/>
      <c r="AB945" s="4"/>
      <c r="AC945" s="56"/>
      <c r="AD945" s="23"/>
    </row>
    <row r="946" spans="1:30" s="14" customFormat="1" ht="12.5">
      <c r="A946" s="84"/>
      <c r="B946" s="27"/>
      <c r="C946" s="134"/>
      <c r="D946" s="53">
        <f t="shared" ref="D946:AB946" si="1620">$C945*D945</f>
        <v>0</v>
      </c>
      <c r="E946" s="5">
        <f t="shared" si="1620"/>
        <v>0</v>
      </c>
      <c r="F946" s="5">
        <f t="shared" si="1620"/>
        <v>0</v>
      </c>
      <c r="G946" s="5">
        <f t="shared" si="1620"/>
        <v>0</v>
      </c>
      <c r="H946" s="5">
        <f t="shared" si="1620"/>
        <v>0</v>
      </c>
      <c r="I946" s="5">
        <f t="shared" si="1620"/>
        <v>0</v>
      </c>
      <c r="J946" s="5">
        <f t="shared" si="1620"/>
        <v>0</v>
      </c>
      <c r="K946" s="5">
        <f t="shared" si="1620"/>
        <v>0</v>
      </c>
      <c r="L946" s="5">
        <f t="shared" si="1620"/>
        <v>0</v>
      </c>
      <c r="M946" s="5">
        <f t="shared" si="1620"/>
        <v>0</v>
      </c>
      <c r="N946" s="5">
        <f t="shared" si="1620"/>
        <v>0</v>
      </c>
      <c r="O946" s="5">
        <f t="shared" si="1620"/>
        <v>0</v>
      </c>
      <c r="P946" s="5">
        <f t="shared" si="1620"/>
        <v>0</v>
      </c>
      <c r="Q946" s="5">
        <f t="shared" si="1620"/>
        <v>0</v>
      </c>
      <c r="R946" s="5">
        <f t="shared" si="1620"/>
        <v>0</v>
      </c>
      <c r="S946" s="5">
        <f t="shared" si="1620"/>
        <v>0</v>
      </c>
      <c r="T946" s="5">
        <f t="shared" si="1620"/>
        <v>0</v>
      </c>
      <c r="U946" s="5">
        <f t="shared" si="1620"/>
        <v>0</v>
      </c>
      <c r="V946" s="5">
        <f t="shared" si="1620"/>
        <v>0</v>
      </c>
      <c r="W946" s="5">
        <f t="shared" si="1620"/>
        <v>0</v>
      </c>
      <c r="X946" s="5">
        <f t="shared" si="1620"/>
        <v>0</v>
      </c>
      <c r="Y946" s="5">
        <f t="shared" si="1620"/>
        <v>0</v>
      </c>
      <c r="Z946" s="5">
        <f t="shared" si="1620"/>
        <v>0</v>
      </c>
      <c r="AA946" s="5">
        <f t="shared" si="1620"/>
        <v>0</v>
      </c>
      <c r="AB946" s="5">
        <f t="shared" si="1620"/>
        <v>0</v>
      </c>
      <c r="AC946" s="56"/>
      <c r="AD946" s="23"/>
    </row>
    <row r="947" spans="1:30" s="14" customFormat="1" ht="12.5">
      <c r="A947" s="85" t="s">
        <v>665</v>
      </c>
      <c r="B947" s="26">
        <v>0</v>
      </c>
      <c r="C947" s="134">
        <f t="shared" ref="C947" si="1621">ROUND(B947/12,2)</f>
        <v>0</v>
      </c>
      <c r="D947" s="35">
        <v>8.6999999999999994E-3</v>
      </c>
      <c r="E947" s="35">
        <v>0.2407</v>
      </c>
      <c r="F947" s="35">
        <v>3.95E-2</v>
      </c>
      <c r="G947" s="35">
        <v>0.1104</v>
      </c>
      <c r="H947" s="35">
        <v>4.2999999999999997E-2</v>
      </c>
      <c r="I947" s="35"/>
      <c r="J947" s="35">
        <v>3.5200000000000002E-2</v>
      </c>
      <c r="K947" s="35">
        <v>5.3499999999999999E-2</v>
      </c>
      <c r="L947" s="35">
        <v>2.1100000000000001E-2</v>
      </c>
      <c r="M947" s="35">
        <v>1.7299999999999999E-2</v>
      </c>
      <c r="N947" s="35">
        <v>0.2009</v>
      </c>
      <c r="O947" s="35">
        <v>1.7299999999999999E-2</v>
      </c>
      <c r="P947" s="35">
        <v>6.9999999999999999E-4</v>
      </c>
      <c r="Q947" s="35">
        <v>1.9800000000000002E-2</v>
      </c>
      <c r="R947" s="35">
        <v>1.6299999999999999E-2</v>
      </c>
      <c r="S947" s="35">
        <v>4.3E-3</v>
      </c>
      <c r="T947" s="35">
        <v>3.5900000000000001E-2</v>
      </c>
      <c r="U947" s="35">
        <v>1.6799999999999999E-2</v>
      </c>
      <c r="V947" s="35">
        <v>3.9100000000000003E-2</v>
      </c>
      <c r="W947" s="35">
        <v>3.6400000000000002E-2</v>
      </c>
      <c r="X947" s="35">
        <v>3.9300000000000002E-2</v>
      </c>
      <c r="Y947" s="35">
        <v>1.4E-3</v>
      </c>
      <c r="Z947" s="4">
        <v>1.6999999999999999E-3</v>
      </c>
      <c r="AA947" s="4">
        <v>6.9999999999999999E-4</v>
      </c>
      <c r="AB947" s="4"/>
      <c r="AC947" s="56"/>
      <c r="AD947" s="23"/>
    </row>
    <row r="948" spans="1:30" s="14" customFormat="1" ht="12.5">
      <c r="A948" s="84"/>
      <c r="B948" s="27"/>
      <c r="C948" s="134"/>
      <c r="D948" s="53">
        <f t="shared" ref="D948:AB948" si="1622">$C947*D947</f>
        <v>0</v>
      </c>
      <c r="E948" s="5">
        <f t="shared" si="1622"/>
        <v>0</v>
      </c>
      <c r="F948" s="5">
        <f t="shared" si="1622"/>
        <v>0</v>
      </c>
      <c r="G948" s="5">
        <f t="shared" si="1622"/>
        <v>0</v>
      </c>
      <c r="H948" s="5">
        <f t="shared" si="1622"/>
        <v>0</v>
      </c>
      <c r="I948" s="5">
        <f t="shared" si="1622"/>
        <v>0</v>
      </c>
      <c r="J948" s="5">
        <f t="shared" si="1622"/>
        <v>0</v>
      </c>
      <c r="K948" s="5">
        <f t="shared" si="1622"/>
        <v>0</v>
      </c>
      <c r="L948" s="5">
        <f t="shared" si="1622"/>
        <v>0</v>
      </c>
      <c r="M948" s="5">
        <f t="shared" si="1622"/>
        <v>0</v>
      </c>
      <c r="N948" s="5">
        <f t="shared" si="1622"/>
        <v>0</v>
      </c>
      <c r="O948" s="5">
        <f t="shared" si="1622"/>
        <v>0</v>
      </c>
      <c r="P948" s="5">
        <f t="shared" si="1622"/>
        <v>0</v>
      </c>
      <c r="Q948" s="5">
        <f t="shared" si="1622"/>
        <v>0</v>
      </c>
      <c r="R948" s="5">
        <f t="shared" si="1622"/>
        <v>0</v>
      </c>
      <c r="S948" s="5">
        <f t="shared" si="1622"/>
        <v>0</v>
      </c>
      <c r="T948" s="5">
        <f t="shared" si="1622"/>
        <v>0</v>
      </c>
      <c r="U948" s="5">
        <f t="shared" si="1622"/>
        <v>0</v>
      </c>
      <c r="V948" s="5">
        <f t="shared" si="1622"/>
        <v>0</v>
      </c>
      <c r="W948" s="5">
        <f t="shared" si="1622"/>
        <v>0</v>
      </c>
      <c r="X948" s="5">
        <f t="shared" si="1622"/>
        <v>0</v>
      </c>
      <c r="Y948" s="5">
        <f t="shared" si="1622"/>
        <v>0</v>
      </c>
      <c r="Z948" s="5">
        <f>$C947*Z947</f>
        <v>0</v>
      </c>
      <c r="AA948" s="5">
        <f>$C947*AA947</f>
        <v>0</v>
      </c>
      <c r="AB948" s="5">
        <f t="shared" si="1622"/>
        <v>0</v>
      </c>
      <c r="AC948" s="56"/>
      <c r="AD948" s="23"/>
    </row>
    <row r="949" spans="1:30" s="14" customFormat="1" ht="12.5">
      <c r="A949" s="85" t="s">
        <v>666</v>
      </c>
      <c r="B949" s="26">
        <v>0</v>
      </c>
      <c r="C949" s="134">
        <f t="shared" ref="C949" si="1623">ROUND(B949/12,2)</f>
        <v>0</v>
      </c>
      <c r="D949" s="24"/>
      <c r="E949" s="34">
        <v>0.12379999999999999</v>
      </c>
      <c r="F949" s="7"/>
      <c r="G949" s="7"/>
      <c r="H949" s="7"/>
      <c r="I949" s="7"/>
      <c r="J949" s="34">
        <v>0.87619999999999998</v>
      </c>
      <c r="K949" s="34"/>
      <c r="L949" s="7"/>
      <c r="M949" s="7"/>
      <c r="N949" s="7"/>
      <c r="O949" s="34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56"/>
      <c r="AD949" s="23"/>
    </row>
    <row r="950" spans="1:30" s="14" customFormat="1" ht="12.5">
      <c r="A950" s="84"/>
      <c r="B950" s="27"/>
      <c r="C950" s="134"/>
      <c r="D950" s="53">
        <f t="shared" ref="D950:AB950" si="1624">$C949*D949</f>
        <v>0</v>
      </c>
      <c r="E950" s="5">
        <f t="shared" si="1624"/>
        <v>0</v>
      </c>
      <c r="F950" s="5">
        <f t="shared" si="1624"/>
        <v>0</v>
      </c>
      <c r="G950" s="5">
        <f t="shared" si="1624"/>
        <v>0</v>
      </c>
      <c r="H950" s="5">
        <f t="shared" si="1624"/>
        <v>0</v>
      </c>
      <c r="I950" s="5">
        <f t="shared" si="1624"/>
        <v>0</v>
      </c>
      <c r="J950" s="5">
        <f t="shared" si="1624"/>
        <v>0</v>
      </c>
      <c r="K950" s="5">
        <f t="shared" si="1624"/>
        <v>0</v>
      </c>
      <c r="L950" s="5">
        <f t="shared" si="1624"/>
        <v>0</v>
      </c>
      <c r="M950" s="5">
        <f t="shared" si="1624"/>
        <v>0</v>
      </c>
      <c r="N950" s="5">
        <f t="shared" si="1624"/>
        <v>0</v>
      </c>
      <c r="O950" s="5">
        <f t="shared" si="1624"/>
        <v>0</v>
      </c>
      <c r="P950" s="5">
        <f t="shared" si="1624"/>
        <v>0</v>
      </c>
      <c r="Q950" s="5">
        <f t="shared" si="1624"/>
        <v>0</v>
      </c>
      <c r="R950" s="5">
        <f t="shared" si="1624"/>
        <v>0</v>
      </c>
      <c r="S950" s="5">
        <f t="shared" si="1624"/>
        <v>0</v>
      </c>
      <c r="T950" s="5">
        <f t="shared" si="1624"/>
        <v>0</v>
      </c>
      <c r="U950" s="5">
        <f t="shared" si="1624"/>
        <v>0</v>
      </c>
      <c r="V950" s="5">
        <f t="shared" si="1624"/>
        <v>0</v>
      </c>
      <c r="W950" s="5">
        <f t="shared" si="1624"/>
        <v>0</v>
      </c>
      <c r="X950" s="5">
        <f t="shared" si="1624"/>
        <v>0</v>
      </c>
      <c r="Y950" s="5">
        <f t="shared" si="1624"/>
        <v>0</v>
      </c>
      <c r="Z950" s="5">
        <f t="shared" si="1624"/>
        <v>0</v>
      </c>
      <c r="AA950" s="5">
        <f t="shared" si="1624"/>
        <v>0</v>
      </c>
      <c r="AB950" s="5">
        <f t="shared" si="1624"/>
        <v>0</v>
      </c>
      <c r="AC950" s="56"/>
      <c r="AD950" s="23"/>
    </row>
    <row r="951" spans="1:30" s="14" customFormat="1" ht="12.5">
      <c r="A951" s="85" t="s">
        <v>667</v>
      </c>
      <c r="B951" s="26">
        <v>0</v>
      </c>
      <c r="C951" s="134">
        <f t="shared" ref="C951" si="1625">ROUND(B951/12,2)</f>
        <v>0</v>
      </c>
      <c r="D951" s="35">
        <v>8.6999999999999994E-3</v>
      </c>
      <c r="E951" s="35">
        <v>0.2407</v>
      </c>
      <c r="F951" s="35">
        <v>3.95E-2</v>
      </c>
      <c r="G951" s="35">
        <v>0.1104</v>
      </c>
      <c r="H951" s="35">
        <v>4.2999999999999997E-2</v>
      </c>
      <c r="I951" s="35"/>
      <c r="J951" s="35">
        <v>3.5200000000000002E-2</v>
      </c>
      <c r="K951" s="35">
        <v>5.3499999999999999E-2</v>
      </c>
      <c r="L951" s="35">
        <v>2.1100000000000001E-2</v>
      </c>
      <c r="M951" s="35">
        <v>1.7299999999999999E-2</v>
      </c>
      <c r="N951" s="35">
        <v>0.2009</v>
      </c>
      <c r="O951" s="35">
        <v>1.7299999999999999E-2</v>
      </c>
      <c r="P951" s="35">
        <v>6.9999999999999999E-4</v>
      </c>
      <c r="Q951" s="35">
        <v>1.9800000000000002E-2</v>
      </c>
      <c r="R951" s="35">
        <v>1.6299999999999999E-2</v>
      </c>
      <c r="S951" s="35">
        <v>4.3E-3</v>
      </c>
      <c r="T951" s="35">
        <v>3.5900000000000001E-2</v>
      </c>
      <c r="U951" s="35">
        <v>1.6799999999999999E-2</v>
      </c>
      <c r="V951" s="35">
        <v>3.9100000000000003E-2</v>
      </c>
      <c r="W951" s="35">
        <v>3.6400000000000002E-2</v>
      </c>
      <c r="X951" s="35">
        <v>3.9300000000000002E-2</v>
      </c>
      <c r="Y951" s="35">
        <v>1.4E-3</v>
      </c>
      <c r="Z951" s="4">
        <v>1.6999999999999999E-3</v>
      </c>
      <c r="AA951" s="4">
        <v>6.9999999999999999E-4</v>
      </c>
      <c r="AB951" s="4"/>
      <c r="AC951" s="56"/>
      <c r="AD951" s="23"/>
    </row>
    <row r="952" spans="1:30" s="14" customFormat="1" ht="12.5">
      <c r="A952" s="84"/>
      <c r="B952" s="27"/>
      <c r="C952" s="134"/>
      <c r="D952" s="53">
        <f t="shared" ref="D952:AB952" si="1626">$C951*D951</f>
        <v>0</v>
      </c>
      <c r="E952" s="5">
        <f t="shared" si="1626"/>
        <v>0</v>
      </c>
      <c r="F952" s="5">
        <f t="shared" si="1626"/>
        <v>0</v>
      </c>
      <c r="G952" s="5">
        <f t="shared" si="1626"/>
        <v>0</v>
      </c>
      <c r="H952" s="5">
        <f t="shared" si="1626"/>
        <v>0</v>
      </c>
      <c r="I952" s="5">
        <f t="shared" si="1626"/>
        <v>0</v>
      </c>
      <c r="J952" s="5">
        <f t="shared" si="1626"/>
        <v>0</v>
      </c>
      <c r="K952" s="5">
        <f t="shared" si="1626"/>
        <v>0</v>
      </c>
      <c r="L952" s="5">
        <f t="shared" si="1626"/>
        <v>0</v>
      </c>
      <c r="M952" s="5">
        <f t="shared" si="1626"/>
        <v>0</v>
      </c>
      <c r="N952" s="5">
        <f t="shared" si="1626"/>
        <v>0</v>
      </c>
      <c r="O952" s="5">
        <f t="shared" si="1626"/>
        <v>0</v>
      </c>
      <c r="P952" s="5">
        <f t="shared" si="1626"/>
        <v>0</v>
      </c>
      <c r="Q952" s="5">
        <f t="shared" si="1626"/>
        <v>0</v>
      </c>
      <c r="R952" s="5">
        <f t="shared" si="1626"/>
        <v>0</v>
      </c>
      <c r="S952" s="5">
        <f t="shared" si="1626"/>
        <v>0</v>
      </c>
      <c r="T952" s="5">
        <f t="shared" si="1626"/>
        <v>0</v>
      </c>
      <c r="U952" s="5">
        <f t="shared" si="1626"/>
        <v>0</v>
      </c>
      <c r="V952" s="5">
        <f t="shared" si="1626"/>
        <v>0</v>
      </c>
      <c r="W952" s="5">
        <f t="shared" si="1626"/>
        <v>0</v>
      </c>
      <c r="X952" s="5">
        <f t="shared" si="1626"/>
        <v>0</v>
      </c>
      <c r="Y952" s="5">
        <f t="shared" si="1626"/>
        <v>0</v>
      </c>
      <c r="Z952" s="5">
        <f t="shared" si="1626"/>
        <v>0</v>
      </c>
      <c r="AA952" s="5">
        <f t="shared" si="1626"/>
        <v>0</v>
      </c>
      <c r="AB952" s="5">
        <f t="shared" si="1626"/>
        <v>0</v>
      </c>
      <c r="AC952" s="56"/>
      <c r="AD952" s="23"/>
    </row>
    <row r="953" spans="1:30" s="14" customFormat="1" ht="12.5">
      <c r="A953" s="85" t="s">
        <v>660</v>
      </c>
      <c r="B953" s="26">
        <v>837626</v>
      </c>
      <c r="C953" s="134">
        <f t="shared" ref="C953" si="1627">ROUND(B953/12,2)</f>
        <v>69802.17</v>
      </c>
      <c r="D953" s="35"/>
      <c r="E953" s="35">
        <v>0.96009999999999995</v>
      </c>
      <c r="F953" s="35">
        <v>6.1999999999999998E-3</v>
      </c>
      <c r="G953" s="35"/>
      <c r="H953" s="35"/>
      <c r="I953" s="35">
        <v>1.9E-3</v>
      </c>
      <c r="J953" s="35">
        <v>4.4000000000000003E-3</v>
      </c>
      <c r="K953" s="35"/>
      <c r="L953" s="35">
        <v>1.2999999999999999E-3</v>
      </c>
      <c r="M953" s="35"/>
      <c r="N953" s="35"/>
      <c r="O953" s="35"/>
      <c r="P953" s="35"/>
      <c r="Q953" s="35"/>
      <c r="R953" s="35"/>
      <c r="S953" s="35"/>
      <c r="T953" s="35"/>
      <c r="U953" s="35">
        <v>2.6100000000000002E-2</v>
      </c>
      <c r="V953" s="35"/>
      <c r="W953" s="35"/>
      <c r="X953" s="35"/>
      <c r="Y953" s="35"/>
      <c r="Z953" s="4"/>
      <c r="AA953" s="4"/>
      <c r="AB953" s="4"/>
      <c r="AC953" s="56"/>
      <c r="AD953" s="23"/>
    </row>
    <row r="954" spans="1:30" s="14" customFormat="1" ht="12.5">
      <c r="A954" s="86"/>
      <c r="B954" s="61"/>
      <c r="C954" s="134"/>
      <c r="D954" s="53">
        <f t="shared" ref="D954:AB956" si="1628">$C953*D953</f>
        <v>0</v>
      </c>
      <c r="E954" s="5">
        <f t="shared" si="1628"/>
        <v>67017.063416999998</v>
      </c>
      <c r="F954" s="5">
        <f t="shared" si="1628"/>
        <v>432.77345399999996</v>
      </c>
      <c r="G954" s="5">
        <f t="shared" si="1628"/>
        <v>0</v>
      </c>
      <c r="H954" s="5">
        <f t="shared" si="1628"/>
        <v>0</v>
      </c>
      <c r="I954" s="5">
        <f t="shared" si="1628"/>
        <v>132.624123</v>
      </c>
      <c r="J954" s="5">
        <f t="shared" si="1628"/>
        <v>307.129548</v>
      </c>
      <c r="K954" s="5">
        <f t="shared" si="1628"/>
        <v>0</v>
      </c>
      <c r="L954" s="5">
        <f t="shared" si="1628"/>
        <v>90.742820999999992</v>
      </c>
      <c r="M954" s="5">
        <f t="shared" si="1628"/>
        <v>0</v>
      </c>
      <c r="N954" s="5">
        <f t="shared" si="1628"/>
        <v>0</v>
      </c>
      <c r="O954" s="5">
        <f t="shared" si="1628"/>
        <v>0</v>
      </c>
      <c r="P954" s="5">
        <f t="shared" si="1628"/>
        <v>0</v>
      </c>
      <c r="Q954" s="5">
        <f t="shared" si="1628"/>
        <v>0</v>
      </c>
      <c r="R954" s="5">
        <f t="shared" si="1628"/>
        <v>0</v>
      </c>
      <c r="S954" s="5">
        <f t="shared" si="1628"/>
        <v>0</v>
      </c>
      <c r="T954" s="5">
        <f t="shared" si="1628"/>
        <v>0</v>
      </c>
      <c r="U954" s="5">
        <f t="shared" si="1628"/>
        <v>1821.8366370000001</v>
      </c>
      <c r="V954" s="5">
        <f t="shared" si="1628"/>
        <v>0</v>
      </c>
      <c r="W954" s="5">
        <f t="shared" si="1628"/>
        <v>0</v>
      </c>
      <c r="X954" s="5">
        <f t="shared" si="1628"/>
        <v>0</v>
      </c>
      <c r="Y954" s="5">
        <f t="shared" si="1628"/>
        <v>0</v>
      </c>
      <c r="Z954" s="5">
        <f t="shared" si="1628"/>
        <v>0</v>
      </c>
      <c r="AA954" s="5">
        <f t="shared" si="1628"/>
        <v>0</v>
      </c>
      <c r="AB954" s="5">
        <f t="shared" si="1628"/>
        <v>0</v>
      </c>
      <c r="AC954" s="56"/>
      <c r="AD954" s="23"/>
    </row>
    <row r="955" spans="1:30" s="14" customFormat="1" ht="12.5">
      <c r="A955" s="85" t="s">
        <v>661</v>
      </c>
      <c r="B955" s="26">
        <v>0</v>
      </c>
      <c r="C955" s="134">
        <f t="shared" ref="C955" si="1629">ROUND(B955/12,2)</f>
        <v>0</v>
      </c>
      <c r="D955" s="35"/>
      <c r="E955" s="35">
        <v>0.96009999999999995</v>
      </c>
      <c r="F955" s="35">
        <v>6.1999999999999998E-3</v>
      </c>
      <c r="G955" s="35"/>
      <c r="H955" s="35"/>
      <c r="I955" s="35">
        <v>1.9E-3</v>
      </c>
      <c r="J955" s="35">
        <v>4.4000000000000003E-3</v>
      </c>
      <c r="K955" s="35"/>
      <c r="L955" s="35">
        <v>1.2999999999999999E-3</v>
      </c>
      <c r="M955" s="35"/>
      <c r="N955" s="35"/>
      <c r="O955" s="35"/>
      <c r="P955" s="35"/>
      <c r="Q955" s="35"/>
      <c r="R955" s="35"/>
      <c r="S955" s="35"/>
      <c r="T955" s="35"/>
      <c r="U955" s="35">
        <v>2.6100000000000002E-2</v>
      </c>
      <c r="V955" s="35"/>
      <c r="W955" s="35"/>
      <c r="X955" s="35"/>
      <c r="Y955" s="35"/>
      <c r="Z955" s="4"/>
      <c r="AA955" s="4"/>
      <c r="AB955" s="4"/>
      <c r="AC955" s="56"/>
      <c r="AD955" s="23"/>
    </row>
    <row r="956" spans="1:30" s="14" customFormat="1" ht="12.5">
      <c r="A956" s="86"/>
      <c r="B956" s="61"/>
      <c r="C956" s="133" t="s">
        <v>159</v>
      </c>
      <c r="D956" s="53">
        <f t="shared" si="1628"/>
        <v>0</v>
      </c>
      <c r="E956" s="5">
        <f t="shared" si="1628"/>
        <v>0</v>
      </c>
      <c r="F956" s="5">
        <f t="shared" si="1628"/>
        <v>0</v>
      </c>
      <c r="G956" s="5">
        <f t="shared" si="1628"/>
        <v>0</v>
      </c>
      <c r="H956" s="5">
        <f t="shared" si="1628"/>
        <v>0</v>
      </c>
      <c r="I956" s="5">
        <f t="shared" si="1628"/>
        <v>0</v>
      </c>
      <c r="J956" s="5">
        <f t="shared" si="1628"/>
        <v>0</v>
      </c>
      <c r="K956" s="5">
        <f t="shared" si="1628"/>
        <v>0</v>
      </c>
      <c r="L956" s="5">
        <f t="shared" si="1628"/>
        <v>0</v>
      </c>
      <c r="M956" s="5">
        <f t="shared" si="1628"/>
        <v>0</v>
      </c>
      <c r="N956" s="5">
        <f t="shared" si="1628"/>
        <v>0</v>
      </c>
      <c r="O956" s="5">
        <f t="shared" si="1628"/>
        <v>0</v>
      </c>
      <c r="P956" s="5">
        <f t="shared" si="1628"/>
        <v>0</v>
      </c>
      <c r="Q956" s="5">
        <f t="shared" si="1628"/>
        <v>0</v>
      </c>
      <c r="R956" s="5">
        <f t="shared" si="1628"/>
        <v>0</v>
      </c>
      <c r="S956" s="5">
        <f t="shared" si="1628"/>
        <v>0</v>
      </c>
      <c r="T956" s="5">
        <f t="shared" si="1628"/>
        <v>0</v>
      </c>
      <c r="U956" s="5">
        <f t="shared" si="1628"/>
        <v>0</v>
      </c>
      <c r="V956" s="5">
        <f t="shared" si="1628"/>
        <v>0</v>
      </c>
      <c r="W956" s="5">
        <f t="shared" si="1628"/>
        <v>0</v>
      </c>
      <c r="X956" s="5">
        <f t="shared" si="1628"/>
        <v>0</v>
      </c>
      <c r="Y956" s="5">
        <f t="shared" si="1628"/>
        <v>0</v>
      </c>
      <c r="Z956" s="5">
        <f t="shared" si="1628"/>
        <v>0</v>
      </c>
      <c r="AA956" s="5">
        <f t="shared" si="1628"/>
        <v>0</v>
      </c>
      <c r="AB956" s="5">
        <f t="shared" si="1628"/>
        <v>0</v>
      </c>
      <c r="AC956" s="56"/>
      <c r="AD956" s="23"/>
    </row>
    <row r="957" spans="1:30" s="14" customFormat="1" ht="12.5">
      <c r="A957" s="85" t="s">
        <v>680</v>
      </c>
      <c r="B957" s="26">
        <f>6962/2</f>
        <v>3481</v>
      </c>
      <c r="C957" s="134">
        <f>ROUND(B957/12,2)</f>
        <v>290.08</v>
      </c>
      <c r="D957" s="35">
        <v>1.5800000000000002E-2</v>
      </c>
      <c r="E957" s="35">
        <v>0.1371</v>
      </c>
      <c r="F957" s="35">
        <v>5.4899999999999997E-2</v>
      </c>
      <c r="G957" s="35">
        <v>7.6899999999999996E-2</v>
      </c>
      <c r="H957" s="35">
        <v>4.1599999999999998E-2</v>
      </c>
      <c r="I957" s="35">
        <v>0.13250000000000001</v>
      </c>
      <c r="J957" s="35">
        <v>2.07E-2</v>
      </c>
      <c r="K957" s="35">
        <v>3.1800000000000002E-2</v>
      </c>
      <c r="L957" s="35">
        <v>1.6500000000000001E-2</v>
      </c>
      <c r="M957" s="35">
        <v>2.5700000000000001E-2</v>
      </c>
      <c r="N957" s="35">
        <v>0.14199999999999999</v>
      </c>
      <c r="O957" s="35">
        <v>2.3E-2</v>
      </c>
      <c r="P957" s="35">
        <v>0</v>
      </c>
      <c r="Q957" s="35">
        <v>3.7999999999999999E-2</v>
      </c>
      <c r="R957" s="35">
        <v>1.8800000000000001E-2</v>
      </c>
      <c r="S957" s="35">
        <v>4.1999999999999997E-3</v>
      </c>
      <c r="T957" s="35">
        <v>5.3199999999999997E-2</v>
      </c>
      <c r="U957" s="35">
        <v>1.8100000000000002E-2</v>
      </c>
      <c r="V957" s="35">
        <v>3.7900000000000003E-2</v>
      </c>
      <c r="W957" s="35">
        <v>4.58E-2</v>
      </c>
      <c r="X957" s="35">
        <v>6.2399999999999997E-2</v>
      </c>
      <c r="Y957" s="35">
        <v>2.5000000000000001E-3</v>
      </c>
      <c r="Z957" s="4">
        <v>0</v>
      </c>
      <c r="AA957" s="4">
        <v>5.9999999999999995E-4</v>
      </c>
      <c r="AB957" s="4">
        <v>0</v>
      </c>
      <c r="AC957" s="56"/>
      <c r="AD957" s="23"/>
    </row>
    <row r="958" spans="1:30" s="14" customFormat="1" ht="12.5">
      <c r="A958" s="86"/>
      <c r="B958" s="61"/>
      <c r="C958" s="133" t="s">
        <v>159</v>
      </c>
      <c r="D958" s="53">
        <f t="shared" ref="D958:AB958" si="1630">$C957*D957</f>
        <v>4.5832639999999998</v>
      </c>
      <c r="E958" s="5">
        <f t="shared" si="1630"/>
        <v>39.769967999999999</v>
      </c>
      <c r="F958" s="5">
        <f t="shared" si="1630"/>
        <v>15.925391999999999</v>
      </c>
      <c r="G958" s="5">
        <f t="shared" si="1630"/>
        <v>22.307151999999999</v>
      </c>
      <c r="H958" s="5">
        <f t="shared" si="1630"/>
        <v>12.067327999999998</v>
      </c>
      <c r="I958" s="5">
        <f t="shared" si="1630"/>
        <v>38.435600000000001</v>
      </c>
      <c r="J958" s="5">
        <f t="shared" si="1630"/>
        <v>6.0046559999999998</v>
      </c>
      <c r="K958" s="5">
        <f t="shared" si="1630"/>
        <v>9.2245439999999999</v>
      </c>
      <c r="L958" s="5">
        <f t="shared" si="1630"/>
        <v>4.7863199999999999</v>
      </c>
      <c r="M958" s="5">
        <f t="shared" si="1630"/>
        <v>7.4550559999999999</v>
      </c>
      <c r="N958" s="5">
        <f t="shared" si="1630"/>
        <v>41.191359999999996</v>
      </c>
      <c r="O958" s="5">
        <f t="shared" si="1630"/>
        <v>6.6718399999999995</v>
      </c>
      <c r="P958" s="5">
        <f t="shared" si="1630"/>
        <v>0</v>
      </c>
      <c r="Q958" s="5">
        <f t="shared" si="1630"/>
        <v>11.02304</v>
      </c>
      <c r="R958" s="5">
        <f t="shared" si="1630"/>
        <v>5.4535039999999997</v>
      </c>
      <c r="S958" s="5">
        <f t="shared" si="1630"/>
        <v>1.2183359999999999</v>
      </c>
      <c r="T958" s="5">
        <f t="shared" si="1630"/>
        <v>15.432255999999999</v>
      </c>
      <c r="U958" s="5">
        <f t="shared" si="1630"/>
        <v>5.2504480000000004</v>
      </c>
      <c r="V958" s="5">
        <f t="shared" si="1630"/>
        <v>10.994032000000001</v>
      </c>
      <c r="W958" s="5">
        <f t="shared" si="1630"/>
        <v>13.285663999999999</v>
      </c>
      <c r="X958" s="5">
        <f t="shared" si="1630"/>
        <v>18.100991999999998</v>
      </c>
      <c r="Y958" s="5">
        <f t="shared" si="1630"/>
        <v>0.72519999999999996</v>
      </c>
      <c r="Z958" s="5">
        <f t="shared" si="1630"/>
        <v>0</v>
      </c>
      <c r="AA958" s="5">
        <f t="shared" si="1630"/>
        <v>0.17404799999999998</v>
      </c>
      <c r="AB958" s="5">
        <f t="shared" si="1630"/>
        <v>0</v>
      </c>
      <c r="AC958" s="56"/>
      <c r="AD958" s="23"/>
    </row>
    <row r="959" spans="1:30" s="14" customFormat="1" ht="12.5">
      <c r="A959" s="85" t="s">
        <v>681</v>
      </c>
      <c r="B959" s="26">
        <f>6962/2</f>
        <v>3481</v>
      </c>
      <c r="C959" s="134">
        <f>ROUND(B959/12,2)</f>
        <v>290.08</v>
      </c>
      <c r="D959" s="35"/>
      <c r="E959" s="35">
        <v>0.21659999999999999</v>
      </c>
      <c r="F959" s="35">
        <v>1E-4</v>
      </c>
      <c r="G959" s="35"/>
      <c r="H959" s="35">
        <v>7.1400000000000005E-2</v>
      </c>
      <c r="I959" s="35"/>
      <c r="J959" s="35"/>
      <c r="K959" s="35">
        <v>1E-4</v>
      </c>
      <c r="L959" s="35"/>
      <c r="M959" s="35"/>
      <c r="N959" s="35">
        <v>0.62250000000000005</v>
      </c>
      <c r="O959" s="35"/>
      <c r="P959" s="35"/>
      <c r="Q959" s="35"/>
      <c r="R959" s="35"/>
      <c r="S959" s="35"/>
      <c r="T959" s="35"/>
      <c r="U959" s="35"/>
      <c r="V959" s="35">
        <v>8.9300000000000004E-2</v>
      </c>
      <c r="W959" s="35"/>
      <c r="X959" s="35"/>
      <c r="Y959" s="35"/>
      <c r="Z959" s="4"/>
      <c r="AA959" s="4"/>
      <c r="AB959" s="4"/>
      <c r="AC959" s="56"/>
      <c r="AD959" s="23"/>
    </row>
    <row r="960" spans="1:30" s="14" customFormat="1" ht="12.5">
      <c r="A960" s="86"/>
      <c r="B960" s="61"/>
      <c r="C960" s="133" t="s">
        <v>159</v>
      </c>
      <c r="D960" s="53">
        <f t="shared" ref="D960:AB960" si="1631">$C959*D959</f>
        <v>0</v>
      </c>
      <c r="E960" s="5">
        <f t="shared" si="1631"/>
        <v>62.831327999999992</v>
      </c>
      <c r="F960" s="5">
        <f t="shared" si="1631"/>
        <v>2.9007999999999999E-2</v>
      </c>
      <c r="G960" s="5">
        <f t="shared" si="1631"/>
        <v>0</v>
      </c>
      <c r="H960" s="5">
        <f t="shared" si="1631"/>
        <v>20.711712000000002</v>
      </c>
      <c r="I960" s="5">
        <f t="shared" si="1631"/>
        <v>0</v>
      </c>
      <c r="J960" s="5">
        <f t="shared" si="1631"/>
        <v>0</v>
      </c>
      <c r="K960" s="5">
        <f t="shared" si="1631"/>
        <v>2.9007999999999999E-2</v>
      </c>
      <c r="L960" s="5">
        <f t="shared" si="1631"/>
        <v>0</v>
      </c>
      <c r="M960" s="5">
        <f t="shared" si="1631"/>
        <v>0</v>
      </c>
      <c r="N960" s="5">
        <f t="shared" si="1631"/>
        <v>180.57480000000001</v>
      </c>
      <c r="O960" s="5">
        <f t="shared" si="1631"/>
        <v>0</v>
      </c>
      <c r="P960" s="5">
        <f t="shared" si="1631"/>
        <v>0</v>
      </c>
      <c r="Q960" s="5">
        <f t="shared" si="1631"/>
        <v>0</v>
      </c>
      <c r="R960" s="5">
        <f t="shared" si="1631"/>
        <v>0</v>
      </c>
      <c r="S960" s="5">
        <f t="shared" si="1631"/>
        <v>0</v>
      </c>
      <c r="T960" s="5">
        <f t="shared" si="1631"/>
        <v>0</v>
      </c>
      <c r="U960" s="5">
        <f t="shared" si="1631"/>
        <v>0</v>
      </c>
      <c r="V960" s="5">
        <f t="shared" si="1631"/>
        <v>25.904143999999999</v>
      </c>
      <c r="W960" s="5">
        <f t="shared" si="1631"/>
        <v>0</v>
      </c>
      <c r="X960" s="5">
        <f t="shared" si="1631"/>
        <v>0</v>
      </c>
      <c r="Y960" s="5">
        <f t="shared" si="1631"/>
        <v>0</v>
      </c>
      <c r="Z960" s="5">
        <f t="shared" si="1631"/>
        <v>0</v>
      </c>
      <c r="AA960" s="5">
        <f t="shared" si="1631"/>
        <v>0</v>
      </c>
      <c r="AB960" s="5">
        <f t="shared" si="1631"/>
        <v>0</v>
      </c>
      <c r="AC960" s="56"/>
      <c r="AD960" s="23"/>
    </row>
    <row r="961" spans="1:30" s="14" customFormat="1" ht="12.5">
      <c r="A961" s="13" t="s">
        <v>50</v>
      </c>
      <c r="B961" s="27">
        <f>SUM(B793:B959)</f>
        <v>176887145</v>
      </c>
      <c r="C961" s="27">
        <f>SUM(C793:C959)</f>
        <v>14740595.439999998</v>
      </c>
      <c r="D961" s="8">
        <f>D794+D796+D798+D800+D802+D804+D806+D808+D810+D812+D814+D816+D818+D820+D822+D824+D826+D828+D830+D832+D834+D836+D838+D840+D842+D844+D846+D848+D850+D852+D854+D856+D858+D860+D862+D864+D866+D868+D870+D872+D874+D876+D878+D880+D882+D884+D886+D888+D890+D892+D894+D896+D898+D900+D902+D904+D906+D908+D910+D912+D916+D914+D918+D920+D924+D922+D926+D928+D930+D932+D934+D936+D938+D940+D942+D944+D946+D948+D950+D952+D954+D956+D958+D960</f>
        <v>32114.595476000006</v>
      </c>
      <c r="E961" s="8">
        <f t="shared" ref="E961:AB961" si="1632">E794+E796+E798+E800+E802+E804+E806+E808+E810+E812+E814+E816+E818+E820+E822+E824+E826+E828+E830+E832+E834+E836+E838+E840+E842+E844+E846+E848+E850+E852+E854+E856+E858+E860+E862+E864+E866+E868+E870+E872+E874+E876+E878+E880+E882+E884+E886+E888+E890+E892+E894+E896+E898+E900+E902+E904+E906+E908+E910+E912+E916+E914+E918+E920+E924+E922+E926+E928+E930+E932+E934+E936+E938+E940+E942+E944+E946+E948+E950+E952+E954+E956+E958+E960</f>
        <v>9616011.9719540011</v>
      </c>
      <c r="F961" s="8">
        <f t="shared" si="1632"/>
        <v>1236669.0138910001</v>
      </c>
      <c r="G961" s="8">
        <f t="shared" si="1632"/>
        <v>1174525.5612490003</v>
      </c>
      <c r="H961" s="8">
        <f t="shared" si="1632"/>
        <v>158350.53859599994</v>
      </c>
      <c r="I961" s="8">
        <f t="shared" si="1632"/>
        <v>344780.00007900002</v>
      </c>
      <c r="J961" s="8">
        <f t="shared" si="1632"/>
        <v>301945.76204600005</v>
      </c>
      <c r="K961" s="8">
        <f t="shared" si="1632"/>
        <v>141674.15979200005</v>
      </c>
      <c r="L961" s="8">
        <f t="shared" si="1632"/>
        <v>272143.92003000004</v>
      </c>
      <c r="M961" s="8">
        <f t="shared" si="1632"/>
        <v>51161.322429000007</v>
      </c>
      <c r="N961" s="8">
        <f t="shared" si="1632"/>
        <v>611267.36965900008</v>
      </c>
      <c r="O961" s="8">
        <f t="shared" si="1632"/>
        <v>41536.489817999995</v>
      </c>
      <c r="P961" s="8">
        <f t="shared" si="1632"/>
        <v>1360.846949</v>
      </c>
      <c r="Q961" s="8">
        <f t="shared" si="1632"/>
        <v>86948.755485000001</v>
      </c>
      <c r="R961" s="8">
        <f t="shared" si="1632"/>
        <v>33908.403235999991</v>
      </c>
      <c r="S961" s="8">
        <f t="shared" si="1632"/>
        <v>9400.256873999997</v>
      </c>
      <c r="T961" s="8">
        <f t="shared" si="1632"/>
        <v>106471.52880399999</v>
      </c>
      <c r="U961" s="8">
        <f t="shared" si="1632"/>
        <v>102274.09272400003</v>
      </c>
      <c r="V961" s="8">
        <f t="shared" si="1632"/>
        <v>177496.82325599997</v>
      </c>
      <c r="W961" s="8">
        <f t="shared" si="1632"/>
        <v>82606.641926000011</v>
      </c>
      <c r="X961" s="8">
        <f t="shared" si="1632"/>
        <v>149605.08616399998</v>
      </c>
      <c r="Y961" s="8">
        <f t="shared" si="1632"/>
        <v>5994.3652070000007</v>
      </c>
      <c r="Z961" s="8">
        <f t="shared" si="1632"/>
        <v>1265.751274</v>
      </c>
      <c r="AA961" s="8">
        <f t="shared" si="1632"/>
        <v>1082.183082</v>
      </c>
      <c r="AB961" s="8">
        <f t="shared" si="1632"/>
        <v>0</v>
      </c>
      <c r="AC961" s="56"/>
      <c r="AD961" s="23"/>
    </row>
    <row r="962" spans="1:30" s="14" customFormat="1" ht="12.5">
      <c r="A962" s="13"/>
      <c r="B962" s="27"/>
      <c r="C962" s="143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56"/>
      <c r="AD962" s="23"/>
    </row>
    <row r="963" spans="1:30" s="14" customFormat="1" ht="12.5">
      <c r="A963" s="150"/>
      <c r="B963" s="57"/>
      <c r="C963" s="143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56"/>
      <c r="AD963" s="23"/>
    </row>
    <row r="964" spans="1:30" s="14" customFormat="1" ht="15.5">
      <c r="A964" s="70"/>
      <c r="B964" s="62"/>
      <c r="C964" s="143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56"/>
      <c r="AD964" s="23"/>
    </row>
    <row r="965" spans="1:30" s="14" customFormat="1" thickBot="1">
      <c r="A965" s="66" t="s">
        <v>126</v>
      </c>
      <c r="B965" s="65"/>
      <c r="C965" s="157"/>
      <c r="D965" s="65"/>
      <c r="E965" s="65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56"/>
      <c r="AD965" s="23"/>
    </row>
    <row r="966" spans="1:30" s="14" customFormat="1" thickBot="1">
      <c r="A966" s="93" t="s">
        <v>1</v>
      </c>
      <c r="B966" s="94" t="s">
        <v>2</v>
      </c>
      <c r="C966" s="129" t="s">
        <v>3</v>
      </c>
      <c r="D966" s="198" t="s">
        <v>4</v>
      </c>
      <c r="E966" s="199"/>
      <c r="F966" s="199"/>
      <c r="G966" s="199"/>
      <c r="H966" s="199"/>
      <c r="I966" s="199"/>
      <c r="J966" s="199"/>
      <c r="K966" s="199"/>
      <c r="L966" s="199"/>
      <c r="M966" s="199"/>
      <c r="N966" s="199"/>
      <c r="O966" s="199"/>
      <c r="P966" s="199"/>
      <c r="Q966" s="199"/>
      <c r="R966" s="199"/>
      <c r="S966" s="199"/>
      <c r="T966" s="199"/>
      <c r="U966" s="199"/>
      <c r="V966" s="199"/>
      <c r="W966" s="199"/>
      <c r="X966" s="199"/>
      <c r="Y966" s="199"/>
      <c r="Z966" s="103"/>
      <c r="AA966" s="103"/>
      <c r="AB966" s="103"/>
      <c r="AC966" s="56"/>
      <c r="AD966" s="23"/>
    </row>
    <row r="967" spans="1:30" s="14" customFormat="1" ht="12.5">
      <c r="A967" s="95" t="s">
        <v>5</v>
      </c>
      <c r="B967" s="96" t="s">
        <v>6</v>
      </c>
      <c r="C967" s="130" t="s">
        <v>6</v>
      </c>
      <c r="D967" s="97"/>
      <c r="E967" s="98"/>
      <c r="F967" s="98"/>
      <c r="G967" s="98"/>
      <c r="H967" s="98"/>
      <c r="I967" s="98"/>
      <c r="J967" s="98"/>
      <c r="K967" s="98"/>
      <c r="L967" s="98"/>
      <c r="M967" s="98"/>
      <c r="N967" s="98"/>
      <c r="O967" s="98"/>
      <c r="P967" s="98"/>
      <c r="Q967" s="98"/>
      <c r="R967" s="98"/>
      <c r="S967" s="98"/>
      <c r="T967" s="98"/>
      <c r="U967" s="98"/>
      <c r="V967" s="98"/>
      <c r="W967" s="98"/>
      <c r="X967" s="98"/>
      <c r="Y967" s="99"/>
      <c r="Z967" s="96" t="s">
        <v>7</v>
      </c>
      <c r="AA967" s="96"/>
      <c r="AB967" s="96"/>
      <c r="AC967" s="56"/>
      <c r="AD967" s="23"/>
    </row>
    <row r="968" spans="1:30" s="14" customFormat="1" ht="12.5">
      <c r="A968" s="95" t="s">
        <v>8</v>
      </c>
      <c r="B968" s="96" t="s">
        <v>9</v>
      </c>
      <c r="C968" s="130" t="s">
        <v>9</v>
      </c>
      <c r="D968" s="100" t="s">
        <v>10</v>
      </c>
      <c r="E968" s="96" t="s">
        <v>11</v>
      </c>
      <c r="F968" s="96" t="s">
        <v>12</v>
      </c>
      <c r="G968" s="96" t="s">
        <v>13</v>
      </c>
      <c r="H968" s="96" t="s">
        <v>14</v>
      </c>
      <c r="I968" s="96" t="s">
        <v>15</v>
      </c>
      <c r="J968" s="96" t="s">
        <v>16</v>
      </c>
      <c r="K968" s="96" t="s">
        <v>17</v>
      </c>
      <c r="L968" s="96" t="s">
        <v>18</v>
      </c>
      <c r="M968" s="96" t="s">
        <v>19</v>
      </c>
      <c r="N968" s="96" t="s">
        <v>20</v>
      </c>
      <c r="O968" s="96" t="s">
        <v>169</v>
      </c>
      <c r="P968" s="96" t="s">
        <v>21</v>
      </c>
      <c r="Q968" s="96" t="s">
        <v>22</v>
      </c>
      <c r="R968" s="96" t="s">
        <v>23</v>
      </c>
      <c r="S968" s="96" t="s">
        <v>24</v>
      </c>
      <c r="T968" s="96" t="s">
        <v>25</v>
      </c>
      <c r="U968" s="96" t="s">
        <v>26</v>
      </c>
      <c r="V968" s="96" t="s">
        <v>27</v>
      </c>
      <c r="W968" s="96" t="s">
        <v>28</v>
      </c>
      <c r="X968" s="96" t="s">
        <v>29</v>
      </c>
      <c r="Y968" s="96" t="s">
        <v>30</v>
      </c>
      <c r="Z968" s="96" t="s">
        <v>31</v>
      </c>
      <c r="AA968" s="96" t="s">
        <v>484</v>
      </c>
      <c r="AB968" s="96" t="s">
        <v>467</v>
      </c>
      <c r="AC968" s="56"/>
      <c r="AD968" s="23"/>
    </row>
    <row r="969" spans="1:30" s="14" customFormat="1" ht="12.5">
      <c r="A969" s="95"/>
      <c r="B969" s="96"/>
      <c r="C969" s="130" t="s">
        <v>688</v>
      </c>
      <c r="D969" s="101"/>
      <c r="E969" s="102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  <c r="AA969" s="102"/>
      <c r="AB969" s="102"/>
      <c r="AC969" s="56"/>
      <c r="AD969" s="23"/>
    </row>
    <row r="970" spans="1:30" s="14" customFormat="1" ht="12.5">
      <c r="A970" s="78" t="s">
        <v>127</v>
      </c>
      <c r="B970" s="182">
        <v>420857</v>
      </c>
      <c r="C970" s="134">
        <f>ROUND(B970/12,2)</f>
        <v>35071.42</v>
      </c>
      <c r="D970" s="4">
        <v>0.89870000000000005</v>
      </c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>
        <v>9.4799999999999995E-2</v>
      </c>
      <c r="R970" s="4"/>
      <c r="S970" s="4">
        <v>6.4999999999999997E-3</v>
      </c>
      <c r="T970" s="4"/>
      <c r="U970" s="4"/>
      <c r="V970" s="4"/>
      <c r="W970" s="4"/>
      <c r="X970" s="4"/>
      <c r="Y970" s="4"/>
      <c r="Z970" s="4"/>
      <c r="AA970" s="4"/>
      <c r="AB970" s="4"/>
      <c r="AC970" s="56"/>
      <c r="AD970" s="23"/>
    </row>
    <row r="971" spans="1:30" s="14" customFormat="1" ht="12.5">
      <c r="A971" s="79"/>
      <c r="B971" s="9"/>
      <c r="C971" s="134"/>
      <c r="D971" s="5">
        <f t="shared" ref="D971" si="1633">$C970*D970</f>
        <v>31518.685153999999</v>
      </c>
      <c r="E971" s="5">
        <f t="shared" ref="E971" si="1634">$C970*E970</f>
        <v>0</v>
      </c>
      <c r="F971" s="5">
        <f t="shared" ref="F971:AB971" si="1635">$C970*F970</f>
        <v>0</v>
      </c>
      <c r="G971" s="5">
        <f t="shared" si="1635"/>
        <v>0</v>
      </c>
      <c r="H971" s="5">
        <f t="shared" si="1635"/>
        <v>0</v>
      </c>
      <c r="I971" s="5">
        <f t="shared" si="1635"/>
        <v>0</v>
      </c>
      <c r="J971" s="5">
        <f t="shared" si="1635"/>
        <v>0</v>
      </c>
      <c r="K971" s="5">
        <f t="shared" si="1635"/>
        <v>0</v>
      </c>
      <c r="L971" s="5">
        <f t="shared" si="1635"/>
        <v>0</v>
      </c>
      <c r="M971" s="5">
        <f t="shared" si="1635"/>
        <v>0</v>
      </c>
      <c r="N971" s="5">
        <f t="shared" si="1635"/>
        <v>0</v>
      </c>
      <c r="O971" s="5">
        <f t="shared" si="1635"/>
        <v>0</v>
      </c>
      <c r="P971" s="5">
        <f t="shared" si="1635"/>
        <v>0</v>
      </c>
      <c r="Q971" s="5">
        <f t="shared" si="1635"/>
        <v>3324.7706159999998</v>
      </c>
      <c r="R971" s="5">
        <f t="shared" si="1635"/>
        <v>0</v>
      </c>
      <c r="S971" s="5">
        <f t="shared" si="1635"/>
        <v>227.96422999999999</v>
      </c>
      <c r="T971" s="5">
        <f t="shared" si="1635"/>
        <v>0</v>
      </c>
      <c r="U971" s="5">
        <f t="shared" si="1635"/>
        <v>0</v>
      </c>
      <c r="V971" s="5">
        <f t="shared" si="1635"/>
        <v>0</v>
      </c>
      <c r="W971" s="5">
        <f t="shared" si="1635"/>
        <v>0</v>
      </c>
      <c r="X971" s="5">
        <f t="shared" si="1635"/>
        <v>0</v>
      </c>
      <c r="Y971" s="5">
        <f t="shared" si="1635"/>
        <v>0</v>
      </c>
      <c r="Z971" s="5">
        <f t="shared" si="1635"/>
        <v>0</v>
      </c>
      <c r="AA971" s="5">
        <f t="shared" si="1635"/>
        <v>0</v>
      </c>
      <c r="AB971" s="5">
        <f t="shared" si="1635"/>
        <v>0</v>
      </c>
      <c r="AC971" s="56"/>
      <c r="AD971" s="23"/>
    </row>
    <row r="972" spans="1:30" s="14" customFormat="1" ht="12.5">
      <c r="A972" s="78" t="s">
        <v>128</v>
      </c>
      <c r="B972" s="182">
        <v>648116</v>
      </c>
      <c r="C972" s="134">
        <f t="shared" ref="C972:C990" si="1636">ROUND(B972/12,2)</f>
        <v>54009.67</v>
      </c>
      <c r="D972" s="37">
        <v>0.91279999999999994</v>
      </c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>
        <v>8.2900000000000001E-2</v>
      </c>
      <c r="Y972" s="37">
        <v>2.3E-3</v>
      </c>
      <c r="Z972" s="37">
        <v>2E-3</v>
      </c>
      <c r="AA972" s="37">
        <v>0</v>
      </c>
      <c r="AB972" s="37">
        <v>0</v>
      </c>
      <c r="AC972" s="56"/>
      <c r="AD972" s="23"/>
    </row>
    <row r="973" spans="1:30" s="14" customFormat="1" ht="12.5">
      <c r="A973" s="79"/>
      <c r="B973" s="9"/>
      <c r="C973" s="134"/>
      <c r="D973" s="36">
        <f t="shared" ref="D973" si="1637">$C972*D972</f>
        <v>49300.026775999999</v>
      </c>
      <c r="E973" s="36">
        <f t="shared" ref="E973" si="1638">$C972*E972</f>
        <v>0</v>
      </c>
      <c r="F973" s="36">
        <f t="shared" ref="F973:AB973" si="1639">$C972*F972</f>
        <v>0</v>
      </c>
      <c r="G973" s="36">
        <f t="shared" si="1639"/>
        <v>0</v>
      </c>
      <c r="H973" s="36">
        <f t="shared" si="1639"/>
        <v>0</v>
      </c>
      <c r="I973" s="36">
        <f t="shared" si="1639"/>
        <v>0</v>
      </c>
      <c r="J973" s="36">
        <f t="shared" si="1639"/>
        <v>0</v>
      </c>
      <c r="K973" s="36">
        <f t="shared" si="1639"/>
        <v>0</v>
      </c>
      <c r="L973" s="36">
        <f t="shared" si="1639"/>
        <v>0</v>
      </c>
      <c r="M973" s="36">
        <f t="shared" si="1639"/>
        <v>0</v>
      </c>
      <c r="N973" s="36">
        <f t="shared" si="1639"/>
        <v>0</v>
      </c>
      <c r="O973" s="36">
        <f t="shared" si="1639"/>
        <v>0</v>
      </c>
      <c r="P973" s="36">
        <f t="shared" si="1639"/>
        <v>0</v>
      </c>
      <c r="Q973" s="36">
        <f t="shared" si="1639"/>
        <v>0</v>
      </c>
      <c r="R973" s="36">
        <f t="shared" si="1639"/>
        <v>0</v>
      </c>
      <c r="S973" s="36">
        <f t="shared" si="1639"/>
        <v>0</v>
      </c>
      <c r="T973" s="36">
        <f t="shared" si="1639"/>
        <v>0</v>
      </c>
      <c r="U973" s="36">
        <f t="shared" si="1639"/>
        <v>0</v>
      </c>
      <c r="V973" s="36">
        <f t="shared" si="1639"/>
        <v>0</v>
      </c>
      <c r="W973" s="36">
        <f t="shared" si="1639"/>
        <v>0</v>
      </c>
      <c r="X973" s="36">
        <f t="shared" si="1639"/>
        <v>4477.4016430000001</v>
      </c>
      <c r="Y973" s="36">
        <f t="shared" si="1639"/>
        <v>124.222241</v>
      </c>
      <c r="Z973" s="36">
        <f t="shared" si="1639"/>
        <v>108.01934</v>
      </c>
      <c r="AA973" s="36">
        <f t="shared" si="1639"/>
        <v>0</v>
      </c>
      <c r="AB973" s="36">
        <f t="shared" si="1639"/>
        <v>0</v>
      </c>
      <c r="AC973" s="56"/>
      <c r="AD973" s="23"/>
    </row>
    <row r="974" spans="1:30" s="14" customFormat="1" ht="12.5">
      <c r="A974" s="78" t="s">
        <v>129</v>
      </c>
      <c r="B974" s="182">
        <v>1100826</v>
      </c>
      <c r="C974" s="134">
        <f t="shared" si="1636"/>
        <v>91735.5</v>
      </c>
      <c r="D974" s="4">
        <v>0.65229999999999999</v>
      </c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16"/>
      <c r="P974" s="16"/>
      <c r="Q974" s="16">
        <v>0.25869999999999999</v>
      </c>
      <c r="R974" s="4"/>
      <c r="S974" s="16">
        <v>2.5499999999999998E-2</v>
      </c>
      <c r="T974" s="4"/>
      <c r="U974" s="4"/>
      <c r="V974" s="4"/>
      <c r="W974" s="4"/>
      <c r="X974" s="16">
        <v>6.3500000000000001E-2</v>
      </c>
      <c r="Y974" s="4"/>
      <c r="Z974" s="4"/>
      <c r="AA974" s="4"/>
      <c r="AB974" s="4"/>
      <c r="AC974" s="56"/>
      <c r="AD974" s="23"/>
    </row>
    <row r="975" spans="1:30" s="14" customFormat="1" ht="12.5">
      <c r="A975" s="80"/>
      <c r="B975" s="8"/>
      <c r="C975" s="134"/>
      <c r="D975" s="5">
        <f t="shared" ref="D975" si="1640">$C974*D974</f>
        <v>59839.066650000001</v>
      </c>
      <c r="E975" s="5">
        <f t="shared" ref="E975" si="1641">$C974*E974</f>
        <v>0</v>
      </c>
      <c r="F975" s="5">
        <f t="shared" ref="F975:AB975" si="1642">$C974*F974</f>
        <v>0</v>
      </c>
      <c r="G975" s="5">
        <f t="shared" si="1642"/>
        <v>0</v>
      </c>
      <c r="H975" s="5">
        <f t="shared" si="1642"/>
        <v>0</v>
      </c>
      <c r="I975" s="5">
        <f t="shared" si="1642"/>
        <v>0</v>
      </c>
      <c r="J975" s="5">
        <f t="shared" si="1642"/>
        <v>0</v>
      </c>
      <c r="K975" s="5">
        <f t="shared" si="1642"/>
        <v>0</v>
      </c>
      <c r="L975" s="5">
        <f t="shared" si="1642"/>
        <v>0</v>
      </c>
      <c r="M975" s="5">
        <f t="shared" si="1642"/>
        <v>0</v>
      </c>
      <c r="N975" s="5">
        <f t="shared" si="1642"/>
        <v>0</v>
      </c>
      <c r="O975" s="5">
        <f t="shared" si="1642"/>
        <v>0</v>
      </c>
      <c r="P975" s="5">
        <f t="shared" si="1642"/>
        <v>0</v>
      </c>
      <c r="Q975" s="5">
        <f t="shared" si="1642"/>
        <v>23731.973849999998</v>
      </c>
      <c r="R975" s="5">
        <f t="shared" si="1642"/>
        <v>0</v>
      </c>
      <c r="S975" s="5">
        <f t="shared" si="1642"/>
        <v>2339.2552499999997</v>
      </c>
      <c r="T975" s="5">
        <f t="shared" si="1642"/>
        <v>0</v>
      </c>
      <c r="U975" s="5">
        <f t="shared" si="1642"/>
        <v>0</v>
      </c>
      <c r="V975" s="5">
        <f t="shared" si="1642"/>
        <v>0</v>
      </c>
      <c r="W975" s="5">
        <f t="shared" si="1642"/>
        <v>0</v>
      </c>
      <c r="X975" s="5">
        <f t="shared" si="1642"/>
        <v>5825.2042499999998</v>
      </c>
      <c r="Y975" s="5">
        <f t="shared" si="1642"/>
        <v>0</v>
      </c>
      <c r="Z975" s="5">
        <f t="shared" si="1642"/>
        <v>0</v>
      </c>
      <c r="AA975" s="5">
        <f t="shared" si="1642"/>
        <v>0</v>
      </c>
      <c r="AB975" s="5">
        <f t="shared" si="1642"/>
        <v>0</v>
      </c>
      <c r="AC975" s="56"/>
      <c r="AD975" s="23"/>
    </row>
    <row r="976" spans="1:30" s="14" customFormat="1" ht="12.5">
      <c r="A976" s="78" t="s">
        <v>130</v>
      </c>
      <c r="B976" s="26">
        <f>2187099/2</f>
        <v>1093549.5</v>
      </c>
      <c r="C976" s="134">
        <f t="shared" si="1636"/>
        <v>91129.13</v>
      </c>
      <c r="D976" s="35">
        <v>1.5800000000000002E-2</v>
      </c>
      <c r="E976" s="35">
        <v>0.1371</v>
      </c>
      <c r="F976" s="35">
        <v>5.4899999999999997E-2</v>
      </c>
      <c r="G976" s="35">
        <v>7.6899999999999996E-2</v>
      </c>
      <c r="H976" s="35">
        <v>4.1599999999999998E-2</v>
      </c>
      <c r="I976" s="35">
        <v>0.13250000000000001</v>
      </c>
      <c r="J976" s="35">
        <v>2.07E-2</v>
      </c>
      <c r="K976" s="35">
        <v>3.1800000000000002E-2</v>
      </c>
      <c r="L976" s="35">
        <v>1.6500000000000001E-2</v>
      </c>
      <c r="M976" s="35">
        <v>2.5700000000000001E-2</v>
      </c>
      <c r="N976" s="35">
        <v>0.14199999999999999</v>
      </c>
      <c r="O976" s="35">
        <v>2.3E-2</v>
      </c>
      <c r="P976" s="35">
        <v>0</v>
      </c>
      <c r="Q976" s="35">
        <v>3.7999999999999999E-2</v>
      </c>
      <c r="R976" s="35">
        <v>1.8800000000000001E-2</v>
      </c>
      <c r="S976" s="35">
        <v>4.1999999999999997E-3</v>
      </c>
      <c r="T976" s="35">
        <v>5.3199999999999997E-2</v>
      </c>
      <c r="U976" s="35">
        <v>1.8100000000000002E-2</v>
      </c>
      <c r="V976" s="35">
        <v>3.7900000000000003E-2</v>
      </c>
      <c r="W976" s="35">
        <v>4.58E-2</v>
      </c>
      <c r="X976" s="35">
        <v>6.2399999999999997E-2</v>
      </c>
      <c r="Y976" s="35">
        <v>2.5000000000000001E-3</v>
      </c>
      <c r="Z976" s="4">
        <v>0</v>
      </c>
      <c r="AA976" s="4">
        <v>5.9999999999999995E-4</v>
      </c>
      <c r="AB976" s="4">
        <v>0</v>
      </c>
      <c r="AC976" s="56"/>
      <c r="AD976" s="23"/>
    </row>
    <row r="977" spans="1:30" s="14" customFormat="1" ht="12.5">
      <c r="A977" s="79"/>
      <c r="B977" s="27"/>
      <c r="C977" s="134"/>
      <c r="D977" s="5">
        <f>$C976*D976</f>
        <v>1439.8402540000002</v>
      </c>
      <c r="E977" s="5">
        <f t="shared" ref="E977" si="1643">$C976*E976</f>
        <v>12493.803723000001</v>
      </c>
      <c r="F977" s="5">
        <f t="shared" ref="F977:O977" si="1644">$C976*F976</f>
        <v>5002.9892369999998</v>
      </c>
      <c r="G977" s="5">
        <f t="shared" si="1644"/>
        <v>7007.830097</v>
      </c>
      <c r="H977" s="5">
        <f t="shared" si="1644"/>
        <v>3790.9718080000002</v>
      </c>
      <c r="I977" s="5">
        <f t="shared" si="1644"/>
        <v>12074.609725000002</v>
      </c>
      <c r="J977" s="5">
        <f t="shared" si="1644"/>
        <v>1886.372991</v>
      </c>
      <c r="K977" s="5">
        <f t="shared" si="1644"/>
        <v>2897.9063340000002</v>
      </c>
      <c r="L977" s="5">
        <f t="shared" si="1644"/>
        <v>1503.6306450000002</v>
      </c>
      <c r="M977" s="5">
        <f t="shared" si="1644"/>
        <v>2342.0186410000001</v>
      </c>
      <c r="N977" s="5">
        <f t="shared" si="1644"/>
        <v>12940.336459999999</v>
      </c>
      <c r="O977" s="5">
        <f t="shared" si="1644"/>
        <v>2095.9699900000001</v>
      </c>
      <c r="P977" s="5">
        <f t="shared" ref="P977" si="1645">$C976*P976</f>
        <v>0</v>
      </c>
      <c r="Q977" s="5">
        <f t="shared" ref="Q977" si="1646">$C976*Q976</f>
        <v>3462.9069400000003</v>
      </c>
      <c r="R977" s="5">
        <f t="shared" ref="R977:AB977" si="1647">$C976*R976</f>
        <v>1713.2276440000001</v>
      </c>
      <c r="S977" s="5">
        <f t="shared" si="1647"/>
        <v>382.742346</v>
      </c>
      <c r="T977" s="5">
        <f t="shared" si="1647"/>
        <v>4848.069716</v>
      </c>
      <c r="U977" s="5">
        <f t="shared" si="1647"/>
        <v>1649.4372530000003</v>
      </c>
      <c r="V977" s="5">
        <f t="shared" si="1647"/>
        <v>3453.7940270000004</v>
      </c>
      <c r="W977" s="5">
        <f t="shared" si="1647"/>
        <v>4173.7141540000002</v>
      </c>
      <c r="X977" s="5">
        <f t="shared" si="1647"/>
        <v>5686.4577120000004</v>
      </c>
      <c r="Y977" s="5">
        <f t="shared" si="1647"/>
        <v>227.82282500000002</v>
      </c>
      <c r="Z977" s="5">
        <f t="shared" si="1647"/>
        <v>0</v>
      </c>
      <c r="AA977" s="5">
        <f t="shared" si="1647"/>
        <v>54.677478000000001</v>
      </c>
      <c r="AB977" s="5">
        <f t="shared" si="1647"/>
        <v>0</v>
      </c>
      <c r="AC977" s="56"/>
      <c r="AD977" s="23"/>
    </row>
    <row r="978" spans="1:30" s="14" customFormat="1" ht="12.5">
      <c r="A978" s="78" t="s">
        <v>447</v>
      </c>
      <c r="B978" s="26">
        <f>2187099/2</f>
        <v>1093549.5</v>
      </c>
      <c r="C978" s="134">
        <f t="shared" si="1636"/>
        <v>91129.13</v>
      </c>
      <c r="D978" s="4">
        <v>0.75249999999999995</v>
      </c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>
        <v>0.2475</v>
      </c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56"/>
      <c r="AD978" s="23"/>
    </row>
    <row r="979" spans="1:30" s="14" customFormat="1" ht="12.5">
      <c r="A979" s="79"/>
      <c r="B979" s="9"/>
      <c r="C979" s="134"/>
      <c r="D979" s="5">
        <f t="shared" ref="D979" si="1648">$C978*D978</f>
        <v>68574.670324999999</v>
      </c>
      <c r="E979" s="5">
        <f t="shared" ref="E979" si="1649">$C978*E978</f>
        <v>0</v>
      </c>
      <c r="F979" s="5">
        <f t="shared" ref="F979:O979" si="1650">$C978*F978</f>
        <v>0</v>
      </c>
      <c r="G979" s="5">
        <f t="shared" si="1650"/>
        <v>0</v>
      </c>
      <c r="H979" s="5">
        <f t="shared" si="1650"/>
        <v>0</v>
      </c>
      <c r="I979" s="5">
        <f t="shared" si="1650"/>
        <v>0</v>
      </c>
      <c r="J979" s="5">
        <f t="shared" si="1650"/>
        <v>0</v>
      </c>
      <c r="K979" s="5">
        <f t="shared" si="1650"/>
        <v>0</v>
      </c>
      <c r="L979" s="5">
        <f t="shared" si="1650"/>
        <v>0</v>
      </c>
      <c r="M979" s="5">
        <f t="shared" si="1650"/>
        <v>0</v>
      </c>
      <c r="N979" s="5">
        <f t="shared" si="1650"/>
        <v>0</v>
      </c>
      <c r="O979" s="5">
        <f t="shared" si="1650"/>
        <v>0</v>
      </c>
      <c r="P979" s="5">
        <f t="shared" ref="P979" si="1651">$C978*P978</f>
        <v>0</v>
      </c>
      <c r="Q979" s="5">
        <f t="shared" ref="Q979" si="1652">$C978*Q978</f>
        <v>22554.459675000002</v>
      </c>
      <c r="R979" s="5">
        <f t="shared" ref="R979:AB979" si="1653">$C978*R978</f>
        <v>0</v>
      </c>
      <c r="S979" s="5">
        <f t="shared" si="1653"/>
        <v>0</v>
      </c>
      <c r="T979" s="5">
        <f t="shared" si="1653"/>
        <v>0</v>
      </c>
      <c r="U979" s="5">
        <f t="shared" si="1653"/>
        <v>0</v>
      </c>
      <c r="V979" s="5">
        <f t="shared" si="1653"/>
        <v>0</v>
      </c>
      <c r="W979" s="5">
        <f t="shared" si="1653"/>
        <v>0</v>
      </c>
      <c r="X979" s="5">
        <f t="shared" si="1653"/>
        <v>0</v>
      </c>
      <c r="Y979" s="5">
        <f t="shared" si="1653"/>
        <v>0</v>
      </c>
      <c r="Z979" s="5">
        <f t="shared" si="1653"/>
        <v>0</v>
      </c>
      <c r="AA979" s="5">
        <f t="shared" si="1653"/>
        <v>0</v>
      </c>
      <c r="AB979" s="5">
        <f t="shared" si="1653"/>
        <v>0</v>
      </c>
      <c r="AC979" s="56"/>
      <c r="AD979" s="23"/>
    </row>
    <row r="980" spans="1:30" s="14" customFormat="1" ht="12.5">
      <c r="A980" s="78" t="s">
        <v>131</v>
      </c>
      <c r="B980" s="182">
        <v>1559482</v>
      </c>
      <c r="C980" s="134">
        <f>ROUND(B980/12,2)</f>
        <v>129956.83</v>
      </c>
      <c r="D980" s="16">
        <v>0.65229999999999999</v>
      </c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>
        <v>0.25869999999999999</v>
      </c>
      <c r="R980" s="16"/>
      <c r="S980" s="16">
        <v>2.5499999999999998E-2</v>
      </c>
      <c r="T980" s="16"/>
      <c r="U980" s="16"/>
      <c r="V980" s="16"/>
      <c r="W980" s="16"/>
      <c r="X980" s="16">
        <v>6.3500000000000001E-2</v>
      </c>
      <c r="Y980" s="16"/>
      <c r="Z980" s="16"/>
      <c r="AA980" s="16"/>
      <c r="AB980" s="16"/>
      <c r="AC980" s="56"/>
      <c r="AD980" s="23"/>
    </row>
    <row r="981" spans="1:30" s="14" customFormat="1" ht="12.5">
      <c r="A981" s="79"/>
      <c r="B981" s="9"/>
      <c r="C981" s="134"/>
      <c r="D981" s="5">
        <f t="shared" ref="D981" si="1654">$C980*D980</f>
        <v>84770.840209000002</v>
      </c>
      <c r="E981" s="5">
        <f t="shared" ref="E981" si="1655">$C980*E980</f>
        <v>0</v>
      </c>
      <c r="F981" s="5">
        <f t="shared" ref="F981:AB981" si="1656">$C980*F980</f>
        <v>0</v>
      </c>
      <c r="G981" s="5">
        <f t="shared" si="1656"/>
        <v>0</v>
      </c>
      <c r="H981" s="5">
        <f t="shared" si="1656"/>
        <v>0</v>
      </c>
      <c r="I981" s="5">
        <f t="shared" si="1656"/>
        <v>0</v>
      </c>
      <c r="J981" s="5">
        <f t="shared" si="1656"/>
        <v>0</v>
      </c>
      <c r="K981" s="5">
        <f t="shared" si="1656"/>
        <v>0</v>
      </c>
      <c r="L981" s="5">
        <f t="shared" si="1656"/>
        <v>0</v>
      </c>
      <c r="M981" s="5">
        <f t="shared" si="1656"/>
        <v>0</v>
      </c>
      <c r="N981" s="5">
        <f t="shared" si="1656"/>
        <v>0</v>
      </c>
      <c r="O981" s="5">
        <f t="shared" si="1656"/>
        <v>0</v>
      </c>
      <c r="P981" s="5">
        <f t="shared" si="1656"/>
        <v>0</v>
      </c>
      <c r="Q981" s="5">
        <f t="shared" si="1656"/>
        <v>33619.831920999997</v>
      </c>
      <c r="R981" s="5">
        <f t="shared" si="1656"/>
        <v>0</v>
      </c>
      <c r="S981" s="5">
        <f t="shared" si="1656"/>
        <v>3313.8991649999998</v>
      </c>
      <c r="T981" s="5">
        <f t="shared" si="1656"/>
        <v>0</v>
      </c>
      <c r="U981" s="5">
        <f t="shared" si="1656"/>
        <v>0</v>
      </c>
      <c r="V981" s="5">
        <f t="shared" si="1656"/>
        <v>0</v>
      </c>
      <c r="W981" s="5">
        <f t="shared" si="1656"/>
        <v>0</v>
      </c>
      <c r="X981" s="5">
        <f t="shared" si="1656"/>
        <v>8252.2587050000002</v>
      </c>
      <c r="Y981" s="5">
        <f t="shared" si="1656"/>
        <v>0</v>
      </c>
      <c r="Z981" s="5">
        <f t="shared" si="1656"/>
        <v>0</v>
      </c>
      <c r="AA981" s="5">
        <f t="shared" si="1656"/>
        <v>0</v>
      </c>
      <c r="AB981" s="5">
        <f t="shared" si="1656"/>
        <v>0</v>
      </c>
      <c r="AC981" s="56"/>
      <c r="AD981" s="23"/>
    </row>
    <row r="982" spans="1:30" s="14" customFormat="1" ht="12.5">
      <c r="A982" s="78" t="s">
        <v>235</v>
      </c>
      <c r="B982" s="182">
        <v>405762</v>
      </c>
      <c r="C982" s="134">
        <f t="shared" si="1636"/>
        <v>33813.5</v>
      </c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>
        <v>7.9000000000000008E-3</v>
      </c>
      <c r="Q982" s="51">
        <v>0.12820000000000001</v>
      </c>
      <c r="R982" s="51"/>
      <c r="S982" s="51">
        <v>1.18E-2</v>
      </c>
      <c r="T982" s="51">
        <v>0.51080000000000003</v>
      </c>
      <c r="U982" s="51"/>
      <c r="V982" s="51">
        <v>5.7000000000000002E-3</v>
      </c>
      <c r="W982" s="51"/>
      <c r="X982" s="51">
        <v>0.31459999999999999</v>
      </c>
      <c r="Y982" s="51">
        <v>1.2500000000000001E-2</v>
      </c>
      <c r="Z982" s="51">
        <v>8.5000000000000006E-3</v>
      </c>
      <c r="AA982" s="51">
        <v>0</v>
      </c>
      <c r="AB982" s="51">
        <v>0</v>
      </c>
      <c r="AC982" s="56"/>
      <c r="AD982" s="23"/>
    </row>
    <row r="983" spans="1:30" s="14" customFormat="1" ht="12.5">
      <c r="A983" s="79"/>
      <c r="B983" s="9"/>
      <c r="C983" s="134"/>
      <c r="D983" s="36">
        <f t="shared" ref="D983" si="1657">$C982*D982</f>
        <v>0</v>
      </c>
      <c r="E983" s="36">
        <f t="shared" ref="E983" si="1658">$C982*E982</f>
        <v>0</v>
      </c>
      <c r="F983" s="36">
        <f t="shared" ref="F983:AB983" si="1659">$C982*F982</f>
        <v>0</v>
      </c>
      <c r="G983" s="36">
        <f t="shared" si="1659"/>
        <v>0</v>
      </c>
      <c r="H983" s="36">
        <f t="shared" si="1659"/>
        <v>0</v>
      </c>
      <c r="I983" s="36">
        <f t="shared" si="1659"/>
        <v>0</v>
      </c>
      <c r="J983" s="36">
        <f t="shared" si="1659"/>
        <v>0</v>
      </c>
      <c r="K983" s="36">
        <f t="shared" si="1659"/>
        <v>0</v>
      </c>
      <c r="L983" s="36">
        <f t="shared" si="1659"/>
        <v>0</v>
      </c>
      <c r="M983" s="36">
        <f t="shared" si="1659"/>
        <v>0</v>
      </c>
      <c r="N983" s="36">
        <f t="shared" si="1659"/>
        <v>0</v>
      </c>
      <c r="O983" s="36">
        <f t="shared" si="1659"/>
        <v>0</v>
      </c>
      <c r="P983" s="36">
        <f t="shared" si="1659"/>
        <v>267.12665000000004</v>
      </c>
      <c r="Q983" s="36">
        <f t="shared" si="1659"/>
        <v>4334.8906999999999</v>
      </c>
      <c r="R983" s="36">
        <f t="shared" si="1659"/>
        <v>0</v>
      </c>
      <c r="S983" s="36">
        <f t="shared" si="1659"/>
        <v>398.99930000000001</v>
      </c>
      <c r="T983" s="36">
        <f t="shared" si="1659"/>
        <v>17271.935799999999</v>
      </c>
      <c r="U983" s="36">
        <f t="shared" si="1659"/>
        <v>0</v>
      </c>
      <c r="V983" s="36">
        <f t="shared" si="1659"/>
        <v>192.73695000000001</v>
      </c>
      <c r="W983" s="36">
        <f t="shared" si="1659"/>
        <v>0</v>
      </c>
      <c r="X983" s="36">
        <f t="shared" si="1659"/>
        <v>10637.7271</v>
      </c>
      <c r="Y983" s="36">
        <f t="shared" si="1659"/>
        <v>422.66875000000005</v>
      </c>
      <c r="Z983" s="36">
        <f t="shared" si="1659"/>
        <v>287.41475000000003</v>
      </c>
      <c r="AA983" s="36">
        <f t="shared" si="1659"/>
        <v>0</v>
      </c>
      <c r="AB983" s="36">
        <f t="shared" si="1659"/>
        <v>0</v>
      </c>
      <c r="AC983" s="56"/>
      <c r="AD983" s="23"/>
    </row>
    <row r="984" spans="1:30" s="14" customFormat="1" ht="12.5">
      <c r="A984" s="78" t="s">
        <v>287</v>
      </c>
      <c r="B984" s="182">
        <v>1260794</v>
      </c>
      <c r="C984" s="134">
        <f>ROUND(B984/12,2)</f>
        <v>105066.17</v>
      </c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>
        <v>7.9000000000000008E-3</v>
      </c>
      <c r="Q984" s="51">
        <v>0.12820000000000001</v>
      </c>
      <c r="R984" s="51"/>
      <c r="S984" s="51">
        <v>1.18E-2</v>
      </c>
      <c r="T984" s="51">
        <v>0.51080000000000003</v>
      </c>
      <c r="U984" s="51"/>
      <c r="V984" s="51">
        <v>5.7000000000000002E-3</v>
      </c>
      <c r="W984" s="51"/>
      <c r="X984" s="51">
        <v>0.31459999999999999</v>
      </c>
      <c r="Y984" s="51">
        <v>1.2500000000000001E-2</v>
      </c>
      <c r="Z984" s="51">
        <v>8.5000000000000006E-3</v>
      </c>
      <c r="AA984" s="51">
        <v>0</v>
      </c>
      <c r="AB984" s="51">
        <v>0</v>
      </c>
      <c r="AC984" s="56"/>
      <c r="AD984" s="23"/>
    </row>
    <row r="985" spans="1:30" s="14" customFormat="1" ht="12.5">
      <c r="A985" s="79"/>
      <c r="B985" s="9"/>
      <c r="C985" s="134"/>
      <c r="D985" s="36">
        <f t="shared" ref="D985" si="1660">$C984*D984</f>
        <v>0</v>
      </c>
      <c r="E985" s="36">
        <f t="shared" ref="E985" si="1661">$C984*E984</f>
        <v>0</v>
      </c>
      <c r="F985" s="36">
        <f t="shared" ref="F985:AB985" si="1662">$C984*F984</f>
        <v>0</v>
      </c>
      <c r="G985" s="36">
        <f t="shared" si="1662"/>
        <v>0</v>
      </c>
      <c r="H985" s="36">
        <f t="shared" si="1662"/>
        <v>0</v>
      </c>
      <c r="I985" s="36">
        <f t="shared" si="1662"/>
        <v>0</v>
      </c>
      <c r="J985" s="36">
        <f t="shared" si="1662"/>
        <v>0</v>
      </c>
      <c r="K985" s="36">
        <f t="shared" si="1662"/>
        <v>0</v>
      </c>
      <c r="L985" s="36">
        <f t="shared" si="1662"/>
        <v>0</v>
      </c>
      <c r="M985" s="36">
        <f t="shared" si="1662"/>
        <v>0</v>
      </c>
      <c r="N985" s="36">
        <f t="shared" si="1662"/>
        <v>0</v>
      </c>
      <c r="O985" s="36">
        <f t="shared" si="1662"/>
        <v>0</v>
      </c>
      <c r="P985" s="36">
        <f t="shared" si="1662"/>
        <v>830.0227430000001</v>
      </c>
      <c r="Q985" s="36">
        <f t="shared" si="1662"/>
        <v>13469.482994</v>
      </c>
      <c r="R985" s="36">
        <f t="shared" si="1662"/>
        <v>0</v>
      </c>
      <c r="S985" s="36">
        <f t="shared" si="1662"/>
        <v>1239.780806</v>
      </c>
      <c r="T985" s="36">
        <f t="shared" si="1662"/>
        <v>53667.799636000003</v>
      </c>
      <c r="U985" s="36">
        <f t="shared" si="1662"/>
        <v>0</v>
      </c>
      <c r="V985" s="36">
        <f t="shared" si="1662"/>
        <v>598.87716899999998</v>
      </c>
      <c r="W985" s="36">
        <f t="shared" si="1662"/>
        <v>0</v>
      </c>
      <c r="X985" s="36">
        <f t="shared" si="1662"/>
        <v>33053.817082000001</v>
      </c>
      <c r="Y985" s="36">
        <f t="shared" si="1662"/>
        <v>1313.327125</v>
      </c>
      <c r="Z985" s="36">
        <f t="shared" si="1662"/>
        <v>893.06244500000003</v>
      </c>
      <c r="AA985" s="36">
        <f t="shared" si="1662"/>
        <v>0</v>
      </c>
      <c r="AB985" s="36">
        <f t="shared" si="1662"/>
        <v>0</v>
      </c>
      <c r="AC985" s="56"/>
      <c r="AD985" s="23"/>
    </row>
    <row r="986" spans="1:30" s="14" customFormat="1" ht="12.5">
      <c r="A986" s="78" t="s">
        <v>281</v>
      </c>
      <c r="B986" s="182">
        <v>1506062</v>
      </c>
      <c r="C986" s="134">
        <f t="shared" si="1636"/>
        <v>125505.17</v>
      </c>
      <c r="D986" s="51">
        <v>0.88829999999999998</v>
      </c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>
        <v>2E-3</v>
      </c>
      <c r="Q986" s="51">
        <v>4.7399999999999998E-2</v>
      </c>
      <c r="R986" s="51"/>
      <c r="S986" s="51"/>
      <c r="T986" s="51"/>
      <c r="U986" s="51"/>
      <c r="V986" s="51"/>
      <c r="W986" s="51"/>
      <c r="X986" s="51">
        <v>5.7799999999999997E-2</v>
      </c>
      <c r="Y986" s="51">
        <v>2.3E-3</v>
      </c>
      <c r="Z986" s="51">
        <v>2.2000000000000001E-3</v>
      </c>
      <c r="AA986" s="51">
        <v>0</v>
      </c>
      <c r="AB986" s="51">
        <v>0</v>
      </c>
      <c r="AC986" s="56"/>
      <c r="AD986" s="23"/>
    </row>
    <row r="987" spans="1:30" s="14" customFormat="1" ht="12.5">
      <c r="A987" s="79"/>
      <c r="B987" s="9"/>
      <c r="C987" s="134"/>
      <c r="D987" s="36">
        <f t="shared" ref="D987" si="1663">$C986*D986</f>
        <v>111486.24251099999</v>
      </c>
      <c r="E987" s="36">
        <f t="shared" ref="E987" si="1664">$C986*E986</f>
        <v>0</v>
      </c>
      <c r="F987" s="36">
        <f t="shared" ref="F987:AB987" si="1665">$C986*F986</f>
        <v>0</v>
      </c>
      <c r="G987" s="36">
        <f t="shared" si="1665"/>
        <v>0</v>
      </c>
      <c r="H987" s="36">
        <f t="shared" si="1665"/>
        <v>0</v>
      </c>
      <c r="I987" s="36">
        <f t="shared" si="1665"/>
        <v>0</v>
      </c>
      <c r="J987" s="36">
        <f t="shared" si="1665"/>
        <v>0</v>
      </c>
      <c r="K987" s="36">
        <f t="shared" si="1665"/>
        <v>0</v>
      </c>
      <c r="L987" s="36">
        <f t="shared" si="1665"/>
        <v>0</v>
      </c>
      <c r="M987" s="36">
        <f t="shared" si="1665"/>
        <v>0</v>
      </c>
      <c r="N987" s="36">
        <f t="shared" si="1665"/>
        <v>0</v>
      </c>
      <c r="O987" s="36">
        <f t="shared" si="1665"/>
        <v>0</v>
      </c>
      <c r="P987" s="36">
        <f t="shared" si="1665"/>
        <v>251.01034000000001</v>
      </c>
      <c r="Q987" s="36">
        <f t="shared" si="1665"/>
        <v>5948.9450579999993</v>
      </c>
      <c r="R987" s="36">
        <f t="shared" si="1665"/>
        <v>0</v>
      </c>
      <c r="S987" s="36">
        <f t="shared" si="1665"/>
        <v>0</v>
      </c>
      <c r="T987" s="36">
        <f t="shared" si="1665"/>
        <v>0</v>
      </c>
      <c r="U987" s="36">
        <f t="shared" si="1665"/>
        <v>0</v>
      </c>
      <c r="V987" s="36">
        <f t="shared" si="1665"/>
        <v>0</v>
      </c>
      <c r="W987" s="36">
        <f t="shared" si="1665"/>
        <v>0</v>
      </c>
      <c r="X987" s="36">
        <f t="shared" si="1665"/>
        <v>7254.1988259999998</v>
      </c>
      <c r="Y987" s="36">
        <f t="shared" si="1665"/>
        <v>288.66189099999997</v>
      </c>
      <c r="Z987" s="36">
        <f t="shared" si="1665"/>
        <v>276.11137400000001</v>
      </c>
      <c r="AA987" s="36">
        <f t="shared" si="1665"/>
        <v>0</v>
      </c>
      <c r="AB987" s="36">
        <f t="shared" si="1665"/>
        <v>0</v>
      </c>
      <c r="AC987" s="56"/>
      <c r="AD987" s="23"/>
    </row>
    <row r="988" spans="1:30" s="14" customFormat="1" ht="12.5">
      <c r="A988" s="78" t="s">
        <v>518</v>
      </c>
      <c r="B988" s="182">
        <v>1335422</v>
      </c>
      <c r="C988" s="134">
        <f t="shared" si="1636"/>
        <v>111285.17</v>
      </c>
      <c r="D988" s="16">
        <v>0.65229999999999999</v>
      </c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>
        <v>0.25869999999999999</v>
      </c>
      <c r="R988" s="16"/>
      <c r="S988" s="16">
        <v>2.5499999999999998E-2</v>
      </c>
      <c r="T988" s="16"/>
      <c r="U988" s="16"/>
      <c r="V988" s="16"/>
      <c r="W988" s="16"/>
      <c r="X988" s="16">
        <v>6.3500000000000001E-2</v>
      </c>
      <c r="Y988" s="16"/>
      <c r="Z988" s="16"/>
      <c r="AA988" s="16"/>
      <c r="AB988" s="16"/>
      <c r="AC988" s="56"/>
      <c r="AD988" s="23"/>
    </row>
    <row r="989" spans="1:30" s="14" customFormat="1" ht="12.5">
      <c r="A989" s="79"/>
      <c r="B989" s="9"/>
      <c r="C989" s="134"/>
      <c r="D989" s="5">
        <f t="shared" ref="D989" si="1666">$C988*D988</f>
        <v>72591.316391</v>
      </c>
      <c r="E989" s="5">
        <f t="shared" ref="E989" si="1667">$C988*E988</f>
        <v>0</v>
      </c>
      <c r="F989" s="5">
        <f t="shared" ref="F989:AB989" si="1668">$C988*F988</f>
        <v>0</v>
      </c>
      <c r="G989" s="5">
        <f t="shared" si="1668"/>
        <v>0</v>
      </c>
      <c r="H989" s="5">
        <f t="shared" si="1668"/>
        <v>0</v>
      </c>
      <c r="I989" s="5">
        <f t="shared" si="1668"/>
        <v>0</v>
      </c>
      <c r="J989" s="5">
        <f t="shared" si="1668"/>
        <v>0</v>
      </c>
      <c r="K989" s="5">
        <f t="shared" si="1668"/>
        <v>0</v>
      </c>
      <c r="L989" s="5">
        <f t="shared" si="1668"/>
        <v>0</v>
      </c>
      <c r="M989" s="5">
        <f t="shared" si="1668"/>
        <v>0</v>
      </c>
      <c r="N989" s="5">
        <f t="shared" si="1668"/>
        <v>0</v>
      </c>
      <c r="O989" s="5">
        <f t="shared" si="1668"/>
        <v>0</v>
      </c>
      <c r="P989" s="5">
        <f t="shared" si="1668"/>
        <v>0</v>
      </c>
      <c r="Q989" s="5">
        <f t="shared" si="1668"/>
        <v>28789.473478999997</v>
      </c>
      <c r="R989" s="5">
        <f t="shared" si="1668"/>
        <v>0</v>
      </c>
      <c r="S989" s="5">
        <f t="shared" si="1668"/>
        <v>2837.7718349999996</v>
      </c>
      <c r="T989" s="5">
        <f t="shared" si="1668"/>
        <v>0</v>
      </c>
      <c r="U989" s="5">
        <f t="shared" si="1668"/>
        <v>0</v>
      </c>
      <c r="V989" s="5">
        <f t="shared" si="1668"/>
        <v>0</v>
      </c>
      <c r="W989" s="5">
        <f t="shared" si="1668"/>
        <v>0</v>
      </c>
      <c r="X989" s="5">
        <f t="shared" si="1668"/>
        <v>7066.608295</v>
      </c>
      <c r="Y989" s="5">
        <f t="shared" si="1668"/>
        <v>0</v>
      </c>
      <c r="Z989" s="5">
        <f t="shared" si="1668"/>
        <v>0</v>
      </c>
      <c r="AA989" s="5">
        <f t="shared" si="1668"/>
        <v>0</v>
      </c>
      <c r="AB989" s="5">
        <f t="shared" si="1668"/>
        <v>0</v>
      </c>
      <c r="AC989" s="56"/>
      <c r="AD989" s="23"/>
    </row>
    <row r="990" spans="1:30" s="14" customFormat="1" ht="12.5">
      <c r="A990" s="78" t="s">
        <v>519</v>
      </c>
      <c r="B990" s="182">
        <v>5711</v>
      </c>
      <c r="C990" s="134">
        <f t="shared" si="1636"/>
        <v>475.92</v>
      </c>
      <c r="D990" s="16">
        <v>0.65229999999999999</v>
      </c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>
        <v>0.25869999999999999</v>
      </c>
      <c r="R990" s="16"/>
      <c r="S990" s="16">
        <v>2.5499999999999998E-2</v>
      </c>
      <c r="T990" s="16"/>
      <c r="U990" s="16"/>
      <c r="V990" s="16"/>
      <c r="W990" s="16"/>
      <c r="X990" s="16">
        <v>6.3500000000000001E-2</v>
      </c>
      <c r="Y990" s="16"/>
      <c r="Z990" s="16"/>
      <c r="AA990" s="16"/>
      <c r="AB990" s="16"/>
      <c r="AC990" s="56"/>
      <c r="AD990" s="23"/>
    </row>
    <row r="991" spans="1:30" s="14" customFormat="1" ht="12.5">
      <c r="A991" s="79"/>
      <c r="B991" s="9"/>
      <c r="C991" s="133"/>
      <c r="D991" s="5">
        <f t="shared" ref="D991" si="1669">$C990*D990</f>
        <v>310.44261599999999</v>
      </c>
      <c r="E991" s="5">
        <f t="shared" ref="E991" si="1670">$C990*E990</f>
        <v>0</v>
      </c>
      <c r="F991" s="5">
        <f t="shared" ref="F991:AB991" si="1671">$C990*F990</f>
        <v>0</v>
      </c>
      <c r="G991" s="5">
        <f t="shared" si="1671"/>
        <v>0</v>
      </c>
      <c r="H991" s="5">
        <f t="shared" si="1671"/>
        <v>0</v>
      </c>
      <c r="I991" s="5">
        <f t="shared" si="1671"/>
        <v>0</v>
      </c>
      <c r="J991" s="5">
        <f t="shared" si="1671"/>
        <v>0</v>
      </c>
      <c r="K991" s="5">
        <f t="shared" si="1671"/>
        <v>0</v>
      </c>
      <c r="L991" s="5">
        <f t="shared" si="1671"/>
        <v>0</v>
      </c>
      <c r="M991" s="5">
        <f t="shared" si="1671"/>
        <v>0</v>
      </c>
      <c r="N991" s="5">
        <f t="shared" si="1671"/>
        <v>0</v>
      </c>
      <c r="O991" s="5">
        <f t="shared" si="1671"/>
        <v>0</v>
      </c>
      <c r="P991" s="5">
        <f t="shared" si="1671"/>
        <v>0</v>
      </c>
      <c r="Q991" s="5">
        <f t="shared" si="1671"/>
        <v>123.120504</v>
      </c>
      <c r="R991" s="5">
        <f t="shared" si="1671"/>
        <v>0</v>
      </c>
      <c r="S991" s="5">
        <f t="shared" si="1671"/>
        <v>12.135959999999999</v>
      </c>
      <c r="T991" s="5">
        <f t="shared" si="1671"/>
        <v>0</v>
      </c>
      <c r="U991" s="5">
        <f t="shared" si="1671"/>
        <v>0</v>
      </c>
      <c r="V991" s="5">
        <f t="shared" si="1671"/>
        <v>0</v>
      </c>
      <c r="W991" s="5">
        <f t="shared" si="1671"/>
        <v>0</v>
      </c>
      <c r="X991" s="5">
        <f t="shared" si="1671"/>
        <v>30.220920000000003</v>
      </c>
      <c r="Y991" s="5">
        <f t="shared" si="1671"/>
        <v>0</v>
      </c>
      <c r="Z991" s="5">
        <f t="shared" si="1671"/>
        <v>0</v>
      </c>
      <c r="AA991" s="5">
        <f t="shared" si="1671"/>
        <v>0</v>
      </c>
      <c r="AB991" s="5">
        <f t="shared" si="1671"/>
        <v>0</v>
      </c>
      <c r="AC991" s="56"/>
      <c r="AD991" s="23"/>
    </row>
    <row r="992" spans="1:30" s="14" customFormat="1" ht="12.5">
      <c r="A992" s="13" t="s">
        <v>50</v>
      </c>
      <c r="B992" s="6">
        <f>SUM(B970:B991)</f>
        <v>10430131</v>
      </c>
      <c r="C992" s="138">
        <f>SUM(C970:C991)</f>
        <v>869177.6100000001</v>
      </c>
      <c r="D992" s="6">
        <f>D971+D973+D975+D977+D979+D981+D983+D985+D987+D989+D991</f>
        <v>479831.130886</v>
      </c>
      <c r="E992" s="6">
        <f t="shared" ref="E992:AB992" si="1672">E971+E973+E975+E977+E979+E981+E983+E985+E987+E989+E991</f>
        <v>12493.803723000001</v>
      </c>
      <c r="F992" s="6">
        <f t="shared" si="1672"/>
        <v>5002.9892369999998</v>
      </c>
      <c r="G992" s="6">
        <f t="shared" si="1672"/>
        <v>7007.830097</v>
      </c>
      <c r="H992" s="6">
        <f t="shared" si="1672"/>
        <v>3790.9718080000002</v>
      </c>
      <c r="I992" s="6">
        <f t="shared" si="1672"/>
        <v>12074.609725000002</v>
      </c>
      <c r="J992" s="6">
        <f t="shared" si="1672"/>
        <v>1886.372991</v>
      </c>
      <c r="K992" s="6">
        <f t="shared" si="1672"/>
        <v>2897.9063340000002</v>
      </c>
      <c r="L992" s="6">
        <f t="shared" si="1672"/>
        <v>1503.6306450000002</v>
      </c>
      <c r="M992" s="6">
        <f t="shared" si="1672"/>
        <v>2342.0186410000001</v>
      </c>
      <c r="N992" s="6">
        <f t="shared" si="1672"/>
        <v>12940.336459999999</v>
      </c>
      <c r="O992" s="6">
        <f t="shared" si="1672"/>
        <v>2095.9699900000001</v>
      </c>
      <c r="P992" s="6">
        <f t="shared" si="1672"/>
        <v>1348.1597330000002</v>
      </c>
      <c r="Q992" s="6">
        <f t="shared" si="1672"/>
        <v>139359.85573699998</v>
      </c>
      <c r="R992" s="6">
        <f t="shared" si="1672"/>
        <v>1713.2276440000001</v>
      </c>
      <c r="S992" s="6">
        <f t="shared" si="1672"/>
        <v>10752.548891999999</v>
      </c>
      <c r="T992" s="6">
        <f t="shared" si="1672"/>
        <v>75787.805152000001</v>
      </c>
      <c r="U992" s="6">
        <f t="shared" si="1672"/>
        <v>1649.4372530000003</v>
      </c>
      <c r="V992" s="6">
        <f t="shared" si="1672"/>
        <v>4245.4081460000007</v>
      </c>
      <c r="W992" s="6">
        <f t="shared" si="1672"/>
        <v>4173.7141540000002</v>
      </c>
      <c r="X992" s="6">
        <f t="shared" si="1672"/>
        <v>82283.894533000013</v>
      </c>
      <c r="Y992" s="6">
        <f t="shared" si="1672"/>
        <v>2376.7028319999999</v>
      </c>
      <c r="Z992" s="6">
        <f t="shared" si="1672"/>
        <v>1564.6079090000001</v>
      </c>
      <c r="AA992" s="6">
        <f t="shared" si="1672"/>
        <v>54.677478000000001</v>
      </c>
      <c r="AB992" s="6">
        <f t="shared" si="1672"/>
        <v>0</v>
      </c>
      <c r="AC992" s="56"/>
      <c r="AD992" s="23"/>
    </row>
    <row r="993" spans="1:30" s="14" customFormat="1">
      <c r="A993" s="69"/>
      <c r="B993" s="23"/>
      <c r="C993" s="159"/>
      <c r="AC993" s="56"/>
      <c r="AD993" s="23"/>
    </row>
    <row r="994" spans="1:30" s="14" customFormat="1">
      <c r="A994" s="69"/>
      <c r="C994" s="159"/>
      <c r="AC994" s="56"/>
      <c r="AD994" s="23"/>
    </row>
    <row r="995" spans="1:30" s="14" customFormat="1" thickBot="1">
      <c r="A995" s="66" t="s">
        <v>132</v>
      </c>
      <c r="B995" s="65"/>
      <c r="C995" s="157"/>
      <c r="D995" s="65"/>
      <c r="E995" s="65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56"/>
      <c r="AD995" s="23"/>
    </row>
    <row r="996" spans="1:30" s="14" customFormat="1" thickBot="1">
      <c r="A996" s="93" t="s">
        <v>1</v>
      </c>
      <c r="B996" s="94" t="s">
        <v>2</v>
      </c>
      <c r="C996" s="129" t="s">
        <v>3</v>
      </c>
      <c r="D996" s="198" t="s">
        <v>4</v>
      </c>
      <c r="E996" s="199"/>
      <c r="F996" s="199"/>
      <c r="G996" s="199"/>
      <c r="H996" s="199"/>
      <c r="I996" s="199"/>
      <c r="J996" s="199"/>
      <c r="K996" s="199"/>
      <c r="L996" s="199"/>
      <c r="M996" s="199"/>
      <c r="N996" s="199"/>
      <c r="O996" s="199"/>
      <c r="P996" s="199"/>
      <c r="Q996" s="199"/>
      <c r="R996" s="199"/>
      <c r="S996" s="199"/>
      <c r="T996" s="199"/>
      <c r="U996" s="199"/>
      <c r="V996" s="199"/>
      <c r="W996" s="199"/>
      <c r="X996" s="199"/>
      <c r="Y996" s="199"/>
      <c r="Z996" s="103"/>
      <c r="AA996" s="103"/>
      <c r="AB996" s="103"/>
      <c r="AC996" s="56"/>
      <c r="AD996" s="23"/>
    </row>
    <row r="997" spans="1:30" s="14" customFormat="1" ht="12.5">
      <c r="A997" s="95" t="s">
        <v>5</v>
      </c>
      <c r="B997" s="96" t="s">
        <v>6</v>
      </c>
      <c r="C997" s="130" t="s">
        <v>6</v>
      </c>
      <c r="D997" s="97"/>
      <c r="E997" s="98"/>
      <c r="F997" s="98"/>
      <c r="G997" s="98"/>
      <c r="H997" s="98"/>
      <c r="I997" s="98"/>
      <c r="J997" s="98"/>
      <c r="K997" s="98"/>
      <c r="L997" s="98"/>
      <c r="M997" s="98"/>
      <c r="N997" s="98"/>
      <c r="O997" s="98"/>
      <c r="P997" s="98"/>
      <c r="Q997" s="98"/>
      <c r="R997" s="98"/>
      <c r="S997" s="98"/>
      <c r="T997" s="98"/>
      <c r="U997" s="98"/>
      <c r="V997" s="98"/>
      <c r="W997" s="98"/>
      <c r="X997" s="98"/>
      <c r="Y997" s="99"/>
      <c r="Z997" s="96" t="s">
        <v>7</v>
      </c>
      <c r="AA997" s="96"/>
      <c r="AB997" s="96"/>
      <c r="AC997" s="56"/>
      <c r="AD997" s="23"/>
    </row>
    <row r="998" spans="1:30" s="14" customFormat="1" ht="12.5">
      <c r="A998" s="95" t="s">
        <v>8</v>
      </c>
      <c r="B998" s="96" t="s">
        <v>9</v>
      </c>
      <c r="C998" s="130" t="s">
        <v>9</v>
      </c>
      <c r="D998" s="100" t="s">
        <v>10</v>
      </c>
      <c r="E998" s="96" t="s">
        <v>11</v>
      </c>
      <c r="F998" s="96" t="s">
        <v>12</v>
      </c>
      <c r="G998" s="96" t="s">
        <v>13</v>
      </c>
      <c r="H998" s="96" t="s">
        <v>14</v>
      </c>
      <c r="I998" s="96" t="s">
        <v>15</v>
      </c>
      <c r="J998" s="96" t="s">
        <v>16</v>
      </c>
      <c r="K998" s="96" t="s">
        <v>17</v>
      </c>
      <c r="L998" s="96" t="s">
        <v>18</v>
      </c>
      <c r="M998" s="96" t="s">
        <v>19</v>
      </c>
      <c r="N998" s="96" t="s">
        <v>20</v>
      </c>
      <c r="O998" s="96" t="s">
        <v>169</v>
      </c>
      <c r="P998" s="96" t="s">
        <v>21</v>
      </c>
      <c r="Q998" s="96" t="s">
        <v>22</v>
      </c>
      <c r="R998" s="96" t="s">
        <v>23</v>
      </c>
      <c r="S998" s="96" t="s">
        <v>24</v>
      </c>
      <c r="T998" s="96" t="s">
        <v>25</v>
      </c>
      <c r="U998" s="96" t="s">
        <v>26</v>
      </c>
      <c r="V998" s="96" t="s">
        <v>27</v>
      </c>
      <c r="W998" s="96" t="s">
        <v>28</v>
      </c>
      <c r="X998" s="96" t="s">
        <v>29</v>
      </c>
      <c r="Y998" s="96" t="s">
        <v>30</v>
      </c>
      <c r="Z998" s="96" t="s">
        <v>31</v>
      </c>
      <c r="AA998" s="96" t="s">
        <v>484</v>
      </c>
      <c r="AB998" s="96" t="s">
        <v>467</v>
      </c>
      <c r="AC998" s="56"/>
      <c r="AD998" s="23"/>
    </row>
    <row r="999" spans="1:30" s="14" customFormat="1" ht="12.5">
      <c r="A999" s="95"/>
      <c r="B999" s="96"/>
      <c r="C999" s="130" t="s">
        <v>688</v>
      </c>
      <c r="D999" s="101"/>
      <c r="E999" s="102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  <c r="AA999" s="102"/>
      <c r="AB999" s="102"/>
      <c r="AC999" s="56"/>
      <c r="AD999" s="23"/>
    </row>
    <row r="1000" spans="1:30" s="14" customFormat="1" ht="12.5">
      <c r="A1000" s="78" t="s">
        <v>133</v>
      </c>
      <c r="B1000" s="182">
        <v>1379327</v>
      </c>
      <c r="C1000" s="134">
        <f>ROUND(B1000/12,2)</f>
        <v>114943.92</v>
      </c>
      <c r="D1000" s="4"/>
      <c r="E1000" s="4"/>
      <c r="F1000" s="4"/>
      <c r="G1000" s="4"/>
      <c r="H1000" s="4"/>
      <c r="I1000" s="4"/>
      <c r="J1000" s="4"/>
      <c r="K1000" s="4"/>
      <c r="L1000" s="4"/>
      <c r="M1000" s="4">
        <v>0.84499999999999997</v>
      </c>
      <c r="N1000" s="4"/>
      <c r="O1000" s="4"/>
      <c r="P1000" s="4"/>
      <c r="Q1000" s="4"/>
      <c r="R1000" s="4"/>
      <c r="S1000" s="4"/>
      <c r="T1000" s="4">
        <v>0.155</v>
      </c>
      <c r="U1000" s="4"/>
      <c r="V1000" s="4"/>
      <c r="W1000" s="4"/>
      <c r="X1000" s="4"/>
      <c r="Y1000" s="4"/>
      <c r="Z1000" s="4"/>
      <c r="AA1000" s="4"/>
      <c r="AB1000" s="4"/>
      <c r="AC1000" s="56"/>
      <c r="AD1000" s="23"/>
    </row>
    <row r="1001" spans="1:30" s="14" customFormat="1" ht="12.5">
      <c r="A1001" s="79"/>
      <c r="B1001" s="9"/>
      <c r="C1001" s="134"/>
      <c r="D1001" s="5">
        <f t="shared" ref="D1001" si="1673">$C1000*D1000</f>
        <v>0</v>
      </c>
      <c r="E1001" s="5">
        <f t="shared" ref="E1001" si="1674">$C1000*E1000</f>
        <v>0</v>
      </c>
      <c r="F1001" s="5">
        <f t="shared" ref="F1001:AB1001" si="1675">$C1000*F1000</f>
        <v>0</v>
      </c>
      <c r="G1001" s="5">
        <f t="shared" si="1675"/>
        <v>0</v>
      </c>
      <c r="H1001" s="5">
        <f t="shared" si="1675"/>
        <v>0</v>
      </c>
      <c r="I1001" s="5">
        <f t="shared" si="1675"/>
        <v>0</v>
      </c>
      <c r="J1001" s="5">
        <f t="shared" si="1675"/>
        <v>0</v>
      </c>
      <c r="K1001" s="5">
        <f t="shared" si="1675"/>
        <v>0</v>
      </c>
      <c r="L1001" s="5">
        <f t="shared" si="1675"/>
        <v>0</v>
      </c>
      <c r="M1001" s="5">
        <f t="shared" si="1675"/>
        <v>97127.612399999998</v>
      </c>
      <c r="N1001" s="5">
        <f t="shared" si="1675"/>
        <v>0</v>
      </c>
      <c r="O1001" s="5">
        <f t="shared" si="1675"/>
        <v>0</v>
      </c>
      <c r="P1001" s="5">
        <f t="shared" si="1675"/>
        <v>0</v>
      </c>
      <c r="Q1001" s="5">
        <f t="shared" si="1675"/>
        <v>0</v>
      </c>
      <c r="R1001" s="5">
        <f t="shared" si="1675"/>
        <v>0</v>
      </c>
      <c r="S1001" s="5">
        <f t="shared" si="1675"/>
        <v>0</v>
      </c>
      <c r="T1001" s="5">
        <f t="shared" si="1675"/>
        <v>17816.3076</v>
      </c>
      <c r="U1001" s="5">
        <f t="shared" si="1675"/>
        <v>0</v>
      </c>
      <c r="V1001" s="5">
        <f t="shared" si="1675"/>
        <v>0</v>
      </c>
      <c r="W1001" s="5">
        <f t="shared" si="1675"/>
        <v>0</v>
      </c>
      <c r="X1001" s="5">
        <f t="shared" si="1675"/>
        <v>0</v>
      </c>
      <c r="Y1001" s="5">
        <f t="shared" si="1675"/>
        <v>0</v>
      </c>
      <c r="Z1001" s="5">
        <f t="shared" si="1675"/>
        <v>0</v>
      </c>
      <c r="AA1001" s="5">
        <f t="shared" si="1675"/>
        <v>0</v>
      </c>
      <c r="AB1001" s="5">
        <f t="shared" si="1675"/>
        <v>0</v>
      </c>
      <c r="AC1001" s="56"/>
      <c r="AD1001" s="23"/>
    </row>
    <row r="1002" spans="1:30" s="14" customFormat="1" ht="12.5">
      <c r="A1002" s="78" t="s">
        <v>134</v>
      </c>
      <c r="B1002" s="26">
        <f>21492/2</f>
        <v>10746</v>
      </c>
      <c r="C1002" s="134">
        <f t="shared" ref="C1002:C1014" si="1676">ROUND(B1002/12,2)</f>
        <v>895.5</v>
      </c>
      <c r="D1002" s="35">
        <v>1.5800000000000002E-2</v>
      </c>
      <c r="E1002" s="35">
        <v>0.1371</v>
      </c>
      <c r="F1002" s="35">
        <v>5.4899999999999997E-2</v>
      </c>
      <c r="G1002" s="35">
        <v>7.6899999999999996E-2</v>
      </c>
      <c r="H1002" s="35">
        <v>4.1599999999999998E-2</v>
      </c>
      <c r="I1002" s="35">
        <v>0.13250000000000001</v>
      </c>
      <c r="J1002" s="35">
        <v>2.07E-2</v>
      </c>
      <c r="K1002" s="35">
        <v>3.1800000000000002E-2</v>
      </c>
      <c r="L1002" s="35">
        <v>1.6500000000000001E-2</v>
      </c>
      <c r="M1002" s="35">
        <v>2.5700000000000001E-2</v>
      </c>
      <c r="N1002" s="35">
        <v>0.14199999999999999</v>
      </c>
      <c r="O1002" s="35">
        <v>2.3E-2</v>
      </c>
      <c r="P1002" s="35">
        <v>0</v>
      </c>
      <c r="Q1002" s="35">
        <v>3.7999999999999999E-2</v>
      </c>
      <c r="R1002" s="35">
        <v>1.8800000000000001E-2</v>
      </c>
      <c r="S1002" s="35">
        <v>4.1999999999999997E-3</v>
      </c>
      <c r="T1002" s="35">
        <v>5.3199999999999997E-2</v>
      </c>
      <c r="U1002" s="35">
        <v>1.8100000000000002E-2</v>
      </c>
      <c r="V1002" s="35">
        <v>3.7900000000000003E-2</v>
      </c>
      <c r="W1002" s="35">
        <v>4.58E-2</v>
      </c>
      <c r="X1002" s="35">
        <v>6.2399999999999997E-2</v>
      </c>
      <c r="Y1002" s="35">
        <v>2.5000000000000001E-3</v>
      </c>
      <c r="Z1002" s="4">
        <v>0</v>
      </c>
      <c r="AA1002" s="4">
        <v>5.9999999999999995E-4</v>
      </c>
      <c r="AB1002" s="4">
        <v>0</v>
      </c>
      <c r="AC1002" s="56"/>
      <c r="AD1002" s="23"/>
    </row>
    <row r="1003" spans="1:30" s="14" customFormat="1" ht="12.5">
      <c r="A1003" s="79"/>
      <c r="B1003" s="27"/>
      <c r="C1003" s="134"/>
      <c r="D1003" s="5">
        <f t="shared" ref="D1003" si="1677">$C1002*D1002</f>
        <v>14.148900000000001</v>
      </c>
      <c r="E1003" s="5">
        <f t="shared" ref="E1003" si="1678">$C1002*E1002</f>
        <v>122.77305</v>
      </c>
      <c r="F1003" s="5">
        <f t="shared" ref="F1003:O1003" si="1679">$C1002*F1002</f>
        <v>49.162949999999995</v>
      </c>
      <c r="G1003" s="5">
        <f t="shared" si="1679"/>
        <v>68.863950000000003</v>
      </c>
      <c r="H1003" s="5">
        <f t="shared" si="1679"/>
        <v>37.252800000000001</v>
      </c>
      <c r="I1003" s="5">
        <f t="shared" si="1679"/>
        <v>118.65375</v>
      </c>
      <c r="J1003" s="5">
        <f t="shared" si="1679"/>
        <v>18.536850000000001</v>
      </c>
      <c r="K1003" s="5">
        <f t="shared" si="1679"/>
        <v>28.476900000000001</v>
      </c>
      <c r="L1003" s="5">
        <f t="shared" si="1679"/>
        <v>14.77575</v>
      </c>
      <c r="M1003" s="5">
        <f t="shared" si="1679"/>
        <v>23.01435</v>
      </c>
      <c r="N1003" s="5">
        <f t="shared" si="1679"/>
        <v>127.16099999999999</v>
      </c>
      <c r="O1003" s="5">
        <f t="shared" si="1679"/>
        <v>20.596499999999999</v>
      </c>
      <c r="P1003" s="5">
        <f t="shared" ref="P1003" si="1680">$C1002*P1002</f>
        <v>0</v>
      </c>
      <c r="Q1003" s="5">
        <f t="shared" ref="Q1003" si="1681">$C1002*Q1002</f>
        <v>34.028999999999996</v>
      </c>
      <c r="R1003" s="5">
        <f t="shared" ref="R1003:AB1003" si="1682">$C1002*R1002</f>
        <v>16.8354</v>
      </c>
      <c r="S1003" s="5">
        <f t="shared" si="1682"/>
        <v>3.7610999999999999</v>
      </c>
      <c r="T1003" s="5">
        <f t="shared" si="1682"/>
        <v>47.640599999999999</v>
      </c>
      <c r="U1003" s="5">
        <f t="shared" si="1682"/>
        <v>16.208550000000002</v>
      </c>
      <c r="V1003" s="5">
        <f t="shared" si="1682"/>
        <v>33.939450000000001</v>
      </c>
      <c r="W1003" s="5">
        <f t="shared" si="1682"/>
        <v>41.0139</v>
      </c>
      <c r="X1003" s="5">
        <f t="shared" si="1682"/>
        <v>55.879199999999997</v>
      </c>
      <c r="Y1003" s="5">
        <f t="shared" si="1682"/>
        <v>2.23875</v>
      </c>
      <c r="Z1003" s="5">
        <f t="shared" si="1682"/>
        <v>0</v>
      </c>
      <c r="AA1003" s="5">
        <f t="shared" si="1682"/>
        <v>0.5373</v>
      </c>
      <c r="AB1003" s="5">
        <f t="shared" si="1682"/>
        <v>0</v>
      </c>
      <c r="AC1003" s="56"/>
      <c r="AD1003" s="23"/>
    </row>
    <row r="1004" spans="1:30" s="14" customFormat="1" ht="12.5">
      <c r="A1004" s="78" t="s">
        <v>448</v>
      </c>
      <c r="B1004" s="26">
        <f>21492/2</f>
        <v>10746</v>
      </c>
      <c r="C1004" s="134">
        <f t="shared" si="1676"/>
        <v>895.5</v>
      </c>
      <c r="D1004" s="4">
        <v>0.17530000000000001</v>
      </c>
      <c r="E1004" s="4"/>
      <c r="F1004" s="4"/>
      <c r="G1004" s="4"/>
      <c r="H1004" s="4">
        <v>1.84E-2</v>
      </c>
      <c r="I1004" s="4"/>
      <c r="J1004" s="4"/>
      <c r="K1004" s="4"/>
      <c r="L1004" s="4"/>
      <c r="M1004" s="4">
        <v>0.43459999999999999</v>
      </c>
      <c r="N1004" s="4"/>
      <c r="O1004" s="4"/>
      <c r="P1004" s="4"/>
      <c r="Q1004" s="4"/>
      <c r="R1004" s="4"/>
      <c r="S1004" s="4"/>
      <c r="T1004" s="4">
        <v>0.18790000000000001</v>
      </c>
      <c r="U1004" s="4"/>
      <c r="V1004" s="4">
        <v>1.52E-2</v>
      </c>
      <c r="W1004" s="4">
        <v>0.13730000000000001</v>
      </c>
      <c r="X1004" s="4">
        <v>3.0099999999999998E-2</v>
      </c>
      <c r="Y1004" s="4">
        <v>1.1999999999999999E-3</v>
      </c>
      <c r="Z1004" s="4"/>
      <c r="AA1004" s="4"/>
      <c r="AB1004" s="4"/>
      <c r="AC1004" s="56"/>
      <c r="AD1004" s="23"/>
    </row>
    <row r="1005" spans="1:30" s="14" customFormat="1" ht="12.5">
      <c r="A1005" s="79"/>
      <c r="B1005" s="9"/>
      <c r="C1005" s="134"/>
      <c r="D1005" s="5">
        <f t="shared" ref="D1005" si="1683">$C1004*D1004</f>
        <v>156.98115000000001</v>
      </c>
      <c r="E1005" s="5">
        <f t="shared" ref="E1005" si="1684">$C1004*E1004</f>
        <v>0</v>
      </c>
      <c r="F1005" s="5">
        <f t="shared" ref="F1005:O1005" si="1685">$C1004*F1004</f>
        <v>0</v>
      </c>
      <c r="G1005" s="5">
        <f t="shared" si="1685"/>
        <v>0</v>
      </c>
      <c r="H1005" s="5">
        <f t="shared" si="1685"/>
        <v>16.4772</v>
      </c>
      <c r="I1005" s="5">
        <f t="shared" si="1685"/>
        <v>0</v>
      </c>
      <c r="J1005" s="5">
        <f t="shared" si="1685"/>
        <v>0</v>
      </c>
      <c r="K1005" s="5">
        <f t="shared" si="1685"/>
        <v>0</v>
      </c>
      <c r="L1005" s="5">
        <f t="shared" si="1685"/>
        <v>0</v>
      </c>
      <c r="M1005" s="5">
        <f t="shared" si="1685"/>
        <v>389.18430000000001</v>
      </c>
      <c r="N1005" s="5">
        <f t="shared" si="1685"/>
        <v>0</v>
      </c>
      <c r="O1005" s="5">
        <f t="shared" si="1685"/>
        <v>0</v>
      </c>
      <c r="P1005" s="5">
        <f t="shared" ref="P1005" si="1686">$C1004*P1004</f>
        <v>0</v>
      </c>
      <c r="Q1005" s="5">
        <f t="shared" ref="Q1005" si="1687">$C1004*Q1004</f>
        <v>0</v>
      </c>
      <c r="R1005" s="5">
        <f t="shared" ref="R1005:AB1005" si="1688">$C1004*R1004</f>
        <v>0</v>
      </c>
      <c r="S1005" s="5">
        <f t="shared" si="1688"/>
        <v>0</v>
      </c>
      <c r="T1005" s="5">
        <f t="shared" si="1688"/>
        <v>168.26445000000001</v>
      </c>
      <c r="U1005" s="5">
        <f t="shared" si="1688"/>
        <v>0</v>
      </c>
      <c r="V1005" s="5">
        <f t="shared" si="1688"/>
        <v>13.611599999999999</v>
      </c>
      <c r="W1005" s="5">
        <f t="shared" si="1688"/>
        <v>122.95215</v>
      </c>
      <c r="X1005" s="5">
        <f t="shared" si="1688"/>
        <v>26.954549999999998</v>
      </c>
      <c r="Y1005" s="5">
        <f t="shared" si="1688"/>
        <v>1.0746</v>
      </c>
      <c r="Z1005" s="5">
        <f t="shared" si="1688"/>
        <v>0</v>
      </c>
      <c r="AA1005" s="5">
        <f t="shared" si="1688"/>
        <v>0</v>
      </c>
      <c r="AB1005" s="5">
        <f t="shared" si="1688"/>
        <v>0</v>
      </c>
      <c r="AC1005" s="56"/>
      <c r="AD1005" s="23"/>
    </row>
    <row r="1006" spans="1:30" s="14" customFormat="1" ht="12.5">
      <c r="A1006" s="78" t="s">
        <v>135</v>
      </c>
      <c r="B1006" s="26">
        <f>499144/2</f>
        <v>249572</v>
      </c>
      <c r="C1006" s="134">
        <f t="shared" si="1676"/>
        <v>20797.669999999998</v>
      </c>
      <c r="D1006" s="35">
        <v>1.5800000000000002E-2</v>
      </c>
      <c r="E1006" s="35">
        <v>0.1371</v>
      </c>
      <c r="F1006" s="35">
        <v>5.4899999999999997E-2</v>
      </c>
      <c r="G1006" s="35">
        <v>7.6899999999999996E-2</v>
      </c>
      <c r="H1006" s="35">
        <v>4.1599999999999998E-2</v>
      </c>
      <c r="I1006" s="35">
        <v>0.13250000000000001</v>
      </c>
      <c r="J1006" s="35">
        <v>2.07E-2</v>
      </c>
      <c r="K1006" s="35">
        <v>3.1800000000000002E-2</v>
      </c>
      <c r="L1006" s="35">
        <v>1.6500000000000001E-2</v>
      </c>
      <c r="M1006" s="35">
        <v>2.5700000000000001E-2</v>
      </c>
      <c r="N1006" s="35">
        <v>0.14199999999999999</v>
      </c>
      <c r="O1006" s="35">
        <v>2.3E-2</v>
      </c>
      <c r="P1006" s="35">
        <v>0</v>
      </c>
      <c r="Q1006" s="35">
        <v>3.7999999999999999E-2</v>
      </c>
      <c r="R1006" s="35">
        <v>1.8800000000000001E-2</v>
      </c>
      <c r="S1006" s="35">
        <v>4.1999999999999997E-3</v>
      </c>
      <c r="T1006" s="35">
        <v>5.3199999999999997E-2</v>
      </c>
      <c r="U1006" s="35">
        <v>1.8100000000000002E-2</v>
      </c>
      <c r="V1006" s="35">
        <v>3.7900000000000003E-2</v>
      </c>
      <c r="W1006" s="35">
        <v>4.58E-2</v>
      </c>
      <c r="X1006" s="35">
        <v>6.2399999999999997E-2</v>
      </c>
      <c r="Y1006" s="35">
        <v>2.5000000000000001E-3</v>
      </c>
      <c r="Z1006" s="4">
        <v>0</v>
      </c>
      <c r="AA1006" s="4">
        <v>5.9999999999999995E-4</v>
      </c>
      <c r="AB1006" s="4">
        <v>0</v>
      </c>
      <c r="AC1006" s="56"/>
      <c r="AD1006" s="23"/>
    </row>
    <row r="1007" spans="1:30" s="14" customFormat="1" ht="12.5">
      <c r="A1007" s="79"/>
      <c r="B1007" s="27"/>
      <c r="C1007" s="134"/>
      <c r="D1007" s="5">
        <f t="shared" ref="D1007" si="1689">$C1006*D1006</f>
        <v>328.60318599999999</v>
      </c>
      <c r="E1007" s="5">
        <f t="shared" ref="E1007" si="1690">$C1006*E1006</f>
        <v>2851.360557</v>
      </c>
      <c r="F1007" s="5">
        <f t="shared" ref="F1007:O1007" si="1691">$C1006*F1006</f>
        <v>1141.7920829999998</v>
      </c>
      <c r="G1007" s="5">
        <f t="shared" si="1691"/>
        <v>1599.3408229999998</v>
      </c>
      <c r="H1007" s="5">
        <f t="shared" si="1691"/>
        <v>865.18307199999992</v>
      </c>
      <c r="I1007" s="5">
        <f t="shared" si="1691"/>
        <v>2755.6912750000001</v>
      </c>
      <c r="J1007" s="5">
        <f t="shared" si="1691"/>
        <v>430.51176899999996</v>
      </c>
      <c r="K1007" s="5">
        <f t="shared" si="1691"/>
        <v>661.365906</v>
      </c>
      <c r="L1007" s="5">
        <f t="shared" si="1691"/>
        <v>343.16155499999996</v>
      </c>
      <c r="M1007" s="5">
        <f t="shared" si="1691"/>
        <v>534.50011899999993</v>
      </c>
      <c r="N1007" s="5">
        <f t="shared" si="1691"/>
        <v>2953.2691399999994</v>
      </c>
      <c r="O1007" s="5">
        <f t="shared" si="1691"/>
        <v>478.34640999999993</v>
      </c>
      <c r="P1007" s="5">
        <f t="shared" ref="P1007" si="1692">$C1006*P1006</f>
        <v>0</v>
      </c>
      <c r="Q1007" s="5">
        <f t="shared" ref="Q1007" si="1693">$C1006*Q1006</f>
        <v>790.3114599999999</v>
      </c>
      <c r="R1007" s="5">
        <f t="shared" ref="R1007:AB1007" si="1694">$C1006*R1006</f>
        <v>390.996196</v>
      </c>
      <c r="S1007" s="5">
        <f t="shared" si="1694"/>
        <v>87.350213999999994</v>
      </c>
      <c r="T1007" s="5">
        <f t="shared" si="1694"/>
        <v>1106.4360439999998</v>
      </c>
      <c r="U1007" s="5">
        <f t="shared" si="1694"/>
        <v>376.43782700000003</v>
      </c>
      <c r="V1007" s="5">
        <f t="shared" si="1694"/>
        <v>788.23169299999995</v>
      </c>
      <c r="W1007" s="5">
        <f t="shared" si="1694"/>
        <v>952.53328599999998</v>
      </c>
      <c r="X1007" s="5">
        <f t="shared" si="1694"/>
        <v>1297.7746079999999</v>
      </c>
      <c r="Y1007" s="5">
        <f t="shared" si="1694"/>
        <v>51.994174999999998</v>
      </c>
      <c r="Z1007" s="5">
        <f t="shared" si="1694"/>
        <v>0</v>
      </c>
      <c r="AA1007" s="5">
        <f t="shared" si="1694"/>
        <v>12.478601999999999</v>
      </c>
      <c r="AB1007" s="5">
        <f t="shared" si="1694"/>
        <v>0</v>
      </c>
      <c r="AC1007" s="56"/>
      <c r="AD1007" s="23"/>
    </row>
    <row r="1008" spans="1:30" s="14" customFormat="1" ht="12.5">
      <c r="A1008" s="78" t="s">
        <v>449</v>
      </c>
      <c r="B1008" s="26">
        <f>499144/2</f>
        <v>249572</v>
      </c>
      <c r="C1008" s="134">
        <f t="shared" si="1676"/>
        <v>20797.669999999998</v>
      </c>
      <c r="D1008" s="4"/>
      <c r="E1008" s="4"/>
      <c r="F1008" s="4"/>
      <c r="G1008" s="4"/>
      <c r="H1008" s="4"/>
      <c r="I1008" s="4"/>
      <c r="J1008" s="4"/>
      <c r="K1008" s="4"/>
      <c r="L1008" s="4"/>
      <c r="M1008" s="4">
        <v>1</v>
      </c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56"/>
      <c r="AD1008" s="23"/>
    </row>
    <row r="1009" spans="1:30" s="14" customFormat="1" ht="12.5">
      <c r="A1009" s="79"/>
      <c r="B1009" s="9"/>
      <c r="C1009" s="134"/>
      <c r="D1009" s="5">
        <f t="shared" ref="D1009" si="1695">$C1008*D1008</f>
        <v>0</v>
      </c>
      <c r="E1009" s="5">
        <f t="shared" ref="E1009" si="1696">$C1008*E1008</f>
        <v>0</v>
      </c>
      <c r="F1009" s="5">
        <f t="shared" ref="F1009:O1009" si="1697">$C1008*F1008</f>
        <v>0</v>
      </c>
      <c r="G1009" s="5">
        <f t="shared" si="1697"/>
        <v>0</v>
      </c>
      <c r="H1009" s="5">
        <f t="shared" si="1697"/>
        <v>0</v>
      </c>
      <c r="I1009" s="5">
        <f t="shared" si="1697"/>
        <v>0</v>
      </c>
      <c r="J1009" s="5">
        <f t="shared" si="1697"/>
        <v>0</v>
      </c>
      <c r="K1009" s="5">
        <f t="shared" si="1697"/>
        <v>0</v>
      </c>
      <c r="L1009" s="5">
        <f t="shared" si="1697"/>
        <v>0</v>
      </c>
      <c r="M1009" s="5">
        <f t="shared" si="1697"/>
        <v>20797.669999999998</v>
      </c>
      <c r="N1009" s="5">
        <f t="shared" si="1697"/>
        <v>0</v>
      </c>
      <c r="O1009" s="5">
        <f t="shared" si="1697"/>
        <v>0</v>
      </c>
      <c r="P1009" s="5">
        <f t="shared" ref="P1009" si="1698">$C1008*P1008</f>
        <v>0</v>
      </c>
      <c r="Q1009" s="5">
        <f t="shared" ref="Q1009" si="1699">$C1008*Q1008</f>
        <v>0</v>
      </c>
      <c r="R1009" s="5">
        <f t="shared" ref="R1009:AB1009" si="1700">$C1008*R1008</f>
        <v>0</v>
      </c>
      <c r="S1009" s="5">
        <f t="shared" si="1700"/>
        <v>0</v>
      </c>
      <c r="T1009" s="5">
        <f t="shared" si="1700"/>
        <v>0</v>
      </c>
      <c r="U1009" s="5">
        <f t="shared" si="1700"/>
        <v>0</v>
      </c>
      <c r="V1009" s="5">
        <f t="shared" si="1700"/>
        <v>0</v>
      </c>
      <c r="W1009" s="5">
        <f t="shared" si="1700"/>
        <v>0</v>
      </c>
      <c r="X1009" s="5">
        <f t="shared" si="1700"/>
        <v>0</v>
      </c>
      <c r="Y1009" s="5">
        <f t="shared" si="1700"/>
        <v>0</v>
      </c>
      <c r="Z1009" s="5">
        <f t="shared" si="1700"/>
        <v>0</v>
      </c>
      <c r="AA1009" s="5">
        <f t="shared" si="1700"/>
        <v>0</v>
      </c>
      <c r="AB1009" s="5">
        <f t="shared" si="1700"/>
        <v>0</v>
      </c>
      <c r="AC1009" s="56"/>
      <c r="AD1009" s="23"/>
    </row>
    <row r="1010" spans="1:30" s="14" customFormat="1" ht="12.5">
      <c r="A1010" s="78" t="s">
        <v>147</v>
      </c>
      <c r="B1010" s="182">
        <v>1071450</v>
      </c>
      <c r="C1010" s="134">
        <f t="shared" si="1676"/>
        <v>89287.5</v>
      </c>
      <c r="D1010" s="4"/>
      <c r="E1010" s="4"/>
      <c r="F1010" s="4"/>
      <c r="G1010" s="4"/>
      <c r="H1010" s="4"/>
      <c r="I1010" s="4"/>
      <c r="J1010" s="4"/>
      <c r="K1010" s="4"/>
      <c r="L1010" s="4"/>
      <c r="M1010" s="4">
        <v>0.97060000000000002</v>
      </c>
      <c r="N1010" s="4"/>
      <c r="O1010" s="4"/>
      <c r="P1010" s="4"/>
      <c r="Q1010" s="4"/>
      <c r="R1010" s="4"/>
      <c r="S1010" s="4"/>
      <c r="T1010" s="4">
        <v>2.9399999999999999E-2</v>
      </c>
      <c r="U1010" s="4"/>
      <c r="V1010" s="4"/>
      <c r="W1010" s="4"/>
      <c r="X1010" s="4"/>
      <c r="Y1010" s="4"/>
      <c r="Z1010" s="4"/>
      <c r="AA1010" s="4"/>
      <c r="AB1010" s="4"/>
      <c r="AC1010" s="56"/>
      <c r="AD1010" s="23"/>
    </row>
    <row r="1011" spans="1:30" s="14" customFormat="1" ht="12.5">
      <c r="A1011" s="79"/>
      <c r="B1011" s="9"/>
      <c r="C1011" s="134"/>
      <c r="D1011" s="5">
        <f t="shared" ref="D1011" si="1701">$C1010*D1010</f>
        <v>0</v>
      </c>
      <c r="E1011" s="5">
        <f t="shared" ref="E1011" si="1702">$C1010*E1010</f>
        <v>0</v>
      </c>
      <c r="F1011" s="5">
        <f t="shared" ref="F1011:AB1011" si="1703">$C1010*F1010</f>
        <v>0</v>
      </c>
      <c r="G1011" s="5">
        <f t="shared" si="1703"/>
        <v>0</v>
      </c>
      <c r="H1011" s="5">
        <f t="shared" si="1703"/>
        <v>0</v>
      </c>
      <c r="I1011" s="5">
        <f t="shared" si="1703"/>
        <v>0</v>
      </c>
      <c r="J1011" s="5">
        <f t="shared" si="1703"/>
        <v>0</v>
      </c>
      <c r="K1011" s="5">
        <f t="shared" si="1703"/>
        <v>0</v>
      </c>
      <c r="L1011" s="5">
        <f t="shared" si="1703"/>
        <v>0</v>
      </c>
      <c r="M1011" s="5">
        <f t="shared" si="1703"/>
        <v>86662.447499999995</v>
      </c>
      <c r="N1011" s="5">
        <f t="shared" si="1703"/>
        <v>0</v>
      </c>
      <c r="O1011" s="5">
        <f t="shared" si="1703"/>
        <v>0</v>
      </c>
      <c r="P1011" s="5">
        <f t="shared" si="1703"/>
        <v>0</v>
      </c>
      <c r="Q1011" s="5">
        <f t="shared" si="1703"/>
        <v>0</v>
      </c>
      <c r="R1011" s="5">
        <f t="shared" si="1703"/>
        <v>0</v>
      </c>
      <c r="S1011" s="5">
        <f t="shared" si="1703"/>
        <v>0</v>
      </c>
      <c r="T1011" s="5">
        <f t="shared" si="1703"/>
        <v>2625.0524999999998</v>
      </c>
      <c r="U1011" s="5">
        <f t="shared" si="1703"/>
        <v>0</v>
      </c>
      <c r="V1011" s="5">
        <f t="shared" si="1703"/>
        <v>0</v>
      </c>
      <c r="W1011" s="5">
        <f t="shared" si="1703"/>
        <v>0</v>
      </c>
      <c r="X1011" s="5">
        <f t="shared" si="1703"/>
        <v>0</v>
      </c>
      <c r="Y1011" s="5">
        <f t="shared" si="1703"/>
        <v>0</v>
      </c>
      <c r="Z1011" s="5">
        <f t="shared" si="1703"/>
        <v>0</v>
      </c>
      <c r="AA1011" s="5">
        <f t="shared" si="1703"/>
        <v>0</v>
      </c>
      <c r="AB1011" s="5">
        <f t="shared" si="1703"/>
        <v>0</v>
      </c>
      <c r="AC1011" s="56"/>
      <c r="AD1011" s="23"/>
    </row>
    <row r="1012" spans="1:30" s="14" customFormat="1" ht="12.5">
      <c r="A1012" s="81" t="s">
        <v>234</v>
      </c>
      <c r="B1012" s="182">
        <v>722339</v>
      </c>
      <c r="C1012" s="134">
        <f t="shared" si="1676"/>
        <v>60194.92</v>
      </c>
      <c r="D1012" s="37"/>
      <c r="E1012" s="37"/>
      <c r="F1012" s="37"/>
      <c r="G1012" s="37"/>
      <c r="H1012" s="37"/>
      <c r="I1012" s="37"/>
      <c r="J1012" s="37"/>
      <c r="K1012" s="37"/>
      <c r="L1012" s="37"/>
      <c r="M1012" s="37">
        <v>0.72060000000000002</v>
      </c>
      <c r="N1012" s="37"/>
      <c r="O1012" s="37"/>
      <c r="P1012" s="37"/>
      <c r="Q1012" s="37"/>
      <c r="R1012" s="37"/>
      <c r="S1012" s="37"/>
      <c r="T1012" s="37">
        <v>0.27939999999999998</v>
      </c>
      <c r="U1012" s="37"/>
      <c r="V1012" s="37"/>
      <c r="W1012" s="37"/>
      <c r="X1012" s="37"/>
      <c r="Y1012" s="37"/>
      <c r="Z1012" s="37"/>
      <c r="AA1012" s="37"/>
      <c r="AB1012" s="37"/>
      <c r="AC1012" s="56"/>
      <c r="AD1012" s="23"/>
    </row>
    <row r="1013" spans="1:30" s="14" customFormat="1" ht="12.5">
      <c r="A1013" s="82"/>
      <c r="B1013" s="29"/>
      <c r="C1013" s="134"/>
      <c r="D1013" s="36">
        <f t="shared" ref="D1013" si="1704">$C1012*D1012</f>
        <v>0</v>
      </c>
      <c r="E1013" s="36">
        <f t="shared" ref="E1013" si="1705">$C1012*E1012</f>
        <v>0</v>
      </c>
      <c r="F1013" s="36">
        <f t="shared" ref="F1013:AB1013" si="1706">$C1012*F1012</f>
        <v>0</v>
      </c>
      <c r="G1013" s="36">
        <f t="shared" si="1706"/>
        <v>0</v>
      </c>
      <c r="H1013" s="36">
        <f t="shared" si="1706"/>
        <v>0</v>
      </c>
      <c r="I1013" s="36">
        <f t="shared" si="1706"/>
        <v>0</v>
      </c>
      <c r="J1013" s="36">
        <f t="shared" si="1706"/>
        <v>0</v>
      </c>
      <c r="K1013" s="36">
        <f t="shared" si="1706"/>
        <v>0</v>
      </c>
      <c r="L1013" s="36">
        <f t="shared" si="1706"/>
        <v>0</v>
      </c>
      <c r="M1013" s="36">
        <f t="shared" si="1706"/>
        <v>43376.459351999998</v>
      </c>
      <c r="N1013" s="36">
        <f t="shared" si="1706"/>
        <v>0</v>
      </c>
      <c r="O1013" s="36">
        <f t="shared" si="1706"/>
        <v>0</v>
      </c>
      <c r="P1013" s="36">
        <f t="shared" si="1706"/>
        <v>0</v>
      </c>
      <c r="Q1013" s="36">
        <f t="shared" si="1706"/>
        <v>0</v>
      </c>
      <c r="R1013" s="36">
        <f t="shared" si="1706"/>
        <v>0</v>
      </c>
      <c r="S1013" s="36">
        <f t="shared" si="1706"/>
        <v>0</v>
      </c>
      <c r="T1013" s="36">
        <f t="shared" si="1706"/>
        <v>16818.460648</v>
      </c>
      <c r="U1013" s="36">
        <f t="shared" si="1706"/>
        <v>0</v>
      </c>
      <c r="V1013" s="36">
        <f t="shared" si="1706"/>
        <v>0</v>
      </c>
      <c r="W1013" s="36">
        <f t="shared" si="1706"/>
        <v>0</v>
      </c>
      <c r="X1013" s="36">
        <f t="shared" si="1706"/>
        <v>0</v>
      </c>
      <c r="Y1013" s="36">
        <f t="shared" si="1706"/>
        <v>0</v>
      </c>
      <c r="Z1013" s="36">
        <f t="shared" si="1706"/>
        <v>0</v>
      </c>
      <c r="AA1013" s="36">
        <f t="shared" si="1706"/>
        <v>0</v>
      </c>
      <c r="AB1013" s="36">
        <f t="shared" si="1706"/>
        <v>0</v>
      </c>
      <c r="AC1013" s="56"/>
      <c r="AD1013" s="23"/>
    </row>
    <row r="1014" spans="1:30" s="14" customFormat="1" ht="12.5">
      <c r="A1014" s="81" t="s">
        <v>520</v>
      </c>
      <c r="B1014" s="182">
        <v>683138</v>
      </c>
      <c r="C1014" s="134">
        <f t="shared" si="1676"/>
        <v>56928.17</v>
      </c>
      <c r="D1014" s="37">
        <v>8.0100000000000005E-2</v>
      </c>
      <c r="E1014" s="37"/>
      <c r="F1014" s="37"/>
      <c r="G1014" s="37"/>
      <c r="H1014" s="37">
        <v>1.9400000000000001E-2</v>
      </c>
      <c r="I1014" s="37"/>
      <c r="J1014" s="37"/>
      <c r="K1014" s="37"/>
      <c r="L1014" s="37"/>
      <c r="M1014" s="37">
        <v>0.12989999999999999</v>
      </c>
      <c r="N1014" s="37"/>
      <c r="O1014" s="37"/>
      <c r="P1014" s="37"/>
      <c r="Q1014" s="37">
        <v>0.13850000000000001</v>
      </c>
      <c r="R1014" s="37">
        <v>5.8799999999999998E-2</v>
      </c>
      <c r="S1014" s="37">
        <v>3.4500000000000003E-2</v>
      </c>
      <c r="T1014" s="37">
        <v>0.1762</v>
      </c>
      <c r="U1014" s="37"/>
      <c r="V1014" s="37"/>
      <c r="W1014" s="37">
        <v>0.14849999999999999</v>
      </c>
      <c r="X1014" s="37">
        <v>0.2079</v>
      </c>
      <c r="Y1014" s="37">
        <v>6.1999999999999998E-3</v>
      </c>
      <c r="Z1014" s="37"/>
      <c r="AA1014" s="37"/>
      <c r="AB1014" s="37"/>
      <c r="AC1014" s="56"/>
      <c r="AD1014" s="23"/>
    </row>
    <row r="1015" spans="1:30" s="14" customFormat="1" ht="12.5">
      <c r="A1015" s="82"/>
      <c r="B1015" s="29"/>
      <c r="C1015" s="133"/>
      <c r="D1015" s="36">
        <f t="shared" ref="D1015" si="1707">$C1014*D1014</f>
        <v>4559.9464170000001</v>
      </c>
      <c r="E1015" s="36">
        <f t="shared" ref="E1015" si="1708">$C1014*E1014</f>
        <v>0</v>
      </c>
      <c r="F1015" s="36">
        <f t="shared" ref="F1015:AB1015" si="1709">$C1014*F1014</f>
        <v>0</v>
      </c>
      <c r="G1015" s="36">
        <f t="shared" si="1709"/>
        <v>0</v>
      </c>
      <c r="H1015" s="36">
        <f t="shared" si="1709"/>
        <v>1104.4064980000001</v>
      </c>
      <c r="I1015" s="36">
        <f t="shared" si="1709"/>
        <v>0</v>
      </c>
      <c r="J1015" s="36">
        <f t="shared" si="1709"/>
        <v>0</v>
      </c>
      <c r="K1015" s="36">
        <f t="shared" si="1709"/>
        <v>0</v>
      </c>
      <c r="L1015" s="36">
        <f t="shared" si="1709"/>
        <v>0</v>
      </c>
      <c r="M1015" s="36">
        <f t="shared" si="1709"/>
        <v>7394.9692829999995</v>
      </c>
      <c r="N1015" s="36">
        <f t="shared" si="1709"/>
        <v>0</v>
      </c>
      <c r="O1015" s="36">
        <f t="shared" si="1709"/>
        <v>0</v>
      </c>
      <c r="P1015" s="36">
        <f t="shared" si="1709"/>
        <v>0</v>
      </c>
      <c r="Q1015" s="36">
        <f t="shared" si="1709"/>
        <v>7884.5515450000003</v>
      </c>
      <c r="R1015" s="36">
        <f t="shared" si="1709"/>
        <v>3347.3763959999997</v>
      </c>
      <c r="S1015" s="36">
        <f t="shared" si="1709"/>
        <v>1964.0218650000002</v>
      </c>
      <c r="T1015" s="36">
        <f t="shared" si="1709"/>
        <v>10030.743553999999</v>
      </c>
      <c r="U1015" s="36">
        <f t="shared" si="1709"/>
        <v>0</v>
      </c>
      <c r="V1015" s="36">
        <f t="shared" si="1709"/>
        <v>0</v>
      </c>
      <c r="W1015" s="36">
        <f t="shared" si="1709"/>
        <v>8453.8332449999998</v>
      </c>
      <c r="X1015" s="36">
        <f t="shared" si="1709"/>
        <v>11835.366543</v>
      </c>
      <c r="Y1015" s="36">
        <f t="shared" si="1709"/>
        <v>352.954654</v>
      </c>
      <c r="Z1015" s="36">
        <f t="shared" si="1709"/>
        <v>0</v>
      </c>
      <c r="AA1015" s="36">
        <f t="shared" si="1709"/>
        <v>0</v>
      </c>
      <c r="AB1015" s="36">
        <f t="shared" si="1709"/>
        <v>0</v>
      </c>
      <c r="AC1015" s="56"/>
      <c r="AD1015" s="23"/>
    </row>
    <row r="1016" spans="1:30" s="14" customFormat="1" ht="12.5">
      <c r="A1016" s="13" t="s">
        <v>50</v>
      </c>
      <c r="B1016" s="6">
        <f>SUM(B1000:B1014)</f>
        <v>4376890</v>
      </c>
      <c r="C1016" s="135">
        <f>SUM(C1000:C1014)</f>
        <v>364740.85</v>
      </c>
      <c r="D1016" s="6">
        <f>D1001+D1003+D1005+D1007+D1009+D1011+D1013+D1015</f>
        <v>5059.6796530000001</v>
      </c>
      <c r="E1016" s="6">
        <f t="shared" ref="E1016" si="1710">E1001+E1003+E1005+E1007+E1009+E1011+E1013+E1015</f>
        <v>2974.1336069999998</v>
      </c>
      <c r="F1016" s="6">
        <f t="shared" ref="F1016" si="1711">F1001+F1003+F1005+F1007+F1009+F1011+F1013+F1015</f>
        <v>1190.9550329999997</v>
      </c>
      <c r="G1016" s="6">
        <f t="shared" ref="G1016:AB1016" si="1712">G1001+G1003+G1005+G1007+G1009+G1011+G1013+G1015</f>
        <v>1668.2047729999997</v>
      </c>
      <c r="H1016" s="6">
        <f t="shared" si="1712"/>
        <v>2023.3195700000001</v>
      </c>
      <c r="I1016" s="6">
        <f t="shared" si="1712"/>
        <v>2874.3450250000001</v>
      </c>
      <c r="J1016" s="6">
        <f t="shared" si="1712"/>
        <v>449.04861899999997</v>
      </c>
      <c r="K1016" s="6">
        <f t="shared" si="1712"/>
        <v>689.842806</v>
      </c>
      <c r="L1016" s="6">
        <f t="shared" si="1712"/>
        <v>357.93730499999998</v>
      </c>
      <c r="M1016" s="6">
        <f t="shared" si="1712"/>
        <v>256305.857304</v>
      </c>
      <c r="N1016" s="6">
        <f t="shared" si="1712"/>
        <v>3080.4301399999995</v>
      </c>
      <c r="O1016" s="6">
        <f t="shared" si="1712"/>
        <v>498.94290999999993</v>
      </c>
      <c r="P1016" s="6">
        <f t="shared" si="1712"/>
        <v>0</v>
      </c>
      <c r="Q1016" s="6">
        <f t="shared" si="1712"/>
        <v>8708.8920049999997</v>
      </c>
      <c r="R1016" s="6">
        <f t="shared" si="1712"/>
        <v>3755.2079919999996</v>
      </c>
      <c r="S1016" s="6">
        <f t="shared" si="1712"/>
        <v>2055.1331790000004</v>
      </c>
      <c r="T1016" s="6">
        <f t="shared" si="1712"/>
        <v>48612.905395999995</v>
      </c>
      <c r="U1016" s="6">
        <f t="shared" si="1712"/>
        <v>392.64637700000003</v>
      </c>
      <c r="V1016" s="6">
        <f t="shared" si="1712"/>
        <v>835.78274299999998</v>
      </c>
      <c r="W1016" s="6">
        <f t="shared" si="1712"/>
        <v>9570.3325809999988</v>
      </c>
      <c r="X1016" s="6">
        <f t="shared" si="1712"/>
        <v>13215.974901</v>
      </c>
      <c r="Y1016" s="6">
        <f t="shared" si="1712"/>
        <v>408.262179</v>
      </c>
      <c r="Z1016" s="6">
        <f t="shared" si="1712"/>
        <v>0</v>
      </c>
      <c r="AA1016" s="6">
        <f t="shared" si="1712"/>
        <v>13.015901999999999</v>
      </c>
      <c r="AB1016" s="6">
        <f t="shared" si="1712"/>
        <v>0</v>
      </c>
      <c r="AC1016" s="56"/>
      <c r="AD1016" s="23"/>
    </row>
    <row r="1017" spans="1:30" s="14" customFormat="1">
      <c r="A1017" s="69"/>
      <c r="C1017" s="159"/>
      <c r="AC1017" s="56"/>
      <c r="AD1017" s="23"/>
    </row>
    <row r="1018" spans="1:30" s="14" customFormat="1">
      <c r="A1018" s="69"/>
      <c r="C1018" s="159"/>
      <c r="AC1018" s="56"/>
      <c r="AD1018" s="23"/>
    </row>
    <row r="1019" spans="1:30" s="14" customFormat="1" thickBot="1">
      <c r="A1019" s="64" t="s">
        <v>136</v>
      </c>
      <c r="B1019" s="65"/>
      <c r="C1019" s="157"/>
      <c r="D1019" s="65"/>
      <c r="E1019" s="65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56"/>
      <c r="AD1019" s="23"/>
    </row>
    <row r="1020" spans="1:30" s="14" customFormat="1" thickBot="1">
      <c r="A1020" s="93" t="s">
        <v>1</v>
      </c>
      <c r="B1020" s="94" t="s">
        <v>2</v>
      </c>
      <c r="C1020" s="129" t="s">
        <v>3</v>
      </c>
      <c r="D1020" s="198" t="s">
        <v>4</v>
      </c>
      <c r="E1020" s="199"/>
      <c r="F1020" s="199"/>
      <c r="G1020" s="199"/>
      <c r="H1020" s="199"/>
      <c r="I1020" s="199"/>
      <c r="J1020" s="199"/>
      <c r="K1020" s="199"/>
      <c r="L1020" s="199"/>
      <c r="M1020" s="199"/>
      <c r="N1020" s="199"/>
      <c r="O1020" s="199"/>
      <c r="P1020" s="199"/>
      <c r="Q1020" s="199"/>
      <c r="R1020" s="199"/>
      <c r="S1020" s="199"/>
      <c r="T1020" s="199"/>
      <c r="U1020" s="199"/>
      <c r="V1020" s="199"/>
      <c r="W1020" s="199"/>
      <c r="X1020" s="199"/>
      <c r="Y1020" s="199"/>
      <c r="Z1020" s="103"/>
      <c r="AA1020" s="103"/>
      <c r="AB1020" s="103"/>
      <c r="AC1020" s="56"/>
      <c r="AD1020" s="23"/>
    </row>
    <row r="1021" spans="1:30" s="14" customFormat="1" ht="12.5">
      <c r="A1021" s="95" t="s">
        <v>5</v>
      </c>
      <c r="B1021" s="96" t="s">
        <v>6</v>
      </c>
      <c r="C1021" s="130" t="s">
        <v>6</v>
      </c>
      <c r="D1021" s="97"/>
      <c r="E1021" s="98"/>
      <c r="F1021" s="98"/>
      <c r="G1021" s="98"/>
      <c r="H1021" s="98"/>
      <c r="I1021" s="98"/>
      <c r="J1021" s="98"/>
      <c r="K1021" s="98"/>
      <c r="L1021" s="98"/>
      <c r="M1021" s="98"/>
      <c r="N1021" s="98"/>
      <c r="O1021" s="98"/>
      <c r="P1021" s="98"/>
      <c r="Q1021" s="98"/>
      <c r="R1021" s="98"/>
      <c r="S1021" s="98"/>
      <c r="T1021" s="98"/>
      <c r="U1021" s="98"/>
      <c r="V1021" s="98"/>
      <c r="W1021" s="98"/>
      <c r="X1021" s="98"/>
      <c r="Y1021" s="99"/>
      <c r="Z1021" s="96" t="s">
        <v>7</v>
      </c>
      <c r="AA1021" s="96"/>
      <c r="AB1021" s="96"/>
      <c r="AC1021" s="56"/>
      <c r="AD1021" s="23"/>
    </row>
    <row r="1022" spans="1:30" s="14" customFormat="1" ht="12.5">
      <c r="A1022" s="95" t="s">
        <v>8</v>
      </c>
      <c r="B1022" s="96" t="s">
        <v>9</v>
      </c>
      <c r="C1022" s="130" t="s">
        <v>9</v>
      </c>
      <c r="D1022" s="100" t="s">
        <v>10</v>
      </c>
      <c r="E1022" s="96" t="s">
        <v>11</v>
      </c>
      <c r="F1022" s="96" t="s">
        <v>12</v>
      </c>
      <c r="G1022" s="96" t="s">
        <v>13</v>
      </c>
      <c r="H1022" s="96" t="s">
        <v>14</v>
      </c>
      <c r="I1022" s="96" t="s">
        <v>15</v>
      </c>
      <c r="J1022" s="96" t="s">
        <v>16</v>
      </c>
      <c r="K1022" s="96" t="s">
        <v>17</v>
      </c>
      <c r="L1022" s="96" t="s">
        <v>18</v>
      </c>
      <c r="M1022" s="96" t="s">
        <v>19</v>
      </c>
      <c r="N1022" s="96" t="s">
        <v>20</v>
      </c>
      <c r="O1022" s="96" t="s">
        <v>169</v>
      </c>
      <c r="P1022" s="96" t="s">
        <v>21</v>
      </c>
      <c r="Q1022" s="96" t="s">
        <v>22</v>
      </c>
      <c r="R1022" s="96" t="s">
        <v>23</v>
      </c>
      <c r="S1022" s="96" t="s">
        <v>24</v>
      </c>
      <c r="T1022" s="96" t="s">
        <v>25</v>
      </c>
      <c r="U1022" s="96" t="s">
        <v>26</v>
      </c>
      <c r="V1022" s="96" t="s">
        <v>27</v>
      </c>
      <c r="W1022" s="96" t="s">
        <v>28</v>
      </c>
      <c r="X1022" s="96" t="s">
        <v>29</v>
      </c>
      <c r="Y1022" s="96" t="s">
        <v>30</v>
      </c>
      <c r="Z1022" s="96" t="s">
        <v>31</v>
      </c>
      <c r="AA1022" s="96" t="s">
        <v>484</v>
      </c>
      <c r="AB1022" s="96" t="s">
        <v>467</v>
      </c>
      <c r="AC1022" s="56"/>
      <c r="AD1022" s="23"/>
    </row>
    <row r="1023" spans="1:30" s="14" customFormat="1" ht="12.5">
      <c r="A1023" s="95"/>
      <c r="B1023" s="96"/>
      <c r="C1023" s="130" t="s">
        <v>688</v>
      </c>
      <c r="D1023" s="101"/>
      <c r="E1023" s="102"/>
      <c r="F1023" s="102"/>
      <c r="G1023" s="102"/>
      <c r="H1023" s="102"/>
      <c r="I1023" s="102"/>
      <c r="J1023" s="102"/>
      <c r="K1023" s="102"/>
      <c r="L1023" s="102"/>
      <c r="M1023" s="102"/>
      <c r="N1023" s="102"/>
      <c r="O1023" s="102"/>
      <c r="P1023" s="102"/>
      <c r="Q1023" s="102"/>
      <c r="R1023" s="102"/>
      <c r="S1023" s="102"/>
      <c r="T1023" s="102"/>
      <c r="U1023" s="102"/>
      <c r="V1023" s="102"/>
      <c r="W1023" s="102"/>
      <c r="X1023" s="102"/>
      <c r="Y1023" s="102"/>
      <c r="Z1023" s="102"/>
      <c r="AA1023" s="102"/>
      <c r="AB1023" s="102"/>
      <c r="AC1023" s="56"/>
      <c r="AD1023" s="23"/>
    </row>
    <row r="1024" spans="1:30" s="14" customFormat="1" ht="12.5">
      <c r="A1024" s="78" t="s">
        <v>137</v>
      </c>
      <c r="B1024" s="182">
        <v>2002373</v>
      </c>
      <c r="C1024" s="147">
        <f>ROUND(B1024/12,2)</f>
        <v>166864.42000000001</v>
      </c>
      <c r="D1024" s="37">
        <v>1.78E-2</v>
      </c>
      <c r="E1024" s="37"/>
      <c r="F1024" s="37"/>
      <c r="G1024" s="37"/>
      <c r="H1024" s="37">
        <v>0.26519999999999999</v>
      </c>
      <c r="I1024" s="37"/>
      <c r="J1024" s="37"/>
      <c r="K1024" s="37"/>
      <c r="L1024" s="37"/>
      <c r="M1024" s="37">
        <v>3.2500000000000001E-2</v>
      </c>
      <c r="N1024" s="37"/>
      <c r="O1024" s="37"/>
      <c r="P1024" s="37"/>
      <c r="Q1024" s="37">
        <v>2.6700000000000002E-2</v>
      </c>
      <c r="R1024" s="37">
        <v>1.1599999999999999E-2</v>
      </c>
      <c r="S1024" s="37">
        <v>2.5000000000000001E-3</v>
      </c>
      <c r="T1024" s="37">
        <v>4.7899999999999998E-2</v>
      </c>
      <c r="U1024" s="37"/>
      <c r="V1024" s="37">
        <v>0.52459999999999996</v>
      </c>
      <c r="W1024" s="37">
        <v>3.2300000000000002E-2</v>
      </c>
      <c r="X1024" s="37">
        <v>3.8100000000000002E-2</v>
      </c>
      <c r="Y1024" s="37"/>
      <c r="Z1024" s="37">
        <v>8.0000000000000004E-4</v>
      </c>
      <c r="AA1024" s="37">
        <v>0</v>
      </c>
      <c r="AB1024" s="37">
        <v>0</v>
      </c>
      <c r="AC1024" s="56"/>
      <c r="AD1024" s="23"/>
    </row>
    <row r="1025" spans="1:30" s="14" customFormat="1" ht="12.5">
      <c r="A1025" s="79"/>
      <c r="B1025" s="8"/>
      <c r="C1025" s="147"/>
      <c r="D1025" s="36">
        <f t="shared" ref="D1025" si="1713">$C1024*D1024</f>
        <v>2970.1866760000003</v>
      </c>
      <c r="E1025" s="36">
        <f t="shared" ref="E1025" si="1714">$C1024*E1024</f>
        <v>0</v>
      </c>
      <c r="F1025" s="36">
        <f t="shared" ref="F1025:AB1025" si="1715">$C1024*F1024</f>
        <v>0</v>
      </c>
      <c r="G1025" s="36">
        <f t="shared" si="1715"/>
        <v>0</v>
      </c>
      <c r="H1025" s="36">
        <f t="shared" si="1715"/>
        <v>44252.444184</v>
      </c>
      <c r="I1025" s="36">
        <f t="shared" si="1715"/>
        <v>0</v>
      </c>
      <c r="J1025" s="36">
        <f t="shared" si="1715"/>
        <v>0</v>
      </c>
      <c r="K1025" s="36">
        <f t="shared" si="1715"/>
        <v>0</v>
      </c>
      <c r="L1025" s="36">
        <f t="shared" si="1715"/>
        <v>0</v>
      </c>
      <c r="M1025" s="36">
        <f t="shared" si="1715"/>
        <v>5423.0936500000007</v>
      </c>
      <c r="N1025" s="36">
        <f t="shared" si="1715"/>
        <v>0</v>
      </c>
      <c r="O1025" s="36">
        <f t="shared" si="1715"/>
        <v>0</v>
      </c>
      <c r="P1025" s="36">
        <f t="shared" si="1715"/>
        <v>0</v>
      </c>
      <c r="Q1025" s="36">
        <f t="shared" si="1715"/>
        <v>4455.2800140000008</v>
      </c>
      <c r="R1025" s="36">
        <f t="shared" si="1715"/>
        <v>1935.6272719999999</v>
      </c>
      <c r="S1025" s="36">
        <f t="shared" si="1715"/>
        <v>417.16105000000005</v>
      </c>
      <c r="T1025" s="36">
        <f t="shared" si="1715"/>
        <v>7992.8057180000005</v>
      </c>
      <c r="U1025" s="36">
        <f t="shared" si="1715"/>
        <v>0</v>
      </c>
      <c r="V1025" s="36">
        <f t="shared" si="1715"/>
        <v>87537.074731999994</v>
      </c>
      <c r="W1025" s="36">
        <f t="shared" si="1715"/>
        <v>5389.7207660000004</v>
      </c>
      <c r="X1025" s="36">
        <f t="shared" si="1715"/>
        <v>6357.5344020000011</v>
      </c>
      <c r="Y1025" s="36">
        <f t="shared" si="1715"/>
        <v>0</v>
      </c>
      <c r="Z1025" s="36">
        <f t="shared" si="1715"/>
        <v>133.49153600000002</v>
      </c>
      <c r="AA1025" s="36">
        <f t="shared" si="1715"/>
        <v>0</v>
      </c>
      <c r="AB1025" s="36">
        <f t="shared" si="1715"/>
        <v>0</v>
      </c>
      <c r="AC1025" s="56"/>
      <c r="AD1025" s="23"/>
    </row>
    <row r="1026" spans="1:30" s="14" customFormat="1" ht="12.5">
      <c r="A1026" s="78" t="s">
        <v>138</v>
      </c>
      <c r="B1026" s="26">
        <f>188798/2</f>
        <v>94399</v>
      </c>
      <c r="C1026" s="147">
        <f t="shared" ref="C1026:C1062" si="1716">ROUND(B1026/12,2)</f>
        <v>7866.58</v>
      </c>
      <c r="D1026" s="35">
        <v>1.5800000000000002E-2</v>
      </c>
      <c r="E1026" s="35">
        <v>0.1371</v>
      </c>
      <c r="F1026" s="35">
        <v>5.4899999999999997E-2</v>
      </c>
      <c r="G1026" s="35">
        <v>7.6899999999999996E-2</v>
      </c>
      <c r="H1026" s="35">
        <v>4.1599999999999998E-2</v>
      </c>
      <c r="I1026" s="35">
        <v>0.13250000000000001</v>
      </c>
      <c r="J1026" s="35">
        <v>2.07E-2</v>
      </c>
      <c r="K1026" s="35">
        <v>3.1800000000000002E-2</v>
      </c>
      <c r="L1026" s="35">
        <v>1.6500000000000001E-2</v>
      </c>
      <c r="M1026" s="35">
        <v>2.5700000000000001E-2</v>
      </c>
      <c r="N1026" s="35">
        <v>0.14199999999999999</v>
      </c>
      <c r="O1026" s="35">
        <v>2.3E-2</v>
      </c>
      <c r="P1026" s="35">
        <v>0</v>
      </c>
      <c r="Q1026" s="35">
        <v>3.7999999999999999E-2</v>
      </c>
      <c r="R1026" s="35">
        <v>1.8800000000000001E-2</v>
      </c>
      <c r="S1026" s="35">
        <v>4.1999999999999997E-3</v>
      </c>
      <c r="T1026" s="35">
        <v>5.3199999999999997E-2</v>
      </c>
      <c r="U1026" s="35">
        <v>1.8100000000000002E-2</v>
      </c>
      <c r="V1026" s="35">
        <v>3.7900000000000003E-2</v>
      </c>
      <c r="W1026" s="35">
        <v>4.58E-2</v>
      </c>
      <c r="X1026" s="35">
        <v>6.2399999999999997E-2</v>
      </c>
      <c r="Y1026" s="35">
        <v>2.5000000000000001E-3</v>
      </c>
      <c r="Z1026" s="4">
        <v>0</v>
      </c>
      <c r="AA1026" s="4">
        <v>5.9999999999999995E-4</v>
      </c>
      <c r="AB1026" s="4">
        <v>0</v>
      </c>
      <c r="AC1026" s="56"/>
      <c r="AD1026" s="23"/>
    </row>
    <row r="1027" spans="1:30" s="14" customFormat="1" ht="12.5">
      <c r="A1027" s="79"/>
      <c r="B1027" s="27"/>
      <c r="C1027" s="147"/>
      <c r="D1027" s="5">
        <f t="shared" ref="D1027" si="1717">$C1026*D1026</f>
        <v>124.29196400000001</v>
      </c>
      <c r="E1027" s="5">
        <f t="shared" ref="E1027" si="1718">$C1026*E1026</f>
        <v>1078.508118</v>
      </c>
      <c r="F1027" s="5">
        <f t="shared" ref="F1027:O1027" si="1719">$C1026*F1026</f>
        <v>431.87524199999996</v>
      </c>
      <c r="G1027" s="5">
        <f t="shared" si="1719"/>
        <v>604.94000199999994</v>
      </c>
      <c r="H1027" s="5">
        <f t="shared" si="1719"/>
        <v>327.249728</v>
      </c>
      <c r="I1027" s="5">
        <f t="shared" si="1719"/>
        <v>1042.32185</v>
      </c>
      <c r="J1027" s="5">
        <f t="shared" si="1719"/>
        <v>162.83820599999999</v>
      </c>
      <c r="K1027" s="5">
        <f t="shared" si="1719"/>
        <v>250.15724400000002</v>
      </c>
      <c r="L1027" s="5">
        <f t="shared" si="1719"/>
        <v>129.79857000000001</v>
      </c>
      <c r="M1027" s="5">
        <f t="shared" si="1719"/>
        <v>202.17110600000001</v>
      </c>
      <c r="N1027" s="5">
        <f t="shared" si="1719"/>
        <v>1117.0543599999999</v>
      </c>
      <c r="O1027" s="5">
        <f t="shared" si="1719"/>
        <v>180.93134000000001</v>
      </c>
      <c r="P1027" s="5">
        <f t="shared" ref="P1027" si="1720">$C1026*P1026</f>
        <v>0</v>
      </c>
      <c r="Q1027" s="5">
        <f t="shared" ref="Q1027" si="1721">$C1026*Q1026</f>
        <v>298.93003999999996</v>
      </c>
      <c r="R1027" s="5">
        <f t="shared" ref="R1027:AB1027" si="1722">$C1026*R1026</f>
        <v>147.891704</v>
      </c>
      <c r="S1027" s="5">
        <f t="shared" si="1722"/>
        <v>33.039635999999994</v>
      </c>
      <c r="T1027" s="5">
        <f t="shared" si="1722"/>
        <v>418.50205599999998</v>
      </c>
      <c r="U1027" s="5">
        <f t="shared" si="1722"/>
        <v>142.385098</v>
      </c>
      <c r="V1027" s="5">
        <f t="shared" si="1722"/>
        <v>298.14338200000003</v>
      </c>
      <c r="W1027" s="5">
        <f t="shared" si="1722"/>
        <v>360.28936399999998</v>
      </c>
      <c r="X1027" s="5">
        <f t="shared" si="1722"/>
        <v>490.87459199999995</v>
      </c>
      <c r="Y1027" s="5">
        <f t="shared" si="1722"/>
        <v>19.666450000000001</v>
      </c>
      <c r="Z1027" s="5">
        <f t="shared" si="1722"/>
        <v>0</v>
      </c>
      <c r="AA1027" s="5">
        <f t="shared" si="1722"/>
        <v>4.7199479999999996</v>
      </c>
      <c r="AB1027" s="5">
        <f t="shared" si="1722"/>
        <v>0</v>
      </c>
      <c r="AC1027" s="56"/>
      <c r="AD1027" s="23"/>
    </row>
    <row r="1028" spans="1:30" s="14" customFormat="1" ht="12.5">
      <c r="A1028" s="78" t="s">
        <v>450</v>
      </c>
      <c r="B1028" s="26">
        <f>188798/2</f>
        <v>94399</v>
      </c>
      <c r="C1028" s="147">
        <f t="shared" si="1716"/>
        <v>7866.58</v>
      </c>
      <c r="D1028" s="4">
        <v>3.9399999999999998E-2</v>
      </c>
      <c r="E1028" s="4"/>
      <c r="F1028" s="4">
        <v>3.3E-3</v>
      </c>
      <c r="G1028" s="4"/>
      <c r="H1028" s="4">
        <v>0.34539999999999998</v>
      </c>
      <c r="I1028" s="4"/>
      <c r="J1028" s="4"/>
      <c r="K1028" s="4"/>
      <c r="L1028" s="4"/>
      <c r="M1028" s="4">
        <v>0.1469</v>
      </c>
      <c r="N1028" s="4">
        <v>3.0000000000000001E-3</v>
      </c>
      <c r="O1028" s="4"/>
      <c r="P1028" s="4"/>
      <c r="Q1028" s="4">
        <v>9.4299999999999995E-2</v>
      </c>
      <c r="R1028" s="4">
        <v>2.1600000000000001E-2</v>
      </c>
      <c r="S1028" s="4">
        <v>8.9999999999999993E-3</v>
      </c>
      <c r="T1028" s="4">
        <v>0.1052</v>
      </c>
      <c r="U1028" s="4"/>
      <c r="V1028" s="4">
        <v>2.4400000000000002E-2</v>
      </c>
      <c r="W1028" s="4">
        <v>5.5E-2</v>
      </c>
      <c r="X1028" s="4">
        <v>0.14710000000000001</v>
      </c>
      <c r="Y1028" s="4">
        <v>5.4000000000000003E-3</v>
      </c>
      <c r="Z1028" s="4"/>
      <c r="AA1028" s="4"/>
      <c r="AB1028" s="4"/>
      <c r="AC1028" s="56"/>
      <c r="AD1028" s="23"/>
    </row>
    <row r="1029" spans="1:30" s="14" customFormat="1" ht="12.5">
      <c r="A1029" s="79"/>
      <c r="B1029" s="9"/>
      <c r="C1029" s="147"/>
      <c r="D1029" s="5">
        <f t="shared" ref="D1029" si="1723">$C1028*D1028</f>
        <v>309.94325199999997</v>
      </c>
      <c r="E1029" s="5">
        <f t="shared" ref="E1029" si="1724">$C1028*E1028</f>
        <v>0</v>
      </c>
      <c r="F1029" s="5">
        <f t="shared" ref="F1029:O1029" si="1725">$C1028*F1028</f>
        <v>25.959713999999998</v>
      </c>
      <c r="G1029" s="5">
        <f t="shared" si="1725"/>
        <v>0</v>
      </c>
      <c r="H1029" s="5">
        <f t="shared" si="1725"/>
        <v>2717.116732</v>
      </c>
      <c r="I1029" s="5">
        <f t="shared" si="1725"/>
        <v>0</v>
      </c>
      <c r="J1029" s="5">
        <f t="shared" si="1725"/>
        <v>0</v>
      </c>
      <c r="K1029" s="5">
        <f t="shared" si="1725"/>
        <v>0</v>
      </c>
      <c r="L1029" s="5">
        <f t="shared" si="1725"/>
        <v>0</v>
      </c>
      <c r="M1029" s="5">
        <f t="shared" si="1725"/>
        <v>1155.600602</v>
      </c>
      <c r="N1029" s="5">
        <f t="shared" si="1725"/>
        <v>23.599740000000001</v>
      </c>
      <c r="O1029" s="5">
        <f t="shared" si="1725"/>
        <v>0</v>
      </c>
      <c r="P1029" s="5">
        <f t="shared" ref="P1029" si="1726">$C1028*P1028</f>
        <v>0</v>
      </c>
      <c r="Q1029" s="5">
        <f t="shared" ref="Q1029" si="1727">$C1028*Q1028</f>
        <v>741.81849399999999</v>
      </c>
      <c r="R1029" s="5">
        <f t="shared" ref="R1029:AB1029" si="1728">$C1028*R1028</f>
        <v>169.918128</v>
      </c>
      <c r="S1029" s="5">
        <f t="shared" si="1728"/>
        <v>70.799219999999991</v>
      </c>
      <c r="T1029" s="5">
        <f t="shared" si="1728"/>
        <v>827.56421599999999</v>
      </c>
      <c r="U1029" s="5">
        <f t="shared" si="1728"/>
        <v>0</v>
      </c>
      <c r="V1029" s="5">
        <f t="shared" si="1728"/>
        <v>191.94455200000002</v>
      </c>
      <c r="W1029" s="5">
        <f t="shared" si="1728"/>
        <v>432.6619</v>
      </c>
      <c r="X1029" s="5">
        <f t="shared" si="1728"/>
        <v>1157.173918</v>
      </c>
      <c r="Y1029" s="5">
        <f t="shared" si="1728"/>
        <v>42.479531999999999</v>
      </c>
      <c r="Z1029" s="5">
        <f t="shared" si="1728"/>
        <v>0</v>
      </c>
      <c r="AA1029" s="5">
        <f t="shared" si="1728"/>
        <v>0</v>
      </c>
      <c r="AB1029" s="5">
        <f t="shared" si="1728"/>
        <v>0</v>
      </c>
      <c r="AC1029" s="56"/>
      <c r="AD1029" s="23"/>
    </row>
    <row r="1030" spans="1:30" s="14" customFormat="1" ht="12.5">
      <c r="A1030" s="78" t="s">
        <v>139</v>
      </c>
      <c r="B1030" s="26">
        <f>188798/2</f>
        <v>94399</v>
      </c>
      <c r="C1030" s="147">
        <f t="shared" si="1716"/>
        <v>7866.58</v>
      </c>
      <c r="D1030" s="35">
        <v>1.5800000000000002E-2</v>
      </c>
      <c r="E1030" s="35">
        <v>0.1371</v>
      </c>
      <c r="F1030" s="35">
        <v>5.4899999999999997E-2</v>
      </c>
      <c r="G1030" s="35">
        <v>7.6899999999999996E-2</v>
      </c>
      <c r="H1030" s="35">
        <v>4.1599999999999998E-2</v>
      </c>
      <c r="I1030" s="35">
        <v>0.13250000000000001</v>
      </c>
      <c r="J1030" s="35">
        <v>2.07E-2</v>
      </c>
      <c r="K1030" s="35">
        <v>3.1800000000000002E-2</v>
      </c>
      <c r="L1030" s="35">
        <v>1.6500000000000001E-2</v>
      </c>
      <c r="M1030" s="35">
        <v>2.5700000000000001E-2</v>
      </c>
      <c r="N1030" s="35">
        <v>0.14199999999999999</v>
      </c>
      <c r="O1030" s="35">
        <v>2.3E-2</v>
      </c>
      <c r="P1030" s="35">
        <v>0</v>
      </c>
      <c r="Q1030" s="35">
        <v>3.7999999999999999E-2</v>
      </c>
      <c r="R1030" s="35">
        <v>1.8800000000000001E-2</v>
      </c>
      <c r="S1030" s="35">
        <v>4.1999999999999997E-3</v>
      </c>
      <c r="T1030" s="35">
        <v>5.3199999999999997E-2</v>
      </c>
      <c r="U1030" s="35">
        <v>1.8100000000000002E-2</v>
      </c>
      <c r="V1030" s="35">
        <v>3.7900000000000003E-2</v>
      </c>
      <c r="W1030" s="35">
        <v>4.58E-2</v>
      </c>
      <c r="X1030" s="35">
        <v>6.2399999999999997E-2</v>
      </c>
      <c r="Y1030" s="35">
        <v>2.5000000000000001E-3</v>
      </c>
      <c r="Z1030" s="4">
        <v>0</v>
      </c>
      <c r="AA1030" s="4">
        <v>5.9999999999999995E-4</v>
      </c>
      <c r="AB1030" s="4">
        <v>0</v>
      </c>
      <c r="AC1030" s="56"/>
      <c r="AD1030" s="23"/>
    </row>
    <row r="1031" spans="1:30" s="14" customFormat="1" ht="12.5">
      <c r="A1031" s="79"/>
      <c r="B1031" s="27"/>
      <c r="C1031" s="147"/>
      <c r="D1031" s="5">
        <f t="shared" ref="D1031" si="1729">$C1030*D1030</f>
        <v>124.29196400000001</v>
      </c>
      <c r="E1031" s="5">
        <f t="shared" ref="E1031" si="1730">$C1030*E1030</f>
        <v>1078.508118</v>
      </c>
      <c r="F1031" s="5">
        <f t="shared" ref="F1031:O1031" si="1731">$C1030*F1030</f>
        <v>431.87524199999996</v>
      </c>
      <c r="G1031" s="5">
        <f t="shared" si="1731"/>
        <v>604.94000199999994</v>
      </c>
      <c r="H1031" s="5">
        <f t="shared" si="1731"/>
        <v>327.249728</v>
      </c>
      <c r="I1031" s="5">
        <f t="shared" si="1731"/>
        <v>1042.32185</v>
      </c>
      <c r="J1031" s="5">
        <f t="shared" si="1731"/>
        <v>162.83820599999999</v>
      </c>
      <c r="K1031" s="5">
        <f t="shared" si="1731"/>
        <v>250.15724400000002</v>
      </c>
      <c r="L1031" s="5">
        <f t="shared" si="1731"/>
        <v>129.79857000000001</v>
      </c>
      <c r="M1031" s="5">
        <f t="shared" si="1731"/>
        <v>202.17110600000001</v>
      </c>
      <c r="N1031" s="5">
        <f t="shared" si="1731"/>
        <v>1117.0543599999999</v>
      </c>
      <c r="O1031" s="5">
        <f t="shared" si="1731"/>
        <v>180.93134000000001</v>
      </c>
      <c r="P1031" s="5">
        <f t="shared" ref="P1031" si="1732">$C1030*P1030</f>
        <v>0</v>
      </c>
      <c r="Q1031" s="5">
        <f t="shared" ref="Q1031" si="1733">$C1030*Q1030</f>
        <v>298.93003999999996</v>
      </c>
      <c r="R1031" s="5">
        <f t="shared" ref="R1031:AB1031" si="1734">$C1030*R1030</f>
        <v>147.891704</v>
      </c>
      <c r="S1031" s="5">
        <f t="shared" si="1734"/>
        <v>33.039635999999994</v>
      </c>
      <c r="T1031" s="5">
        <f t="shared" si="1734"/>
        <v>418.50205599999998</v>
      </c>
      <c r="U1031" s="5">
        <f t="shared" si="1734"/>
        <v>142.385098</v>
      </c>
      <c r="V1031" s="5">
        <f t="shared" si="1734"/>
        <v>298.14338200000003</v>
      </c>
      <c r="W1031" s="5">
        <f t="shared" si="1734"/>
        <v>360.28936399999998</v>
      </c>
      <c r="X1031" s="5">
        <f t="shared" si="1734"/>
        <v>490.87459199999995</v>
      </c>
      <c r="Y1031" s="5">
        <f t="shared" si="1734"/>
        <v>19.666450000000001</v>
      </c>
      <c r="Z1031" s="5">
        <f t="shared" si="1734"/>
        <v>0</v>
      </c>
      <c r="AA1031" s="5">
        <f t="shared" si="1734"/>
        <v>4.7199479999999996</v>
      </c>
      <c r="AB1031" s="5">
        <f t="shared" si="1734"/>
        <v>0</v>
      </c>
      <c r="AC1031" s="56"/>
      <c r="AD1031" s="23"/>
    </row>
    <row r="1032" spans="1:30" s="14" customFormat="1" ht="12.5">
      <c r="A1032" s="78" t="s">
        <v>451</v>
      </c>
      <c r="B1032" s="26">
        <f>188798/2</f>
        <v>94399</v>
      </c>
      <c r="C1032" s="147">
        <f t="shared" si="1716"/>
        <v>7866.58</v>
      </c>
      <c r="D1032" s="4">
        <v>3.9399999999999998E-2</v>
      </c>
      <c r="E1032" s="4"/>
      <c r="F1032" s="4">
        <v>3.3E-3</v>
      </c>
      <c r="G1032" s="4"/>
      <c r="H1032" s="4">
        <v>0.34539999999999998</v>
      </c>
      <c r="I1032" s="4"/>
      <c r="J1032" s="4"/>
      <c r="K1032" s="4"/>
      <c r="L1032" s="4"/>
      <c r="M1032" s="4">
        <v>0.1469</v>
      </c>
      <c r="N1032" s="4">
        <v>3.0000000000000001E-3</v>
      </c>
      <c r="O1032" s="4"/>
      <c r="P1032" s="4"/>
      <c r="Q1032" s="4">
        <v>9.4299999999999995E-2</v>
      </c>
      <c r="R1032" s="4">
        <v>2.1600000000000001E-2</v>
      </c>
      <c r="S1032" s="4">
        <v>8.9999999999999993E-3</v>
      </c>
      <c r="T1032" s="4">
        <v>0.1052</v>
      </c>
      <c r="U1032" s="4"/>
      <c r="V1032" s="4">
        <v>2.4400000000000002E-2</v>
      </c>
      <c r="W1032" s="4">
        <v>5.5E-2</v>
      </c>
      <c r="X1032" s="4">
        <v>0.14710000000000001</v>
      </c>
      <c r="Y1032" s="4">
        <v>5.4000000000000003E-3</v>
      </c>
      <c r="Z1032" s="4"/>
      <c r="AA1032" s="4"/>
      <c r="AB1032" s="4"/>
      <c r="AC1032" s="56"/>
      <c r="AD1032" s="23"/>
    </row>
    <row r="1033" spans="1:30" s="14" customFormat="1" ht="12.5">
      <c r="A1033" s="79"/>
      <c r="B1033" s="9"/>
      <c r="C1033" s="147"/>
      <c r="D1033" s="5">
        <f t="shared" ref="D1033" si="1735">$C1032*D1032</f>
        <v>309.94325199999997</v>
      </c>
      <c r="E1033" s="5">
        <f t="shared" ref="E1033" si="1736">$C1032*E1032</f>
        <v>0</v>
      </c>
      <c r="F1033" s="5">
        <f t="shared" ref="F1033:O1033" si="1737">$C1032*F1032</f>
        <v>25.959713999999998</v>
      </c>
      <c r="G1033" s="5">
        <f t="shared" si="1737"/>
        <v>0</v>
      </c>
      <c r="H1033" s="5">
        <f t="shared" si="1737"/>
        <v>2717.116732</v>
      </c>
      <c r="I1033" s="5">
        <f t="shared" si="1737"/>
        <v>0</v>
      </c>
      <c r="J1033" s="5">
        <f t="shared" si="1737"/>
        <v>0</v>
      </c>
      <c r="K1033" s="5">
        <f t="shared" si="1737"/>
        <v>0</v>
      </c>
      <c r="L1033" s="5">
        <f t="shared" si="1737"/>
        <v>0</v>
      </c>
      <c r="M1033" s="5">
        <f t="shared" si="1737"/>
        <v>1155.600602</v>
      </c>
      <c r="N1033" s="5">
        <f t="shared" si="1737"/>
        <v>23.599740000000001</v>
      </c>
      <c r="O1033" s="5">
        <f t="shared" si="1737"/>
        <v>0</v>
      </c>
      <c r="P1033" s="5">
        <f t="shared" ref="P1033" si="1738">$C1032*P1032</f>
        <v>0</v>
      </c>
      <c r="Q1033" s="5">
        <f t="shared" ref="Q1033" si="1739">$C1032*Q1032</f>
        <v>741.81849399999999</v>
      </c>
      <c r="R1033" s="5">
        <f t="shared" ref="R1033:AB1033" si="1740">$C1032*R1032</f>
        <v>169.918128</v>
      </c>
      <c r="S1033" s="5">
        <f t="shared" si="1740"/>
        <v>70.799219999999991</v>
      </c>
      <c r="T1033" s="5">
        <f t="shared" si="1740"/>
        <v>827.56421599999999</v>
      </c>
      <c r="U1033" s="5">
        <f t="shared" si="1740"/>
        <v>0</v>
      </c>
      <c r="V1033" s="5">
        <f t="shared" si="1740"/>
        <v>191.94455200000002</v>
      </c>
      <c r="W1033" s="5">
        <f t="shared" si="1740"/>
        <v>432.6619</v>
      </c>
      <c r="X1033" s="5">
        <f t="shared" si="1740"/>
        <v>1157.173918</v>
      </c>
      <c r="Y1033" s="5">
        <f t="shared" si="1740"/>
        <v>42.479531999999999</v>
      </c>
      <c r="Z1033" s="5">
        <f t="shared" si="1740"/>
        <v>0</v>
      </c>
      <c r="AA1033" s="5">
        <f t="shared" si="1740"/>
        <v>0</v>
      </c>
      <c r="AB1033" s="5">
        <f t="shared" si="1740"/>
        <v>0</v>
      </c>
      <c r="AC1033" s="56"/>
      <c r="AD1033" s="23"/>
    </row>
    <row r="1034" spans="1:30" s="14" customFormat="1" ht="12.5">
      <c r="A1034" s="78" t="s">
        <v>140</v>
      </c>
      <c r="B1034" s="26">
        <f>188798/2</f>
        <v>94399</v>
      </c>
      <c r="C1034" s="147">
        <f t="shared" si="1716"/>
        <v>7866.58</v>
      </c>
      <c r="D1034" s="35">
        <v>1.5800000000000002E-2</v>
      </c>
      <c r="E1034" s="35">
        <v>0.1371</v>
      </c>
      <c r="F1034" s="35">
        <v>5.4899999999999997E-2</v>
      </c>
      <c r="G1034" s="35">
        <v>7.6899999999999996E-2</v>
      </c>
      <c r="H1034" s="35">
        <v>4.1599999999999998E-2</v>
      </c>
      <c r="I1034" s="35">
        <v>0.13250000000000001</v>
      </c>
      <c r="J1034" s="35">
        <v>2.07E-2</v>
      </c>
      <c r="K1034" s="35">
        <v>3.1800000000000002E-2</v>
      </c>
      <c r="L1034" s="35">
        <v>1.6500000000000001E-2</v>
      </c>
      <c r="M1034" s="35">
        <v>2.5700000000000001E-2</v>
      </c>
      <c r="N1034" s="35">
        <v>0.14199999999999999</v>
      </c>
      <c r="O1034" s="35">
        <v>2.3E-2</v>
      </c>
      <c r="P1034" s="35">
        <v>0</v>
      </c>
      <c r="Q1034" s="35">
        <v>3.7999999999999999E-2</v>
      </c>
      <c r="R1034" s="35">
        <v>1.8800000000000001E-2</v>
      </c>
      <c r="S1034" s="35">
        <v>4.1999999999999997E-3</v>
      </c>
      <c r="T1034" s="35">
        <v>5.3199999999999997E-2</v>
      </c>
      <c r="U1034" s="35">
        <v>1.8100000000000002E-2</v>
      </c>
      <c r="V1034" s="35">
        <v>3.7900000000000003E-2</v>
      </c>
      <c r="W1034" s="35">
        <v>4.58E-2</v>
      </c>
      <c r="X1034" s="35">
        <v>6.2399999999999997E-2</v>
      </c>
      <c r="Y1034" s="35">
        <v>2.5000000000000001E-3</v>
      </c>
      <c r="Z1034" s="4">
        <v>0</v>
      </c>
      <c r="AA1034" s="4">
        <v>5.9999999999999995E-4</v>
      </c>
      <c r="AB1034" s="4">
        <v>0</v>
      </c>
      <c r="AC1034" s="56"/>
      <c r="AD1034" s="23"/>
    </row>
    <row r="1035" spans="1:30" s="14" customFormat="1" ht="12.5">
      <c r="A1035" s="79"/>
      <c r="B1035" s="27"/>
      <c r="C1035" s="147"/>
      <c r="D1035" s="5">
        <f t="shared" ref="D1035" si="1741">$C1034*D1034</f>
        <v>124.29196400000001</v>
      </c>
      <c r="E1035" s="5">
        <f t="shared" ref="E1035" si="1742">$C1034*E1034</f>
        <v>1078.508118</v>
      </c>
      <c r="F1035" s="5">
        <f t="shared" ref="F1035:O1035" si="1743">$C1034*F1034</f>
        <v>431.87524199999996</v>
      </c>
      <c r="G1035" s="5">
        <f t="shared" si="1743"/>
        <v>604.94000199999994</v>
      </c>
      <c r="H1035" s="5">
        <f t="shared" si="1743"/>
        <v>327.249728</v>
      </c>
      <c r="I1035" s="5">
        <f t="shared" si="1743"/>
        <v>1042.32185</v>
      </c>
      <c r="J1035" s="5">
        <f t="shared" si="1743"/>
        <v>162.83820599999999</v>
      </c>
      <c r="K1035" s="5">
        <f t="shared" si="1743"/>
        <v>250.15724400000002</v>
      </c>
      <c r="L1035" s="5">
        <f t="shared" si="1743"/>
        <v>129.79857000000001</v>
      </c>
      <c r="M1035" s="5">
        <f t="shared" si="1743"/>
        <v>202.17110600000001</v>
      </c>
      <c r="N1035" s="5">
        <f t="shared" si="1743"/>
        <v>1117.0543599999999</v>
      </c>
      <c r="O1035" s="5">
        <f t="shared" si="1743"/>
        <v>180.93134000000001</v>
      </c>
      <c r="P1035" s="5">
        <f t="shared" ref="P1035" si="1744">$C1034*P1034</f>
        <v>0</v>
      </c>
      <c r="Q1035" s="5">
        <f t="shared" ref="Q1035" si="1745">$C1034*Q1034</f>
        <v>298.93003999999996</v>
      </c>
      <c r="R1035" s="5">
        <f t="shared" ref="R1035:AB1035" si="1746">$C1034*R1034</f>
        <v>147.891704</v>
      </c>
      <c r="S1035" s="5">
        <f t="shared" si="1746"/>
        <v>33.039635999999994</v>
      </c>
      <c r="T1035" s="5">
        <f t="shared" si="1746"/>
        <v>418.50205599999998</v>
      </c>
      <c r="U1035" s="5">
        <f t="shared" si="1746"/>
        <v>142.385098</v>
      </c>
      <c r="V1035" s="5">
        <f t="shared" si="1746"/>
        <v>298.14338200000003</v>
      </c>
      <c r="W1035" s="5">
        <f t="shared" si="1746"/>
        <v>360.28936399999998</v>
      </c>
      <c r="X1035" s="5">
        <f t="shared" si="1746"/>
        <v>490.87459199999995</v>
      </c>
      <c r="Y1035" s="5">
        <f t="shared" si="1746"/>
        <v>19.666450000000001</v>
      </c>
      <c r="Z1035" s="5">
        <f t="shared" si="1746"/>
        <v>0</v>
      </c>
      <c r="AA1035" s="5">
        <f t="shared" si="1746"/>
        <v>4.7199479999999996</v>
      </c>
      <c r="AB1035" s="5">
        <f t="shared" si="1746"/>
        <v>0</v>
      </c>
      <c r="AC1035" s="56"/>
      <c r="AD1035" s="23"/>
    </row>
    <row r="1036" spans="1:30" s="14" customFormat="1" ht="12.5">
      <c r="A1036" s="78" t="s">
        <v>452</v>
      </c>
      <c r="B1036" s="26">
        <f>188798/2</f>
        <v>94399</v>
      </c>
      <c r="C1036" s="147">
        <f t="shared" si="1716"/>
        <v>7866.58</v>
      </c>
      <c r="D1036" s="4">
        <v>3.9399999999999998E-2</v>
      </c>
      <c r="E1036" s="4"/>
      <c r="F1036" s="4">
        <v>3.3E-3</v>
      </c>
      <c r="G1036" s="4"/>
      <c r="H1036" s="4">
        <v>0.34539999999999998</v>
      </c>
      <c r="I1036" s="4"/>
      <c r="J1036" s="4"/>
      <c r="K1036" s="4"/>
      <c r="L1036" s="4"/>
      <c r="M1036" s="4">
        <v>0.1469</v>
      </c>
      <c r="N1036" s="4">
        <v>3.0000000000000001E-3</v>
      </c>
      <c r="O1036" s="4"/>
      <c r="P1036" s="4"/>
      <c r="Q1036" s="4">
        <v>9.4299999999999995E-2</v>
      </c>
      <c r="R1036" s="4">
        <v>2.1600000000000001E-2</v>
      </c>
      <c r="S1036" s="4">
        <v>8.9999999999999993E-3</v>
      </c>
      <c r="T1036" s="4">
        <v>0.1052</v>
      </c>
      <c r="U1036" s="4"/>
      <c r="V1036" s="4">
        <v>2.4400000000000002E-2</v>
      </c>
      <c r="W1036" s="4">
        <v>5.5E-2</v>
      </c>
      <c r="X1036" s="4">
        <v>0.14710000000000001</v>
      </c>
      <c r="Y1036" s="4">
        <v>5.4000000000000003E-3</v>
      </c>
      <c r="Z1036" s="4"/>
      <c r="AA1036" s="4"/>
      <c r="AB1036" s="4"/>
      <c r="AC1036" s="56"/>
      <c r="AD1036" s="23"/>
    </row>
    <row r="1037" spans="1:30" s="14" customFormat="1" ht="12.5">
      <c r="A1037" s="79"/>
      <c r="B1037" s="9"/>
      <c r="C1037" s="147"/>
      <c r="D1037" s="5">
        <f t="shared" ref="D1037" si="1747">$C1036*D1036</f>
        <v>309.94325199999997</v>
      </c>
      <c r="E1037" s="5">
        <f t="shared" ref="E1037" si="1748">$C1036*E1036</f>
        <v>0</v>
      </c>
      <c r="F1037" s="5">
        <f t="shared" ref="F1037:O1037" si="1749">$C1036*F1036</f>
        <v>25.959713999999998</v>
      </c>
      <c r="G1037" s="5">
        <f t="shared" si="1749"/>
        <v>0</v>
      </c>
      <c r="H1037" s="5">
        <f t="shared" si="1749"/>
        <v>2717.116732</v>
      </c>
      <c r="I1037" s="5">
        <f t="shared" si="1749"/>
        <v>0</v>
      </c>
      <c r="J1037" s="5">
        <f t="shared" si="1749"/>
        <v>0</v>
      </c>
      <c r="K1037" s="5">
        <f t="shared" si="1749"/>
        <v>0</v>
      </c>
      <c r="L1037" s="5">
        <f t="shared" si="1749"/>
        <v>0</v>
      </c>
      <c r="M1037" s="5">
        <f t="shared" si="1749"/>
        <v>1155.600602</v>
      </c>
      <c r="N1037" s="5">
        <f t="shared" si="1749"/>
        <v>23.599740000000001</v>
      </c>
      <c r="O1037" s="5">
        <f t="shared" si="1749"/>
        <v>0</v>
      </c>
      <c r="P1037" s="5">
        <f t="shared" ref="P1037" si="1750">$C1036*P1036</f>
        <v>0</v>
      </c>
      <c r="Q1037" s="5">
        <f t="shared" ref="Q1037" si="1751">$C1036*Q1036</f>
        <v>741.81849399999999</v>
      </c>
      <c r="R1037" s="5">
        <f t="shared" ref="R1037:AB1037" si="1752">$C1036*R1036</f>
        <v>169.918128</v>
      </c>
      <c r="S1037" s="5">
        <f t="shared" si="1752"/>
        <v>70.799219999999991</v>
      </c>
      <c r="T1037" s="5">
        <f t="shared" si="1752"/>
        <v>827.56421599999999</v>
      </c>
      <c r="U1037" s="5">
        <f t="shared" si="1752"/>
        <v>0</v>
      </c>
      <c r="V1037" s="5">
        <f t="shared" si="1752"/>
        <v>191.94455200000002</v>
      </c>
      <c r="W1037" s="5">
        <f t="shared" si="1752"/>
        <v>432.6619</v>
      </c>
      <c r="X1037" s="5">
        <f t="shared" si="1752"/>
        <v>1157.173918</v>
      </c>
      <c r="Y1037" s="5">
        <f t="shared" si="1752"/>
        <v>42.479531999999999</v>
      </c>
      <c r="Z1037" s="5">
        <f t="shared" si="1752"/>
        <v>0</v>
      </c>
      <c r="AA1037" s="5">
        <f t="shared" si="1752"/>
        <v>0</v>
      </c>
      <c r="AB1037" s="5">
        <f t="shared" si="1752"/>
        <v>0</v>
      </c>
      <c r="AC1037" s="56"/>
      <c r="AD1037" s="23"/>
    </row>
    <row r="1038" spans="1:30" s="14" customFormat="1" ht="12.5">
      <c r="A1038" s="78" t="s">
        <v>141</v>
      </c>
      <c r="B1038" s="26">
        <f>191113/2</f>
        <v>95556.5</v>
      </c>
      <c r="C1038" s="147">
        <f t="shared" si="1716"/>
        <v>7963.04</v>
      </c>
      <c r="D1038" s="35">
        <v>1.5800000000000002E-2</v>
      </c>
      <c r="E1038" s="35">
        <v>0.1371</v>
      </c>
      <c r="F1038" s="35">
        <v>5.4899999999999997E-2</v>
      </c>
      <c r="G1038" s="35">
        <v>7.6899999999999996E-2</v>
      </c>
      <c r="H1038" s="35">
        <v>4.1599999999999998E-2</v>
      </c>
      <c r="I1038" s="35">
        <v>0.13250000000000001</v>
      </c>
      <c r="J1038" s="35">
        <v>2.07E-2</v>
      </c>
      <c r="K1038" s="35">
        <v>3.1800000000000002E-2</v>
      </c>
      <c r="L1038" s="35">
        <v>1.6500000000000001E-2</v>
      </c>
      <c r="M1038" s="35">
        <v>2.5700000000000001E-2</v>
      </c>
      <c r="N1038" s="35">
        <v>0.14199999999999999</v>
      </c>
      <c r="O1038" s="35">
        <v>2.3E-2</v>
      </c>
      <c r="P1038" s="35">
        <v>0</v>
      </c>
      <c r="Q1038" s="35">
        <v>3.7999999999999999E-2</v>
      </c>
      <c r="R1038" s="35">
        <v>1.8800000000000001E-2</v>
      </c>
      <c r="S1038" s="35">
        <v>4.1999999999999997E-3</v>
      </c>
      <c r="T1038" s="35">
        <v>5.3199999999999997E-2</v>
      </c>
      <c r="U1038" s="35">
        <v>1.8100000000000002E-2</v>
      </c>
      <c r="V1038" s="35">
        <v>3.7900000000000003E-2</v>
      </c>
      <c r="W1038" s="35">
        <v>4.58E-2</v>
      </c>
      <c r="X1038" s="35">
        <v>6.2399999999999997E-2</v>
      </c>
      <c r="Y1038" s="35">
        <v>2.5000000000000001E-3</v>
      </c>
      <c r="Z1038" s="4">
        <v>0</v>
      </c>
      <c r="AA1038" s="4">
        <v>5.9999999999999995E-4</v>
      </c>
      <c r="AB1038" s="4">
        <v>0</v>
      </c>
      <c r="AC1038" s="56"/>
      <c r="AD1038" s="23"/>
    </row>
    <row r="1039" spans="1:30" s="14" customFormat="1" ht="12.5">
      <c r="A1039" s="79"/>
      <c r="B1039" s="27"/>
      <c r="C1039" s="147"/>
      <c r="D1039" s="5">
        <f t="shared" ref="D1039" si="1753">$C1038*D1038</f>
        <v>125.81603200000001</v>
      </c>
      <c r="E1039" s="5">
        <f t="shared" ref="E1039" si="1754">$C1038*E1038</f>
        <v>1091.732784</v>
      </c>
      <c r="F1039" s="5">
        <f t="shared" ref="F1039:O1039" si="1755">$C1038*F1038</f>
        <v>437.17089599999997</v>
      </c>
      <c r="G1039" s="5">
        <f t="shared" si="1755"/>
        <v>612.35777599999994</v>
      </c>
      <c r="H1039" s="5">
        <f t="shared" si="1755"/>
        <v>331.26246399999997</v>
      </c>
      <c r="I1039" s="5">
        <f t="shared" si="1755"/>
        <v>1055.1028000000001</v>
      </c>
      <c r="J1039" s="5">
        <f t="shared" si="1755"/>
        <v>164.83492799999999</v>
      </c>
      <c r="K1039" s="5">
        <f t="shared" si="1755"/>
        <v>253.22467200000003</v>
      </c>
      <c r="L1039" s="5">
        <f t="shared" si="1755"/>
        <v>131.39016000000001</v>
      </c>
      <c r="M1039" s="5">
        <f t="shared" si="1755"/>
        <v>204.650128</v>
      </c>
      <c r="N1039" s="5">
        <f t="shared" si="1755"/>
        <v>1130.7516799999999</v>
      </c>
      <c r="O1039" s="5">
        <f t="shared" si="1755"/>
        <v>183.14992000000001</v>
      </c>
      <c r="P1039" s="5">
        <f t="shared" ref="P1039" si="1756">$C1038*P1038</f>
        <v>0</v>
      </c>
      <c r="Q1039" s="5">
        <f t="shared" ref="Q1039" si="1757">$C1038*Q1038</f>
        <v>302.59551999999996</v>
      </c>
      <c r="R1039" s="5">
        <f t="shared" ref="R1039:AB1039" si="1758">$C1038*R1038</f>
        <v>149.705152</v>
      </c>
      <c r="S1039" s="5">
        <f t="shared" si="1758"/>
        <v>33.444767999999996</v>
      </c>
      <c r="T1039" s="5">
        <f t="shared" si="1758"/>
        <v>423.63372799999996</v>
      </c>
      <c r="U1039" s="5">
        <f t="shared" si="1758"/>
        <v>144.13102400000002</v>
      </c>
      <c r="V1039" s="5">
        <f t="shared" si="1758"/>
        <v>301.799216</v>
      </c>
      <c r="W1039" s="5">
        <f t="shared" si="1758"/>
        <v>364.70723199999998</v>
      </c>
      <c r="X1039" s="5">
        <f t="shared" si="1758"/>
        <v>496.89369599999998</v>
      </c>
      <c r="Y1039" s="5">
        <f t="shared" si="1758"/>
        <v>19.907599999999999</v>
      </c>
      <c r="Z1039" s="5">
        <f t="shared" si="1758"/>
        <v>0</v>
      </c>
      <c r="AA1039" s="5">
        <f t="shared" si="1758"/>
        <v>4.7778239999999998</v>
      </c>
      <c r="AB1039" s="5">
        <f t="shared" si="1758"/>
        <v>0</v>
      </c>
      <c r="AC1039" s="56"/>
      <c r="AD1039" s="23"/>
    </row>
    <row r="1040" spans="1:30" s="14" customFormat="1" ht="12.5">
      <c r="A1040" s="78" t="s">
        <v>453</v>
      </c>
      <c r="B1040" s="26">
        <f>191113/2</f>
        <v>95556.5</v>
      </c>
      <c r="C1040" s="147">
        <f t="shared" si="1716"/>
        <v>7963.04</v>
      </c>
      <c r="D1040" s="4">
        <v>3.9399999999999998E-2</v>
      </c>
      <c r="E1040" s="4"/>
      <c r="F1040" s="4">
        <v>3.3E-3</v>
      </c>
      <c r="G1040" s="4"/>
      <c r="H1040" s="4">
        <v>0.34539999999999998</v>
      </c>
      <c r="I1040" s="4"/>
      <c r="J1040" s="4"/>
      <c r="K1040" s="4"/>
      <c r="L1040" s="4"/>
      <c r="M1040" s="4">
        <v>0.1469</v>
      </c>
      <c r="N1040" s="4">
        <v>3.0000000000000001E-3</v>
      </c>
      <c r="O1040" s="4"/>
      <c r="P1040" s="4"/>
      <c r="Q1040" s="4">
        <v>9.4299999999999995E-2</v>
      </c>
      <c r="R1040" s="4">
        <v>2.1600000000000001E-2</v>
      </c>
      <c r="S1040" s="4">
        <v>8.9999999999999993E-3</v>
      </c>
      <c r="T1040" s="4">
        <v>0.1052</v>
      </c>
      <c r="U1040" s="4"/>
      <c r="V1040" s="4">
        <v>2.4400000000000002E-2</v>
      </c>
      <c r="W1040" s="4">
        <v>5.5E-2</v>
      </c>
      <c r="X1040" s="4">
        <v>0.14710000000000001</v>
      </c>
      <c r="Y1040" s="4">
        <v>5.4000000000000003E-3</v>
      </c>
      <c r="Z1040" s="4"/>
      <c r="AA1040" s="4"/>
      <c r="AB1040" s="4"/>
      <c r="AC1040" s="56"/>
      <c r="AD1040" s="23"/>
    </row>
    <row r="1041" spans="1:30" s="14" customFormat="1" ht="12.5">
      <c r="A1041" s="79"/>
      <c r="B1041" s="9"/>
      <c r="C1041" s="147"/>
      <c r="D1041" s="5">
        <f t="shared" ref="D1041" si="1759">$C1040*D1040</f>
        <v>313.74377599999997</v>
      </c>
      <c r="E1041" s="5">
        <f t="shared" ref="E1041" si="1760">$C1040*E1040</f>
        <v>0</v>
      </c>
      <c r="F1041" s="5">
        <f t="shared" ref="F1041:O1041" si="1761">$C1040*F1040</f>
        <v>26.278032</v>
      </c>
      <c r="G1041" s="5">
        <f t="shared" si="1761"/>
        <v>0</v>
      </c>
      <c r="H1041" s="5">
        <f t="shared" si="1761"/>
        <v>2750.4340159999997</v>
      </c>
      <c r="I1041" s="5">
        <f t="shared" si="1761"/>
        <v>0</v>
      </c>
      <c r="J1041" s="5">
        <f t="shared" si="1761"/>
        <v>0</v>
      </c>
      <c r="K1041" s="5">
        <f t="shared" si="1761"/>
        <v>0</v>
      </c>
      <c r="L1041" s="5">
        <f t="shared" si="1761"/>
        <v>0</v>
      </c>
      <c r="M1041" s="5">
        <f t="shared" si="1761"/>
        <v>1169.7705760000001</v>
      </c>
      <c r="N1041" s="5">
        <f t="shared" si="1761"/>
        <v>23.889120000000002</v>
      </c>
      <c r="O1041" s="5">
        <f t="shared" si="1761"/>
        <v>0</v>
      </c>
      <c r="P1041" s="5">
        <f t="shared" ref="P1041" si="1762">$C1040*P1040</f>
        <v>0</v>
      </c>
      <c r="Q1041" s="5">
        <f t="shared" ref="Q1041" si="1763">$C1040*Q1040</f>
        <v>750.914672</v>
      </c>
      <c r="R1041" s="5">
        <f t="shared" ref="R1041:AB1041" si="1764">$C1040*R1040</f>
        <v>172.00166400000001</v>
      </c>
      <c r="S1041" s="5">
        <f t="shared" si="1764"/>
        <v>71.667359999999988</v>
      </c>
      <c r="T1041" s="5">
        <f t="shared" si="1764"/>
        <v>837.71180800000002</v>
      </c>
      <c r="U1041" s="5">
        <f t="shared" si="1764"/>
        <v>0</v>
      </c>
      <c r="V1041" s="5">
        <f t="shared" si="1764"/>
        <v>194.29817600000001</v>
      </c>
      <c r="W1041" s="5">
        <f t="shared" si="1764"/>
        <v>437.96719999999999</v>
      </c>
      <c r="X1041" s="5">
        <f t="shared" si="1764"/>
        <v>1171.363184</v>
      </c>
      <c r="Y1041" s="5">
        <f t="shared" si="1764"/>
        <v>43.000416000000001</v>
      </c>
      <c r="Z1041" s="5">
        <f t="shared" si="1764"/>
        <v>0</v>
      </c>
      <c r="AA1041" s="5">
        <f t="shared" si="1764"/>
        <v>0</v>
      </c>
      <c r="AB1041" s="5">
        <f t="shared" si="1764"/>
        <v>0</v>
      </c>
      <c r="AC1041" s="56"/>
      <c r="AD1041" s="23"/>
    </row>
    <row r="1042" spans="1:30" s="14" customFormat="1" ht="12.5">
      <c r="A1042" s="78" t="s">
        <v>142</v>
      </c>
      <c r="B1042" s="182">
        <v>1638855</v>
      </c>
      <c r="C1042" s="147">
        <f t="shared" si="1716"/>
        <v>136571.25</v>
      </c>
      <c r="D1042" s="4"/>
      <c r="E1042" s="4"/>
      <c r="F1042" s="4">
        <v>1.6799999999999999E-2</v>
      </c>
      <c r="G1042" s="4"/>
      <c r="H1042" s="4">
        <v>1.83E-2</v>
      </c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>
        <v>0.96489999999999998</v>
      </c>
      <c r="W1042" s="4"/>
      <c r="X1042" s="4"/>
      <c r="Y1042" s="4"/>
      <c r="Z1042" s="4"/>
      <c r="AA1042" s="4"/>
      <c r="AB1042" s="4"/>
      <c r="AC1042" s="56"/>
      <c r="AD1042" s="23"/>
    </row>
    <row r="1043" spans="1:30" s="14" customFormat="1" ht="12.5">
      <c r="A1043" s="79"/>
      <c r="B1043" s="8"/>
      <c r="C1043" s="147"/>
      <c r="D1043" s="5">
        <f t="shared" ref="D1043" si="1765">$C1042*D1042</f>
        <v>0</v>
      </c>
      <c r="E1043" s="5">
        <f t="shared" ref="E1043" si="1766">$C1042*E1042</f>
        <v>0</v>
      </c>
      <c r="F1043" s="5">
        <f t="shared" ref="F1043:AB1043" si="1767">$C1042*F1042</f>
        <v>2294.3969999999999</v>
      </c>
      <c r="G1043" s="5">
        <f t="shared" si="1767"/>
        <v>0</v>
      </c>
      <c r="H1043" s="5">
        <f t="shared" si="1767"/>
        <v>2499.2538749999999</v>
      </c>
      <c r="I1043" s="5">
        <f t="shared" si="1767"/>
        <v>0</v>
      </c>
      <c r="J1043" s="5">
        <f t="shared" si="1767"/>
        <v>0</v>
      </c>
      <c r="K1043" s="5">
        <f t="shared" si="1767"/>
        <v>0</v>
      </c>
      <c r="L1043" s="5">
        <f t="shared" si="1767"/>
        <v>0</v>
      </c>
      <c r="M1043" s="5">
        <f t="shared" si="1767"/>
        <v>0</v>
      </c>
      <c r="N1043" s="5">
        <f t="shared" si="1767"/>
        <v>0</v>
      </c>
      <c r="O1043" s="5">
        <f t="shared" si="1767"/>
        <v>0</v>
      </c>
      <c r="P1043" s="5">
        <f t="shared" si="1767"/>
        <v>0</v>
      </c>
      <c r="Q1043" s="5">
        <f t="shared" si="1767"/>
        <v>0</v>
      </c>
      <c r="R1043" s="5">
        <f t="shared" si="1767"/>
        <v>0</v>
      </c>
      <c r="S1043" s="5">
        <f t="shared" si="1767"/>
        <v>0</v>
      </c>
      <c r="T1043" s="5">
        <f t="shared" si="1767"/>
        <v>0</v>
      </c>
      <c r="U1043" s="5">
        <f t="shared" si="1767"/>
        <v>0</v>
      </c>
      <c r="V1043" s="5">
        <f t="shared" si="1767"/>
        <v>131777.59912500001</v>
      </c>
      <c r="W1043" s="5">
        <f t="shared" si="1767"/>
        <v>0</v>
      </c>
      <c r="X1043" s="5">
        <f t="shared" si="1767"/>
        <v>0</v>
      </c>
      <c r="Y1043" s="5">
        <f t="shared" si="1767"/>
        <v>0</v>
      </c>
      <c r="Z1043" s="5">
        <f t="shared" si="1767"/>
        <v>0</v>
      </c>
      <c r="AA1043" s="5">
        <f t="shared" si="1767"/>
        <v>0</v>
      </c>
      <c r="AB1043" s="5">
        <f t="shared" si="1767"/>
        <v>0</v>
      </c>
      <c r="AC1043" s="56"/>
      <c r="AD1043" s="23"/>
    </row>
    <row r="1044" spans="1:30" s="14" customFormat="1" ht="12.5">
      <c r="A1044" s="78" t="s">
        <v>143</v>
      </c>
      <c r="B1044" s="182">
        <v>3049937</v>
      </c>
      <c r="C1044" s="147">
        <f t="shared" si="1716"/>
        <v>254161.42</v>
      </c>
      <c r="D1044" s="4"/>
      <c r="E1044" s="4"/>
      <c r="F1044" s="4">
        <v>3.5400000000000001E-2</v>
      </c>
      <c r="G1044" s="4"/>
      <c r="H1044" s="4">
        <v>7.3099999999999998E-2</v>
      </c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>
        <v>0.89149999999999996</v>
      </c>
      <c r="W1044" s="4"/>
      <c r="X1044" s="4"/>
      <c r="Y1044" s="4"/>
      <c r="Z1044" s="4"/>
      <c r="AA1044" s="4"/>
      <c r="AB1044" s="4"/>
      <c r="AC1044" s="56"/>
      <c r="AD1044" s="23"/>
    </row>
    <row r="1045" spans="1:30" s="14" customFormat="1" ht="12.5">
      <c r="A1045" s="79"/>
      <c r="B1045" s="8"/>
      <c r="C1045" s="147"/>
      <c r="D1045" s="5">
        <f t="shared" ref="D1045" si="1768">$C1044*D1044</f>
        <v>0</v>
      </c>
      <c r="E1045" s="5">
        <f t="shared" ref="E1045" si="1769">$C1044*E1044</f>
        <v>0</v>
      </c>
      <c r="F1045" s="5">
        <f t="shared" ref="F1045:AB1045" si="1770">$C1044*F1044</f>
        <v>8997.3142680000001</v>
      </c>
      <c r="G1045" s="5">
        <f t="shared" si="1770"/>
        <v>0</v>
      </c>
      <c r="H1045" s="5">
        <f t="shared" si="1770"/>
        <v>18579.199801999999</v>
      </c>
      <c r="I1045" s="5">
        <f t="shared" si="1770"/>
        <v>0</v>
      </c>
      <c r="J1045" s="5">
        <f t="shared" si="1770"/>
        <v>0</v>
      </c>
      <c r="K1045" s="5">
        <f t="shared" si="1770"/>
        <v>0</v>
      </c>
      <c r="L1045" s="5">
        <f t="shared" si="1770"/>
        <v>0</v>
      </c>
      <c r="M1045" s="5">
        <f t="shared" si="1770"/>
        <v>0</v>
      </c>
      <c r="N1045" s="5">
        <f t="shared" si="1770"/>
        <v>0</v>
      </c>
      <c r="O1045" s="5">
        <f t="shared" si="1770"/>
        <v>0</v>
      </c>
      <c r="P1045" s="5">
        <f t="shared" si="1770"/>
        <v>0</v>
      </c>
      <c r="Q1045" s="5">
        <f t="shared" si="1770"/>
        <v>0</v>
      </c>
      <c r="R1045" s="5">
        <f t="shared" si="1770"/>
        <v>0</v>
      </c>
      <c r="S1045" s="5">
        <f t="shared" si="1770"/>
        <v>0</v>
      </c>
      <c r="T1045" s="5">
        <f t="shared" si="1770"/>
        <v>0</v>
      </c>
      <c r="U1045" s="5">
        <f t="shared" si="1770"/>
        <v>0</v>
      </c>
      <c r="V1045" s="5">
        <f t="shared" si="1770"/>
        <v>226584.90593000001</v>
      </c>
      <c r="W1045" s="5">
        <f t="shared" si="1770"/>
        <v>0</v>
      </c>
      <c r="X1045" s="5">
        <f t="shared" si="1770"/>
        <v>0</v>
      </c>
      <c r="Y1045" s="5">
        <f t="shared" si="1770"/>
        <v>0</v>
      </c>
      <c r="Z1045" s="5">
        <f t="shared" si="1770"/>
        <v>0</v>
      </c>
      <c r="AA1045" s="5">
        <f t="shared" si="1770"/>
        <v>0</v>
      </c>
      <c r="AB1045" s="5">
        <f t="shared" si="1770"/>
        <v>0</v>
      </c>
      <c r="AC1045" s="56"/>
      <c r="AD1045" s="23"/>
    </row>
    <row r="1046" spans="1:30" s="14" customFormat="1" ht="12.5">
      <c r="A1046" s="78" t="s">
        <v>144</v>
      </c>
      <c r="B1046" s="182">
        <v>5699523</v>
      </c>
      <c r="C1046" s="147">
        <f t="shared" si="1716"/>
        <v>474960.25</v>
      </c>
      <c r="D1046" s="4">
        <v>7.7000000000000002E-3</v>
      </c>
      <c r="E1046" s="4"/>
      <c r="F1046" s="4"/>
      <c r="G1046" s="4"/>
      <c r="H1046" s="4">
        <v>0.1676</v>
      </c>
      <c r="I1046" s="4"/>
      <c r="J1046" s="4"/>
      <c r="K1046" s="4"/>
      <c r="L1046" s="4"/>
      <c r="M1046" s="4">
        <v>1.2200000000000001E-2</v>
      </c>
      <c r="N1046" s="4"/>
      <c r="O1046" s="4"/>
      <c r="P1046" s="4"/>
      <c r="Q1046" s="4">
        <v>1.3899999999999999E-2</v>
      </c>
      <c r="R1046" s="4">
        <v>5.8999999999999999E-3</v>
      </c>
      <c r="S1046" s="4">
        <v>1.2999999999999999E-3</v>
      </c>
      <c r="T1046" s="4">
        <v>2.1000000000000001E-2</v>
      </c>
      <c r="U1046" s="4"/>
      <c r="V1046" s="4">
        <v>0.74860000000000004</v>
      </c>
      <c r="W1046" s="4"/>
      <c r="X1046" s="4">
        <v>2.1000000000000001E-2</v>
      </c>
      <c r="Y1046" s="4">
        <v>8.0000000000000004E-4</v>
      </c>
      <c r="Z1046" s="4"/>
      <c r="AA1046" s="4"/>
      <c r="AB1046" s="4"/>
      <c r="AC1046" s="56"/>
      <c r="AD1046" s="23"/>
    </row>
    <row r="1047" spans="1:30" s="14" customFormat="1" ht="12.5">
      <c r="A1047" s="79"/>
      <c r="B1047" s="8"/>
      <c r="C1047" s="147"/>
      <c r="D1047" s="5">
        <f t="shared" ref="D1047" si="1771">$C1046*D1046</f>
        <v>3657.193925</v>
      </c>
      <c r="E1047" s="5">
        <f t="shared" ref="E1047" si="1772">$C1046*E1046</f>
        <v>0</v>
      </c>
      <c r="F1047" s="5">
        <f t="shared" ref="F1047:AB1047" si="1773">$C1046*F1046</f>
        <v>0</v>
      </c>
      <c r="G1047" s="5">
        <f t="shared" si="1773"/>
        <v>0</v>
      </c>
      <c r="H1047" s="5">
        <f t="shared" si="1773"/>
        <v>79603.337899999999</v>
      </c>
      <c r="I1047" s="5">
        <f t="shared" si="1773"/>
        <v>0</v>
      </c>
      <c r="J1047" s="5">
        <f t="shared" si="1773"/>
        <v>0</v>
      </c>
      <c r="K1047" s="5">
        <f t="shared" si="1773"/>
        <v>0</v>
      </c>
      <c r="L1047" s="5">
        <f t="shared" si="1773"/>
        <v>0</v>
      </c>
      <c r="M1047" s="5">
        <f t="shared" si="1773"/>
        <v>5794.51505</v>
      </c>
      <c r="N1047" s="5">
        <f t="shared" si="1773"/>
        <v>0</v>
      </c>
      <c r="O1047" s="5">
        <f t="shared" si="1773"/>
        <v>0</v>
      </c>
      <c r="P1047" s="5">
        <f t="shared" si="1773"/>
        <v>0</v>
      </c>
      <c r="Q1047" s="5">
        <f t="shared" si="1773"/>
        <v>6601.9474749999999</v>
      </c>
      <c r="R1047" s="5">
        <f t="shared" si="1773"/>
        <v>2802.2654750000002</v>
      </c>
      <c r="S1047" s="5">
        <f t="shared" si="1773"/>
        <v>617.44832499999995</v>
      </c>
      <c r="T1047" s="5">
        <f t="shared" si="1773"/>
        <v>9974.16525</v>
      </c>
      <c r="U1047" s="5">
        <f t="shared" si="1773"/>
        <v>0</v>
      </c>
      <c r="V1047" s="5">
        <f t="shared" si="1773"/>
        <v>355555.24314999999</v>
      </c>
      <c r="W1047" s="5">
        <f t="shared" si="1773"/>
        <v>0</v>
      </c>
      <c r="X1047" s="5">
        <f t="shared" si="1773"/>
        <v>9974.16525</v>
      </c>
      <c r="Y1047" s="5">
        <f t="shared" si="1773"/>
        <v>379.96820000000002</v>
      </c>
      <c r="Z1047" s="5">
        <f t="shared" si="1773"/>
        <v>0</v>
      </c>
      <c r="AA1047" s="5">
        <f t="shared" si="1773"/>
        <v>0</v>
      </c>
      <c r="AB1047" s="5">
        <f t="shared" si="1773"/>
        <v>0</v>
      </c>
      <c r="AC1047" s="56"/>
      <c r="AD1047" s="23"/>
    </row>
    <row r="1048" spans="1:30" s="14" customFormat="1" ht="12.5">
      <c r="A1048" s="78" t="s">
        <v>145</v>
      </c>
      <c r="B1048" s="182">
        <v>508545</v>
      </c>
      <c r="C1048" s="147">
        <f t="shared" si="1716"/>
        <v>42378.75</v>
      </c>
      <c r="D1048" s="4"/>
      <c r="E1048" s="4"/>
      <c r="F1048" s="4"/>
      <c r="G1048" s="4"/>
      <c r="H1048" s="4">
        <v>0.30570000000000003</v>
      </c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>
        <v>0.69430000000000003</v>
      </c>
      <c r="W1048" s="4"/>
      <c r="X1048" s="4"/>
      <c r="Y1048" s="4"/>
      <c r="Z1048" s="4"/>
      <c r="AA1048" s="4"/>
      <c r="AB1048" s="4"/>
      <c r="AC1048" s="56"/>
      <c r="AD1048" s="23"/>
    </row>
    <row r="1049" spans="1:30" s="14" customFormat="1" ht="12.5">
      <c r="A1049" s="79"/>
      <c r="B1049" s="8"/>
      <c r="C1049" s="147"/>
      <c r="D1049" s="5">
        <f t="shared" ref="D1049" si="1774">$C1048*D1048</f>
        <v>0</v>
      </c>
      <c r="E1049" s="5">
        <f t="shared" ref="E1049" si="1775">$C1048*E1048</f>
        <v>0</v>
      </c>
      <c r="F1049" s="5">
        <f t="shared" ref="F1049:AB1049" si="1776">$C1048*F1048</f>
        <v>0</v>
      </c>
      <c r="G1049" s="5">
        <f t="shared" si="1776"/>
        <v>0</v>
      </c>
      <c r="H1049" s="5">
        <f t="shared" si="1776"/>
        <v>12955.183875000001</v>
      </c>
      <c r="I1049" s="5">
        <f t="shared" si="1776"/>
        <v>0</v>
      </c>
      <c r="J1049" s="5">
        <f t="shared" si="1776"/>
        <v>0</v>
      </c>
      <c r="K1049" s="5">
        <f t="shared" si="1776"/>
        <v>0</v>
      </c>
      <c r="L1049" s="5">
        <f t="shared" si="1776"/>
        <v>0</v>
      </c>
      <c r="M1049" s="5">
        <f t="shared" si="1776"/>
        <v>0</v>
      </c>
      <c r="N1049" s="5">
        <f t="shared" si="1776"/>
        <v>0</v>
      </c>
      <c r="O1049" s="5">
        <f t="shared" si="1776"/>
        <v>0</v>
      </c>
      <c r="P1049" s="5">
        <f t="shared" si="1776"/>
        <v>0</v>
      </c>
      <c r="Q1049" s="5">
        <f t="shared" si="1776"/>
        <v>0</v>
      </c>
      <c r="R1049" s="5">
        <f t="shared" si="1776"/>
        <v>0</v>
      </c>
      <c r="S1049" s="5">
        <f t="shared" si="1776"/>
        <v>0</v>
      </c>
      <c r="T1049" s="5">
        <f t="shared" si="1776"/>
        <v>0</v>
      </c>
      <c r="U1049" s="5">
        <f t="shared" si="1776"/>
        <v>0</v>
      </c>
      <c r="V1049" s="5">
        <f t="shared" si="1776"/>
        <v>29423.566125000001</v>
      </c>
      <c r="W1049" s="5">
        <f t="shared" si="1776"/>
        <v>0</v>
      </c>
      <c r="X1049" s="5">
        <f t="shared" si="1776"/>
        <v>0</v>
      </c>
      <c r="Y1049" s="5">
        <f t="shared" si="1776"/>
        <v>0</v>
      </c>
      <c r="Z1049" s="5">
        <f t="shared" si="1776"/>
        <v>0</v>
      </c>
      <c r="AA1049" s="5">
        <f t="shared" si="1776"/>
        <v>0</v>
      </c>
      <c r="AB1049" s="5">
        <f t="shared" si="1776"/>
        <v>0</v>
      </c>
      <c r="AC1049" s="56"/>
      <c r="AD1049" s="23"/>
    </row>
    <row r="1050" spans="1:30" s="14" customFormat="1" ht="12.5">
      <c r="A1050" s="78" t="s">
        <v>148</v>
      </c>
      <c r="B1050" s="182">
        <v>2035287</v>
      </c>
      <c r="C1050" s="147">
        <f t="shared" si="1716"/>
        <v>169607.25</v>
      </c>
      <c r="D1050" s="4"/>
      <c r="E1050" s="4"/>
      <c r="F1050" s="4">
        <v>5.67E-2</v>
      </c>
      <c r="G1050" s="4"/>
      <c r="H1050" s="4">
        <v>0.29680000000000001</v>
      </c>
      <c r="I1050" s="4"/>
      <c r="J1050" s="4"/>
      <c r="K1050" s="4"/>
      <c r="L1050" s="4"/>
      <c r="M1050" s="4"/>
      <c r="N1050" s="34">
        <v>0.1091</v>
      </c>
      <c r="O1050" s="4"/>
      <c r="P1050" s="4"/>
      <c r="Q1050" s="4"/>
      <c r="R1050" s="4"/>
      <c r="S1050" s="4"/>
      <c r="T1050" s="4"/>
      <c r="U1050" s="4"/>
      <c r="V1050" s="4">
        <v>0.53739999999999999</v>
      </c>
      <c r="W1050" s="4"/>
      <c r="X1050" s="4"/>
      <c r="Y1050" s="4"/>
      <c r="Z1050" s="4"/>
      <c r="AA1050" s="4"/>
      <c r="AB1050" s="4"/>
      <c r="AC1050" s="56"/>
      <c r="AD1050" s="23"/>
    </row>
    <row r="1051" spans="1:30" s="14" customFormat="1" ht="12.5">
      <c r="A1051" s="79"/>
      <c r="B1051" s="9"/>
      <c r="C1051" s="147"/>
      <c r="D1051" s="5">
        <f t="shared" ref="D1051" si="1777">$C1050*D1050</f>
        <v>0</v>
      </c>
      <c r="E1051" s="5">
        <f t="shared" ref="E1051" si="1778">$C1050*E1050</f>
        <v>0</v>
      </c>
      <c r="F1051" s="5">
        <f t="shared" ref="F1051:AB1051" si="1779">$C1050*F1050</f>
        <v>9616.7310749999997</v>
      </c>
      <c r="G1051" s="5">
        <f t="shared" si="1779"/>
        <v>0</v>
      </c>
      <c r="H1051" s="5">
        <f t="shared" si="1779"/>
        <v>50339.431799999998</v>
      </c>
      <c r="I1051" s="5">
        <f t="shared" si="1779"/>
        <v>0</v>
      </c>
      <c r="J1051" s="5">
        <f t="shared" si="1779"/>
        <v>0</v>
      </c>
      <c r="K1051" s="5">
        <f t="shared" si="1779"/>
        <v>0</v>
      </c>
      <c r="L1051" s="5">
        <f t="shared" si="1779"/>
        <v>0</v>
      </c>
      <c r="M1051" s="5">
        <f t="shared" si="1779"/>
        <v>0</v>
      </c>
      <c r="N1051" s="5">
        <f t="shared" si="1779"/>
        <v>18504.150975</v>
      </c>
      <c r="O1051" s="5">
        <f t="shared" si="1779"/>
        <v>0</v>
      </c>
      <c r="P1051" s="5">
        <f t="shared" si="1779"/>
        <v>0</v>
      </c>
      <c r="Q1051" s="5">
        <f t="shared" si="1779"/>
        <v>0</v>
      </c>
      <c r="R1051" s="5">
        <f t="shared" si="1779"/>
        <v>0</v>
      </c>
      <c r="S1051" s="5">
        <f t="shared" si="1779"/>
        <v>0</v>
      </c>
      <c r="T1051" s="5">
        <f t="shared" si="1779"/>
        <v>0</v>
      </c>
      <c r="U1051" s="5">
        <f t="shared" si="1779"/>
        <v>0</v>
      </c>
      <c r="V1051" s="5">
        <f t="shared" si="1779"/>
        <v>91146.936149999994</v>
      </c>
      <c r="W1051" s="5">
        <f t="shared" si="1779"/>
        <v>0</v>
      </c>
      <c r="X1051" s="5">
        <f t="shared" si="1779"/>
        <v>0</v>
      </c>
      <c r="Y1051" s="5">
        <f t="shared" si="1779"/>
        <v>0</v>
      </c>
      <c r="Z1051" s="5">
        <f t="shared" si="1779"/>
        <v>0</v>
      </c>
      <c r="AA1051" s="5">
        <f t="shared" si="1779"/>
        <v>0</v>
      </c>
      <c r="AB1051" s="5">
        <f t="shared" si="1779"/>
        <v>0</v>
      </c>
      <c r="AC1051" s="56"/>
      <c r="AD1051" s="23"/>
    </row>
    <row r="1052" spans="1:30" s="14" customFormat="1" ht="12.5">
      <c r="A1052" s="78" t="s">
        <v>182</v>
      </c>
      <c r="B1052" s="182">
        <v>3093357</v>
      </c>
      <c r="C1052" s="147">
        <f t="shared" si="1716"/>
        <v>257779.75</v>
      </c>
      <c r="D1052" s="4"/>
      <c r="E1052" s="4"/>
      <c r="F1052" s="4"/>
      <c r="G1052" s="4"/>
      <c r="H1052" s="4">
        <v>0.1933</v>
      </c>
      <c r="I1052" s="4"/>
      <c r="J1052" s="4"/>
      <c r="K1052" s="4"/>
      <c r="L1052" s="4"/>
      <c r="M1052" s="4"/>
      <c r="N1052" s="34">
        <v>0.17</v>
      </c>
      <c r="O1052" s="4"/>
      <c r="P1052" s="4"/>
      <c r="Q1052" s="4"/>
      <c r="R1052" s="4"/>
      <c r="S1052" s="4"/>
      <c r="T1052" s="4"/>
      <c r="U1052" s="4"/>
      <c r="V1052" s="4">
        <v>0.63670000000000004</v>
      </c>
      <c r="W1052" s="4"/>
      <c r="X1052" s="4"/>
      <c r="Y1052" s="4"/>
      <c r="Z1052" s="4"/>
      <c r="AA1052" s="4"/>
      <c r="AB1052" s="4"/>
      <c r="AC1052" s="56"/>
      <c r="AD1052" s="23"/>
    </row>
    <row r="1053" spans="1:30" s="14" customFormat="1" ht="12.5">
      <c r="A1053" s="79"/>
      <c r="B1053" s="9"/>
      <c r="C1053" s="147"/>
      <c r="D1053" s="5">
        <f t="shared" ref="D1053" si="1780">$C1052*D1052</f>
        <v>0</v>
      </c>
      <c r="E1053" s="5">
        <f t="shared" ref="E1053" si="1781">$C1052*E1052</f>
        <v>0</v>
      </c>
      <c r="F1053" s="5">
        <f t="shared" ref="F1053:N1053" si="1782">$C1052*F1052</f>
        <v>0</v>
      </c>
      <c r="G1053" s="5">
        <f t="shared" si="1782"/>
        <v>0</v>
      </c>
      <c r="H1053" s="5">
        <f t="shared" si="1782"/>
        <v>49828.825675</v>
      </c>
      <c r="I1053" s="5">
        <f t="shared" si="1782"/>
        <v>0</v>
      </c>
      <c r="J1053" s="5">
        <f t="shared" si="1782"/>
        <v>0</v>
      </c>
      <c r="K1053" s="5">
        <f t="shared" si="1782"/>
        <v>0</v>
      </c>
      <c r="L1053" s="5">
        <f t="shared" si="1782"/>
        <v>0</v>
      </c>
      <c r="M1053" s="5">
        <f t="shared" si="1782"/>
        <v>0</v>
      </c>
      <c r="N1053" s="5">
        <f t="shared" si="1782"/>
        <v>43822.557500000003</v>
      </c>
      <c r="O1053" s="5">
        <f t="shared" ref="O1053" si="1783">$C1052*O1052</f>
        <v>0</v>
      </c>
      <c r="P1053" s="5">
        <f t="shared" ref="P1053" si="1784">$C1052*P1052</f>
        <v>0</v>
      </c>
      <c r="Q1053" s="5">
        <f t="shared" ref="Q1053:AB1053" si="1785">$C1052*Q1052</f>
        <v>0</v>
      </c>
      <c r="R1053" s="5">
        <f t="shared" si="1785"/>
        <v>0</v>
      </c>
      <c r="S1053" s="5">
        <f t="shared" si="1785"/>
        <v>0</v>
      </c>
      <c r="T1053" s="5">
        <f t="shared" si="1785"/>
        <v>0</v>
      </c>
      <c r="U1053" s="5">
        <f t="shared" si="1785"/>
        <v>0</v>
      </c>
      <c r="V1053" s="5">
        <f t="shared" si="1785"/>
        <v>164128.366825</v>
      </c>
      <c r="W1053" s="5">
        <f t="shared" si="1785"/>
        <v>0</v>
      </c>
      <c r="X1053" s="5">
        <f t="shared" si="1785"/>
        <v>0</v>
      </c>
      <c r="Y1053" s="5">
        <f t="shared" si="1785"/>
        <v>0</v>
      </c>
      <c r="Z1053" s="5">
        <f t="shared" si="1785"/>
        <v>0</v>
      </c>
      <c r="AA1053" s="5">
        <f t="shared" si="1785"/>
        <v>0</v>
      </c>
      <c r="AB1053" s="5">
        <f t="shared" si="1785"/>
        <v>0</v>
      </c>
      <c r="AC1053" s="56"/>
      <c r="AD1053" s="23"/>
    </row>
    <row r="1054" spans="1:30" s="14" customFormat="1" ht="12.5">
      <c r="A1054" s="78" t="s">
        <v>181</v>
      </c>
      <c r="B1054" s="182">
        <v>5460811</v>
      </c>
      <c r="C1054" s="147">
        <f t="shared" si="1716"/>
        <v>455067.58</v>
      </c>
      <c r="D1054" s="4"/>
      <c r="E1054" s="4"/>
      <c r="F1054" s="4">
        <v>4.7399999999999998E-2</v>
      </c>
      <c r="G1054" s="4"/>
      <c r="H1054" s="4"/>
      <c r="I1054" s="4"/>
      <c r="J1054" s="4"/>
      <c r="K1054" s="4"/>
      <c r="L1054" s="4"/>
      <c r="M1054" s="4"/>
      <c r="N1054" s="34"/>
      <c r="O1054" s="4"/>
      <c r="P1054" s="4"/>
      <c r="Q1054" s="4"/>
      <c r="R1054" s="4"/>
      <c r="S1054" s="4"/>
      <c r="T1054" s="4"/>
      <c r="U1054" s="4"/>
      <c r="V1054" s="4">
        <v>0.9526</v>
      </c>
      <c r="W1054" s="4"/>
      <c r="X1054" s="4"/>
      <c r="Y1054" s="4"/>
      <c r="Z1054" s="4"/>
      <c r="AA1054" s="4"/>
      <c r="AB1054" s="4"/>
      <c r="AC1054" s="56"/>
      <c r="AD1054" s="23"/>
    </row>
    <row r="1055" spans="1:30" s="14" customFormat="1" ht="12.5">
      <c r="A1055" s="79"/>
      <c r="B1055" s="9"/>
      <c r="C1055" s="147"/>
      <c r="D1055" s="5">
        <f t="shared" ref="D1055" si="1786">$C1054*D1054</f>
        <v>0</v>
      </c>
      <c r="E1055" s="5">
        <f t="shared" ref="E1055" si="1787">$C1054*E1054</f>
        <v>0</v>
      </c>
      <c r="F1055" s="5">
        <f t="shared" ref="F1055:N1055" si="1788">$C1054*F1054</f>
        <v>21570.203291999998</v>
      </c>
      <c r="G1055" s="5">
        <f t="shared" si="1788"/>
        <v>0</v>
      </c>
      <c r="H1055" s="5">
        <f t="shared" si="1788"/>
        <v>0</v>
      </c>
      <c r="I1055" s="5">
        <f t="shared" si="1788"/>
        <v>0</v>
      </c>
      <c r="J1055" s="5">
        <f t="shared" si="1788"/>
        <v>0</v>
      </c>
      <c r="K1055" s="5">
        <f t="shared" si="1788"/>
        <v>0</v>
      </c>
      <c r="L1055" s="5">
        <f t="shared" si="1788"/>
        <v>0</v>
      </c>
      <c r="M1055" s="5">
        <f t="shared" si="1788"/>
        <v>0</v>
      </c>
      <c r="N1055" s="5">
        <f t="shared" si="1788"/>
        <v>0</v>
      </c>
      <c r="O1055" s="5">
        <f t="shared" ref="O1055" si="1789">$C1054*O1054</f>
        <v>0</v>
      </c>
      <c r="P1055" s="5">
        <f t="shared" ref="P1055" si="1790">$C1054*P1054</f>
        <v>0</v>
      </c>
      <c r="Q1055" s="5">
        <f t="shared" ref="Q1055:AB1055" si="1791">$C1054*Q1054</f>
        <v>0</v>
      </c>
      <c r="R1055" s="5">
        <f t="shared" si="1791"/>
        <v>0</v>
      </c>
      <c r="S1055" s="5">
        <f t="shared" si="1791"/>
        <v>0</v>
      </c>
      <c r="T1055" s="5">
        <f t="shared" si="1791"/>
        <v>0</v>
      </c>
      <c r="U1055" s="5">
        <f t="shared" si="1791"/>
        <v>0</v>
      </c>
      <c r="V1055" s="5">
        <f t="shared" si="1791"/>
        <v>433497.37670800003</v>
      </c>
      <c r="W1055" s="5">
        <f t="shared" si="1791"/>
        <v>0</v>
      </c>
      <c r="X1055" s="5">
        <f t="shared" si="1791"/>
        <v>0</v>
      </c>
      <c r="Y1055" s="5">
        <f t="shared" si="1791"/>
        <v>0</v>
      </c>
      <c r="Z1055" s="5">
        <f t="shared" si="1791"/>
        <v>0</v>
      </c>
      <c r="AA1055" s="5">
        <f t="shared" si="1791"/>
        <v>0</v>
      </c>
      <c r="AB1055" s="5">
        <f t="shared" si="1791"/>
        <v>0</v>
      </c>
      <c r="AC1055" s="56"/>
      <c r="AD1055" s="23"/>
    </row>
    <row r="1056" spans="1:30" s="14" customFormat="1" ht="12.5">
      <c r="A1056" s="78" t="s">
        <v>236</v>
      </c>
      <c r="B1056" s="182">
        <v>920160</v>
      </c>
      <c r="C1056" s="147">
        <f t="shared" si="1716"/>
        <v>76680</v>
      </c>
      <c r="D1056" s="4"/>
      <c r="E1056" s="4"/>
      <c r="F1056" s="4"/>
      <c r="G1056" s="4"/>
      <c r="H1056" s="4">
        <v>0.33050000000000002</v>
      </c>
      <c r="I1056" s="4"/>
      <c r="J1056" s="4"/>
      <c r="K1056" s="4"/>
      <c r="L1056" s="4"/>
      <c r="M1056" s="4">
        <v>1.38E-2</v>
      </c>
      <c r="N1056" s="34"/>
      <c r="O1056" s="4"/>
      <c r="P1056" s="4"/>
      <c r="Q1056" s="4"/>
      <c r="R1056" s="4"/>
      <c r="S1056" s="4"/>
      <c r="T1056" s="4">
        <v>1.35E-2</v>
      </c>
      <c r="U1056" s="4"/>
      <c r="V1056" s="4">
        <v>0.64219999999999999</v>
      </c>
      <c r="W1056" s="4"/>
      <c r="X1056" s="4"/>
      <c r="Y1056" s="4"/>
      <c r="Z1056" s="4"/>
      <c r="AA1056" s="4"/>
      <c r="AB1056" s="4"/>
      <c r="AC1056" s="56"/>
      <c r="AD1056" s="23"/>
    </row>
    <row r="1057" spans="1:30" s="14" customFormat="1" ht="12.5">
      <c r="A1057" s="79"/>
      <c r="B1057" s="9"/>
      <c r="C1057" s="147"/>
      <c r="D1057" s="5">
        <f t="shared" ref="D1057" si="1792">$C1056*D1056</f>
        <v>0</v>
      </c>
      <c r="E1057" s="5">
        <f t="shared" ref="E1057" si="1793">$C1056*E1056</f>
        <v>0</v>
      </c>
      <c r="F1057" s="5">
        <f t="shared" ref="F1057:N1057" si="1794">$C1056*F1056</f>
        <v>0</v>
      </c>
      <c r="G1057" s="5">
        <f t="shared" si="1794"/>
        <v>0</v>
      </c>
      <c r="H1057" s="5">
        <f t="shared" si="1794"/>
        <v>25342.74</v>
      </c>
      <c r="I1057" s="5">
        <f t="shared" si="1794"/>
        <v>0</v>
      </c>
      <c r="J1057" s="5">
        <f t="shared" si="1794"/>
        <v>0</v>
      </c>
      <c r="K1057" s="5">
        <f t="shared" si="1794"/>
        <v>0</v>
      </c>
      <c r="L1057" s="5">
        <f t="shared" si="1794"/>
        <v>0</v>
      </c>
      <c r="M1057" s="5">
        <f t="shared" si="1794"/>
        <v>1058.184</v>
      </c>
      <c r="N1057" s="5">
        <f t="shared" si="1794"/>
        <v>0</v>
      </c>
      <c r="O1057" s="5">
        <f t="shared" ref="O1057" si="1795">$C1056*O1056</f>
        <v>0</v>
      </c>
      <c r="P1057" s="5">
        <f t="shared" ref="P1057" si="1796">$C1056*P1056</f>
        <v>0</v>
      </c>
      <c r="Q1057" s="5">
        <f t="shared" ref="Q1057:AB1057" si="1797">$C1056*Q1056</f>
        <v>0</v>
      </c>
      <c r="R1057" s="5">
        <f t="shared" si="1797"/>
        <v>0</v>
      </c>
      <c r="S1057" s="5">
        <f t="shared" si="1797"/>
        <v>0</v>
      </c>
      <c r="T1057" s="5">
        <f t="shared" si="1797"/>
        <v>1035.18</v>
      </c>
      <c r="U1057" s="5">
        <f t="shared" si="1797"/>
        <v>0</v>
      </c>
      <c r="V1057" s="5">
        <f t="shared" si="1797"/>
        <v>49243.896000000001</v>
      </c>
      <c r="W1057" s="5">
        <f t="shared" si="1797"/>
        <v>0</v>
      </c>
      <c r="X1057" s="5">
        <f t="shared" si="1797"/>
        <v>0</v>
      </c>
      <c r="Y1057" s="5">
        <f t="shared" si="1797"/>
        <v>0</v>
      </c>
      <c r="Z1057" s="5">
        <f t="shared" si="1797"/>
        <v>0</v>
      </c>
      <c r="AA1057" s="5">
        <f t="shared" si="1797"/>
        <v>0</v>
      </c>
      <c r="AB1057" s="5">
        <f t="shared" si="1797"/>
        <v>0</v>
      </c>
      <c r="AC1057" s="56"/>
      <c r="AD1057" s="23"/>
    </row>
    <row r="1058" spans="1:30" s="14" customFormat="1" ht="12.5">
      <c r="A1058" s="78" t="s">
        <v>521</v>
      </c>
      <c r="B1058" s="182">
        <v>844383</v>
      </c>
      <c r="C1058" s="147">
        <f t="shared" si="1716"/>
        <v>70365.25</v>
      </c>
      <c r="D1058" s="4">
        <v>1.7500000000000002E-2</v>
      </c>
      <c r="E1058" s="4"/>
      <c r="F1058" s="4">
        <v>0.19700000000000001</v>
      </c>
      <c r="G1058" s="4"/>
      <c r="H1058" s="4">
        <v>0.2213</v>
      </c>
      <c r="I1058" s="4"/>
      <c r="J1058" s="4"/>
      <c r="K1058" s="4"/>
      <c r="L1058" s="4"/>
      <c r="M1058" s="4">
        <v>3.6999999999999998E-2</v>
      </c>
      <c r="N1058" s="34"/>
      <c r="O1058" s="4"/>
      <c r="P1058" s="4"/>
      <c r="Q1058" s="4">
        <v>7.1000000000000004E-3</v>
      </c>
      <c r="R1058" s="4">
        <v>2.4799999999999999E-2</v>
      </c>
      <c r="S1058" s="4">
        <v>5.9999999999999995E-4</v>
      </c>
      <c r="T1058" s="4">
        <v>5.5399999999999998E-2</v>
      </c>
      <c r="U1058" s="4"/>
      <c r="V1058" s="4">
        <v>0.41860000000000003</v>
      </c>
      <c r="W1058" s="4">
        <v>2.07E-2</v>
      </c>
      <c r="X1058" s="4"/>
      <c r="Y1058" s="4"/>
      <c r="Z1058" s="4"/>
      <c r="AA1058" s="4"/>
      <c r="AB1058" s="4"/>
      <c r="AC1058" s="56"/>
      <c r="AD1058" s="23"/>
    </row>
    <row r="1059" spans="1:30" s="14" customFormat="1" ht="12.5">
      <c r="A1059" s="79"/>
      <c r="B1059" s="9"/>
      <c r="C1059" s="147"/>
      <c r="D1059" s="5">
        <f t="shared" ref="D1059" si="1798">$C1058*D1058</f>
        <v>1231.391875</v>
      </c>
      <c r="E1059" s="5">
        <f t="shared" ref="E1059" si="1799">$C1058*E1058</f>
        <v>0</v>
      </c>
      <c r="F1059" s="5">
        <f t="shared" ref="F1059:AB1059" si="1800">$C1058*F1058</f>
        <v>13861.954250000001</v>
      </c>
      <c r="G1059" s="5">
        <f t="shared" si="1800"/>
        <v>0</v>
      </c>
      <c r="H1059" s="5">
        <f t="shared" si="1800"/>
        <v>15571.829824999999</v>
      </c>
      <c r="I1059" s="5">
        <f t="shared" si="1800"/>
        <v>0</v>
      </c>
      <c r="J1059" s="5">
        <f t="shared" si="1800"/>
        <v>0</v>
      </c>
      <c r="K1059" s="5">
        <f t="shared" si="1800"/>
        <v>0</v>
      </c>
      <c r="L1059" s="5">
        <f t="shared" si="1800"/>
        <v>0</v>
      </c>
      <c r="M1059" s="5">
        <f t="shared" si="1800"/>
        <v>2603.5142499999997</v>
      </c>
      <c r="N1059" s="5">
        <f t="shared" si="1800"/>
        <v>0</v>
      </c>
      <c r="O1059" s="5">
        <f t="shared" si="1800"/>
        <v>0</v>
      </c>
      <c r="P1059" s="5">
        <f t="shared" si="1800"/>
        <v>0</v>
      </c>
      <c r="Q1059" s="5">
        <f t="shared" si="1800"/>
        <v>499.59327500000001</v>
      </c>
      <c r="R1059" s="5">
        <f t="shared" si="1800"/>
        <v>1745.0581999999999</v>
      </c>
      <c r="S1059" s="5">
        <f t="shared" si="1800"/>
        <v>42.219149999999999</v>
      </c>
      <c r="T1059" s="5">
        <f t="shared" si="1800"/>
        <v>3898.2348499999998</v>
      </c>
      <c r="U1059" s="5">
        <f t="shared" si="1800"/>
        <v>0</v>
      </c>
      <c r="V1059" s="5">
        <f t="shared" si="1800"/>
        <v>29454.893650000002</v>
      </c>
      <c r="W1059" s="5">
        <f t="shared" si="1800"/>
        <v>1456.5606749999999</v>
      </c>
      <c r="X1059" s="5">
        <f t="shared" si="1800"/>
        <v>0</v>
      </c>
      <c r="Y1059" s="5">
        <f t="shared" si="1800"/>
        <v>0</v>
      </c>
      <c r="Z1059" s="5">
        <f t="shared" si="1800"/>
        <v>0</v>
      </c>
      <c r="AA1059" s="5">
        <f t="shared" si="1800"/>
        <v>0</v>
      </c>
      <c r="AB1059" s="5">
        <f t="shared" si="1800"/>
        <v>0</v>
      </c>
      <c r="AC1059" s="56"/>
      <c r="AD1059" s="23"/>
    </row>
    <row r="1060" spans="1:30" s="14" customFormat="1" ht="12.5">
      <c r="A1060" s="78" t="s">
        <v>522</v>
      </c>
      <c r="B1060" s="182">
        <v>4065263</v>
      </c>
      <c r="C1060" s="147">
        <f t="shared" si="1716"/>
        <v>338771.92</v>
      </c>
      <c r="D1060" s="4"/>
      <c r="E1060" s="4"/>
      <c r="F1060" s="4">
        <v>4.7399999999999998E-2</v>
      </c>
      <c r="G1060" s="4"/>
      <c r="H1060" s="4"/>
      <c r="I1060" s="4"/>
      <c r="J1060" s="4"/>
      <c r="K1060" s="4"/>
      <c r="L1060" s="4"/>
      <c r="M1060" s="4"/>
      <c r="N1060" s="34"/>
      <c r="O1060" s="4"/>
      <c r="P1060" s="4"/>
      <c r="Q1060" s="4"/>
      <c r="R1060" s="4"/>
      <c r="S1060" s="4"/>
      <c r="T1060" s="4"/>
      <c r="U1060" s="4"/>
      <c r="V1060" s="4">
        <v>0.9526</v>
      </c>
      <c r="W1060" s="4"/>
      <c r="X1060" s="4"/>
      <c r="Y1060" s="4"/>
      <c r="Z1060" s="4"/>
      <c r="AA1060" s="4"/>
      <c r="AB1060" s="4"/>
      <c r="AC1060" s="56"/>
      <c r="AD1060" s="23"/>
    </row>
    <row r="1061" spans="1:30" s="14" customFormat="1" ht="12.5">
      <c r="A1061" s="79"/>
      <c r="B1061" s="9"/>
      <c r="C1061" s="147"/>
      <c r="D1061" s="5">
        <f t="shared" ref="D1061" si="1801">$C1060*D1060</f>
        <v>0</v>
      </c>
      <c r="E1061" s="5">
        <f t="shared" ref="E1061" si="1802">$C1060*E1060</f>
        <v>0</v>
      </c>
      <c r="F1061" s="5">
        <f t="shared" ref="F1061:AB1061" si="1803">$C1060*F1060</f>
        <v>16057.789007999998</v>
      </c>
      <c r="G1061" s="5">
        <f t="shared" si="1803"/>
        <v>0</v>
      </c>
      <c r="H1061" s="5">
        <f t="shared" si="1803"/>
        <v>0</v>
      </c>
      <c r="I1061" s="5">
        <f t="shared" si="1803"/>
        <v>0</v>
      </c>
      <c r="J1061" s="5">
        <f t="shared" si="1803"/>
        <v>0</v>
      </c>
      <c r="K1061" s="5">
        <f t="shared" si="1803"/>
        <v>0</v>
      </c>
      <c r="L1061" s="5">
        <f t="shared" si="1803"/>
        <v>0</v>
      </c>
      <c r="M1061" s="5">
        <f t="shared" si="1803"/>
        <v>0</v>
      </c>
      <c r="N1061" s="5">
        <f t="shared" si="1803"/>
        <v>0</v>
      </c>
      <c r="O1061" s="5">
        <f t="shared" si="1803"/>
        <v>0</v>
      </c>
      <c r="P1061" s="5">
        <f t="shared" si="1803"/>
        <v>0</v>
      </c>
      <c r="Q1061" s="5">
        <f t="shared" si="1803"/>
        <v>0</v>
      </c>
      <c r="R1061" s="5">
        <f t="shared" si="1803"/>
        <v>0</v>
      </c>
      <c r="S1061" s="5">
        <f t="shared" si="1803"/>
        <v>0</v>
      </c>
      <c r="T1061" s="5">
        <f t="shared" si="1803"/>
        <v>0</v>
      </c>
      <c r="U1061" s="5">
        <f t="shared" si="1803"/>
        <v>0</v>
      </c>
      <c r="V1061" s="5">
        <f t="shared" si="1803"/>
        <v>322714.13099199999</v>
      </c>
      <c r="W1061" s="5">
        <f t="shared" si="1803"/>
        <v>0</v>
      </c>
      <c r="X1061" s="5">
        <f t="shared" si="1803"/>
        <v>0</v>
      </c>
      <c r="Y1061" s="5">
        <f t="shared" si="1803"/>
        <v>0</v>
      </c>
      <c r="Z1061" s="5">
        <f t="shared" si="1803"/>
        <v>0</v>
      </c>
      <c r="AA1061" s="5">
        <f t="shared" si="1803"/>
        <v>0</v>
      </c>
      <c r="AB1061" s="5">
        <f t="shared" si="1803"/>
        <v>0</v>
      </c>
      <c r="AC1061" s="56"/>
      <c r="AD1061" s="23"/>
    </row>
    <row r="1062" spans="1:30" s="14" customFormat="1" ht="12.5">
      <c r="A1062" s="78" t="s">
        <v>523</v>
      </c>
      <c r="B1062" s="182">
        <v>990931</v>
      </c>
      <c r="C1062" s="134">
        <f t="shared" si="1716"/>
        <v>82577.58</v>
      </c>
      <c r="D1062" s="4">
        <v>8.0000000000000002E-3</v>
      </c>
      <c r="E1062" s="4"/>
      <c r="F1062" s="4"/>
      <c r="G1062" s="4"/>
      <c r="H1062" s="4">
        <v>0.33679999999999999</v>
      </c>
      <c r="I1062" s="4"/>
      <c r="J1062" s="4"/>
      <c r="K1062" s="4"/>
      <c r="L1062" s="4"/>
      <c r="M1062" s="4">
        <v>2.0899999999999998E-2</v>
      </c>
      <c r="N1062" s="34"/>
      <c r="O1062" s="4"/>
      <c r="P1062" s="4"/>
      <c r="Q1062" s="4"/>
      <c r="R1062" s="4"/>
      <c r="S1062" s="4"/>
      <c r="T1062" s="4">
        <v>3.0700000000000002E-2</v>
      </c>
      <c r="U1062" s="4"/>
      <c r="V1062" s="4">
        <v>0.60360000000000003</v>
      </c>
      <c r="W1062" s="4"/>
      <c r="X1062" s="4"/>
      <c r="Y1062" s="4"/>
      <c r="Z1062" s="4"/>
      <c r="AA1062" s="4"/>
      <c r="AB1062" s="4"/>
      <c r="AC1062" s="56"/>
      <c r="AD1062" s="23"/>
    </row>
    <row r="1063" spans="1:30" s="14" customFormat="1" ht="12.5">
      <c r="A1063" s="79"/>
      <c r="B1063" s="9"/>
      <c r="C1063" s="133"/>
      <c r="D1063" s="5">
        <f t="shared" ref="D1063" si="1804">$C1062*D1062</f>
        <v>660.62063999999998</v>
      </c>
      <c r="E1063" s="5">
        <f t="shared" ref="E1063" si="1805">$C1062*E1062</f>
        <v>0</v>
      </c>
      <c r="F1063" s="5">
        <f t="shared" ref="F1063:AB1063" si="1806">$C1062*F1062</f>
        <v>0</v>
      </c>
      <c r="G1063" s="5">
        <f t="shared" si="1806"/>
        <v>0</v>
      </c>
      <c r="H1063" s="5">
        <f t="shared" si="1806"/>
        <v>27812.128944</v>
      </c>
      <c r="I1063" s="5">
        <f t="shared" si="1806"/>
        <v>0</v>
      </c>
      <c r="J1063" s="5">
        <f t="shared" si="1806"/>
        <v>0</v>
      </c>
      <c r="K1063" s="5">
        <f t="shared" si="1806"/>
        <v>0</v>
      </c>
      <c r="L1063" s="5">
        <f t="shared" si="1806"/>
        <v>0</v>
      </c>
      <c r="M1063" s="5">
        <f t="shared" si="1806"/>
        <v>1725.8714219999999</v>
      </c>
      <c r="N1063" s="5">
        <f t="shared" si="1806"/>
        <v>0</v>
      </c>
      <c r="O1063" s="5">
        <f t="shared" si="1806"/>
        <v>0</v>
      </c>
      <c r="P1063" s="5">
        <f t="shared" si="1806"/>
        <v>0</v>
      </c>
      <c r="Q1063" s="5">
        <f t="shared" si="1806"/>
        <v>0</v>
      </c>
      <c r="R1063" s="5">
        <f t="shared" si="1806"/>
        <v>0</v>
      </c>
      <c r="S1063" s="5">
        <f t="shared" si="1806"/>
        <v>0</v>
      </c>
      <c r="T1063" s="5">
        <f t="shared" si="1806"/>
        <v>2535.1317060000001</v>
      </c>
      <c r="U1063" s="5">
        <f t="shared" si="1806"/>
        <v>0</v>
      </c>
      <c r="V1063" s="5">
        <f t="shared" si="1806"/>
        <v>49843.827288</v>
      </c>
      <c r="W1063" s="5">
        <f t="shared" si="1806"/>
        <v>0</v>
      </c>
      <c r="X1063" s="5">
        <f t="shared" si="1806"/>
        <v>0</v>
      </c>
      <c r="Y1063" s="5">
        <f t="shared" si="1806"/>
        <v>0</v>
      </c>
      <c r="Z1063" s="5">
        <f t="shared" si="1806"/>
        <v>0</v>
      </c>
      <c r="AA1063" s="5">
        <f t="shared" si="1806"/>
        <v>0</v>
      </c>
      <c r="AB1063" s="5">
        <f t="shared" si="1806"/>
        <v>0</v>
      </c>
      <c r="AC1063" s="56"/>
      <c r="AD1063" s="23"/>
    </row>
    <row r="1064" spans="1:30" s="14" customFormat="1" ht="12.5">
      <c r="A1064" s="13" t="s">
        <v>50</v>
      </c>
      <c r="B1064" s="6">
        <f>SUM(B1024:B1062)</f>
        <v>31066932</v>
      </c>
      <c r="C1064" s="135">
        <f>SUM(C1024:C1062)</f>
        <v>2588910.98</v>
      </c>
      <c r="D1064" s="6">
        <f>D1025+D1027+D1029+D1031+D1033+D1035+D1037+D1039+D1041+D1043+D1045+D1047+D1049+D1051+D1053+D1055+D1057+D1059+D1061+D1063</f>
        <v>10261.658571999998</v>
      </c>
      <c r="E1064" s="6">
        <f>E1025+E1027+E1029+E1031+E1033+E1035+E1037+E1039+E1041+E1043+E1045+E1047+E1049+E1051+E1053+E1055+E1057+E1059+E1061+E1063</f>
        <v>4327.2571379999999</v>
      </c>
      <c r="F1064" s="6">
        <f t="shared" ref="F1064" si="1807">F1025+F1027+F1029+F1031+F1033+F1035+F1037+F1039+F1041+F1043+F1045+F1047+F1049+F1051+F1053+F1055+F1057+F1059+F1061+F1063</f>
        <v>74235.342688999997</v>
      </c>
      <c r="G1064" s="6">
        <f t="shared" ref="G1064" si="1808">G1025+G1027+G1029+G1031+G1033+G1035+G1037+G1039+G1041+G1043+G1045+G1047+G1049+G1051+G1053+G1055+G1057+G1059+G1061+G1063</f>
        <v>2427.1777819999998</v>
      </c>
      <c r="H1064" s="6">
        <f t="shared" ref="H1064:AB1064" si="1809">H1025+H1027+H1029+H1031+H1033+H1035+H1037+H1039+H1041+H1043+H1045+H1047+H1049+H1051+H1053+H1055+H1057+H1059+H1061+H1063</f>
        <v>338999.17174000002</v>
      </c>
      <c r="I1064" s="6">
        <f t="shared" si="1809"/>
        <v>4182.0683499999996</v>
      </c>
      <c r="J1064" s="6">
        <f t="shared" si="1809"/>
        <v>653.34954599999992</v>
      </c>
      <c r="K1064" s="6">
        <f t="shared" si="1809"/>
        <v>1003.6964040000001</v>
      </c>
      <c r="L1064" s="6">
        <f t="shared" si="1809"/>
        <v>520.78587000000005</v>
      </c>
      <c r="M1064" s="6">
        <f t="shared" si="1809"/>
        <v>22052.914200000003</v>
      </c>
      <c r="N1064" s="6">
        <f t="shared" si="1809"/>
        <v>66903.311575</v>
      </c>
      <c r="O1064" s="6">
        <f t="shared" si="1809"/>
        <v>725.94394000000011</v>
      </c>
      <c r="P1064" s="6">
        <f t="shared" si="1809"/>
        <v>0</v>
      </c>
      <c r="Q1064" s="6">
        <f t="shared" si="1809"/>
        <v>15732.576558000001</v>
      </c>
      <c r="R1064" s="6">
        <f t="shared" si="1809"/>
        <v>7758.0872589999999</v>
      </c>
      <c r="S1064" s="6">
        <f t="shared" si="1809"/>
        <v>1493.4572209999997</v>
      </c>
      <c r="T1064" s="6">
        <f t="shared" si="1809"/>
        <v>30435.061876000003</v>
      </c>
      <c r="U1064" s="6">
        <f t="shared" si="1809"/>
        <v>571.28631800000005</v>
      </c>
      <c r="V1064" s="6">
        <f t="shared" si="1809"/>
        <v>1972874.1778689998</v>
      </c>
      <c r="W1064" s="6">
        <f t="shared" si="1809"/>
        <v>10027.809665000001</v>
      </c>
      <c r="X1064" s="6">
        <f t="shared" si="1809"/>
        <v>22944.102062000002</v>
      </c>
      <c r="Y1064" s="6">
        <f t="shared" si="1809"/>
        <v>629.31416200000001</v>
      </c>
      <c r="Z1064" s="6">
        <f t="shared" si="1809"/>
        <v>133.49153600000002</v>
      </c>
      <c r="AA1064" s="6">
        <f t="shared" si="1809"/>
        <v>18.937667999999999</v>
      </c>
      <c r="AB1064" s="6">
        <f t="shared" si="1809"/>
        <v>0</v>
      </c>
      <c r="AC1064" s="56"/>
      <c r="AD1064" s="23"/>
    </row>
    <row r="1065" spans="1:30" s="14" customFormat="1" ht="12.5">
      <c r="A1065" s="13"/>
      <c r="B1065" s="6"/>
      <c r="C1065" s="135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56"/>
      <c r="AD1065" s="23"/>
    </row>
    <row r="1066" spans="1:30" s="14" customFormat="1">
      <c r="A1066" s="69"/>
      <c r="B1066" s="23"/>
      <c r="C1066" s="136"/>
      <c r="AC1066" s="56"/>
      <c r="AD1066" s="23"/>
    </row>
    <row r="1067" spans="1:30" s="14" customFormat="1" thickBot="1">
      <c r="A1067" s="66" t="s">
        <v>507</v>
      </c>
      <c r="B1067" s="65"/>
      <c r="C1067" s="128"/>
      <c r="D1067" s="65"/>
      <c r="E1067" s="65"/>
      <c r="F1067" s="65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56"/>
      <c r="AD1067" s="23"/>
    </row>
    <row r="1068" spans="1:30" s="14" customFormat="1" thickBot="1">
      <c r="A1068" s="93" t="s">
        <v>1</v>
      </c>
      <c r="B1068" s="94" t="s">
        <v>2</v>
      </c>
      <c r="C1068" s="129" t="s">
        <v>3</v>
      </c>
      <c r="D1068" s="198" t="s">
        <v>4</v>
      </c>
      <c r="E1068" s="199"/>
      <c r="F1068" s="199"/>
      <c r="G1068" s="199"/>
      <c r="H1068" s="199"/>
      <c r="I1068" s="199"/>
      <c r="J1068" s="199"/>
      <c r="K1068" s="199"/>
      <c r="L1068" s="199"/>
      <c r="M1068" s="199"/>
      <c r="N1068" s="199"/>
      <c r="O1068" s="199"/>
      <c r="P1068" s="199"/>
      <c r="Q1068" s="199"/>
      <c r="R1068" s="199"/>
      <c r="S1068" s="199"/>
      <c r="T1068" s="199"/>
      <c r="U1068" s="199"/>
      <c r="V1068" s="199"/>
      <c r="W1068" s="199"/>
      <c r="X1068" s="199"/>
      <c r="Y1068" s="199"/>
      <c r="Z1068" s="103"/>
      <c r="AA1068" s="103"/>
      <c r="AB1068" s="103"/>
      <c r="AC1068" s="56"/>
      <c r="AD1068" s="23"/>
    </row>
    <row r="1069" spans="1:30" s="14" customFormat="1" ht="12.5">
      <c r="A1069" s="95" t="s">
        <v>5</v>
      </c>
      <c r="B1069" s="96" t="s">
        <v>6</v>
      </c>
      <c r="C1069" s="130" t="s">
        <v>6</v>
      </c>
      <c r="D1069" s="97"/>
      <c r="E1069" s="98"/>
      <c r="F1069" s="98"/>
      <c r="G1069" s="98"/>
      <c r="H1069" s="98"/>
      <c r="I1069" s="98"/>
      <c r="J1069" s="98"/>
      <c r="K1069" s="98"/>
      <c r="L1069" s="98"/>
      <c r="M1069" s="98"/>
      <c r="N1069" s="98"/>
      <c r="O1069" s="98"/>
      <c r="P1069" s="98"/>
      <c r="Q1069" s="98"/>
      <c r="R1069" s="98"/>
      <c r="S1069" s="98"/>
      <c r="T1069" s="98"/>
      <c r="U1069" s="98"/>
      <c r="V1069" s="98"/>
      <c r="W1069" s="98"/>
      <c r="X1069" s="98"/>
      <c r="Y1069" s="99"/>
      <c r="Z1069" s="96" t="s">
        <v>7</v>
      </c>
      <c r="AA1069" s="96"/>
      <c r="AB1069" s="96"/>
      <c r="AC1069" s="56"/>
      <c r="AD1069" s="23"/>
    </row>
    <row r="1070" spans="1:30" s="14" customFormat="1" ht="12.5">
      <c r="A1070" s="95" t="s">
        <v>8</v>
      </c>
      <c r="B1070" s="96" t="s">
        <v>9</v>
      </c>
      <c r="C1070" s="130" t="s">
        <v>9</v>
      </c>
      <c r="D1070" s="100" t="s">
        <v>10</v>
      </c>
      <c r="E1070" s="96" t="s">
        <v>11</v>
      </c>
      <c r="F1070" s="96" t="s">
        <v>12</v>
      </c>
      <c r="G1070" s="96" t="s">
        <v>13</v>
      </c>
      <c r="H1070" s="96" t="s">
        <v>14</v>
      </c>
      <c r="I1070" s="96" t="s">
        <v>15</v>
      </c>
      <c r="J1070" s="96" t="s">
        <v>16</v>
      </c>
      <c r="K1070" s="96" t="s">
        <v>17</v>
      </c>
      <c r="L1070" s="96" t="s">
        <v>18</v>
      </c>
      <c r="M1070" s="96" t="s">
        <v>19</v>
      </c>
      <c r="N1070" s="96" t="s">
        <v>20</v>
      </c>
      <c r="O1070" s="96" t="s">
        <v>169</v>
      </c>
      <c r="P1070" s="96" t="s">
        <v>21</v>
      </c>
      <c r="Q1070" s="96" t="s">
        <v>22</v>
      </c>
      <c r="R1070" s="96" t="s">
        <v>23</v>
      </c>
      <c r="S1070" s="96" t="s">
        <v>24</v>
      </c>
      <c r="T1070" s="96" t="s">
        <v>25</v>
      </c>
      <c r="U1070" s="96" t="s">
        <v>26</v>
      </c>
      <c r="V1070" s="96" t="s">
        <v>27</v>
      </c>
      <c r="W1070" s="96" t="s">
        <v>28</v>
      </c>
      <c r="X1070" s="96" t="s">
        <v>29</v>
      </c>
      <c r="Y1070" s="96" t="s">
        <v>30</v>
      </c>
      <c r="Z1070" s="96" t="s">
        <v>31</v>
      </c>
      <c r="AA1070" s="96" t="s">
        <v>484</v>
      </c>
      <c r="AB1070" s="96" t="s">
        <v>467</v>
      </c>
      <c r="AC1070" s="56"/>
      <c r="AD1070" s="23"/>
    </row>
    <row r="1071" spans="1:30" s="14" customFormat="1" ht="12.5">
      <c r="A1071" s="95"/>
      <c r="B1071" s="96"/>
      <c r="C1071" s="183" t="s">
        <v>688</v>
      </c>
      <c r="D1071" s="101"/>
      <c r="E1071" s="102"/>
      <c r="F1071" s="102"/>
      <c r="G1071" s="102"/>
      <c r="H1071" s="102"/>
      <c r="I1071" s="102"/>
      <c r="J1071" s="102"/>
      <c r="K1071" s="102"/>
      <c r="L1071" s="102"/>
      <c r="M1071" s="102"/>
      <c r="N1071" s="102"/>
      <c r="O1071" s="102"/>
      <c r="P1071" s="102"/>
      <c r="Q1071" s="102"/>
      <c r="R1071" s="102"/>
      <c r="S1071" s="102"/>
      <c r="T1071" s="102"/>
      <c r="U1071" s="102"/>
      <c r="V1071" s="102"/>
      <c r="W1071" s="102"/>
      <c r="X1071" s="102"/>
      <c r="Y1071" s="102"/>
      <c r="Z1071" s="102"/>
      <c r="AA1071" s="102"/>
      <c r="AB1071" s="102"/>
      <c r="AC1071" s="56"/>
      <c r="AD1071" s="23"/>
    </row>
    <row r="1072" spans="1:30" s="14" customFormat="1" ht="12.5">
      <c r="A1072" s="78" t="s">
        <v>582</v>
      </c>
      <c r="B1072" s="15">
        <v>23980179</v>
      </c>
      <c r="C1072" s="134">
        <f>ROUND(B1072/12,2)</f>
        <v>1998348.25</v>
      </c>
      <c r="D1072" s="2"/>
      <c r="E1072" s="2"/>
      <c r="F1072" s="4">
        <v>6.7400000000000002E-2</v>
      </c>
      <c r="G1072" s="16"/>
      <c r="H1072" s="2"/>
      <c r="I1072" s="2"/>
      <c r="J1072" s="2"/>
      <c r="K1072" s="2"/>
      <c r="L1072" s="4">
        <v>0.93259999999999998</v>
      </c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56"/>
      <c r="AD1072" s="23"/>
    </row>
    <row r="1073" spans="1:30" s="14" customFormat="1" ht="12.5">
      <c r="A1073" s="80"/>
      <c r="B1073" s="1"/>
      <c r="C1073" s="134"/>
      <c r="D1073" s="5">
        <f t="shared" ref="D1073" si="1810">$C1072*D1072</f>
        <v>0</v>
      </c>
      <c r="E1073" s="5">
        <f t="shared" ref="E1073" si="1811">$C1072*E1072</f>
        <v>0</v>
      </c>
      <c r="F1073" s="5">
        <f t="shared" ref="F1073:AB1073" si="1812">$C1072*F1072</f>
        <v>134688.67204999999</v>
      </c>
      <c r="G1073" s="5">
        <f t="shared" si="1812"/>
        <v>0</v>
      </c>
      <c r="H1073" s="5">
        <f t="shared" si="1812"/>
        <v>0</v>
      </c>
      <c r="I1073" s="5">
        <f t="shared" si="1812"/>
        <v>0</v>
      </c>
      <c r="J1073" s="5">
        <f t="shared" si="1812"/>
        <v>0</v>
      </c>
      <c r="K1073" s="5">
        <f t="shared" si="1812"/>
        <v>0</v>
      </c>
      <c r="L1073" s="5">
        <f t="shared" si="1812"/>
        <v>1863659.5779500001</v>
      </c>
      <c r="M1073" s="5">
        <f t="shared" si="1812"/>
        <v>0</v>
      </c>
      <c r="N1073" s="5">
        <f t="shared" si="1812"/>
        <v>0</v>
      </c>
      <c r="O1073" s="5">
        <f t="shared" si="1812"/>
        <v>0</v>
      </c>
      <c r="P1073" s="5">
        <f t="shared" si="1812"/>
        <v>0</v>
      </c>
      <c r="Q1073" s="5">
        <f t="shared" si="1812"/>
        <v>0</v>
      </c>
      <c r="R1073" s="5">
        <f t="shared" si="1812"/>
        <v>0</v>
      </c>
      <c r="S1073" s="5">
        <f t="shared" si="1812"/>
        <v>0</v>
      </c>
      <c r="T1073" s="5">
        <f t="shared" si="1812"/>
        <v>0</v>
      </c>
      <c r="U1073" s="5">
        <f t="shared" si="1812"/>
        <v>0</v>
      </c>
      <c r="V1073" s="5">
        <f t="shared" si="1812"/>
        <v>0</v>
      </c>
      <c r="W1073" s="5">
        <f t="shared" si="1812"/>
        <v>0</v>
      </c>
      <c r="X1073" s="5">
        <f t="shared" si="1812"/>
        <v>0</v>
      </c>
      <c r="Y1073" s="5">
        <f t="shared" si="1812"/>
        <v>0</v>
      </c>
      <c r="Z1073" s="5">
        <f t="shared" si="1812"/>
        <v>0</v>
      </c>
      <c r="AA1073" s="5">
        <f t="shared" si="1812"/>
        <v>0</v>
      </c>
      <c r="AB1073" s="5">
        <f t="shared" si="1812"/>
        <v>0</v>
      </c>
      <c r="AC1073" s="56"/>
      <c r="AD1073" s="23"/>
    </row>
    <row r="1074" spans="1:30" s="14" customFormat="1" ht="12.5">
      <c r="A1074" s="78" t="s">
        <v>146</v>
      </c>
      <c r="B1074" s="26">
        <v>440792</v>
      </c>
      <c r="C1074" s="134">
        <f t="shared" ref="C1074:C1082" si="1813">ROUND(B1074/12,2)</f>
        <v>36732.67</v>
      </c>
      <c r="D1074" s="4"/>
      <c r="E1074" s="4"/>
      <c r="F1074" s="4">
        <v>0.9698</v>
      </c>
      <c r="G1074" s="4"/>
      <c r="H1074" s="4"/>
      <c r="I1074" s="4"/>
      <c r="J1074" s="4"/>
      <c r="K1074" s="4"/>
      <c r="L1074" s="4">
        <v>3.0200000000000001E-2</v>
      </c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56"/>
      <c r="AD1074" s="23"/>
    </row>
    <row r="1075" spans="1:30" s="14" customFormat="1" ht="12.5">
      <c r="A1075" s="79"/>
      <c r="B1075" s="9"/>
      <c r="C1075" s="134"/>
      <c r="D1075" s="5">
        <f t="shared" ref="D1075:S1079" si="1814">$C1074*D1074</f>
        <v>0</v>
      </c>
      <c r="E1075" s="5">
        <f t="shared" ref="E1075:T1077" si="1815">$C1074*E1074</f>
        <v>0</v>
      </c>
      <c r="F1075" s="5">
        <f t="shared" ref="F1075:AB1075" si="1816">$C1074*F1074</f>
        <v>35623.343366000001</v>
      </c>
      <c r="G1075" s="5">
        <f t="shared" si="1816"/>
        <v>0</v>
      </c>
      <c r="H1075" s="5">
        <f t="shared" si="1816"/>
        <v>0</v>
      </c>
      <c r="I1075" s="5">
        <f t="shared" si="1816"/>
        <v>0</v>
      </c>
      <c r="J1075" s="5">
        <f t="shared" si="1816"/>
        <v>0</v>
      </c>
      <c r="K1075" s="5">
        <f t="shared" si="1816"/>
        <v>0</v>
      </c>
      <c r="L1075" s="5">
        <f t="shared" si="1816"/>
        <v>1109.326634</v>
      </c>
      <c r="M1075" s="5">
        <f t="shared" si="1816"/>
        <v>0</v>
      </c>
      <c r="N1075" s="5">
        <f t="shared" si="1816"/>
        <v>0</v>
      </c>
      <c r="O1075" s="5">
        <f t="shared" si="1816"/>
        <v>0</v>
      </c>
      <c r="P1075" s="5">
        <f t="shared" si="1816"/>
        <v>0</v>
      </c>
      <c r="Q1075" s="5">
        <f t="shared" si="1816"/>
        <v>0</v>
      </c>
      <c r="R1075" s="5">
        <f t="shared" si="1816"/>
        <v>0</v>
      </c>
      <c r="S1075" s="5">
        <f t="shared" si="1816"/>
        <v>0</v>
      </c>
      <c r="T1075" s="5">
        <f t="shared" si="1816"/>
        <v>0</v>
      </c>
      <c r="U1075" s="5">
        <f t="shared" si="1816"/>
        <v>0</v>
      </c>
      <c r="V1075" s="5">
        <f t="shared" si="1816"/>
        <v>0</v>
      </c>
      <c r="W1075" s="5">
        <f t="shared" si="1816"/>
        <v>0</v>
      </c>
      <c r="X1075" s="5">
        <f t="shared" si="1816"/>
        <v>0</v>
      </c>
      <c r="Y1075" s="5">
        <f t="shared" si="1816"/>
        <v>0</v>
      </c>
      <c r="Z1075" s="5">
        <f t="shared" si="1816"/>
        <v>0</v>
      </c>
      <c r="AA1075" s="5">
        <f t="shared" si="1816"/>
        <v>0</v>
      </c>
      <c r="AB1075" s="5">
        <f t="shared" si="1816"/>
        <v>0</v>
      </c>
      <c r="AC1075" s="56"/>
      <c r="AD1075" s="23"/>
    </row>
    <row r="1076" spans="1:30" s="14" customFormat="1" ht="12.5">
      <c r="A1076" s="78" t="s">
        <v>598</v>
      </c>
      <c r="B1076" s="26">
        <v>0</v>
      </c>
      <c r="C1076" s="134">
        <f t="shared" si="1813"/>
        <v>0</v>
      </c>
      <c r="D1076" s="4"/>
      <c r="E1076" s="4"/>
      <c r="F1076" s="4">
        <v>0</v>
      </c>
      <c r="G1076" s="4"/>
      <c r="H1076" s="4"/>
      <c r="I1076" s="4"/>
      <c r="J1076" s="4"/>
      <c r="K1076" s="4"/>
      <c r="L1076" s="4">
        <v>1</v>
      </c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56"/>
      <c r="AD1076" s="23"/>
    </row>
    <row r="1077" spans="1:30" s="14" customFormat="1" ht="12.5">
      <c r="A1077" s="79"/>
      <c r="B1077" s="9"/>
      <c r="C1077" s="134"/>
      <c r="D1077" s="5">
        <f t="shared" si="1814"/>
        <v>0</v>
      </c>
      <c r="E1077" s="5">
        <f t="shared" si="1815"/>
        <v>0</v>
      </c>
      <c r="F1077" s="5">
        <f t="shared" si="1815"/>
        <v>0</v>
      </c>
      <c r="G1077" s="5">
        <f t="shared" si="1815"/>
        <v>0</v>
      </c>
      <c r="H1077" s="5">
        <f t="shared" si="1815"/>
        <v>0</v>
      </c>
      <c r="I1077" s="5">
        <f t="shared" si="1815"/>
        <v>0</v>
      </c>
      <c r="J1077" s="5">
        <f t="shared" si="1815"/>
        <v>0</v>
      </c>
      <c r="K1077" s="5">
        <f t="shared" si="1815"/>
        <v>0</v>
      </c>
      <c r="L1077" s="5">
        <f t="shared" si="1815"/>
        <v>0</v>
      </c>
      <c r="M1077" s="5">
        <f t="shared" si="1815"/>
        <v>0</v>
      </c>
      <c r="N1077" s="5">
        <f t="shared" si="1815"/>
        <v>0</v>
      </c>
      <c r="O1077" s="5">
        <f t="shared" si="1815"/>
        <v>0</v>
      </c>
      <c r="P1077" s="5">
        <f t="shared" si="1815"/>
        <v>0</v>
      </c>
      <c r="Q1077" s="5">
        <f t="shared" si="1815"/>
        <v>0</v>
      </c>
      <c r="R1077" s="5">
        <f t="shared" si="1815"/>
        <v>0</v>
      </c>
      <c r="S1077" s="5">
        <f t="shared" si="1815"/>
        <v>0</v>
      </c>
      <c r="T1077" s="5">
        <f t="shared" si="1815"/>
        <v>0</v>
      </c>
      <c r="U1077" s="5">
        <f t="shared" ref="U1077:AB1077" si="1817">$C1076*U1076</f>
        <v>0</v>
      </c>
      <c r="V1077" s="5">
        <f t="shared" si="1817"/>
        <v>0</v>
      </c>
      <c r="W1077" s="5">
        <f t="shared" si="1817"/>
        <v>0</v>
      </c>
      <c r="X1077" s="5">
        <f t="shared" si="1817"/>
        <v>0</v>
      </c>
      <c r="Y1077" s="5">
        <f t="shared" si="1817"/>
        <v>0</v>
      </c>
      <c r="Z1077" s="5">
        <f t="shared" si="1817"/>
        <v>0</v>
      </c>
      <c r="AA1077" s="5">
        <f t="shared" si="1817"/>
        <v>0</v>
      </c>
      <c r="AB1077" s="5">
        <f t="shared" si="1817"/>
        <v>0</v>
      </c>
      <c r="AC1077" s="56"/>
      <c r="AD1077" s="23"/>
    </row>
    <row r="1078" spans="1:30" s="14" customFormat="1" ht="12.5">
      <c r="A1078" s="78" t="s">
        <v>599</v>
      </c>
      <c r="B1078" s="26">
        <v>0</v>
      </c>
      <c r="C1078" s="134">
        <f t="shared" si="1813"/>
        <v>0</v>
      </c>
      <c r="D1078" s="4"/>
      <c r="E1078" s="4"/>
      <c r="F1078" s="4"/>
      <c r="G1078" s="4">
        <v>0.3821</v>
      </c>
      <c r="H1078" s="4"/>
      <c r="I1078" s="4"/>
      <c r="J1078" s="4"/>
      <c r="K1078" s="4"/>
      <c r="L1078" s="4">
        <v>0.6179</v>
      </c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56"/>
      <c r="AD1078" s="23"/>
    </row>
    <row r="1079" spans="1:30" s="14" customFormat="1" ht="12.5">
      <c r="A1079" s="79"/>
      <c r="B1079" s="9"/>
      <c r="C1079" s="134"/>
      <c r="D1079" s="5">
        <f t="shared" si="1814"/>
        <v>0</v>
      </c>
      <c r="E1079" s="5">
        <f t="shared" si="1814"/>
        <v>0</v>
      </c>
      <c r="F1079" s="5">
        <f t="shared" si="1814"/>
        <v>0</v>
      </c>
      <c r="G1079" s="5">
        <f t="shared" si="1814"/>
        <v>0</v>
      </c>
      <c r="H1079" s="5">
        <f t="shared" si="1814"/>
        <v>0</v>
      </c>
      <c r="I1079" s="5">
        <f t="shared" si="1814"/>
        <v>0</v>
      </c>
      <c r="J1079" s="5">
        <f t="shared" si="1814"/>
        <v>0</v>
      </c>
      <c r="K1079" s="5">
        <f t="shared" si="1814"/>
        <v>0</v>
      </c>
      <c r="L1079" s="5">
        <f t="shared" si="1814"/>
        <v>0</v>
      </c>
      <c r="M1079" s="5">
        <f t="shared" si="1814"/>
        <v>0</v>
      </c>
      <c r="N1079" s="5">
        <f t="shared" si="1814"/>
        <v>0</v>
      </c>
      <c r="O1079" s="5">
        <f t="shared" si="1814"/>
        <v>0</v>
      </c>
      <c r="P1079" s="5">
        <f t="shared" si="1814"/>
        <v>0</v>
      </c>
      <c r="Q1079" s="5">
        <f t="shared" si="1814"/>
        <v>0</v>
      </c>
      <c r="R1079" s="5">
        <f t="shared" si="1814"/>
        <v>0</v>
      </c>
      <c r="S1079" s="5">
        <f t="shared" si="1814"/>
        <v>0</v>
      </c>
      <c r="T1079" s="5">
        <f t="shared" ref="T1079:AB1079" si="1818">$C1078*T1078</f>
        <v>0</v>
      </c>
      <c r="U1079" s="5">
        <f t="shared" si="1818"/>
        <v>0</v>
      </c>
      <c r="V1079" s="5">
        <f t="shared" si="1818"/>
        <v>0</v>
      </c>
      <c r="W1079" s="5">
        <f t="shared" si="1818"/>
        <v>0</v>
      </c>
      <c r="X1079" s="5">
        <f t="shared" si="1818"/>
        <v>0</v>
      </c>
      <c r="Y1079" s="5">
        <f t="shared" si="1818"/>
        <v>0</v>
      </c>
      <c r="Z1079" s="5">
        <f t="shared" si="1818"/>
        <v>0</v>
      </c>
      <c r="AA1079" s="5">
        <f t="shared" si="1818"/>
        <v>0</v>
      </c>
      <c r="AB1079" s="5">
        <f t="shared" si="1818"/>
        <v>0</v>
      </c>
      <c r="AC1079" s="56"/>
      <c r="AD1079" s="23"/>
    </row>
    <row r="1080" spans="1:30" s="14" customFormat="1" ht="12.5">
      <c r="A1080" s="78" t="s">
        <v>600</v>
      </c>
      <c r="B1080" s="26">
        <v>1547076</v>
      </c>
      <c r="C1080" s="134">
        <f t="shared" si="1813"/>
        <v>128923</v>
      </c>
      <c r="D1080" s="4"/>
      <c r="E1080" s="4"/>
      <c r="F1080" s="4">
        <v>0.18690000000000001</v>
      </c>
      <c r="G1080" s="4"/>
      <c r="H1080" s="4"/>
      <c r="I1080" s="4"/>
      <c r="J1080" s="4"/>
      <c r="K1080" s="4"/>
      <c r="L1080" s="4">
        <v>0.81310000000000004</v>
      </c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56"/>
      <c r="AD1080" s="23"/>
    </row>
    <row r="1081" spans="1:30" s="14" customFormat="1" ht="12.5">
      <c r="A1081" s="79"/>
      <c r="B1081" s="9"/>
      <c r="C1081" s="134"/>
      <c r="D1081" s="5">
        <f t="shared" ref="D1081:AB1081" si="1819">$C1080*D1080</f>
        <v>0</v>
      </c>
      <c r="E1081" s="5">
        <f t="shared" si="1819"/>
        <v>0</v>
      </c>
      <c r="F1081" s="5">
        <f t="shared" si="1819"/>
        <v>24095.708700000003</v>
      </c>
      <c r="G1081" s="5">
        <f t="shared" si="1819"/>
        <v>0</v>
      </c>
      <c r="H1081" s="5">
        <f t="shared" si="1819"/>
        <v>0</v>
      </c>
      <c r="I1081" s="5">
        <f t="shared" si="1819"/>
        <v>0</v>
      </c>
      <c r="J1081" s="5">
        <f t="shared" si="1819"/>
        <v>0</v>
      </c>
      <c r="K1081" s="5">
        <f t="shared" si="1819"/>
        <v>0</v>
      </c>
      <c r="L1081" s="5">
        <f t="shared" si="1819"/>
        <v>104827.29130000001</v>
      </c>
      <c r="M1081" s="5">
        <f t="shared" si="1819"/>
        <v>0</v>
      </c>
      <c r="N1081" s="5">
        <f t="shared" si="1819"/>
        <v>0</v>
      </c>
      <c r="O1081" s="5">
        <f t="shared" si="1819"/>
        <v>0</v>
      </c>
      <c r="P1081" s="5">
        <f t="shared" si="1819"/>
        <v>0</v>
      </c>
      <c r="Q1081" s="5">
        <f t="shared" si="1819"/>
        <v>0</v>
      </c>
      <c r="R1081" s="5">
        <f t="shared" si="1819"/>
        <v>0</v>
      </c>
      <c r="S1081" s="5">
        <f t="shared" si="1819"/>
        <v>0</v>
      </c>
      <c r="T1081" s="5">
        <f t="shared" si="1819"/>
        <v>0</v>
      </c>
      <c r="U1081" s="5">
        <f t="shared" si="1819"/>
        <v>0</v>
      </c>
      <c r="V1081" s="5">
        <f t="shared" si="1819"/>
        <v>0</v>
      </c>
      <c r="W1081" s="5">
        <f t="shared" si="1819"/>
        <v>0</v>
      </c>
      <c r="X1081" s="5">
        <f t="shared" si="1819"/>
        <v>0</v>
      </c>
      <c r="Y1081" s="5">
        <f t="shared" si="1819"/>
        <v>0</v>
      </c>
      <c r="Z1081" s="5">
        <f t="shared" si="1819"/>
        <v>0</v>
      </c>
      <c r="AA1081" s="5">
        <f t="shared" si="1819"/>
        <v>0</v>
      </c>
      <c r="AB1081" s="5">
        <f t="shared" si="1819"/>
        <v>0</v>
      </c>
      <c r="AC1081" s="56"/>
      <c r="AD1081" s="23"/>
    </row>
    <row r="1082" spans="1:30" s="14" customFormat="1" ht="12.5">
      <c r="A1082" s="78" t="s">
        <v>601</v>
      </c>
      <c r="B1082" s="26">
        <v>1064019</v>
      </c>
      <c r="C1082" s="134">
        <f t="shared" si="1813"/>
        <v>88668.25</v>
      </c>
      <c r="D1082" s="4">
        <v>9.9000000000000008E-3</v>
      </c>
      <c r="E1082" s="4"/>
      <c r="F1082" s="4">
        <v>0.66139999999999999</v>
      </c>
      <c r="G1082" s="4"/>
      <c r="H1082" s="4">
        <v>4.5999999999999999E-2</v>
      </c>
      <c r="I1082" s="4"/>
      <c r="J1082" s="4"/>
      <c r="K1082" s="4"/>
      <c r="L1082" s="4"/>
      <c r="M1082" s="4">
        <v>5.8299999999999998E-2</v>
      </c>
      <c r="N1082" s="4">
        <v>8.8099999999999998E-2</v>
      </c>
      <c r="O1082" s="4"/>
      <c r="P1082" s="4">
        <v>4.0000000000000002E-4</v>
      </c>
      <c r="Q1082" s="4"/>
      <c r="R1082" s="4"/>
      <c r="S1082" s="4">
        <v>1.1999999999999999E-3</v>
      </c>
      <c r="T1082" s="4">
        <v>3.39E-2</v>
      </c>
      <c r="U1082" s="4"/>
      <c r="V1082" s="4">
        <v>6.2899999999999998E-2</v>
      </c>
      <c r="W1082" s="4"/>
      <c r="X1082" s="4">
        <v>3.4500000000000003E-2</v>
      </c>
      <c r="Y1082" s="4"/>
      <c r="Z1082" s="4">
        <v>3.3999999999999998E-3</v>
      </c>
      <c r="AA1082" s="4"/>
      <c r="AB1082" s="4"/>
      <c r="AC1082" s="56"/>
      <c r="AD1082" s="23"/>
    </row>
    <row r="1083" spans="1:30" s="14" customFormat="1" ht="12.5">
      <c r="A1083" s="79"/>
      <c r="B1083" s="9"/>
      <c r="C1083" s="133"/>
      <c r="D1083" s="5">
        <f>$C1082*D1082</f>
        <v>877.81567500000006</v>
      </c>
      <c r="E1083" s="5">
        <f t="shared" ref="E1083:AB1083" si="1820">$C1082*E1082</f>
        <v>0</v>
      </c>
      <c r="F1083" s="5">
        <f t="shared" si="1820"/>
        <v>58645.180549999997</v>
      </c>
      <c r="G1083" s="5">
        <f t="shared" si="1820"/>
        <v>0</v>
      </c>
      <c r="H1083" s="5">
        <f t="shared" si="1820"/>
        <v>4078.7395000000001</v>
      </c>
      <c r="I1083" s="5">
        <f t="shared" si="1820"/>
        <v>0</v>
      </c>
      <c r="J1083" s="5">
        <f t="shared" si="1820"/>
        <v>0</v>
      </c>
      <c r="K1083" s="5">
        <f t="shared" si="1820"/>
        <v>0</v>
      </c>
      <c r="L1083" s="5">
        <f t="shared" si="1820"/>
        <v>0</v>
      </c>
      <c r="M1083" s="5">
        <f t="shared" si="1820"/>
        <v>5169.3589750000001</v>
      </c>
      <c r="N1083" s="5">
        <f t="shared" si="1820"/>
        <v>7811.6728249999996</v>
      </c>
      <c r="O1083" s="5">
        <f t="shared" si="1820"/>
        <v>0</v>
      </c>
      <c r="P1083" s="5">
        <f t="shared" si="1820"/>
        <v>35.467300000000002</v>
      </c>
      <c r="Q1083" s="5">
        <f t="shared" si="1820"/>
        <v>0</v>
      </c>
      <c r="R1083" s="5">
        <f t="shared" si="1820"/>
        <v>0</v>
      </c>
      <c r="S1083" s="5">
        <f t="shared" si="1820"/>
        <v>106.4019</v>
      </c>
      <c r="T1083" s="5">
        <f t="shared" si="1820"/>
        <v>3005.8536749999998</v>
      </c>
      <c r="U1083" s="5">
        <f t="shared" si="1820"/>
        <v>0</v>
      </c>
      <c r="V1083" s="5">
        <f t="shared" si="1820"/>
        <v>5577.2329249999993</v>
      </c>
      <c r="W1083" s="5">
        <f t="shared" si="1820"/>
        <v>0</v>
      </c>
      <c r="X1083" s="5">
        <f t="shared" si="1820"/>
        <v>3059.0546250000002</v>
      </c>
      <c r="Y1083" s="5">
        <f t="shared" si="1820"/>
        <v>0</v>
      </c>
      <c r="Z1083" s="5">
        <f t="shared" si="1820"/>
        <v>301.47204999999997</v>
      </c>
      <c r="AA1083" s="5">
        <f t="shared" si="1820"/>
        <v>0</v>
      </c>
      <c r="AB1083" s="5">
        <f t="shared" si="1820"/>
        <v>0</v>
      </c>
      <c r="AC1083" s="56"/>
      <c r="AD1083" s="23"/>
    </row>
    <row r="1084" spans="1:30" s="14" customFormat="1" ht="12.5">
      <c r="A1084" s="13" t="s">
        <v>50</v>
      </c>
      <c r="B1084" s="6">
        <f>SUM(B1072:B1082)</f>
        <v>27032066</v>
      </c>
      <c r="C1084" s="135">
        <f>SUM(C1072:C1082)</f>
        <v>2252672.17</v>
      </c>
      <c r="D1084" s="6">
        <f>D1073+D1075+D1077+D1079+D1081+D1083</f>
        <v>877.81567500000006</v>
      </c>
      <c r="E1084" s="6">
        <f>E1073+E1075+E1077+E1079+E1081+E1083</f>
        <v>0</v>
      </c>
      <c r="F1084" s="6">
        <f>F1073+F1075+F1077+F1079+F1081+F1083</f>
        <v>253052.90466599999</v>
      </c>
      <c r="G1084" s="6">
        <f t="shared" ref="G1084:AB1084" si="1821">G1073+G1075+G1077+G1079+G1081+G1083</f>
        <v>0</v>
      </c>
      <c r="H1084" s="6">
        <f t="shared" si="1821"/>
        <v>4078.7395000000001</v>
      </c>
      <c r="I1084" s="6">
        <f t="shared" si="1821"/>
        <v>0</v>
      </c>
      <c r="J1084" s="6">
        <f t="shared" si="1821"/>
        <v>0</v>
      </c>
      <c r="K1084" s="6">
        <f t="shared" si="1821"/>
        <v>0</v>
      </c>
      <c r="L1084" s="6">
        <f t="shared" si="1821"/>
        <v>1969596.195884</v>
      </c>
      <c r="M1084" s="6">
        <f t="shared" si="1821"/>
        <v>5169.3589750000001</v>
      </c>
      <c r="N1084" s="6">
        <f t="shared" si="1821"/>
        <v>7811.6728249999996</v>
      </c>
      <c r="O1084" s="6">
        <f t="shared" si="1821"/>
        <v>0</v>
      </c>
      <c r="P1084" s="6">
        <f t="shared" si="1821"/>
        <v>35.467300000000002</v>
      </c>
      <c r="Q1084" s="6">
        <f t="shared" si="1821"/>
        <v>0</v>
      </c>
      <c r="R1084" s="6">
        <f t="shared" si="1821"/>
        <v>0</v>
      </c>
      <c r="S1084" s="6">
        <f t="shared" si="1821"/>
        <v>106.4019</v>
      </c>
      <c r="T1084" s="6">
        <f t="shared" si="1821"/>
        <v>3005.8536749999998</v>
      </c>
      <c r="U1084" s="6">
        <f t="shared" si="1821"/>
        <v>0</v>
      </c>
      <c r="V1084" s="6">
        <f t="shared" si="1821"/>
        <v>5577.2329249999993</v>
      </c>
      <c r="W1084" s="6">
        <f t="shared" si="1821"/>
        <v>0</v>
      </c>
      <c r="X1084" s="6">
        <f t="shared" si="1821"/>
        <v>3059.0546250000002</v>
      </c>
      <c r="Y1084" s="6">
        <f t="shared" si="1821"/>
        <v>0</v>
      </c>
      <c r="Z1084" s="6">
        <f t="shared" si="1821"/>
        <v>301.47204999999997</v>
      </c>
      <c r="AA1084" s="6">
        <f t="shared" si="1821"/>
        <v>0</v>
      </c>
      <c r="AB1084" s="6">
        <f t="shared" si="1821"/>
        <v>0</v>
      </c>
      <c r="AC1084" s="56"/>
      <c r="AD1084" s="23"/>
    </row>
    <row r="1085" spans="1:30" s="14" customFormat="1" ht="12.5">
      <c r="A1085" s="13"/>
      <c r="B1085" s="6"/>
      <c r="C1085" s="135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56"/>
      <c r="AD1085" s="23"/>
    </row>
    <row r="1086" spans="1:30" s="14" customFormat="1">
      <c r="A1086" s="69"/>
      <c r="C1086" s="136"/>
      <c r="AC1086" s="56"/>
      <c r="AD1086" s="23"/>
    </row>
    <row r="1087" spans="1:30" s="14" customFormat="1" thickBot="1">
      <c r="A1087" s="66" t="s">
        <v>271</v>
      </c>
      <c r="B1087" s="65"/>
      <c r="C1087" s="128"/>
      <c r="D1087" s="65"/>
      <c r="E1087" s="65"/>
      <c r="F1087" s="65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56"/>
      <c r="AD1087" s="23"/>
    </row>
    <row r="1088" spans="1:30" s="14" customFormat="1" thickBot="1">
      <c r="A1088" s="93" t="s">
        <v>1</v>
      </c>
      <c r="B1088" s="94" t="s">
        <v>2</v>
      </c>
      <c r="C1088" s="129" t="s">
        <v>3</v>
      </c>
      <c r="D1088" s="198" t="s">
        <v>4</v>
      </c>
      <c r="E1088" s="199"/>
      <c r="F1088" s="199"/>
      <c r="G1088" s="199"/>
      <c r="H1088" s="199"/>
      <c r="I1088" s="199"/>
      <c r="J1088" s="199"/>
      <c r="K1088" s="199"/>
      <c r="L1088" s="199"/>
      <c r="M1088" s="199"/>
      <c r="N1088" s="199"/>
      <c r="O1088" s="199"/>
      <c r="P1088" s="199"/>
      <c r="Q1088" s="199"/>
      <c r="R1088" s="199"/>
      <c r="S1088" s="199"/>
      <c r="T1088" s="199"/>
      <c r="U1088" s="199"/>
      <c r="V1088" s="199"/>
      <c r="W1088" s="199"/>
      <c r="X1088" s="199"/>
      <c r="Y1088" s="199"/>
      <c r="Z1088" s="103"/>
      <c r="AA1088" s="103"/>
      <c r="AB1088" s="103"/>
      <c r="AC1088" s="56"/>
      <c r="AD1088" s="23"/>
    </row>
    <row r="1089" spans="1:30" s="14" customFormat="1" ht="12.5">
      <c r="A1089" s="95" t="s">
        <v>5</v>
      </c>
      <c r="B1089" s="96" t="s">
        <v>6</v>
      </c>
      <c r="C1089" s="130" t="s">
        <v>6</v>
      </c>
      <c r="D1089" s="97"/>
      <c r="E1089" s="98"/>
      <c r="F1089" s="98"/>
      <c r="G1089" s="98"/>
      <c r="H1089" s="98"/>
      <c r="I1089" s="98"/>
      <c r="J1089" s="98"/>
      <c r="K1089" s="98"/>
      <c r="L1089" s="98"/>
      <c r="M1089" s="98"/>
      <c r="N1089" s="98"/>
      <c r="O1089" s="98"/>
      <c r="P1089" s="98"/>
      <c r="Q1089" s="98"/>
      <c r="R1089" s="98"/>
      <c r="S1089" s="98"/>
      <c r="T1089" s="98"/>
      <c r="U1089" s="98"/>
      <c r="V1089" s="98"/>
      <c r="W1089" s="98"/>
      <c r="X1089" s="98"/>
      <c r="Y1089" s="99"/>
      <c r="Z1089" s="96" t="s">
        <v>7</v>
      </c>
      <c r="AA1089" s="96"/>
      <c r="AB1089" s="96"/>
      <c r="AC1089" s="56"/>
      <c r="AD1089" s="23"/>
    </row>
    <row r="1090" spans="1:30" s="14" customFormat="1" ht="12.5">
      <c r="A1090" s="95" t="s">
        <v>8</v>
      </c>
      <c r="B1090" s="96" t="s">
        <v>9</v>
      </c>
      <c r="C1090" s="130" t="s">
        <v>9</v>
      </c>
      <c r="D1090" s="100" t="s">
        <v>10</v>
      </c>
      <c r="E1090" s="96" t="s">
        <v>11</v>
      </c>
      <c r="F1090" s="96" t="s">
        <v>12</v>
      </c>
      <c r="G1090" s="96" t="s">
        <v>13</v>
      </c>
      <c r="H1090" s="96" t="s">
        <v>14</v>
      </c>
      <c r="I1090" s="96" t="s">
        <v>15</v>
      </c>
      <c r="J1090" s="96" t="s">
        <v>16</v>
      </c>
      <c r="K1090" s="96" t="s">
        <v>17</v>
      </c>
      <c r="L1090" s="96" t="s">
        <v>18</v>
      </c>
      <c r="M1090" s="96" t="s">
        <v>19</v>
      </c>
      <c r="N1090" s="96" t="s">
        <v>20</v>
      </c>
      <c r="O1090" s="96" t="s">
        <v>169</v>
      </c>
      <c r="P1090" s="96" t="s">
        <v>21</v>
      </c>
      <c r="Q1090" s="96" t="s">
        <v>22</v>
      </c>
      <c r="R1090" s="96" t="s">
        <v>23</v>
      </c>
      <c r="S1090" s="96" t="s">
        <v>24</v>
      </c>
      <c r="T1090" s="96" t="s">
        <v>25</v>
      </c>
      <c r="U1090" s="96" t="s">
        <v>26</v>
      </c>
      <c r="V1090" s="96" t="s">
        <v>27</v>
      </c>
      <c r="W1090" s="96" t="s">
        <v>28</v>
      </c>
      <c r="X1090" s="96" t="s">
        <v>29</v>
      </c>
      <c r="Y1090" s="96" t="s">
        <v>30</v>
      </c>
      <c r="Z1090" s="96" t="s">
        <v>31</v>
      </c>
      <c r="AA1090" s="96" t="s">
        <v>484</v>
      </c>
      <c r="AB1090" s="96" t="s">
        <v>467</v>
      </c>
      <c r="AC1090" s="56"/>
      <c r="AD1090" s="23"/>
    </row>
    <row r="1091" spans="1:30" s="14" customFormat="1" ht="12.5">
      <c r="A1091" s="95"/>
      <c r="B1091" s="96"/>
      <c r="C1091" s="130" t="s">
        <v>688</v>
      </c>
      <c r="D1091" s="101"/>
      <c r="E1091" s="102"/>
      <c r="F1091" s="102"/>
      <c r="G1091" s="102"/>
      <c r="H1091" s="102"/>
      <c r="I1091" s="102"/>
      <c r="J1091" s="102"/>
      <c r="K1091" s="102"/>
      <c r="L1091" s="102"/>
      <c r="M1091" s="102"/>
      <c r="N1091" s="102"/>
      <c r="O1091" s="102"/>
      <c r="P1091" s="102"/>
      <c r="Q1091" s="102"/>
      <c r="R1091" s="102"/>
      <c r="S1091" s="102"/>
      <c r="T1091" s="102"/>
      <c r="U1091" s="102"/>
      <c r="V1091" s="102"/>
      <c r="W1091" s="102"/>
      <c r="X1091" s="102"/>
      <c r="Y1091" s="102"/>
      <c r="Z1091" s="102"/>
      <c r="AA1091" s="102"/>
      <c r="AB1091" s="102"/>
      <c r="AC1091" s="56"/>
      <c r="AD1091" s="23"/>
    </row>
    <row r="1092" spans="1:30" s="14" customFormat="1" ht="12.5">
      <c r="A1092" s="78" t="s">
        <v>272</v>
      </c>
      <c r="B1092" s="26">
        <v>28757069</v>
      </c>
      <c r="C1092" s="134">
        <f>ROUND(B1092/12,2)</f>
        <v>2396422.42</v>
      </c>
      <c r="D1092" s="17"/>
      <c r="E1092" s="17">
        <v>4.1300000000000003E-2</v>
      </c>
      <c r="F1092" s="4">
        <v>2.23E-2</v>
      </c>
      <c r="G1092" s="16">
        <v>8.0000000000000004E-4</v>
      </c>
      <c r="H1092" s="17"/>
      <c r="I1092" s="17">
        <v>0.92989999999999995</v>
      </c>
      <c r="J1092" s="17">
        <v>4.1000000000000003E-3</v>
      </c>
      <c r="K1092" s="17"/>
      <c r="L1092" s="4"/>
      <c r="M1092" s="17"/>
      <c r="N1092" s="17">
        <v>1.6000000000000001E-3</v>
      </c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56"/>
      <c r="AD1092" s="23"/>
    </row>
    <row r="1093" spans="1:30" s="14" customFormat="1" ht="12.5">
      <c r="A1093" s="80"/>
      <c r="B1093" s="1"/>
      <c r="C1093" s="134"/>
      <c r="D1093" s="5"/>
      <c r="E1093" s="5">
        <f>$C1092*E1092</f>
        <v>98972.24594600001</v>
      </c>
      <c r="F1093" s="5">
        <f>$C1092*F1092</f>
        <v>53440.219965999997</v>
      </c>
      <c r="G1093" s="5">
        <f>$C1092*G1092</f>
        <v>1917.1379360000001</v>
      </c>
      <c r="H1093" s="5"/>
      <c r="I1093" s="5">
        <f>$C1092*I1092</f>
        <v>2228433.208358</v>
      </c>
      <c r="J1093" s="5">
        <f>$C1092*J1092</f>
        <v>9825.3319220000012</v>
      </c>
      <c r="K1093" s="5"/>
      <c r="L1093" s="5"/>
      <c r="M1093" s="5"/>
      <c r="N1093" s="5">
        <f>$C1092*N1092</f>
        <v>3834.2758720000002</v>
      </c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6"/>
      <c r="AD1093" s="23"/>
    </row>
    <row r="1094" spans="1:30" s="14" customFormat="1" ht="12.5">
      <c r="A1094" s="78" t="s">
        <v>386</v>
      </c>
      <c r="B1094" s="26">
        <v>1354838</v>
      </c>
      <c r="C1094" s="134">
        <f t="shared" ref="C1094" si="1822">ROUND(B1094/12,2)</f>
        <v>112903.17</v>
      </c>
      <c r="D1094" s="4"/>
      <c r="E1094" s="4">
        <v>3.3399999999999999E-2</v>
      </c>
      <c r="F1094" s="4"/>
      <c r="G1094" s="4">
        <v>3.4299999999999997E-2</v>
      </c>
      <c r="H1094" s="4"/>
      <c r="I1094" s="4">
        <v>0.92020000000000002</v>
      </c>
      <c r="J1094" s="4"/>
      <c r="K1094" s="4"/>
      <c r="L1094" s="4">
        <v>1.21E-2</v>
      </c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56"/>
      <c r="AD1094" s="23"/>
    </row>
    <row r="1095" spans="1:30" s="14" customFormat="1" ht="12.5">
      <c r="A1095" s="79"/>
      <c r="B1095" s="9"/>
      <c r="C1095" s="134"/>
      <c r="D1095" s="5"/>
      <c r="E1095" s="5">
        <f>$C1094*E1094</f>
        <v>3770.965878</v>
      </c>
      <c r="F1095" s="5">
        <f>$C1094*F1094</f>
        <v>0</v>
      </c>
      <c r="G1095" s="5">
        <f>$C1094*G1094</f>
        <v>3872.5787309999996</v>
      </c>
      <c r="H1095" s="5"/>
      <c r="I1095" s="5">
        <f>$C1094*I1094</f>
        <v>103893.497034</v>
      </c>
      <c r="J1095" s="5">
        <f>$C1094*J1094</f>
        <v>0</v>
      </c>
      <c r="K1095" s="5"/>
      <c r="L1095" s="5">
        <f>$C1094*L1094</f>
        <v>1366.1283570000001</v>
      </c>
      <c r="M1095" s="5"/>
      <c r="N1095" s="5">
        <f>$C1094*N1094</f>
        <v>0</v>
      </c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6"/>
      <c r="AD1095" s="23"/>
    </row>
    <row r="1096" spans="1:30" customFormat="1" ht="12.5">
      <c r="A1096" s="142" t="s">
        <v>524</v>
      </c>
      <c r="B1096" s="26">
        <v>1387726</v>
      </c>
      <c r="C1096" s="134">
        <f>ROUND(B1096/12,2)</f>
        <v>115643.83</v>
      </c>
      <c r="D1096" s="127">
        <v>1.8E-3</v>
      </c>
      <c r="E1096" s="127">
        <v>0.18679999999999999</v>
      </c>
      <c r="F1096" s="127">
        <v>5.8599999999999999E-2</v>
      </c>
      <c r="G1096" s="127">
        <v>7.85E-2</v>
      </c>
      <c r="H1096" s="127">
        <v>3.32E-2</v>
      </c>
      <c r="I1096" s="127">
        <v>0.3821</v>
      </c>
      <c r="J1096" s="127">
        <v>2.76E-2</v>
      </c>
      <c r="K1096" s="127">
        <v>4.1300000000000003E-2</v>
      </c>
      <c r="L1096" s="127">
        <v>2.23E-2</v>
      </c>
      <c r="M1096" s="127">
        <v>1.9699999999999999E-2</v>
      </c>
      <c r="N1096" s="127">
        <v>5.1499999999999997E-2</v>
      </c>
      <c r="O1096" s="127">
        <v>1.3599999999999999E-2</v>
      </c>
      <c r="P1096" s="127">
        <v>5.0000000000000001E-4</v>
      </c>
      <c r="Q1096" s="127">
        <v>5.1999999999999998E-3</v>
      </c>
      <c r="R1096" s="127">
        <v>4.0000000000000002E-4</v>
      </c>
      <c r="S1096" s="127">
        <v>4.0000000000000002E-4</v>
      </c>
      <c r="T1096" s="127">
        <v>1.0800000000000001E-2</v>
      </c>
      <c r="U1096" s="127">
        <v>1.2500000000000001E-2</v>
      </c>
      <c r="V1096" s="127">
        <v>3.56E-2</v>
      </c>
      <c r="W1096" s="127">
        <v>4.4999999999999997E-3</v>
      </c>
      <c r="X1096" s="127">
        <v>1.17E-2</v>
      </c>
      <c r="Y1096" s="127">
        <v>1.4E-3</v>
      </c>
      <c r="Z1096" s="127"/>
      <c r="AA1096" s="127"/>
      <c r="AB1096" s="127"/>
      <c r="AC1096" s="56"/>
      <c r="AD1096" s="59"/>
    </row>
    <row r="1097" spans="1:30" s="14" customFormat="1" ht="12.5">
      <c r="A1097" s="79"/>
      <c r="B1097" s="9"/>
      <c r="C1097" s="133"/>
      <c r="D1097" s="5">
        <f>$C1096*D1096</f>
        <v>208.158894</v>
      </c>
      <c r="E1097" s="5">
        <f>$C1096*E1096</f>
        <v>21602.267444000001</v>
      </c>
      <c r="F1097" s="5">
        <f>$C1096*F1096</f>
        <v>6776.7284380000001</v>
      </c>
      <c r="G1097" s="5">
        <f>$C1096*G1096</f>
        <v>9078.0406550000007</v>
      </c>
      <c r="H1097" s="5">
        <f t="shared" ref="H1097" si="1823">$C1096*H1096</f>
        <v>3839.3751560000001</v>
      </c>
      <c r="I1097" s="5">
        <f t="shared" ref="I1097" si="1824">$C1096*I1096</f>
        <v>44187.507443000002</v>
      </c>
      <c r="J1097" s="5">
        <f t="shared" ref="J1097:AB1097" si="1825">$C1096*J1096</f>
        <v>3191.7697079999998</v>
      </c>
      <c r="K1097" s="5">
        <f t="shared" si="1825"/>
        <v>4776.0901790000007</v>
      </c>
      <c r="L1097" s="5">
        <f t="shared" si="1825"/>
        <v>2578.8574090000002</v>
      </c>
      <c r="M1097" s="5">
        <f t="shared" si="1825"/>
        <v>2278.1834509999999</v>
      </c>
      <c r="N1097" s="5">
        <f t="shared" si="1825"/>
        <v>5955.6572449999994</v>
      </c>
      <c r="O1097" s="5">
        <f t="shared" si="1825"/>
        <v>1572.7560879999999</v>
      </c>
      <c r="P1097" s="5">
        <f t="shared" si="1825"/>
        <v>57.821915000000004</v>
      </c>
      <c r="Q1097" s="5">
        <f t="shared" si="1825"/>
        <v>601.34791599999994</v>
      </c>
      <c r="R1097" s="5">
        <f t="shared" si="1825"/>
        <v>46.257532000000005</v>
      </c>
      <c r="S1097" s="5">
        <f t="shared" si="1825"/>
        <v>46.257532000000005</v>
      </c>
      <c r="T1097" s="5">
        <f t="shared" si="1825"/>
        <v>1248.9533640000002</v>
      </c>
      <c r="U1097" s="5">
        <f t="shared" si="1825"/>
        <v>1445.5478750000002</v>
      </c>
      <c r="V1097" s="5">
        <f t="shared" si="1825"/>
        <v>4116.9203479999996</v>
      </c>
      <c r="W1097" s="5">
        <f t="shared" si="1825"/>
        <v>520.39723500000002</v>
      </c>
      <c r="X1097" s="5">
        <f t="shared" si="1825"/>
        <v>1353.032811</v>
      </c>
      <c r="Y1097" s="5">
        <f t="shared" si="1825"/>
        <v>161.90136200000001</v>
      </c>
      <c r="Z1097" s="5">
        <f t="shared" si="1825"/>
        <v>0</v>
      </c>
      <c r="AA1097" s="5">
        <f t="shared" si="1825"/>
        <v>0</v>
      </c>
      <c r="AB1097" s="5">
        <f t="shared" si="1825"/>
        <v>0</v>
      </c>
      <c r="AC1097" s="56"/>
      <c r="AD1097" s="23"/>
    </row>
    <row r="1098" spans="1:30" s="14" customFormat="1" ht="12.5">
      <c r="A1098" s="45" t="s">
        <v>50</v>
      </c>
      <c r="B1098" s="30">
        <f>SUM(B1092:B1097)</f>
        <v>31499633</v>
      </c>
      <c r="C1098" s="46">
        <f>SUM(C1092:C1097)</f>
        <v>2624969.42</v>
      </c>
      <c r="D1098" s="46">
        <f>D1093+D1095+D1097</f>
        <v>208.158894</v>
      </c>
      <c r="E1098" s="46">
        <f>E1093+E1095+E1097</f>
        <v>124345.47926800001</v>
      </c>
      <c r="F1098" s="46">
        <f>F1093+F1095+F1097</f>
        <v>60216.948403999995</v>
      </c>
      <c r="G1098" s="46">
        <f t="shared" ref="G1098" si="1826">G1093+G1095+G1097</f>
        <v>14867.757322000001</v>
      </c>
      <c r="H1098" s="46">
        <f t="shared" ref="H1098" si="1827">H1093+H1095+H1097</f>
        <v>3839.3751560000001</v>
      </c>
      <c r="I1098" s="46">
        <f t="shared" ref="I1098:AB1098" si="1828">I1093+I1095+I1097</f>
        <v>2376514.2128350004</v>
      </c>
      <c r="J1098" s="46">
        <f t="shared" si="1828"/>
        <v>13017.101630000001</v>
      </c>
      <c r="K1098" s="46">
        <f t="shared" si="1828"/>
        <v>4776.0901790000007</v>
      </c>
      <c r="L1098" s="46">
        <f t="shared" si="1828"/>
        <v>3944.9857660000002</v>
      </c>
      <c r="M1098" s="46">
        <f t="shared" si="1828"/>
        <v>2278.1834509999999</v>
      </c>
      <c r="N1098" s="46">
        <f t="shared" si="1828"/>
        <v>9789.9331170000005</v>
      </c>
      <c r="O1098" s="46">
        <f t="shared" si="1828"/>
        <v>1572.7560879999999</v>
      </c>
      <c r="P1098" s="46">
        <f t="shared" si="1828"/>
        <v>57.821915000000004</v>
      </c>
      <c r="Q1098" s="46">
        <f t="shared" si="1828"/>
        <v>601.34791599999994</v>
      </c>
      <c r="R1098" s="46">
        <f t="shared" si="1828"/>
        <v>46.257532000000005</v>
      </c>
      <c r="S1098" s="46">
        <f t="shared" si="1828"/>
        <v>46.257532000000005</v>
      </c>
      <c r="T1098" s="46">
        <f t="shared" si="1828"/>
        <v>1248.9533640000002</v>
      </c>
      <c r="U1098" s="46">
        <f t="shared" si="1828"/>
        <v>1445.5478750000002</v>
      </c>
      <c r="V1098" s="46">
        <f t="shared" si="1828"/>
        <v>4116.9203479999996</v>
      </c>
      <c r="W1098" s="46">
        <f t="shared" si="1828"/>
        <v>520.39723500000002</v>
      </c>
      <c r="X1098" s="46">
        <f t="shared" si="1828"/>
        <v>1353.032811</v>
      </c>
      <c r="Y1098" s="46">
        <f t="shared" si="1828"/>
        <v>161.90136200000001</v>
      </c>
      <c r="Z1098" s="46">
        <f t="shared" si="1828"/>
        <v>0</v>
      </c>
      <c r="AA1098" s="46">
        <f t="shared" si="1828"/>
        <v>0</v>
      </c>
      <c r="AB1098" s="46">
        <f t="shared" si="1828"/>
        <v>0</v>
      </c>
      <c r="AC1098" s="56"/>
      <c r="AD1098" s="23"/>
    </row>
    <row r="1099" spans="1:30" s="14" customFormat="1" ht="12.5">
      <c r="A1099" s="13"/>
      <c r="B1099" s="6"/>
      <c r="C1099" s="27"/>
      <c r="D1099" s="27"/>
      <c r="E1099" s="27"/>
      <c r="F1099" s="27"/>
      <c r="G1099" s="27"/>
      <c r="H1099" s="27"/>
      <c r="I1099" s="27"/>
      <c r="J1099" s="27"/>
      <c r="K1099" s="27"/>
      <c r="L1099" s="27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56"/>
      <c r="AD1099" s="23"/>
    </row>
    <row r="1100" spans="1:30" s="14" customFormat="1" ht="12.5">
      <c r="A1100" s="13"/>
      <c r="B1100" s="6"/>
      <c r="C1100" s="135"/>
      <c r="D1100" s="17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56"/>
      <c r="AD1100" s="23"/>
    </row>
    <row r="1101" spans="1:30" s="14" customFormat="1" thickBot="1">
      <c r="A1101" s="66" t="s">
        <v>316</v>
      </c>
      <c r="B1101" s="65"/>
      <c r="C1101" s="128"/>
      <c r="D1101" s="65"/>
      <c r="E1101" s="65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  <c r="Y1101" s="19"/>
      <c r="Z1101" s="19"/>
      <c r="AA1101" s="19"/>
      <c r="AB1101" s="19"/>
      <c r="AC1101" s="56"/>
      <c r="AD1101" s="23"/>
    </row>
    <row r="1102" spans="1:30" s="14" customFormat="1" thickBot="1">
      <c r="A1102" s="93" t="s">
        <v>1</v>
      </c>
      <c r="B1102" s="94" t="s">
        <v>2</v>
      </c>
      <c r="C1102" s="129" t="s">
        <v>3</v>
      </c>
      <c r="D1102" s="198" t="s">
        <v>4</v>
      </c>
      <c r="E1102" s="199"/>
      <c r="F1102" s="199"/>
      <c r="G1102" s="199"/>
      <c r="H1102" s="199"/>
      <c r="I1102" s="199"/>
      <c r="J1102" s="199"/>
      <c r="K1102" s="199"/>
      <c r="L1102" s="199"/>
      <c r="M1102" s="199"/>
      <c r="N1102" s="199"/>
      <c r="O1102" s="199"/>
      <c r="P1102" s="199"/>
      <c r="Q1102" s="199"/>
      <c r="R1102" s="199"/>
      <c r="S1102" s="199"/>
      <c r="T1102" s="199"/>
      <c r="U1102" s="199"/>
      <c r="V1102" s="199"/>
      <c r="W1102" s="199"/>
      <c r="X1102" s="199"/>
      <c r="Y1102" s="199"/>
      <c r="Z1102" s="103"/>
      <c r="AA1102" s="103"/>
      <c r="AB1102" s="103"/>
      <c r="AC1102" s="56"/>
      <c r="AD1102" s="23"/>
    </row>
    <row r="1103" spans="1:30" s="14" customFormat="1" ht="12.5">
      <c r="A1103" s="95" t="s">
        <v>5</v>
      </c>
      <c r="B1103" s="96" t="s">
        <v>6</v>
      </c>
      <c r="C1103" s="130" t="s">
        <v>6</v>
      </c>
      <c r="D1103" s="97"/>
      <c r="E1103" s="98"/>
      <c r="F1103" s="98"/>
      <c r="G1103" s="98"/>
      <c r="H1103" s="98"/>
      <c r="I1103" s="98"/>
      <c r="J1103" s="98"/>
      <c r="K1103" s="98"/>
      <c r="L1103" s="98"/>
      <c r="M1103" s="98"/>
      <c r="N1103" s="98"/>
      <c r="O1103" s="98"/>
      <c r="P1103" s="98"/>
      <c r="Q1103" s="98"/>
      <c r="R1103" s="98"/>
      <c r="S1103" s="98"/>
      <c r="T1103" s="98"/>
      <c r="U1103" s="98"/>
      <c r="V1103" s="98"/>
      <c r="W1103" s="98"/>
      <c r="X1103" s="98"/>
      <c r="Y1103" s="99"/>
      <c r="Z1103" s="96" t="s">
        <v>7</v>
      </c>
      <c r="AA1103" s="96"/>
      <c r="AB1103" s="96"/>
      <c r="AC1103" s="56"/>
      <c r="AD1103" s="23"/>
    </row>
    <row r="1104" spans="1:30" s="14" customFormat="1" ht="12.5">
      <c r="A1104" s="95" t="s">
        <v>8</v>
      </c>
      <c r="B1104" s="96" t="s">
        <v>9</v>
      </c>
      <c r="C1104" s="130" t="s">
        <v>9</v>
      </c>
      <c r="D1104" s="100" t="s">
        <v>10</v>
      </c>
      <c r="E1104" s="96" t="s">
        <v>11</v>
      </c>
      <c r="F1104" s="96" t="s">
        <v>12</v>
      </c>
      <c r="G1104" s="96" t="s">
        <v>13</v>
      </c>
      <c r="H1104" s="96" t="s">
        <v>14</v>
      </c>
      <c r="I1104" s="96" t="s">
        <v>15</v>
      </c>
      <c r="J1104" s="96" t="s">
        <v>16</v>
      </c>
      <c r="K1104" s="96" t="s">
        <v>17</v>
      </c>
      <c r="L1104" s="96" t="s">
        <v>18</v>
      </c>
      <c r="M1104" s="96" t="s">
        <v>19</v>
      </c>
      <c r="N1104" s="96" t="s">
        <v>20</v>
      </c>
      <c r="O1104" s="96" t="s">
        <v>169</v>
      </c>
      <c r="P1104" s="96" t="s">
        <v>21</v>
      </c>
      <c r="Q1104" s="96" t="s">
        <v>22</v>
      </c>
      <c r="R1104" s="96" t="s">
        <v>23</v>
      </c>
      <c r="S1104" s="96" t="s">
        <v>24</v>
      </c>
      <c r="T1104" s="96" t="s">
        <v>25</v>
      </c>
      <c r="U1104" s="96" t="s">
        <v>26</v>
      </c>
      <c r="V1104" s="96" t="s">
        <v>27</v>
      </c>
      <c r="W1104" s="96" t="s">
        <v>28</v>
      </c>
      <c r="X1104" s="96" t="s">
        <v>29</v>
      </c>
      <c r="Y1104" s="96" t="s">
        <v>30</v>
      </c>
      <c r="Z1104" s="96" t="s">
        <v>31</v>
      </c>
      <c r="AA1104" s="96" t="s">
        <v>484</v>
      </c>
      <c r="AB1104" s="96" t="s">
        <v>467</v>
      </c>
      <c r="AC1104" s="56"/>
      <c r="AD1104" s="23"/>
    </row>
    <row r="1105" spans="1:30" s="14" customFormat="1" ht="12.5">
      <c r="A1105" s="95"/>
      <c r="B1105" s="96"/>
      <c r="C1105" s="130" t="s">
        <v>673</v>
      </c>
      <c r="D1105" s="97"/>
      <c r="E1105" s="98"/>
      <c r="F1105" s="98"/>
      <c r="G1105" s="98"/>
      <c r="H1105" s="98"/>
      <c r="I1105" s="98"/>
      <c r="J1105" s="98"/>
      <c r="K1105" s="98"/>
      <c r="L1105" s="98"/>
      <c r="M1105" s="98"/>
      <c r="N1105" s="98"/>
      <c r="O1105" s="98"/>
      <c r="P1105" s="98"/>
      <c r="Q1105" s="98"/>
      <c r="R1105" s="98"/>
      <c r="S1105" s="98"/>
      <c r="T1105" s="98"/>
      <c r="U1105" s="98"/>
      <c r="V1105" s="98"/>
      <c r="W1105" s="98"/>
      <c r="X1105" s="98"/>
      <c r="Y1105" s="98"/>
      <c r="Z1105" s="98"/>
      <c r="AA1105" s="98"/>
      <c r="AB1105" s="98"/>
      <c r="AC1105" s="56"/>
      <c r="AD1105" s="23"/>
    </row>
    <row r="1106" spans="1:30" s="14" customFormat="1" ht="12.5">
      <c r="A1106" s="140" t="s">
        <v>317</v>
      </c>
      <c r="B1106" s="26">
        <v>1417447.3047378128</v>
      </c>
      <c r="C1106" s="134">
        <f>ROUND(B1106/12,2)</f>
        <v>118120.61</v>
      </c>
      <c r="D1106" s="123"/>
      <c r="E1106" s="34"/>
      <c r="F1106" s="37"/>
      <c r="G1106" s="37"/>
      <c r="H1106" s="123"/>
      <c r="I1106" s="123"/>
      <c r="J1106" s="123"/>
      <c r="K1106" s="123"/>
      <c r="L1106" s="37"/>
      <c r="M1106" s="123"/>
      <c r="N1106" s="123"/>
      <c r="O1106" s="123"/>
      <c r="P1106" s="123"/>
      <c r="Q1106" s="123">
        <v>0.35399999999999998</v>
      </c>
      <c r="R1106" s="123"/>
      <c r="S1106" s="123">
        <v>5.67E-2</v>
      </c>
      <c r="T1106" s="123"/>
      <c r="U1106" s="123"/>
      <c r="V1106" s="123"/>
      <c r="W1106" s="123"/>
      <c r="X1106" s="123">
        <v>0.54369999999999996</v>
      </c>
      <c r="Y1106" s="123">
        <v>2.9399999999999999E-2</v>
      </c>
      <c r="Z1106" s="123">
        <v>1.6199999999999999E-2</v>
      </c>
      <c r="AA1106" s="123">
        <v>0</v>
      </c>
      <c r="AB1106" s="123">
        <v>0</v>
      </c>
      <c r="AC1106" s="56"/>
      <c r="AD1106" s="23"/>
    </row>
    <row r="1107" spans="1:30" s="14" customFormat="1" ht="12.5">
      <c r="A1107" s="47"/>
      <c r="B1107" s="146"/>
      <c r="C1107" s="134"/>
      <c r="D1107" s="27">
        <f>$C1106*D1106</f>
        <v>0</v>
      </c>
      <c r="E1107" s="27">
        <f t="shared" ref="E1107" si="1829">$C1106*E1106</f>
        <v>0</v>
      </c>
      <c r="F1107" s="27">
        <f t="shared" ref="F1107" si="1830">$C1106*F1106</f>
        <v>0</v>
      </c>
      <c r="G1107" s="27">
        <f t="shared" ref="G1107:AB1107" si="1831">$C1106*G1106</f>
        <v>0</v>
      </c>
      <c r="H1107" s="27">
        <f t="shared" si="1831"/>
        <v>0</v>
      </c>
      <c r="I1107" s="27">
        <f t="shared" si="1831"/>
        <v>0</v>
      </c>
      <c r="J1107" s="27">
        <f t="shared" si="1831"/>
        <v>0</v>
      </c>
      <c r="K1107" s="27">
        <f t="shared" si="1831"/>
        <v>0</v>
      </c>
      <c r="L1107" s="27">
        <f t="shared" si="1831"/>
        <v>0</v>
      </c>
      <c r="M1107" s="27">
        <f t="shared" si="1831"/>
        <v>0</v>
      </c>
      <c r="N1107" s="27">
        <f t="shared" si="1831"/>
        <v>0</v>
      </c>
      <c r="O1107" s="27">
        <f t="shared" si="1831"/>
        <v>0</v>
      </c>
      <c r="P1107" s="27">
        <f t="shared" si="1831"/>
        <v>0</v>
      </c>
      <c r="Q1107" s="27">
        <f t="shared" si="1831"/>
        <v>41814.695939999998</v>
      </c>
      <c r="R1107" s="27">
        <f t="shared" si="1831"/>
        <v>0</v>
      </c>
      <c r="S1107" s="27">
        <f t="shared" si="1831"/>
        <v>6697.4385869999996</v>
      </c>
      <c r="T1107" s="27">
        <f t="shared" si="1831"/>
        <v>0</v>
      </c>
      <c r="U1107" s="27">
        <f t="shared" si="1831"/>
        <v>0</v>
      </c>
      <c r="V1107" s="27">
        <f t="shared" si="1831"/>
        <v>0</v>
      </c>
      <c r="W1107" s="27">
        <f t="shared" si="1831"/>
        <v>0</v>
      </c>
      <c r="X1107" s="27">
        <f t="shared" si="1831"/>
        <v>64222.175656999992</v>
      </c>
      <c r="Y1107" s="27">
        <f t="shared" si="1831"/>
        <v>3472.745934</v>
      </c>
      <c r="Z1107" s="27">
        <f t="shared" si="1831"/>
        <v>1913.5538819999999</v>
      </c>
      <c r="AA1107" s="27">
        <f t="shared" si="1831"/>
        <v>0</v>
      </c>
      <c r="AB1107" s="27">
        <f t="shared" si="1831"/>
        <v>0</v>
      </c>
      <c r="AC1107" s="56"/>
      <c r="AD1107" s="23"/>
    </row>
    <row r="1108" spans="1:30" s="14" customFormat="1" ht="12.5">
      <c r="A1108" s="140" t="s">
        <v>318</v>
      </c>
      <c r="B1108" s="26">
        <v>698796.92521404801</v>
      </c>
      <c r="C1108" s="134">
        <f t="shared" ref="C1108:C1112" si="1832">ROUND(B1108/12,2)</f>
        <v>58233.08</v>
      </c>
      <c r="D1108" s="123"/>
      <c r="E1108" s="34"/>
      <c r="F1108" s="37"/>
      <c r="G1108" s="37"/>
      <c r="H1108" s="123"/>
      <c r="I1108" s="123"/>
      <c r="J1108" s="123"/>
      <c r="K1108" s="123"/>
      <c r="L1108" s="37"/>
      <c r="M1108" s="123"/>
      <c r="N1108" s="123"/>
      <c r="O1108" s="123"/>
      <c r="P1108" s="123"/>
      <c r="Q1108" s="123">
        <v>0.61770000000000003</v>
      </c>
      <c r="R1108" s="123"/>
      <c r="S1108" s="123">
        <v>0.03</v>
      </c>
      <c r="T1108" s="123"/>
      <c r="U1108" s="123"/>
      <c r="V1108" s="123"/>
      <c r="W1108" s="123"/>
      <c r="X1108" s="123">
        <v>0.32729999999999998</v>
      </c>
      <c r="Y1108" s="123">
        <v>1.4500000000000001E-2</v>
      </c>
      <c r="Z1108" s="123">
        <v>1.0500000000000001E-2</v>
      </c>
      <c r="AA1108" s="123">
        <v>0</v>
      </c>
      <c r="AB1108" s="123">
        <v>0</v>
      </c>
      <c r="AC1108" s="56"/>
      <c r="AD1108" s="23"/>
    </row>
    <row r="1109" spans="1:30" s="14" customFormat="1" ht="12.5">
      <c r="A1109" s="47"/>
      <c r="B1109" s="146"/>
      <c r="C1109" s="134"/>
      <c r="D1109" s="27">
        <f t="shared" ref="D1109" si="1833">$C1108*D1108</f>
        <v>0</v>
      </c>
      <c r="E1109" s="27">
        <f t="shared" ref="E1109" si="1834">$C1108*E1108</f>
        <v>0</v>
      </c>
      <c r="F1109" s="27">
        <f t="shared" ref="F1109:AB1109" si="1835">$C1108*F1108</f>
        <v>0</v>
      </c>
      <c r="G1109" s="27">
        <f t="shared" si="1835"/>
        <v>0</v>
      </c>
      <c r="H1109" s="27">
        <f t="shared" si="1835"/>
        <v>0</v>
      </c>
      <c r="I1109" s="27">
        <f t="shared" si="1835"/>
        <v>0</v>
      </c>
      <c r="J1109" s="27">
        <f t="shared" si="1835"/>
        <v>0</v>
      </c>
      <c r="K1109" s="27">
        <f t="shared" si="1835"/>
        <v>0</v>
      </c>
      <c r="L1109" s="27">
        <f t="shared" si="1835"/>
        <v>0</v>
      </c>
      <c r="M1109" s="27">
        <f t="shared" si="1835"/>
        <v>0</v>
      </c>
      <c r="N1109" s="27">
        <f t="shared" si="1835"/>
        <v>0</v>
      </c>
      <c r="O1109" s="27">
        <f t="shared" si="1835"/>
        <v>0</v>
      </c>
      <c r="P1109" s="27">
        <f t="shared" si="1835"/>
        <v>0</v>
      </c>
      <c r="Q1109" s="27">
        <f t="shared" si="1835"/>
        <v>35970.573516000004</v>
      </c>
      <c r="R1109" s="27">
        <f t="shared" si="1835"/>
        <v>0</v>
      </c>
      <c r="S1109" s="27">
        <f t="shared" si="1835"/>
        <v>1746.9924000000001</v>
      </c>
      <c r="T1109" s="27">
        <f t="shared" si="1835"/>
        <v>0</v>
      </c>
      <c r="U1109" s="27">
        <f t="shared" si="1835"/>
        <v>0</v>
      </c>
      <c r="V1109" s="27">
        <f t="shared" si="1835"/>
        <v>0</v>
      </c>
      <c r="W1109" s="27">
        <f t="shared" si="1835"/>
        <v>0</v>
      </c>
      <c r="X1109" s="27">
        <f t="shared" si="1835"/>
        <v>19059.687084000001</v>
      </c>
      <c r="Y1109" s="27">
        <f t="shared" si="1835"/>
        <v>844.37966000000006</v>
      </c>
      <c r="Z1109" s="27">
        <f t="shared" si="1835"/>
        <v>611.44734000000005</v>
      </c>
      <c r="AA1109" s="27">
        <f t="shared" si="1835"/>
        <v>0</v>
      </c>
      <c r="AB1109" s="27">
        <f t="shared" si="1835"/>
        <v>0</v>
      </c>
      <c r="AC1109" s="56"/>
      <c r="AD1109" s="23"/>
    </row>
    <row r="1110" spans="1:30" s="14" customFormat="1" ht="12.5">
      <c r="A1110" s="140" t="s">
        <v>319</v>
      </c>
      <c r="B1110" s="26">
        <v>883088.05171161809</v>
      </c>
      <c r="C1110" s="134">
        <f t="shared" si="1832"/>
        <v>73590.67</v>
      </c>
      <c r="D1110" s="7">
        <v>2.4500000000000001E-2</v>
      </c>
      <c r="E1110" s="34"/>
      <c r="F1110" s="4"/>
      <c r="G1110" s="4"/>
      <c r="H1110" s="7"/>
      <c r="I1110" s="7"/>
      <c r="J1110" s="7"/>
      <c r="K1110" s="7"/>
      <c r="L1110" s="4"/>
      <c r="M1110" s="7"/>
      <c r="N1110" s="7"/>
      <c r="O1110" s="7"/>
      <c r="P1110" s="7"/>
      <c r="Q1110" s="7">
        <v>0.97550000000000003</v>
      </c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56"/>
      <c r="AD1110" s="23"/>
    </row>
    <row r="1111" spans="1:30" s="14" customFormat="1" ht="12.5">
      <c r="A1111" s="47"/>
      <c r="B1111" s="146"/>
      <c r="C1111" s="134"/>
      <c r="D1111" s="27">
        <f t="shared" ref="D1111" si="1836">$C1110*D1110</f>
        <v>1802.971415</v>
      </c>
      <c r="E1111" s="27">
        <f t="shared" ref="E1111" si="1837">$C1110*E1110</f>
        <v>0</v>
      </c>
      <c r="F1111" s="27">
        <f t="shared" ref="F1111:AB1111" si="1838">$C1110*F1110</f>
        <v>0</v>
      </c>
      <c r="G1111" s="27">
        <f t="shared" si="1838"/>
        <v>0</v>
      </c>
      <c r="H1111" s="27">
        <f t="shared" si="1838"/>
        <v>0</v>
      </c>
      <c r="I1111" s="27">
        <f t="shared" si="1838"/>
        <v>0</v>
      </c>
      <c r="J1111" s="27">
        <f t="shared" si="1838"/>
        <v>0</v>
      </c>
      <c r="K1111" s="27">
        <f t="shared" si="1838"/>
        <v>0</v>
      </c>
      <c r="L1111" s="27">
        <f t="shared" si="1838"/>
        <v>0</v>
      </c>
      <c r="M1111" s="27">
        <f t="shared" si="1838"/>
        <v>0</v>
      </c>
      <c r="N1111" s="27">
        <f t="shared" si="1838"/>
        <v>0</v>
      </c>
      <c r="O1111" s="27">
        <f t="shared" si="1838"/>
        <v>0</v>
      </c>
      <c r="P1111" s="27">
        <f t="shared" si="1838"/>
        <v>0</v>
      </c>
      <c r="Q1111" s="27">
        <f t="shared" si="1838"/>
        <v>71787.698585000006</v>
      </c>
      <c r="R1111" s="27">
        <f t="shared" si="1838"/>
        <v>0</v>
      </c>
      <c r="S1111" s="27">
        <f t="shared" si="1838"/>
        <v>0</v>
      </c>
      <c r="T1111" s="27">
        <f t="shared" si="1838"/>
        <v>0</v>
      </c>
      <c r="U1111" s="27">
        <f t="shared" si="1838"/>
        <v>0</v>
      </c>
      <c r="V1111" s="27">
        <f t="shared" si="1838"/>
        <v>0</v>
      </c>
      <c r="W1111" s="27">
        <f t="shared" si="1838"/>
        <v>0</v>
      </c>
      <c r="X1111" s="27">
        <f t="shared" si="1838"/>
        <v>0</v>
      </c>
      <c r="Y1111" s="27">
        <f t="shared" si="1838"/>
        <v>0</v>
      </c>
      <c r="Z1111" s="27">
        <f t="shared" si="1838"/>
        <v>0</v>
      </c>
      <c r="AA1111" s="27">
        <f t="shared" si="1838"/>
        <v>0</v>
      </c>
      <c r="AB1111" s="27">
        <f t="shared" si="1838"/>
        <v>0</v>
      </c>
      <c r="AC1111" s="56"/>
      <c r="AD1111" s="23"/>
    </row>
    <row r="1112" spans="1:30" s="14" customFormat="1" ht="12.5">
      <c r="A1112" s="140" t="s">
        <v>320</v>
      </c>
      <c r="B1112" s="26">
        <v>21128269.801021662</v>
      </c>
      <c r="C1112" s="134">
        <f t="shared" si="1832"/>
        <v>1760689.15</v>
      </c>
      <c r="D1112" s="123"/>
      <c r="E1112" s="34"/>
      <c r="F1112" s="37"/>
      <c r="G1112" s="37"/>
      <c r="H1112" s="123"/>
      <c r="I1112" s="123"/>
      <c r="J1112" s="123"/>
      <c r="K1112" s="123"/>
      <c r="L1112" s="37"/>
      <c r="M1112" s="123"/>
      <c r="N1112" s="123"/>
      <c r="O1112" s="123"/>
      <c r="P1112" s="123">
        <v>1.77E-2</v>
      </c>
      <c r="Q1112" s="123">
        <v>0.35830000000000001</v>
      </c>
      <c r="R1112" s="123"/>
      <c r="S1112" s="123">
        <v>0.2361</v>
      </c>
      <c r="T1112" s="123"/>
      <c r="U1112" s="123"/>
      <c r="V1112" s="123"/>
      <c r="W1112" s="123"/>
      <c r="X1112" s="123">
        <v>0.35870000000000002</v>
      </c>
      <c r="Y1112" s="123">
        <v>1.43E-2</v>
      </c>
      <c r="Z1112" s="123">
        <v>1.49E-2</v>
      </c>
      <c r="AA1112" s="123">
        <v>0</v>
      </c>
      <c r="AB1112" s="123">
        <v>0</v>
      </c>
      <c r="AC1112" s="56"/>
      <c r="AD1112" s="23"/>
    </row>
    <row r="1113" spans="1:30" s="14" customFormat="1" ht="12.5">
      <c r="A1113" s="47"/>
      <c r="B1113" s="21"/>
      <c r="C1113" s="137"/>
      <c r="D1113" s="27">
        <f t="shared" ref="D1113" si="1839">$C1112*D1112</f>
        <v>0</v>
      </c>
      <c r="E1113" s="27">
        <f t="shared" ref="E1113" si="1840">$C1112*E1112</f>
        <v>0</v>
      </c>
      <c r="F1113" s="27">
        <f t="shared" ref="F1113:AB1113" si="1841">$C1112*F1112</f>
        <v>0</v>
      </c>
      <c r="G1113" s="27">
        <f t="shared" si="1841"/>
        <v>0</v>
      </c>
      <c r="H1113" s="27">
        <f t="shared" si="1841"/>
        <v>0</v>
      </c>
      <c r="I1113" s="27">
        <f t="shared" si="1841"/>
        <v>0</v>
      </c>
      <c r="J1113" s="27">
        <f t="shared" si="1841"/>
        <v>0</v>
      </c>
      <c r="K1113" s="27">
        <f t="shared" si="1841"/>
        <v>0</v>
      </c>
      <c r="L1113" s="27">
        <f t="shared" si="1841"/>
        <v>0</v>
      </c>
      <c r="M1113" s="27">
        <f t="shared" si="1841"/>
        <v>0</v>
      </c>
      <c r="N1113" s="27">
        <f t="shared" si="1841"/>
        <v>0</v>
      </c>
      <c r="O1113" s="27">
        <f t="shared" si="1841"/>
        <v>0</v>
      </c>
      <c r="P1113" s="27">
        <f t="shared" si="1841"/>
        <v>31164.197955</v>
      </c>
      <c r="Q1113" s="27">
        <f t="shared" si="1841"/>
        <v>630854.92244500003</v>
      </c>
      <c r="R1113" s="27">
        <f t="shared" si="1841"/>
        <v>0</v>
      </c>
      <c r="S1113" s="27">
        <f t="shared" si="1841"/>
        <v>415698.708315</v>
      </c>
      <c r="T1113" s="27">
        <f t="shared" si="1841"/>
        <v>0</v>
      </c>
      <c r="U1113" s="27">
        <f t="shared" si="1841"/>
        <v>0</v>
      </c>
      <c r="V1113" s="27">
        <f t="shared" si="1841"/>
        <v>0</v>
      </c>
      <c r="W1113" s="27">
        <f t="shared" si="1841"/>
        <v>0</v>
      </c>
      <c r="X1113" s="27">
        <f t="shared" si="1841"/>
        <v>631559.19810499996</v>
      </c>
      <c r="Y1113" s="27">
        <f t="shared" si="1841"/>
        <v>25177.854844999998</v>
      </c>
      <c r="Z1113" s="27">
        <f t="shared" si="1841"/>
        <v>26234.268334999997</v>
      </c>
      <c r="AA1113" s="27">
        <f t="shared" si="1841"/>
        <v>0</v>
      </c>
      <c r="AB1113" s="27">
        <f t="shared" si="1841"/>
        <v>0</v>
      </c>
      <c r="AC1113" s="56"/>
      <c r="AD1113" s="23"/>
    </row>
    <row r="1114" spans="1:30" s="14" customFormat="1" ht="12.5">
      <c r="A1114" s="71" t="s">
        <v>50</v>
      </c>
      <c r="B1114" s="125">
        <f>SUM(B1106:B1112)</f>
        <v>24127602.082685139</v>
      </c>
      <c r="C1114" s="46">
        <f>SUM(C1106:C1112)</f>
        <v>2010633.5099999998</v>
      </c>
      <c r="D1114" s="46">
        <f>D1107+D1109+D1111+D1113</f>
        <v>1802.971415</v>
      </c>
      <c r="E1114" s="46">
        <f t="shared" ref="E1114" si="1842">E1107+E1109+E1111+E1113</f>
        <v>0</v>
      </c>
      <c r="F1114" s="46">
        <f t="shared" ref="F1114" si="1843">F1107+F1109+F1111+F1113</f>
        <v>0</v>
      </c>
      <c r="G1114" s="46">
        <f t="shared" ref="G1114:AB1114" si="1844">G1107+G1109+G1111+G1113</f>
        <v>0</v>
      </c>
      <c r="H1114" s="46">
        <f t="shared" si="1844"/>
        <v>0</v>
      </c>
      <c r="I1114" s="46">
        <f t="shared" si="1844"/>
        <v>0</v>
      </c>
      <c r="J1114" s="46">
        <f t="shared" si="1844"/>
        <v>0</v>
      </c>
      <c r="K1114" s="46">
        <f t="shared" si="1844"/>
        <v>0</v>
      </c>
      <c r="L1114" s="46">
        <f t="shared" si="1844"/>
        <v>0</v>
      </c>
      <c r="M1114" s="46">
        <f t="shared" si="1844"/>
        <v>0</v>
      </c>
      <c r="N1114" s="46">
        <f t="shared" si="1844"/>
        <v>0</v>
      </c>
      <c r="O1114" s="46">
        <f t="shared" si="1844"/>
        <v>0</v>
      </c>
      <c r="P1114" s="46">
        <f t="shared" si="1844"/>
        <v>31164.197955</v>
      </c>
      <c r="Q1114" s="46">
        <f t="shared" si="1844"/>
        <v>780427.89048600011</v>
      </c>
      <c r="R1114" s="46">
        <f t="shared" si="1844"/>
        <v>0</v>
      </c>
      <c r="S1114" s="46">
        <f t="shared" si="1844"/>
        <v>424143.139302</v>
      </c>
      <c r="T1114" s="46">
        <f t="shared" si="1844"/>
        <v>0</v>
      </c>
      <c r="U1114" s="46">
        <f t="shared" si="1844"/>
        <v>0</v>
      </c>
      <c r="V1114" s="46">
        <f t="shared" si="1844"/>
        <v>0</v>
      </c>
      <c r="W1114" s="46">
        <f t="shared" si="1844"/>
        <v>0</v>
      </c>
      <c r="X1114" s="46">
        <f t="shared" si="1844"/>
        <v>714841.06084599998</v>
      </c>
      <c r="Y1114" s="46">
        <f t="shared" si="1844"/>
        <v>29494.980438999999</v>
      </c>
      <c r="Z1114" s="46">
        <f t="shared" si="1844"/>
        <v>28759.269556999996</v>
      </c>
      <c r="AA1114" s="46">
        <f t="shared" si="1844"/>
        <v>0</v>
      </c>
      <c r="AB1114" s="46">
        <f t="shared" si="1844"/>
        <v>0</v>
      </c>
      <c r="AC1114" s="56"/>
      <c r="AD1114" s="23"/>
    </row>
    <row r="1115" spans="1:30" s="14" customFormat="1" ht="12.5">
      <c r="A1115" s="108"/>
      <c r="B1115" s="109"/>
      <c r="C1115" s="143"/>
      <c r="D1115" s="27"/>
      <c r="E1115" s="27"/>
      <c r="F1115" s="27"/>
      <c r="G1115" s="27"/>
      <c r="H1115" s="27"/>
      <c r="I1115" s="27"/>
      <c r="J1115" s="27"/>
      <c r="K1115" s="2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56"/>
      <c r="AD1115" s="23"/>
    </row>
    <row r="1116" spans="1:30" s="14" customFormat="1" ht="12.5">
      <c r="A1116" s="13"/>
      <c r="B1116" s="6"/>
      <c r="C1116" s="158"/>
      <c r="D1116" s="6"/>
      <c r="E1116" s="6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56"/>
      <c r="AD1116" s="23"/>
    </row>
    <row r="1117" spans="1:30" s="14" customFormat="1" ht="13.5" customHeight="1" thickBot="1">
      <c r="A1117" s="66" t="s">
        <v>324</v>
      </c>
      <c r="B1117" s="65"/>
      <c r="C1117" s="157"/>
      <c r="D1117" s="65"/>
      <c r="E1117" s="65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  <c r="AC1117" s="56"/>
      <c r="AD1117" s="23"/>
    </row>
    <row r="1118" spans="1:30" s="14" customFormat="1" ht="13.5" customHeight="1" thickBot="1">
      <c r="A1118" s="93" t="s">
        <v>1</v>
      </c>
      <c r="B1118" s="94" t="s">
        <v>2</v>
      </c>
      <c r="C1118" s="129" t="s">
        <v>3</v>
      </c>
      <c r="D1118" s="198" t="s">
        <v>4</v>
      </c>
      <c r="E1118" s="199"/>
      <c r="F1118" s="199"/>
      <c r="G1118" s="199"/>
      <c r="H1118" s="199"/>
      <c r="I1118" s="199"/>
      <c r="J1118" s="199"/>
      <c r="K1118" s="199"/>
      <c r="L1118" s="199"/>
      <c r="M1118" s="199"/>
      <c r="N1118" s="199"/>
      <c r="O1118" s="199"/>
      <c r="P1118" s="199"/>
      <c r="Q1118" s="199"/>
      <c r="R1118" s="199"/>
      <c r="S1118" s="199"/>
      <c r="T1118" s="199"/>
      <c r="U1118" s="199"/>
      <c r="V1118" s="199"/>
      <c r="W1118" s="199"/>
      <c r="X1118" s="199"/>
      <c r="Y1118" s="199"/>
      <c r="Z1118" s="103"/>
      <c r="AA1118" s="103"/>
      <c r="AB1118" s="103"/>
      <c r="AC1118" s="56"/>
      <c r="AD1118" s="23"/>
    </row>
    <row r="1119" spans="1:30" s="14" customFormat="1" ht="12.5">
      <c r="A1119" s="95" t="s">
        <v>5</v>
      </c>
      <c r="B1119" s="96" t="s">
        <v>6</v>
      </c>
      <c r="C1119" s="130" t="s">
        <v>6</v>
      </c>
      <c r="D1119" s="97"/>
      <c r="E1119" s="98"/>
      <c r="F1119" s="98"/>
      <c r="G1119" s="98"/>
      <c r="H1119" s="98"/>
      <c r="I1119" s="98"/>
      <c r="J1119" s="98"/>
      <c r="K1119" s="98"/>
      <c r="L1119" s="98"/>
      <c r="M1119" s="98"/>
      <c r="N1119" s="98"/>
      <c r="O1119" s="98"/>
      <c r="P1119" s="98"/>
      <c r="Q1119" s="98"/>
      <c r="R1119" s="98"/>
      <c r="S1119" s="98"/>
      <c r="T1119" s="98"/>
      <c r="U1119" s="98"/>
      <c r="V1119" s="98"/>
      <c r="W1119" s="98"/>
      <c r="X1119" s="98"/>
      <c r="Y1119" s="99"/>
      <c r="Z1119" s="96" t="s">
        <v>7</v>
      </c>
      <c r="AA1119" s="96"/>
      <c r="AB1119" s="96"/>
      <c r="AC1119" s="56"/>
      <c r="AD1119" s="23"/>
    </row>
    <row r="1120" spans="1:30" s="14" customFormat="1" ht="12.5">
      <c r="A1120" s="95" t="s">
        <v>8</v>
      </c>
      <c r="B1120" s="96" t="s">
        <v>9</v>
      </c>
      <c r="C1120" s="130" t="s">
        <v>9</v>
      </c>
      <c r="D1120" s="100" t="s">
        <v>10</v>
      </c>
      <c r="E1120" s="96" t="s">
        <v>11</v>
      </c>
      <c r="F1120" s="96" t="s">
        <v>12</v>
      </c>
      <c r="G1120" s="96" t="s">
        <v>13</v>
      </c>
      <c r="H1120" s="96" t="s">
        <v>14</v>
      </c>
      <c r="I1120" s="96" t="s">
        <v>15</v>
      </c>
      <c r="J1120" s="96" t="s">
        <v>16</v>
      </c>
      <c r="K1120" s="96" t="s">
        <v>17</v>
      </c>
      <c r="L1120" s="96" t="s">
        <v>18</v>
      </c>
      <c r="M1120" s="96" t="s">
        <v>19</v>
      </c>
      <c r="N1120" s="96" t="s">
        <v>20</v>
      </c>
      <c r="O1120" s="96" t="s">
        <v>169</v>
      </c>
      <c r="P1120" s="96" t="s">
        <v>21</v>
      </c>
      <c r="Q1120" s="96" t="s">
        <v>22</v>
      </c>
      <c r="R1120" s="96" t="s">
        <v>23</v>
      </c>
      <c r="S1120" s="96" t="s">
        <v>24</v>
      </c>
      <c r="T1120" s="96" t="s">
        <v>25</v>
      </c>
      <c r="U1120" s="96" t="s">
        <v>26</v>
      </c>
      <c r="V1120" s="96" t="s">
        <v>27</v>
      </c>
      <c r="W1120" s="96" t="s">
        <v>28</v>
      </c>
      <c r="X1120" s="96" t="s">
        <v>29</v>
      </c>
      <c r="Y1120" s="96" t="s">
        <v>30</v>
      </c>
      <c r="Z1120" s="96" t="s">
        <v>31</v>
      </c>
      <c r="AA1120" s="96" t="s">
        <v>484</v>
      </c>
      <c r="AB1120" s="96" t="s">
        <v>467</v>
      </c>
      <c r="AC1120" s="56"/>
      <c r="AD1120" s="23"/>
    </row>
    <row r="1121" spans="1:30" s="14" customFormat="1" ht="12.5">
      <c r="A1121" s="95"/>
      <c r="B1121" s="96"/>
      <c r="C1121" s="130" t="s">
        <v>673</v>
      </c>
      <c r="D1121" s="97"/>
      <c r="E1121" s="98"/>
      <c r="F1121" s="98"/>
      <c r="G1121" s="98"/>
      <c r="H1121" s="98"/>
      <c r="I1121" s="98"/>
      <c r="J1121" s="98"/>
      <c r="K1121" s="98"/>
      <c r="L1121" s="98"/>
      <c r="M1121" s="98"/>
      <c r="N1121" s="98"/>
      <c r="O1121" s="98"/>
      <c r="P1121" s="98"/>
      <c r="Q1121" s="98"/>
      <c r="R1121" s="98"/>
      <c r="S1121" s="98"/>
      <c r="T1121" s="98"/>
      <c r="U1121" s="98"/>
      <c r="V1121" s="98"/>
      <c r="W1121" s="98"/>
      <c r="X1121" s="98"/>
      <c r="Y1121" s="98"/>
      <c r="Z1121" s="98"/>
      <c r="AA1121" s="98"/>
      <c r="AB1121" s="98"/>
      <c r="AC1121" s="56"/>
      <c r="AD1121" s="23"/>
    </row>
    <row r="1122" spans="1:30" s="14" customFormat="1" ht="12.5">
      <c r="A1122" s="140" t="s">
        <v>325</v>
      </c>
      <c r="B1122" s="26">
        <v>2205096.9950873018</v>
      </c>
      <c r="C1122" s="134">
        <f>ROUND(B1122/12,2)</f>
        <v>183758.07999999999</v>
      </c>
      <c r="D1122" s="123">
        <v>6.7100000000000007E-2</v>
      </c>
      <c r="E1122" s="34"/>
      <c r="F1122" s="37">
        <v>3.9699999999999999E-2</v>
      </c>
      <c r="G1122" s="37"/>
      <c r="H1122" s="123"/>
      <c r="I1122" s="123"/>
      <c r="J1122" s="123"/>
      <c r="K1122" s="123"/>
      <c r="L1122" s="37"/>
      <c r="M1122" s="123">
        <v>9.0999999999999998E-2</v>
      </c>
      <c r="N1122" s="123"/>
      <c r="O1122" s="123"/>
      <c r="P1122" s="123"/>
      <c r="Q1122" s="123">
        <v>0.16850000000000001</v>
      </c>
      <c r="R1122" s="123">
        <v>0.1053</v>
      </c>
      <c r="S1122" s="123">
        <v>1.6899999999999998E-2</v>
      </c>
      <c r="T1122" s="123">
        <v>0.19</v>
      </c>
      <c r="U1122" s="123"/>
      <c r="V1122" s="123"/>
      <c r="W1122" s="123">
        <v>8.5000000000000006E-2</v>
      </c>
      <c r="X1122" s="123">
        <v>0.22670000000000001</v>
      </c>
      <c r="Y1122" s="123">
        <v>3.3999999999999998E-3</v>
      </c>
      <c r="Z1122" s="123">
        <v>6.4000000000000003E-3</v>
      </c>
      <c r="AA1122" s="123">
        <v>0</v>
      </c>
      <c r="AB1122" s="123">
        <v>0</v>
      </c>
      <c r="AC1122" s="56"/>
      <c r="AD1122" s="23"/>
    </row>
    <row r="1123" spans="1:30" s="14" customFormat="1" ht="12.5">
      <c r="A1123" s="47"/>
      <c r="B1123" s="21"/>
      <c r="C1123" s="134"/>
      <c r="D1123" s="27">
        <f>$C1122*D1122</f>
        <v>12330.167168</v>
      </c>
      <c r="E1123" s="27">
        <f t="shared" ref="E1123" si="1845">$C1122*E1122</f>
        <v>0</v>
      </c>
      <c r="F1123" s="27">
        <f t="shared" ref="F1123" si="1846">$C1122*F1122</f>
        <v>7295.1957759999996</v>
      </c>
      <c r="G1123" s="27">
        <f t="shared" ref="G1123:AB1123" si="1847">$C1122*G1122</f>
        <v>0</v>
      </c>
      <c r="H1123" s="27">
        <f t="shared" si="1847"/>
        <v>0</v>
      </c>
      <c r="I1123" s="27">
        <f t="shared" si="1847"/>
        <v>0</v>
      </c>
      <c r="J1123" s="27">
        <f t="shared" si="1847"/>
        <v>0</v>
      </c>
      <c r="K1123" s="27">
        <f t="shared" si="1847"/>
        <v>0</v>
      </c>
      <c r="L1123" s="27">
        <f t="shared" si="1847"/>
        <v>0</v>
      </c>
      <c r="M1123" s="27">
        <f t="shared" si="1847"/>
        <v>16721.985279999997</v>
      </c>
      <c r="N1123" s="27">
        <f t="shared" si="1847"/>
        <v>0</v>
      </c>
      <c r="O1123" s="27">
        <f t="shared" si="1847"/>
        <v>0</v>
      </c>
      <c r="P1123" s="27">
        <f t="shared" si="1847"/>
        <v>0</v>
      </c>
      <c r="Q1123" s="27">
        <f t="shared" si="1847"/>
        <v>30963.23648</v>
      </c>
      <c r="R1123" s="27">
        <f t="shared" si="1847"/>
        <v>19349.725824000001</v>
      </c>
      <c r="S1123" s="27">
        <f t="shared" si="1847"/>
        <v>3105.5115519999995</v>
      </c>
      <c r="T1123" s="27">
        <f t="shared" si="1847"/>
        <v>34914.035199999998</v>
      </c>
      <c r="U1123" s="27">
        <f t="shared" si="1847"/>
        <v>0</v>
      </c>
      <c r="V1123" s="27">
        <f t="shared" si="1847"/>
        <v>0</v>
      </c>
      <c r="W1123" s="27">
        <f t="shared" si="1847"/>
        <v>15619.436799999999</v>
      </c>
      <c r="X1123" s="27">
        <f t="shared" si="1847"/>
        <v>41657.956736</v>
      </c>
      <c r="Y1123" s="27">
        <f t="shared" si="1847"/>
        <v>624.77747199999988</v>
      </c>
      <c r="Z1123" s="27">
        <f t="shared" si="1847"/>
        <v>1176.051712</v>
      </c>
      <c r="AA1123" s="27">
        <f t="shared" si="1847"/>
        <v>0</v>
      </c>
      <c r="AB1123" s="27">
        <f t="shared" si="1847"/>
        <v>0</v>
      </c>
      <c r="AC1123" s="56"/>
      <c r="AD1123" s="23"/>
    </row>
    <row r="1124" spans="1:30" s="14" customFormat="1" ht="12.5">
      <c r="A1124" s="78" t="s">
        <v>326</v>
      </c>
      <c r="B1124" s="26">
        <f>584361.083152616/2</f>
        <v>292180.54157630802</v>
      </c>
      <c r="C1124" s="134">
        <f t="shared" ref="C1124:C1180" si="1848">ROUND(B1124/12,2)</f>
        <v>24348.38</v>
      </c>
      <c r="D1124" s="35">
        <v>1.5800000000000002E-2</v>
      </c>
      <c r="E1124" s="35">
        <v>0.1371</v>
      </c>
      <c r="F1124" s="35">
        <v>5.4899999999999997E-2</v>
      </c>
      <c r="G1124" s="35">
        <v>7.6899999999999996E-2</v>
      </c>
      <c r="H1124" s="35">
        <v>4.1599999999999998E-2</v>
      </c>
      <c r="I1124" s="35">
        <v>0.13250000000000001</v>
      </c>
      <c r="J1124" s="35">
        <v>2.07E-2</v>
      </c>
      <c r="K1124" s="35">
        <v>3.1800000000000002E-2</v>
      </c>
      <c r="L1124" s="35">
        <v>1.6500000000000001E-2</v>
      </c>
      <c r="M1124" s="35">
        <v>2.5700000000000001E-2</v>
      </c>
      <c r="N1124" s="35">
        <v>0.14199999999999999</v>
      </c>
      <c r="O1124" s="35">
        <v>2.3E-2</v>
      </c>
      <c r="P1124" s="35">
        <v>0</v>
      </c>
      <c r="Q1124" s="35">
        <v>3.7999999999999999E-2</v>
      </c>
      <c r="R1124" s="35">
        <v>1.8800000000000001E-2</v>
      </c>
      <c r="S1124" s="35">
        <v>4.1999999999999997E-3</v>
      </c>
      <c r="T1124" s="35">
        <v>5.3199999999999997E-2</v>
      </c>
      <c r="U1124" s="35">
        <v>1.8100000000000002E-2</v>
      </c>
      <c r="V1124" s="35">
        <v>3.7900000000000003E-2</v>
      </c>
      <c r="W1124" s="35">
        <v>4.58E-2</v>
      </c>
      <c r="X1124" s="35">
        <v>6.2399999999999997E-2</v>
      </c>
      <c r="Y1124" s="35">
        <v>2.5000000000000001E-3</v>
      </c>
      <c r="Z1124" s="4">
        <v>0</v>
      </c>
      <c r="AA1124" s="4">
        <v>5.9999999999999995E-4</v>
      </c>
      <c r="AB1124" s="4">
        <v>0</v>
      </c>
      <c r="AC1124" s="56"/>
      <c r="AD1124" s="23"/>
    </row>
    <row r="1125" spans="1:30" s="14" customFormat="1" ht="12.5">
      <c r="A1125" s="79"/>
      <c r="B1125" s="27"/>
      <c r="C1125" s="134"/>
      <c r="D1125" s="5">
        <f>$C1124*D1124</f>
        <v>384.70440400000007</v>
      </c>
      <c r="E1125" s="5">
        <f t="shared" ref="E1125" si="1849">$C1124*E1124</f>
        <v>3338.162898</v>
      </c>
      <c r="F1125" s="5">
        <f t="shared" ref="F1125" si="1850">$C1124*F1124</f>
        <v>1336.726062</v>
      </c>
      <c r="G1125" s="5">
        <f t="shared" ref="G1125:AB1125" si="1851">$C1124*G1124</f>
        <v>1872.3904219999999</v>
      </c>
      <c r="H1125" s="5">
        <f t="shared" si="1851"/>
        <v>1012.892608</v>
      </c>
      <c r="I1125" s="5">
        <f t="shared" si="1851"/>
        <v>3226.1603500000001</v>
      </c>
      <c r="J1125" s="5">
        <f t="shared" si="1851"/>
        <v>504.01146599999998</v>
      </c>
      <c r="K1125" s="5">
        <f t="shared" si="1851"/>
        <v>774.27848400000005</v>
      </c>
      <c r="L1125" s="5">
        <f t="shared" si="1851"/>
        <v>401.74827000000005</v>
      </c>
      <c r="M1125" s="5">
        <f t="shared" si="1851"/>
        <v>625.75336600000003</v>
      </c>
      <c r="N1125" s="5">
        <f t="shared" si="1851"/>
        <v>3457.4699599999999</v>
      </c>
      <c r="O1125" s="5">
        <f t="shared" si="1851"/>
        <v>560.01274000000001</v>
      </c>
      <c r="P1125" s="5">
        <f t="shared" si="1851"/>
        <v>0</v>
      </c>
      <c r="Q1125" s="5">
        <f t="shared" si="1851"/>
        <v>925.23843999999997</v>
      </c>
      <c r="R1125" s="5">
        <f t="shared" si="1851"/>
        <v>457.74954400000001</v>
      </c>
      <c r="S1125" s="5">
        <f t="shared" si="1851"/>
        <v>102.26319599999999</v>
      </c>
      <c r="T1125" s="5">
        <f t="shared" si="1851"/>
        <v>1295.3338160000001</v>
      </c>
      <c r="U1125" s="5">
        <f t="shared" si="1851"/>
        <v>440.70567800000003</v>
      </c>
      <c r="V1125" s="5">
        <f t="shared" si="1851"/>
        <v>922.80360200000007</v>
      </c>
      <c r="W1125" s="5">
        <f t="shared" si="1851"/>
        <v>1115.155804</v>
      </c>
      <c r="X1125" s="5">
        <f t="shared" si="1851"/>
        <v>1519.3389119999999</v>
      </c>
      <c r="Y1125" s="5">
        <f t="shared" si="1851"/>
        <v>60.870950000000001</v>
      </c>
      <c r="Z1125" s="5">
        <f t="shared" si="1851"/>
        <v>0</v>
      </c>
      <c r="AA1125" s="5">
        <f t="shared" si="1851"/>
        <v>14.609027999999999</v>
      </c>
      <c r="AB1125" s="5">
        <f t="shared" si="1851"/>
        <v>0</v>
      </c>
      <c r="AC1125" s="56"/>
      <c r="AD1125" s="23"/>
    </row>
    <row r="1126" spans="1:30" s="14" customFormat="1" ht="12.5">
      <c r="A1126" s="78" t="s">
        <v>454</v>
      </c>
      <c r="B1126" s="26">
        <f>584361.083152616/2</f>
        <v>292180.54157630802</v>
      </c>
      <c r="C1126" s="134">
        <f t="shared" si="1848"/>
        <v>24348.38</v>
      </c>
      <c r="D1126" s="4">
        <v>4.7399999999999998E-2</v>
      </c>
      <c r="E1126" s="4"/>
      <c r="F1126" s="4">
        <v>0.14430000000000001</v>
      </c>
      <c r="G1126" s="4"/>
      <c r="H1126" s="4"/>
      <c r="I1126" s="4"/>
      <c r="J1126" s="4"/>
      <c r="K1126" s="4"/>
      <c r="L1126" s="4"/>
      <c r="M1126" s="4">
        <v>4.3900000000000002E-2</v>
      </c>
      <c r="N1126" s="4"/>
      <c r="O1126" s="4"/>
      <c r="P1126" s="4"/>
      <c r="Q1126" s="4">
        <v>0.158</v>
      </c>
      <c r="R1126" s="4">
        <v>9.0999999999999998E-2</v>
      </c>
      <c r="S1126" s="4">
        <v>1.6799999999999999E-2</v>
      </c>
      <c r="T1126" s="4">
        <v>0.17180000000000001</v>
      </c>
      <c r="U1126" s="4"/>
      <c r="V1126" s="4">
        <v>9.2799999999999994E-2</v>
      </c>
      <c r="W1126" s="4"/>
      <c r="X1126" s="4">
        <v>0.22520000000000001</v>
      </c>
      <c r="Y1126" s="4">
        <v>8.8000000000000005E-3</v>
      </c>
      <c r="Z1126" s="4"/>
      <c r="AA1126" s="4"/>
      <c r="AB1126" s="4"/>
      <c r="AC1126" s="56"/>
      <c r="AD1126" s="23"/>
    </row>
    <row r="1127" spans="1:30" s="14" customFormat="1" ht="12.5">
      <c r="A1127" s="79"/>
      <c r="B1127" s="9"/>
      <c r="C1127" s="134"/>
      <c r="D1127" s="5">
        <f t="shared" ref="D1127" si="1852">$C1126*D1126</f>
        <v>1154.113212</v>
      </c>
      <c r="E1127" s="5">
        <f t="shared" ref="E1127" si="1853">$C1126*E1126</f>
        <v>0</v>
      </c>
      <c r="F1127" s="5">
        <f t="shared" ref="F1127:O1127" si="1854">$C1126*F1126</f>
        <v>3513.4712340000005</v>
      </c>
      <c r="G1127" s="5">
        <f t="shared" si="1854"/>
        <v>0</v>
      </c>
      <c r="H1127" s="5">
        <f t="shared" si="1854"/>
        <v>0</v>
      </c>
      <c r="I1127" s="5">
        <f t="shared" si="1854"/>
        <v>0</v>
      </c>
      <c r="J1127" s="5">
        <f t="shared" si="1854"/>
        <v>0</v>
      </c>
      <c r="K1127" s="5">
        <f t="shared" si="1854"/>
        <v>0</v>
      </c>
      <c r="L1127" s="5">
        <f t="shared" si="1854"/>
        <v>0</v>
      </c>
      <c r="M1127" s="5">
        <f t="shared" si="1854"/>
        <v>1068.8938820000001</v>
      </c>
      <c r="N1127" s="5">
        <f t="shared" si="1854"/>
        <v>0</v>
      </c>
      <c r="O1127" s="5">
        <f t="shared" si="1854"/>
        <v>0</v>
      </c>
      <c r="P1127" s="5">
        <f t="shared" ref="P1127" si="1855">$C1126*P1126</f>
        <v>0</v>
      </c>
      <c r="Q1127" s="5">
        <f t="shared" ref="Q1127" si="1856">$C1126*Q1126</f>
        <v>3847.0440400000002</v>
      </c>
      <c r="R1127" s="5">
        <f t="shared" ref="R1127:AB1127" si="1857">$C1126*R1126</f>
        <v>2215.7025800000001</v>
      </c>
      <c r="S1127" s="5">
        <f t="shared" si="1857"/>
        <v>409.05278399999997</v>
      </c>
      <c r="T1127" s="5">
        <f t="shared" si="1857"/>
        <v>4183.051684</v>
      </c>
      <c r="U1127" s="5">
        <f t="shared" si="1857"/>
        <v>0</v>
      </c>
      <c r="V1127" s="5">
        <f t="shared" si="1857"/>
        <v>2259.5296640000001</v>
      </c>
      <c r="W1127" s="5">
        <f t="shared" si="1857"/>
        <v>0</v>
      </c>
      <c r="X1127" s="5">
        <f t="shared" si="1857"/>
        <v>5483.2551760000006</v>
      </c>
      <c r="Y1127" s="5">
        <f t="shared" si="1857"/>
        <v>214.26574400000001</v>
      </c>
      <c r="Z1127" s="5">
        <f t="shared" si="1857"/>
        <v>0</v>
      </c>
      <c r="AA1127" s="5">
        <f t="shared" si="1857"/>
        <v>0</v>
      </c>
      <c r="AB1127" s="5">
        <f t="shared" si="1857"/>
        <v>0</v>
      </c>
      <c r="AC1127" s="56"/>
      <c r="AD1127" s="23"/>
    </row>
    <row r="1128" spans="1:30" s="14" customFormat="1" ht="12.5">
      <c r="A1128" s="78" t="s">
        <v>327</v>
      </c>
      <c r="B1128" s="26">
        <v>238086.31922849201</v>
      </c>
      <c r="C1128" s="134">
        <f t="shared" si="1848"/>
        <v>19840.53</v>
      </c>
      <c r="D1128" s="35">
        <v>8.5800000000000001E-2</v>
      </c>
      <c r="E1128" s="35"/>
      <c r="F1128" s="35">
        <v>1.6899999999999998E-2</v>
      </c>
      <c r="G1128" s="35"/>
      <c r="H1128" s="35"/>
      <c r="I1128" s="35"/>
      <c r="J1128" s="35"/>
      <c r="K1128" s="35"/>
      <c r="L1128" s="35"/>
      <c r="M1128" s="35">
        <v>0.12239999999999999</v>
      </c>
      <c r="N1128" s="35"/>
      <c r="O1128" s="35"/>
      <c r="P1128" s="35"/>
      <c r="Q1128" s="35">
        <v>0.18160000000000001</v>
      </c>
      <c r="R1128" s="35">
        <v>1.55E-2</v>
      </c>
      <c r="S1128" s="35">
        <v>1.77E-2</v>
      </c>
      <c r="T1128" s="35">
        <v>0.21779999999999999</v>
      </c>
      <c r="U1128" s="35"/>
      <c r="V1128" s="35"/>
      <c r="W1128" s="35">
        <v>6.4000000000000001E-2</v>
      </c>
      <c r="X1128" s="35">
        <v>0.26129999999999998</v>
      </c>
      <c r="Y1128" s="35">
        <v>9.7000000000000003E-3</v>
      </c>
      <c r="Z1128" s="37">
        <v>7.3000000000000001E-3</v>
      </c>
      <c r="AA1128" s="37">
        <v>0</v>
      </c>
      <c r="AB1128" s="37">
        <v>0</v>
      </c>
      <c r="AC1128" s="56"/>
      <c r="AD1128" s="23"/>
    </row>
    <row r="1129" spans="1:30" s="14" customFormat="1" ht="12.5">
      <c r="A1129" s="79"/>
      <c r="B1129" s="27"/>
      <c r="C1129" s="134"/>
      <c r="D1129" s="36">
        <f>$C1128*D1128</f>
        <v>1702.3174739999999</v>
      </c>
      <c r="E1129" s="36">
        <f t="shared" ref="E1129" si="1858">$C1128*E1128</f>
        <v>0</v>
      </c>
      <c r="F1129" s="36">
        <f t="shared" ref="F1129" si="1859">$C1128*F1128</f>
        <v>335.30495699999994</v>
      </c>
      <c r="G1129" s="36">
        <f t="shared" ref="G1129:AB1129" si="1860">$C1128*G1128</f>
        <v>0</v>
      </c>
      <c r="H1129" s="36">
        <f t="shared" si="1860"/>
        <v>0</v>
      </c>
      <c r="I1129" s="36">
        <f t="shared" si="1860"/>
        <v>0</v>
      </c>
      <c r="J1129" s="36">
        <f t="shared" si="1860"/>
        <v>0</v>
      </c>
      <c r="K1129" s="36">
        <f t="shared" si="1860"/>
        <v>0</v>
      </c>
      <c r="L1129" s="36">
        <f t="shared" si="1860"/>
        <v>0</v>
      </c>
      <c r="M1129" s="36">
        <f t="shared" si="1860"/>
        <v>2428.4808719999996</v>
      </c>
      <c r="N1129" s="36">
        <f t="shared" si="1860"/>
        <v>0</v>
      </c>
      <c r="O1129" s="36">
        <f t="shared" si="1860"/>
        <v>0</v>
      </c>
      <c r="P1129" s="36">
        <f t="shared" si="1860"/>
        <v>0</v>
      </c>
      <c r="Q1129" s="36">
        <f t="shared" si="1860"/>
        <v>3603.0402479999998</v>
      </c>
      <c r="R1129" s="36">
        <f t="shared" si="1860"/>
        <v>307.52821499999999</v>
      </c>
      <c r="S1129" s="36">
        <f t="shared" si="1860"/>
        <v>351.17738099999997</v>
      </c>
      <c r="T1129" s="36">
        <f t="shared" si="1860"/>
        <v>4321.2674339999994</v>
      </c>
      <c r="U1129" s="36">
        <f t="shared" si="1860"/>
        <v>0</v>
      </c>
      <c r="V1129" s="36">
        <f t="shared" si="1860"/>
        <v>0</v>
      </c>
      <c r="W1129" s="36">
        <f t="shared" si="1860"/>
        <v>1269.7939199999998</v>
      </c>
      <c r="X1129" s="36">
        <f t="shared" si="1860"/>
        <v>5184.330488999999</v>
      </c>
      <c r="Y1129" s="36">
        <f t="shared" si="1860"/>
        <v>192.45314099999999</v>
      </c>
      <c r="Z1129" s="36">
        <f t="shared" si="1860"/>
        <v>144.835869</v>
      </c>
      <c r="AA1129" s="36">
        <f t="shared" si="1860"/>
        <v>0</v>
      </c>
      <c r="AB1129" s="36">
        <f t="shared" si="1860"/>
        <v>0</v>
      </c>
      <c r="AC1129" s="56"/>
      <c r="AD1129" s="23"/>
    </row>
    <row r="1130" spans="1:30" s="14" customFormat="1" ht="12.5">
      <c r="A1130" s="78" t="s">
        <v>328</v>
      </c>
      <c r="B1130" s="26">
        <v>191104.14081391998</v>
      </c>
      <c r="C1130" s="134">
        <f t="shared" si="1848"/>
        <v>15925.35</v>
      </c>
      <c r="D1130" s="35">
        <v>8.5800000000000001E-2</v>
      </c>
      <c r="E1130" s="35"/>
      <c r="F1130" s="35">
        <v>1.6899999999999998E-2</v>
      </c>
      <c r="G1130" s="35"/>
      <c r="H1130" s="35"/>
      <c r="I1130" s="35"/>
      <c r="J1130" s="35"/>
      <c r="K1130" s="35"/>
      <c r="L1130" s="35"/>
      <c r="M1130" s="35">
        <v>0.12239999999999999</v>
      </c>
      <c r="N1130" s="35"/>
      <c r="O1130" s="35"/>
      <c r="P1130" s="35"/>
      <c r="Q1130" s="35">
        <v>0.18160000000000001</v>
      </c>
      <c r="R1130" s="35">
        <v>1.55E-2</v>
      </c>
      <c r="S1130" s="35">
        <v>1.77E-2</v>
      </c>
      <c r="T1130" s="35">
        <v>0.21779999999999999</v>
      </c>
      <c r="U1130" s="35"/>
      <c r="V1130" s="35"/>
      <c r="W1130" s="35">
        <v>6.4000000000000001E-2</v>
      </c>
      <c r="X1130" s="35">
        <v>0.26129999999999998</v>
      </c>
      <c r="Y1130" s="35">
        <v>9.7000000000000003E-3</v>
      </c>
      <c r="Z1130" s="37">
        <v>7.3000000000000001E-3</v>
      </c>
      <c r="AA1130" s="37">
        <v>0</v>
      </c>
      <c r="AB1130" s="37">
        <v>0</v>
      </c>
      <c r="AC1130" s="56"/>
      <c r="AD1130" s="23"/>
    </row>
    <row r="1131" spans="1:30" s="14" customFormat="1" ht="12.5">
      <c r="A1131" s="79"/>
      <c r="B1131" s="27"/>
      <c r="C1131" s="134"/>
      <c r="D1131" s="36">
        <f>$C1130*D1130</f>
        <v>1366.3950300000001</v>
      </c>
      <c r="E1131" s="36">
        <f t="shared" ref="E1131" si="1861">$C1130*E1130</f>
        <v>0</v>
      </c>
      <c r="F1131" s="36">
        <f t="shared" ref="F1131" si="1862">$C1130*F1130</f>
        <v>269.13841499999995</v>
      </c>
      <c r="G1131" s="36">
        <f t="shared" ref="G1131:AB1131" si="1863">$C1130*G1130</f>
        <v>0</v>
      </c>
      <c r="H1131" s="36">
        <f t="shared" si="1863"/>
        <v>0</v>
      </c>
      <c r="I1131" s="36">
        <f t="shared" si="1863"/>
        <v>0</v>
      </c>
      <c r="J1131" s="36">
        <f t="shared" si="1863"/>
        <v>0</v>
      </c>
      <c r="K1131" s="36">
        <f t="shared" si="1863"/>
        <v>0</v>
      </c>
      <c r="L1131" s="36">
        <f t="shared" si="1863"/>
        <v>0</v>
      </c>
      <c r="M1131" s="36">
        <f t="shared" si="1863"/>
        <v>1949.2628399999999</v>
      </c>
      <c r="N1131" s="36">
        <f t="shared" si="1863"/>
        <v>0</v>
      </c>
      <c r="O1131" s="36">
        <f t="shared" si="1863"/>
        <v>0</v>
      </c>
      <c r="P1131" s="36">
        <f t="shared" si="1863"/>
        <v>0</v>
      </c>
      <c r="Q1131" s="36">
        <f t="shared" si="1863"/>
        <v>2892.0435600000001</v>
      </c>
      <c r="R1131" s="36">
        <f t="shared" si="1863"/>
        <v>246.84292500000001</v>
      </c>
      <c r="S1131" s="36">
        <f t="shared" si="1863"/>
        <v>281.87869499999999</v>
      </c>
      <c r="T1131" s="36">
        <f t="shared" si="1863"/>
        <v>3468.5412299999998</v>
      </c>
      <c r="U1131" s="36">
        <f t="shared" si="1863"/>
        <v>0</v>
      </c>
      <c r="V1131" s="36">
        <f t="shared" si="1863"/>
        <v>0</v>
      </c>
      <c r="W1131" s="36">
        <f t="shared" si="1863"/>
        <v>1019.2224</v>
      </c>
      <c r="X1131" s="36">
        <f t="shared" si="1863"/>
        <v>4161.2939550000001</v>
      </c>
      <c r="Y1131" s="36">
        <f t="shared" si="1863"/>
        <v>154.47589500000001</v>
      </c>
      <c r="Z1131" s="36">
        <f t="shared" si="1863"/>
        <v>116.255055</v>
      </c>
      <c r="AA1131" s="36">
        <f t="shared" si="1863"/>
        <v>0</v>
      </c>
      <c r="AB1131" s="36">
        <f t="shared" si="1863"/>
        <v>0</v>
      </c>
      <c r="AC1131" s="56"/>
      <c r="AD1131" s="23"/>
    </row>
    <row r="1132" spans="1:30" s="14" customFormat="1" ht="12.5">
      <c r="A1132" s="78" t="s">
        <v>329</v>
      </c>
      <c r="B1132" s="26">
        <v>168814.02917389799</v>
      </c>
      <c r="C1132" s="134">
        <f t="shared" si="1848"/>
        <v>14067.84</v>
      </c>
      <c r="D1132" s="35">
        <v>8.5800000000000001E-2</v>
      </c>
      <c r="E1132" s="35"/>
      <c r="F1132" s="35">
        <v>1.6899999999999998E-2</v>
      </c>
      <c r="G1132" s="35"/>
      <c r="H1132" s="35"/>
      <c r="I1132" s="35"/>
      <c r="J1132" s="35"/>
      <c r="K1132" s="35"/>
      <c r="L1132" s="35"/>
      <c r="M1132" s="35">
        <v>0.12239999999999999</v>
      </c>
      <c r="N1132" s="35"/>
      <c r="O1132" s="35"/>
      <c r="P1132" s="35"/>
      <c r="Q1132" s="35">
        <v>0.18160000000000001</v>
      </c>
      <c r="R1132" s="35">
        <v>1.55E-2</v>
      </c>
      <c r="S1132" s="35">
        <v>1.77E-2</v>
      </c>
      <c r="T1132" s="35">
        <v>0.21779999999999999</v>
      </c>
      <c r="U1132" s="35"/>
      <c r="V1132" s="35"/>
      <c r="W1132" s="35">
        <v>6.4000000000000001E-2</v>
      </c>
      <c r="X1132" s="35">
        <v>0.26129999999999998</v>
      </c>
      <c r="Y1132" s="35">
        <v>9.7000000000000003E-3</v>
      </c>
      <c r="Z1132" s="37">
        <v>7.3000000000000001E-3</v>
      </c>
      <c r="AA1132" s="37">
        <v>0</v>
      </c>
      <c r="AB1132" s="37">
        <v>0</v>
      </c>
      <c r="AC1132" s="56"/>
      <c r="AD1132" s="23"/>
    </row>
    <row r="1133" spans="1:30" s="14" customFormat="1" ht="12.5">
      <c r="A1133" s="79"/>
      <c r="B1133" s="27"/>
      <c r="C1133" s="134"/>
      <c r="D1133" s="36">
        <f>$C1132*D1132</f>
        <v>1207.0206720000001</v>
      </c>
      <c r="E1133" s="36">
        <f t="shared" ref="E1133" si="1864">$C1132*E1132</f>
        <v>0</v>
      </c>
      <c r="F1133" s="36">
        <f t="shared" ref="F1133" si="1865">$C1132*F1132</f>
        <v>237.74649599999998</v>
      </c>
      <c r="G1133" s="36">
        <f t="shared" ref="G1133:AB1133" si="1866">$C1132*G1132</f>
        <v>0</v>
      </c>
      <c r="H1133" s="36">
        <f t="shared" si="1866"/>
        <v>0</v>
      </c>
      <c r="I1133" s="36">
        <f t="shared" si="1866"/>
        <v>0</v>
      </c>
      <c r="J1133" s="36">
        <f t="shared" si="1866"/>
        <v>0</v>
      </c>
      <c r="K1133" s="36">
        <f t="shared" si="1866"/>
        <v>0</v>
      </c>
      <c r="L1133" s="36">
        <f t="shared" si="1866"/>
        <v>0</v>
      </c>
      <c r="M1133" s="36">
        <f t="shared" si="1866"/>
        <v>1721.9036160000001</v>
      </c>
      <c r="N1133" s="36">
        <f t="shared" si="1866"/>
        <v>0</v>
      </c>
      <c r="O1133" s="36">
        <f t="shared" si="1866"/>
        <v>0</v>
      </c>
      <c r="P1133" s="36">
        <f t="shared" si="1866"/>
        <v>0</v>
      </c>
      <c r="Q1133" s="36">
        <f t="shared" si="1866"/>
        <v>2554.719744</v>
      </c>
      <c r="R1133" s="36">
        <f t="shared" si="1866"/>
        <v>218.05152000000001</v>
      </c>
      <c r="S1133" s="36">
        <f t="shared" si="1866"/>
        <v>249.00076800000002</v>
      </c>
      <c r="T1133" s="36">
        <f t="shared" si="1866"/>
        <v>3063.9755519999999</v>
      </c>
      <c r="U1133" s="36">
        <f t="shared" si="1866"/>
        <v>0</v>
      </c>
      <c r="V1133" s="36">
        <f t="shared" si="1866"/>
        <v>0</v>
      </c>
      <c r="W1133" s="36">
        <f t="shared" si="1866"/>
        <v>900.34176000000002</v>
      </c>
      <c r="X1133" s="36">
        <f t="shared" si="1866"/>
        <v>3675.9265919999998</v>
      </c>
      <c r="Y1133" s="36">
        <f t="shared" si="1866"/>
        <v>136.45804800000002</v>
      </c>
      <c r="Z1133" s="36">
        <f t="shared" si="1866"/>
        <v>102.695232</v>
      </c>
      <c r="AA1133" s="36">
        <f t="shared" si="1866"/>
        <v>0</v>
      </c>
      <c r="AB1133" s="36">
        <f t="shared" si="1866"/>
        <v>0</v>
      </c>
      <c r="AC1133" s="56"/>
      <c r="AD1133" s="23"/>
    </row>
    <row r="1134" spans="1:30" s="14" customFormat="1" ht="12.5">
      <c r="A1134" s="78" t="s">
        <v>330</v>
      </c>
      <c r="B1134" s="26">
        <v>397240.66996668401</v>
      </c>
      <c r="C1134" s="134">
        <f t="shared" si="1848"/>
        <v>33103.39</v>
      </c>
      <c r="D1134" s="35">
        <v>8.5800000000000001E-2</v>
      </c>
      <c r="E1134" s="35"/>
      <c r="F1134" s="35">
        <v>1.6899999999999998E-2</v>
      </c>
      <c r="G1134" s="35"/>
      <c r="H1134" s="35"/>
      <c r="I1134" s="35"/>
      <c r="J1134" s="35"/>
      <c r="K1134" s="35"/>
      <c r="L1134" s="35"/>
      <c r="M1134" s="35">
        <v>0.12239999999999999</v>
      </c>
      <c r="N1134" s="35"/>
      <c r="O1134" s="35"/>
      <c r="P1134" s="35"/>
      <c r="Q1134" s="35">
        <v>0.18160000000000001</v>
      </c>
      <c r="R1134" s="35">
        <v>1.55E-2</v>
      </c>
      <c r="S1134" s="35">
        <v>1.77E-2</v>
      </c>
      <c r="T1134" s="35">
        <v>0.21779999999999999</v>
      </c>
      <c r="U1134" s="35"/>
      <c r="V1134" s="35"/>
      <c r="W1134" s="35">
        <v>6.4000000000000001E-2</v>
      </c>
      <c r="X1134" s="35">
        <v>0.26129999999999998</v>
      </c>
      <c r="Y1134" s="35">
        <v>9.7000000000000003E-3</v>
      </c>
      <c r="Z1134" s="37">
        <v>7.3000000000000001E-3</v>
      </c>
      <c r="AA1134" s="37">
        <v>0</v>
      </c>
      <c r="AB1134" s="37">
        <v>0</v>
      </c>
      <c r="AC1134" s="56"/>
      <c r="AD1134" s="23"/>
    </row>
    <row r="1135" spans="1:30" s="14" customFormat="1" ht="12.5">
      <c r="A1135" s="79"/>
      <c r="B1135" s="27"/>
      <c r="C1135" s="134"/>
      <c r="D1135" s="36">
        <f>$C1134*D1134</f>
        <v>2840.2708619999999</v>
      </c>
      <c r="E1135" s="36">
        <f t="shared" ref="E1135" si="1867">$C1134*E1134</f>
        <v>0</v>
      </c>
      <c r="F1135" s="36">
        <f t="shared" ref="F1135" si="1868">$C1134*F1134</f>
        <v>559.44729099999995</v>
      </c>
      <c r="G1135" s="36">
        <f t="shared" ref="G1135:AB1135" si="1869">$C1134*G1134</f>
        <v>0</v>
      </c>
      <c r="H1135" s="36">
        <f t="shared" si="1869"/>
        <v>0</v>
      </c>
      <c r="I1135" s="36">
        <f t="shared" si="1869"/>
        <v>0</v>
      </c>
      <c r="J1135" s="36">
        <f t="shared" si="1869"/>
        <v>0</v>
      </c>
      <c r="K1135" s="36">
        <f t="shared" si="1869"/>
        <v>0</v>
      </c>
      <c r="L1135" s="36">
        <f t="shared" si="1869"/>
        <v>0</v>
      </c>
      <c r="M1135" s="36">
        <f t="shared" si="1869"/>
        <v>4051.8549359999997</v>
      </c>
      <c r="N1135" s="36">
        <f t="shared" si="1869"/>
        <v>0</v>
      </c>
      <c r="O1135" s="36">
        <f t="shared" si="1869"/>
        <v>0</v>
      </c>
      <c r="P1135" s="36">
        <f t="shared" si="1869"/>
        <v>0</v>
      </c>
      <c r="Q1135" s="36">
        <f t="shared" si="1869"/>
        <v>6011.5756240000001</v>
      </c>
      <c r="R1135" s="36">
        <f t="shared" si="1869"/>
        <v>513.10254499999996</v>
      </c>
      <c r="S1135" s="36">
        <f t="shared" si="1869"/>
        <v>585.93000300000006</v>
      </c>
      <c r="T1135" s="36">
        <f t="shared" si="1869"/>
        <v>7209.9183419999999</v>
      </c>
      <c r="U1135" s="36">
        <f t="shared" si="1869"/>
        <v>0</v>
      </c>
      <c r="V1135" s="36">
        <f t="shared" si="1869"/>
        <v>0</v>
      </c>
      <c r="W1135" s="36">
        <f t="shared" si="1869"/>
        <v>2118.6169599999998</v>
      </c>
      <c r="X1135" s="36">
        <f t="shared" si="1869"/>
        <v>8649.9158069999994</v>
      </c>
      <c r="Y1135" s="36">
        <f t="shared" si="1869"/>
        <v>321.10288300000002</v>
      </c>
      <c r="Z1135" s="36">
        <f t="shared" si="1869"/>
        <v>241.65474699999999</v>
      </c>
      <c r="AA1135" s="36">
        <f t="shared" si="1869"/>
        <v>0</v>
      </c>
      <c r="AB1135" s="36">
        <f t="shared" si="1869"/>
        <v>0</v>
      </c>
      <c r="AC1135" s="56"/>
      <c r="AD1135" s="23"/>
    </row>
    <row r="1136" spans="1:30" s="14" customFormat="1" ht="12.5">
      <c r="A1136" s="78" t="s">
        <v>331</v>
      </c>
      <c r="B1136" s="26">
        <v>2025164.08543975</v>
      </c>
      <c r="C1136" s="134">
        <f t="shared" si="1848"/>
        <v>168763.67</v>
      </c>
      <c r="D1136" s="35"/>
      <c r="E1136" s="35"/>
      <c r="F1136" s="35">
        <v>0.1009</v>
      </c>
      <c r="G1136" s="35"/>
      <c r="H1136" s="35"/>
      <c r="I1136" s="35"/>
      <c r="J1136" s="35"/>
      <c r="K1136" s="35"/>
      <c r="L1136" s="35"/>
      <c r="M1136" s="35"/>
      <c r="N1136" s="35"/>
      <c r="O1136" s="35"/>
      <c r="P1136" s="35">
        <v>4.8999999999999998E-3</v>
      </c>
      <c r="Q1136" s="35">
        <v>5.1400000000000001E-2</v>
      </c>
      <c r="R1136" s="35"/>
      <c r="S1136" s="35">
        <v>5.4000000000000003E-3</v>
      </c>
      <c r="T1136" s="35"/>
      <c r="U1136" s="35">
        <v>0.70709999999999995</v>
      </c>
      <c r="V1136" s="35"/>
      <c r="W1136" s="35"/>
      <c r="X1136" s="35">
        <v>0.121</v>
      </c>
      <c r="Y1136" s="35">
        <v>4.7999999999999996E-3</v>
      </c>
      <c r="Z1136" s="37">
        <v>4.4999999999999997E-3</v>
      </c>
      <c r="AA1136" s="37">
        <v>0</v>
      </c>
      <c r="AB1136" s="37">
        <v>0</v>
      </c>
      <c r="AC1136" s="56"/>
      <c r="AD1136" s="23"/>
    </row>
    <row r="1137" spans="1:30" s="14" customFormat="1" ht="12.5">
      <c r="A1137" s="79"/>
      <c r="B1137" s="27"/>
      <c r="C1137" s="134"/>
      <c r="D1137" s="36">
        <f>$C1136*D1136</f>
        <v>0</v>
      </c>
      <c r="E1137" s="36">
        <f t="shared" ref="E1137" si="1870">$C1136*E1136</f>
        <v>0</v>
      </c>
      <c r="F1137" s="36">
        <f t="shared" ref="F1137" si="1871">$C1136*F1136</f>
        <v>17028.254303000002</v>
      </c>
      <c r="G1137" s="36">
        <f t="shared" ref="G1137:AB1137" si="1872">$C1136*G1136</f>
        <v>0</v>
      </c>
      <c r="H1137" s="36">
        <f t="shared" si="1872"/>
        <v>0</v>
      </c>
      <c r="I1137" s="36">
        <f t="shared" si="1872"/>
        <v>0</v>
      </c>
      <c r="J1137" s="36">
        <f t="shared" si="1872"/>
        <v>0</v>
      </c>
      <c r="K1137" s="36">
        <f t="shared" si="1872"/>
        <v>0</v>
      </c>
      <c r="L1137" s="36">
        <f t="shared" si="1872"/>
        <v>0</v>
      </c>
      <c r="M1137" s="36">
        <f t="shared" si="1872"/>
        <v>0</v>
      </c>
      <c r="N1137" s="36">
        <f t="shared" si="1872"/>
        <v>0</v>
      </c>
      <c r="O1137" s="36">
        <f t="shared" si="1872"/>
        <v>0</v>
      </c>
      <c r="P1137" s="36">
        <f t="shared" si="1872"/>
        <v>826.94198300000005</v>
      </c>
      <c r="Q1137" s="36">
        <f t="shared" si="1872"/>
        <v>8674.4526380000007</v>
      </c>
      <c r="R1137" s="36">
        <f t="shared" si="1872"/>
        <v>0</v>
      </c>
      <c r="S1137" s="36">
        <f t="shared" si="1872"/>
        <v>911.32381800000007</v>
      </c>
      <c r="T1137" s="36">
        <f t="shared" si="1872"/>
        <v>0</v>
      </c>
      <c r="U1137" s="36">
        <f t="shared" si="1872"/>
        <v>119332.79105699999</v>
      </c>
      <c r="V1137" s="36">
        <f t="shared" si="1872"/>
        <v>0</v>
      </c>
      <c r="W1137" s="36">
        <f t="shared" si="1872"/>
        <v>0</v>
      </c>
      <c r="X1137" s="36">
        <f t="shared" si="1872"/>
        <v>20420.404070000001</v>
      </c>
      <c r="Y1137" s="36">
        <f t="shared" si="1872"/>
        <v>810.06561599999998</v>
      </c>
      <c r="Z1137" s="36">
        <f t="shared" si="1872"/>
        <v>759.43651499999999</v>
      </c>
      <c r="AA1137" s="36">
        <f t="shared" si="1872"/>
        <v>0</v>
      </c>
      <c r="AB1137" s="36">
        <f t="shared" si="1872"/>
        <v>0</v>
      </c>
      <c r="AC1137" s="56"/>
      <c r="AD1137" s="23"/>
    </row>
    <row r="1138" spans="1:30" s="14" customFormat="1" ht="12.5">
      <c r="A1138" s="78" t="s">
        <v>332</v>
      </c>
      <c r="B1138" s="26">
        <v>11969633.411504</v>
      </c>
      <c r="C1138" s="134">
        <f t="shared" si="1848"/>
        <v>997469.45</v>
      </c>
      <c r="D1138" s="35"/>
      <c r="E1138" s="35"/>
      <c r="F1138" s="35">
        <v>0.33200000000000002</v>
      </c>
      <c r="G1138" s="35"/>
      <c r="H1138" s="35"/>
      <c r="I1138" s="35"/>
      <c r="J1138" s="35"/>
      <c r="K1138" s="35"/>
      <c r="L1138" s="35"/>
      <c r="M1138" s="35"/>
      <c r="N1138" s="35"/>
      <c r="O1138" s="35"/>
      <c r="P1138" s="35">
        <v>4.4000000000000003E-3</v>
      </c>
      <c r="Q1138" s="35">
        <v>8.6400000000000005E-2</v>
      </c>
      <c r="R1138" s="35">
        <v>5.5199999999999999E-2</v>
      </c>
      <c r="S1138" s="35">
        <v>8.6E-3</v>
      </c>
      <c r="T1138" s="35"/>
      <c r="U1138" s="35">
        <v>0.36809999999999998</v>
      </c>
      <c r="V1138" s="35"/>
      <c r="W1138" s="35"/>
      <c r="X1138" s="35">
        <v>0.13550000000000001</v>
      </c>
      <c r="Y1138" s="35">
        <v>5.4000000000000003E-3</v>
      </c>
      <c r="Z1138" s="37">
        <v>4.4000000000000003E-3</v>
      </c>
      <c r="AA1138" s="37">
        <v>0</v>
      </c>
      <c r="AB1138" s="37">
        <v>0</v>
      </c>
      <c r="AC1138" s="56"/>
      <c r="AD1138" s="23"/>
    </row>
    <row r="1139" spans="1:30" s="14" customFormat="1" ht="12.5">
      <c r="A1139" s="79"/>
      <c r="B1139" s="27"/>
      <c r="C1139" s="134"/>
      <c r="D1139" s="36">
        <f>$C1138*D1138</f>
        <v>0</v>
      </c>
      <c r="E1139" s="36">
        <f t="shared" ref="E1139" si="1873">$C1138*E1138</f>
        <v>0</v>
      </c>
      <c r="F1139" s="36">
        <f t="shared" ref="F1139" si="1874">$C1138*F1138</f>
        <v>331159.85739999998</v>
      </c>
      <c r="G1139" s="36">
        <f t="shared" ref="G1139:AB1139" si="1875">$C1138*G1138</f>
        <v>0</v>
      </c>
      <c r="H1139" s="36">
        <f t="shared" si="1875"/>
        <v>0</v>
      </c>
      <c r="I1139" s="36">
        <f t="shared" si="1875"/>
        <v>0</v>
      </c>
      <c r="J1139" s="36">
        <f t="shared" si="1875"/>
        <v>0</v>
      </c>
      <c r="K1139" s="36">
        <f t="shared" si="1875"/>
        <v>0</v>
      </c>
      <c r="L1139" s="36">
        <f t="shared" si="1875"/>
        <v>0</v>
      </c>
      <c r="M1139" s="36">
        <f t="shared" si="1875"/>
        <v>0</v>
      </c>
      <c r="N1139" s="36">
        <f t="shared" si="1875"/>
        <v>0</v>
      </c>
      <c r="O1139" s="36">
        <f t="shared" si="1875"/>
        <v>0</v>
      </c>
      <c r="P1139" s="36">
        <f t="shared" si="1875"/>
        <v>4388.8655799999997</v>
      </c>
      <c r="Q1139" s="36">
        <f t="shared" si="1875"/>
        <v>86181.360480000003</v>
      </c>
      <c r="R1139" s="36">
        <f t="shared" si="1875"/>
        <v>55060.313639999993</v>
      </c>
      <c r="S1139" s="36">
        <f t="shared" si="1875"/>
        <v>8578.2372699999996</v>
      </c>
      <c r="T1139" s="36">
        <f t="shared" si="1875"/>
        <v>0</v>
      </c>
      <c r="U1139" s="36">
        <f t="shared" si="1875"/>
        <v>367168.50454499997</v>
      </c>
      <c r="V1139" s="36">
        <f t="shared" si="1875"/>
        <v>0</v>
      </c>
      <c r="W1139" s="36">
        <f t="shared" si="1875"/>
        <v>0</v>
      </c>
      <c r="X1139" s="36">
        <f t="shared" si="1875"/>
        <v>135157.11047499999</v>
      </c>
      <c r="Y1139" s="36">
        <f t="shared" si="1875"/>
        <v>5386.3350300000002</v>
      </c>
      <c r="Z1139" s="36">
        <f t="shared" si="1875"/>
        <v>4388.8655799999997</v>
      </c>
      <c r="AA1139" s="36">
        <f t="shared" si="1875"/>
        <v>0</v>
      </c>
      <c r="AB1139" s="36">
        <f t="shared" si="1875"/>
        <v>0</v>
      </c>
      <c r="AC1139" s="56"/>
      <c r="AD1139" s="23"/>
    </row>
    <row r="1140" spans="1:30" s="14" customFormat="1" ht="12.5">
      <c r="A1140" s="78" t="s">
        <v>333</v>
      </c>
      <c r="B1140" s="26">
        <v>319214.39009531803</v>
      </c>
      <c r="C1140" s="134">
        <f t="shared" si="1848"/>
        <v>26601.200000000001</v>
      </c>
      <c r="D1140" s="35">
        <v>1.5800000000000002E-2</v>
      </c>
      <c r="E1140" s="35">
        <v>0.1371</v>
      </c>
      <c r="F1140" s="35">
        <v>5.4899999999999997E-2</v>
      </c>
      <c r="G1140" s="35">
        <v>7.6899999999999996E-2</v>
      </c>
      <c r="H1140" s="35">
        <v>4.1599999999999998E-2</v>
      </c>
      <c r="I1140" s="35">
        <v>0.13250000000000001</v>
      </c>
      <c r="J1140" s="35">
        <v>2.07E-2</v>
      </c>
      <c r="K1140" s="35">
        <v>3.1800000000000002E-2</v>
      </c>
      <c r="L1140" s="35">
        <v>1.6500000000000001E-2</v>
      </c>
      <c r="M1140" s="35">
        <v>2.5700000000000001E-2</v>
      </c>
      <c r="N1140" s="35">
        <v>0.14199999999999999</v>
      </c>
      <c r="O1140" s="35">
        <v>2.3E-2</v>
      </c>
      <c r="P1140" s="35">
        <v>0</v>
      </c>
      <c r="Q1140" s="35">
        <v>3.7999999999999999E-2</v>
      </c>
      <c r="R1140" s="35">
        <v>1.8800000000000001E-2</v>
      </c>
      <c r="S1140" s="35">
        <v>4.1999999999999997E-3</v>
      </c>
      <c r="T1140" s="35">
        <v>5.3199999999999997E-2</v>
      </c>
      <c r="U1140" s="35">
        <v>1.8100000000000002E-2</v>
      </c>
      <c r="V1140" s="35">
        <v>3.7900000000000003E-2</v>
      </c>
      <c r="W1140" s="35">
        <v>4.58E-2</v>
      </c>
      <c r="X1140" s="35">
        <v>6.2399999999999997E-2</v>
      </c>
      <c r="Y1140" s="35">
        <v>2.5000000000000001E-3</v>
      </c>
      <c r="Z1140" s="4">
        <v>0</v>
      </c>
      <c r="AA1140" s="4">
        <v>5.9999999999999995E-4</v>
      </c>
      <c r="AB1140" s="4">
        <v>0</v>
      </c>
      <c r="AC1140" s="56"/>
      <c r="AD1140" s="23"/>
    </row>
    <row r="1141" spans="1:30" s="14" customFormat="1" ht="12.5">
      <c r="A1141" s="79"/>
      <c r="B1141" s="27"/>
      <c r="C1141" s="134"/>
      <c r="D1141" s="5">
        <f>$C1140*D1140</f>
        <v>420.29896000000008</v>
      </c>
      <c r="E1141" s="5">
        <f t="shared" ref="E1141" si="1876">$C1140*E1140</f>
        <v>3647.0245199999999</v>
      </c>
      <c r="F1141" s="5">
        <f t="shared" ref="F1141" si="1877">$C1140*F1140</f>
        <v>1460.40588</v>
      </c>
      <c r="G1141" s="5">
        <f t="shared" ref="G1141:AB1141" si="1878">$C1140*G1140</f>
        <v>2045.63228</v>
      </c>
      <c r="H1141" s="5">
        <f t="shared" si="1878"/>
        <v>1106.6099199999999</v>
      </c>
      <c r="I1141" s="5">
        <f t="shared" si="1878"/>
        <v>3524.6590000000001</v>
      </c>
      <c r="J1141" s="5">
        <f t="shared" si="1878"/>
        <v>550.64484000000004</v>
      </c>
      <c r="K1141" s="5">
        <f t="shared" si="1878"/>
        <v>845.91816000000006</v>
      </c>
      <c r="L1141" s="5">
        <f t="shared" si="1878"/>
        <v>438.91980000000001</v>
      </c>
      <c r="M1141" s="5">
        <f t="shared" si="1878"/>
        <v>683.65084000000002</v>
      </c>
      <c r="N1141" s="5">
        <f t="shared" si="1878"/>
        <v>3777.3703999999998</v>
      </c>
      <c r="O1141" s="5">
        <f t="shared" si="1878"/>
        <v>611.82759999999996</v>
      </c>
      <c r="P1141" s="5">
        <f t="shared" si="1878"/>
        <v>0</v>
      </c>
      <c r="Q1141" s="5">
        <f t="shared" si="1878"/>
        <v>1010.8456</v>
      </c>
      <c r="R1141" s="5">
        <f t="shared" si="1878"/>
        <v>500.10256000000004</v>
      </c>
      <c r="S1141" s="5">
        <f t="shared" si="1878"/>
        <v>111.72503999999999</v>
      </c>
      <c r="T1141" s="5">
        <f t="shared" si="1878"/>
        <v>1415.1838399999999</v>
      </c>
      <c r="U1141" s="5">
        <f t="shared" si="1878"/>
        <v>481.48172000000005</v>
      </c>
      <c r="V1141" s="5">
        <f t="shared" si="1878"/>
        <v>1008.1854800000001</v>
      </c>
      <c r="W1141" s="5">
        <f t="shared" si="1878"/>
        <v>1218.3349600000001</v>
      </c>
      <c r="X1141" s="5">
        <f t="shared" si="1878"/>
        <v>1659.91488</v>
      </c>
      <c r="Y1141" s="5">
        <f t="shared" si="1878"/>
        <v>66.503</v>
      </c>
      <c r="Z1141" s="5">
        <f t="shared" si="1878"/>
        <v>0</v>
      </c>
      <c r="AA1141" s="5">
        <f t="shared" si="1878"/>
        <v>15.960719999999998</v>
      </c>
      <c r="AB1141" s="5">
        <f t="shared" si="1878"/>
        <v>0</v>
      </c>
      <c r="AC1141" s="56"/>
      <c r="AD1141" s="23"/>
    </row>
    <row r="1142" spans="1:30" s="14" customFormat="1" ht="12.5">
      <c r="A1142" s="78" t="s">
        <v>334</v>
      </c>
      <c r="B1142" s="26">
        <v>-144816.11824719401</v>
      </c>
      <c r="C1142" s="134">
        <f t="shared" si="1848"/>
        <v>-12068.01</v>
      </c>
      <c r="D1142" s="35"/>
      <c r="E1142" s="35"/>
      <c r="F1142" s="35"/>
      <c r="G1142" s="35"/>
      <c r="H1142" s="35">
        <v>0.2228</v>
      </c>
      <c r="I1142" s="35"/>
      <c r="J1142" s="35"/>
      <c r="K1142" s="35"/>
      <c r="L1142" s="35"/>
      <c r="M1142" s="35"/>
      <c r="N1142" s="35"/>
      <c r="O1142" s="35"/>
      <c r="P1142" s="35"/>
      <c r="Q1142" s="35"/>
      <c r="R1142" s="35">
        <v>1.7600000000000001E-2</v>
      </c>
      <c r="S1142" s="35"/>
      <c r="T1142" s="35"/>
      <c r="U1142" s="35"/>
      <c r="V1142" s="35"/>
      <c r="W1142" s="35">
        <v>0.75960000000000005</v>
      </c>
      <c r="X1142" s="35"/>
      <c r="Y1142" s="35"/>
      <c r="Z1142" s="4"/>
      <c r="AA1142" s="4"/>
      <c r="AB1142" s="4"/>
      <c r="AC1142" s="56"/>
      <c r="AD1142" s="23"/>
    </row>
    <row r="1143" spans="1:30" s="14" customFormat="1" ht="12.5">
      <c r="A1143" s="79"/>
      <c r="B1143" s="27"/>
      <c r="C1143" s="134"/>
      <c r="D1143" s="5">
        <f t="shared" ref="D1143" si="1879">$C1142*D1142</f>
        <v>0</v>
      </c>
      <c r="E1143" s="5">
        <f t="shared" ref="E1143" si="1880">$C1142*E1142</f>
        <v>0</v>
      </c>
      <c r="F1143" s="5">
        <f t="shared" ref="F1143:O1143" si="1881">$C1142*F1142</f>
        <v>0</v>
      </c>
      <c r="G1143" s="5">
        <f t="shared" si="1881"/>
        <v>0</v>
      </c>
      <c r="H1143" s="5">
        <f t="shared" si="1881"/>
        <v>-2688.7526280000002</v>
      </c>
      <c r="I1143" s="5">
        <f t="shared" si="1881"/>
        <v>0</v>
      </c>
      <c r="J1143" s="5">
        <f t="shared" si="1881"/>
        <v>0</v>
      </c>
      <c r="K1143" s="5">
        <f t="shared" si="1881"/>
        <v>0</v>
      </c>
      <c r="L1143" s="5">
        <f t="shared" si="1881"/>
        <v>0</v>
      </c>
      <c r="M1143" s="5">
        <f t="shared" si="1881"/>
        <v>0</v>
      </c>
      <c r="N1143" s="5">
        <f t="shared" si="1881"/>
        <v>0</v>
      </c>
      <c r="O1143" s="5">
        <f t="shared" si="1881"/>
        <v>0</v>
      </c>
      <c r="P1143" s="5">
        <f t="shared" ref="P1143" si="1882">$C1142*P1142</f>
        <v>0</v>
      </c>
      <c r="Q1143" s="5">
        <f t="shared" ref="Q1143" si="1883">$C1142*Q1142</f>
        <v>0</v>
      </c>
      <c r="R1143" s="5">
        <f t="shared" ref="R1143:AB1143" si="1884">$C1142*R1142</f>
        <v>-212.39697600000002</v>
      </c>
      <c r="S1143" s="5">
        <f t="shared" si="1884"/>
        <v>0</v>
      </c>
      <c r="T1143" s="5">
        <f t="shared" si="1884"/>
        <v>0</v>
      </c>
      <c r="U1143" s="5">
        <f t="shared" si="1884"/>
        <v>0</v>
      </c>
      <c r="V1143" s="5">
        <f t="shared" si="1884"/>
        <v>0</v>
      </c>
      <c r="W1143" s="5">
        <f t="shared" si="1884"/>
        <v>-9166.860396</v>
      </c>
      <c r="X1143" s="5">
        <f t="shared" si="1884"/>
        <v>0</v>
      </c>
      <c r="Y1143" s="5">
        <f t="shared" si="1884"/>
        <v>0</v>
      </c>
      <c r="Z1143" s="5">
        <f t="shared" si="1884"/>
        <v>0</v>
      </c>
      <c r="AA1143" s="5">
        <f t="shared" si="1884"/>
        <v>0</v>
      </c>
      <c r="AB1143" s="5">
        <f t="shared" si="1884"/>
        <v>0</v>
      </c>
      <c r="AC1143" s="56"/>
      <c r="AD1143" s="23"/>
    </row>
    <row r="1144" spans="1:30" s="14" customFormat="1" ht="12.5">
      <c r="A1144" s="78" t="s">
        <v>335</v>
      </c>
      <c r="B1144" s="26">
        <v>1398386.31864022</v>
      </c>
      <c r="C1144" s="134">
        <f t="shared" si="1848"/>
        <v>116532.19</v>
      </c>
      <c r="D1144" s="35"/>
      <c r="E1144" s="35"/>
      <c r="F1144" s="35">
        <v>8.3000000000000004E-2</v>
      </c>
      <c r="G1144" s="35"/>
      <c r="H1144" s="35">
        <v>0.14699999999999999</v>
      </c>
      <c r="I1144" s="35"/>
      <c r="J1144" s="35"/>
      <c r="K1144" s="35">
        <v>4.7999999999999996E-3</v>
      </c>
      <c r="L1144" s="35"/>
      <c r="M1144" s="35"/>
      <c r="N1144" s="35">
        <v>0.36919999999999997</v>
      </c>
      <c r="O1144" s="35"/>
      <c r="P1144" s="35"/>
      <c r="Q1144" s="35"/>
      <c r="R1144" s="35">
        <v>0.23849999999999999</v>
      </c>
      <c r="S1144" s="35"/>
      <c r="T1144" s="35"/>
      <c r="U1144" s="35"/>
      <c r="V1144" s="35">
        <v>0.1575</v>
      </c>
      <c r="W1144" s="35"/>
      <c r="X1144" s="35"/>
      <c r="Y1144" s="35"/>
      <c r="Z1144" s="4"/>
      <c r="AA1144" s="4"/>
      <c r="AB1144" s="4"/>
      <c r="AC1144" s="56"/>
      <c r="AD1144" s="23"/>
    </row>
    <row r="1145" spans="1:30" s="14" customFormat="1" ht="12.5">
      <c r="A1145" s="79"/>
      <c r="B1145" s="27"/>
      <c r="C1145" s="134"/>
      <c r="D1145" s="5">
        <f>$C1144*D1144</f>
        <v>0</v>
      </c>
      <c r="E1145" s="5">
        <f t="shared" ref="E1145" si="1885">$C1144*E1144</f>
        <v>0</v>
      </c>
      <c r="F1145" s="5">
        <f t="shared" ref="F1145" si="1886">$C1144*F1144</f>
        <v>9672.1717700000008</v>
      </c>
      <c r="G1145" s="5">
        <f t="shared" ref="G1145:AB1145" si="1887">$C1144*G1144</f>
        <v>0</v>
      </c>
      <c r="H1145" s="5">
        <f t="shared" si="1887"/>
        <v>17130.231929999998</v>
      </c>
      <c r="I1145" s="5">
        <f t="shared" si="1887"/>
        <v>0</v>
      </c>
      <c r="J1145" s="5">
        <f t="shared" si="1887"/>
        <v>0</v>
      </c>
      <c r="K1145" s="5">
        <f t="shared" si="1887"/>
        <v>559.354512</v>
      </c>
      <c r="L1145" s="5">
        <f t="shared" si="1887"/>
        <v>0</v>
      </c>
      <c r="M1145" s="5">
        <f t="shared" si="1887"/>
        <v>0</v>
      </c>
      <c r="N1145" s="5">
        <f t="shared" si="1887"/>
        <v>43023.684547999997</v>
      </c>
      <c r="O1145" s="5">
        <f t="shared" si="1887"/>
        <v>0</v>
      </c>
      <c r="P1145" s="5">
        <f t="shared" si="1887"/>
        <v>0</v>
      </c>
      <c r="Q1145" s="5">
        <f t="shared" si="1887"/>
        <v>0</v>
      </c>
      <c r="R1145" s="5">
        <f t="shared" si="1887"/>
        <v>27792.927315000001</v>
      </c>
      <c r="S1145" s="5">
        <f t="shared" si="1887"/>
        <v>0</v>
      </c>
      <c r="T1145" s="5">
        <f t="shared" si="1887"/>
        <v>0</v>
      </c>
      <c r="U1145" s="5">
        <f t="shared" si="1887"/>
        <v>0</v>
      </c>
      <c r="V1145" s="5">
        <f t="shared" si="1887"/>
        <v>18353.819925</v>
      </c>
      <c r="W1145" s="5">
        <f t="shared" si="1887"/>
        <v>0</v>
      </c>
      <c r="X1145" s="5">
        <f t="shared" si="1887"/>
        <v>0</v>
      </c>
      <c r="Y1145" s="5">
        <f t="shared" si="1887"/>
        <v>0</v>
      </c>
      <c r="Z1145" s="5">
        <f t="shared" si="1887"/>
        <v>0</v>
      </c>
      <c r="AA1145" s="5">
        <f t="shared" si="1887"/>
        <v>0</v>
      </c>
      <c r="AB1145" s="5">
        <f t="shared" si="1887"/>
        <v>0</v>
      </c>
      <c r="AC1145" s="56"/>
      <c r="AD1145" s="23"/>
    </row>
    <row r="1146" spans="1:30" s="14" customFormat="1" ht="12.5">
      <c r="A1146" s="78" t="s">
        <v>336</v>
      </c>
      <c r="B1146" s="26">
        <v>327091.38895238203</v>
      </c>
      <c r="C1146" s="134">
        <f t="shared" si="1848"/>
        <v>27257.62</v>
      </c>
      <c r="D1146" s="35"/>
      <c r="E1146" s="35"/>
      <c r="F1146" s="35">
        <v>8.3000000000000004E-2</v>
      </c>
      <c r="G1146" s="35"/>
      <c r="H1146" s="35">
        <v>0.14699999999999999</v>
      </c>
      <c r="I1146" s="35"/>
      <c r="J1146" s="35"/>
      <c r="K1146" s="35">
        <v>4.7999999999999996E-3</v>
      </c>
      <c r="L1146" s="35"/>
      <c r="M1146" s="35"/>
      <c r="N1146" s="35">
        <v>0.36919999999999997</v>
      </c>
      <c r="O1146" s="35"/>
      <c r="P1146" s="35"/>
      <c r="Q1146" s="35"/>
      <c r="R1146" s="35">
        <v>0.23849999999999999</v>
      </c>
      <c r="S1146" s="35"/>
      <c r="T1146" s="35"/>
      <c r="U1146" s="35"/>
      <c r="V1146" s="35">
        <v>0.1575</v>
      </c>
      <c r="W1146" s="35"/>
      <c r="X1146" s="35"/>
      <c r="Y1146" s="35"/>
      <c r="Z1146" s="4"/>
      <c r="AA1146" s="4"/>
      <c r="AB1146" s="4"/>
      <c r="AC1146" s="56"/>
      <c r="AD1146" s="23"/>
    </row>
    <row r="1147" spans="1:30" s="14" customFormat="1" ht="12.5">
      <c r="A1147" s="79"/>
      <c r="B1147" s="54"/>
      <c r="C1147" s="134"/>
      <c r="D1147" s="5">
        <f>$C1146*D1146</f>
        <v>0</v>
      </c>
      <c r="E1147" s="5">
        <f t="shared" ref="E1147" si="1888">$C1146*E1146</f>
        <v>0</v>
      </c>
      <c r="F1147" s="5">
        <f t="shared" ref="F1147" si="1889">$C1146*F1146</f>
        <v>2262.3824599999998</v>
      </c>
      <c r="G1147" s="5">
        <f t="shared" ref="G1147:AB1147" si="1890">$C1146*G1146</f>
        <v>0</v>
      </c>
      <c r="H1147" s="5">
        <f t="shared" si="1890"/>
        <v>4006.8701399999995</v>
      </c>
      <c r="I1147" s="5">
        <f t="shared" si="1890"/>
        <v>0</v>
      </c>
      <c r="J1147" s="5">
        <f t="shared" si="1890"/>
        <v>0</v>
      </c>
      <c r="K1147" s="5">
        <f t="shared" si="1890"/>
        <v>130.83657599999998</v>
      </c>
      <c r="L1147" s="5">
        <f t="shared" si="1890"/>
        <v>0</v>
      </c>
      <c r="M1147" s="5">
        <f t="shared" si="1890"/>
        <v>0</v>
      </c>
      <c r="N1147" s="5">
        <f t="shared" si="1890"/>
        <v>10063.513303999998</v>
      </c>
      <c r="O1147" s="5">
        <f t="shared" si="1890"/>
        <v>0</v>
      </c>
      <c r="P1147" s="5">
        <f t="shared" si="1890"/>
        <v>0</v>
      </c>
      <c r="Q1147" s="5">
        <f t="shared" si="1890"/>
        <v>0</v>
      </c>
      <c r="R1147" s="5">
        <f t="shared" si="1890"/>
        <v>6500.9423699999998</v>
      </c>
      <c r="S1147" s="5">
        <f t="shared" si="1890"/>
        <v>0</v>
      </c>
      <c r="T1147" s="5">
        <f t="shared" si="1890"/>
        <v>0</v>
      </c>
      <c r="U1147" s="5">
        <f t="shared" si="1890"/>
        <v>0</v>
      </c>
      <c r="V1147" s="5">
        <f t="shared" si="1890"/>
        <v>4293.0751499999997</v>
      </c>
      <c r="W1147" s="5">
        <f t="shared" si="1890"/>
        <v>0</v>
      </c>
      <c r="X1147" s="5">
        <f t="shared" si="1890"/>
        <v>0</v>
      </c>
      <c r="Y1147" s="5">
        <f t="shared" si="1890"/>
        <v>0</v>
      </c>
      <c r="Z1147" s="5">
        <f t="shared" si="1890"/>
        <v>0</v>
      </c>
      <c r="AA1147" s="5">
        <f t="shared" si="1890"/>
        <v>0</v>
      </c>
      <c r="AB1147" s="5">
        <f t="shared" si="1890"/>
        <v>0</v>
      </c>
      <c r="AC1147" s="56"/>
      <c r="AD1147" s="23"/>
    </row>
    <row r="1148" spans="1:30" s="14" customFormat="1" ht="12.5">
      <c r="A1148" s="78" t="s">
        <v>485</v>
      </c>
      <c r="B1148" s="26">
        <v>-166595.906524805</v>
      </c>
      <c r="C1148" s="134">
        <f t="shared" si="1848"/>
        <v>-13882.99</v>
      </c>
      <c r="D1148" s="35"/>
      <c r="E1148" s="35">
        <v>6.4600000000000005E-2</v>
      </c>
      <c r="F1148" s="35">
        <v>8.7400000000000005E-2</v>
      </c>
      <c r="G1148" s="35"/>
      <c r="H1148" s="35">
        <v>0.19739999999999999</v>
      </c>
      <c r="I1148" s="35">
        <v>2.1600000000000001E-2</v>
      </c>
      <c r="J1148" s="35">
        <v>5.8999999999999999E-3</v>
      </c>
      <c r="K1148" s="35">
        <v>1.0200000000000001E-2</v>
      </c>
      <c r="L1148" s="35">
        <v>1E-4</v>
      </c>
      <c r="M1148" s="35"/>
      <c r="N1148" s="35">
        <v>0.39950000000000002</v>
      </c>
      <c r="O1148" s="35">
        <v>4.4999999999999997E-3</v>
      </c>
      <c r="P1148" s="35"/>
      <c r="Q1148" s="35"/>
      <c r="R1148" s="35"/>
      <c r="S1148" s="35"/>
      <c r="T1148" s="35"/>
      <c r="U1148" s="35"/>
      <c r="V1148" s="35">
        <v>0.20880000000000001</v>
      </c>
      <c r="W1148" s="35"/>
      <c r="X1148" s="35"/>
      <c r="Y1148" s="35"/>
      <c r="Z1148" s="4"/>
      <c r="AA1148" s="4"/>
      <c r="AB1148" s="4"/>
      <c r="AC1148" s="56"/>
      <c r="AD1148" s="23"/>
    </row>
    <row r="1149" spans="1:30" s="14" customFormat="1" ht="12.5">
      <c r="A1149" s="79"/>
      <c r="B1149" s="54"/>
      <c r="C1149" s="134"/>
      <c r="D1149" s="5">
        <f>$C1148*D1148</f>
        <v>0</v>
      </c>
      <c r="E1149" s="5">
        <f t="shared" ref="E1149" si="1891">$C1148*E1148</f>
        <v>-896.84115400000007</v>
      </c>
      <c r="F1149" s="5">
        <f t="shared" ref="F1149" si="1892">$C1148*F1148</f>
        <v>-1213.3733260000001</v>
      </c>
      <c r="G1149" s="5">
        <f t="shared" ref="G1149:AB1149" si="1893">$C1148*G1148</f>
        <v>0</v>
      </c>
      <c r="H1149" s="5">
        <f t="shared" si="1893"/>
        <v>-2740.5022260000001</v>
      </c>
      <c r="I1149" s="5">
        <f t="shared" si="1893"/>
        <v>-299.87258400000002</v>
      </c>
      <c r="J1149" s="5">
        <f t="shared" si="1893"/>
        <v>-81.909640999999993</v>
      </c>
      <c r="K1149" s="5">
        <f t="shared" si="1893"/>
        <v>-141.60649800000002</v>
      </c>
      <c r="L1149" s="5">
        <f t="shared" si="1893"/>
        <v>-1.3882989999999999</v>
      </c>
      <c r="M1149" s="5">
        <f t="shared" si="1893"/>
        <v>0</v>
      </c>
      <c r="N1149" s="5">
        <f t="shared" si="1893"/>
        <v>-5546.2545049999999</v>
      </c>
      <c r="O1149" s="5">
        <f t="shared" si="1893"/>
        <v>-62.473454999999994</v>
      </c>
      <c r="P1149" s="5">
        <f t="shared" si="1893"/>
        <v>0</v>
      </c>
      <c r="Q1149" s="5">
        <f t="shared" si="1893"/>
        <v>0</v>
      </c>
      <c r="R1149" s="5">
        <f t="shared" si="1893"/>
        <v>0</v>
      </c>
      <c r="S1149" s="5">
        <f t="shared" si="1893"/>
        <v>0</v>
      </c>
      <c r="T1149" s="5">
        <f t="shared" si="1893"/>
        <v>0</v>
      </c>
      <c r="U1149" s="5">
        <f t="shared" si="1893"/>
        <v>0</v>
      </c>
      <c r="V1149" s="5">
        <f t="shared" si="1893"/>
        <v>-2898.7683120000002</v>
      </c>
      <c r="W1149" s="5">
        <f t="shared" si="1893"/>
        <v>0</v>
      </c>
      <c r="X1149" s="5">
        <f t="shared" si="1893"/>
        <v>0</v>
      </c>
      <c r="Y1149" s="5">
        <f t="shared" si="1893"/>
        <v>0</v>
      </c>
      <c r="Z1149" s="5">
        <f t="shared" si="1893"/>
        <v>0</v>
      </c>
      <c r="AA1149" s="5">
        <f t="shared" si="1893"/>
        <v>0</v>
      </c>
      <c r="AB1149" s="5">
        <f t="shared" si="1893"/>
        <v>0</v>
      </c>
      <c r="AC1149" s="56"/>
      <c r="AD1149" s="23"/>
    </row>
    <row r="1150" spans="1:30" s="14" customFormat="1" ht="12.5">
      <c r="A1150" s="78" t="s">
        <v>486</v>
      </c>
      <c r="B1150" s="26">
        <v>-57113.948445162699</v>
      </c>
      <c r="C1150" s="134">
        <f t="shared" si="1848"/>
        <v>-4759.5</v>
      </c>
      <c r="D1150" s="35"/>
      <c r="E1150" s="35">
        <v>6.4600000000000005E-2</v>
      </c>
      <c r="F1150" s="35">
        <v>8.7400000000000005E-2</v>
      </c>
      <c r="G1150" s="35"/>
      <c r="H1150" s="35">
        <v>0.19739999999999999</v>
      </c>
      <c r="I1150" s="35">
        <v>2.1600000000000001E-2</v>
      </c>
      <c r="J1150" s="35">
        <v>5.8999999999999999E-3</v>
      </c>
      <c r="K1150" s="35">
        <v>1.0200000000000001E-2</v>
      </c>
      <c r="L1150" s="35">
        <v>1E-4</v>
      </c>
      <c r="M1150" s="35"/>
      <c r="N1150" s="35">
        <v>0.39950000000000002</v>
      </c>
      <c r="O1150" s="35">
        <v>4.4999999999999997E-3</v>
      </c>
      <c r="P1150" s="35"/>
      <c r="Q1150" s="35"/>
      <c r="R1150" s="35"/>
      <c r="S1150" s="35"/>
      <c r="T1150" s="35"/>
      <c r="U1150" s="35"/>
      <c r="V1150" s="35">
        <v>0.20880000000000001</v>
      </c>
      <c r="W1150" s="35"/>
      <c r="X1150" s="35"/>
      <c r="Y1150" s="35"/>
      <c r="Z1150" s="4"/>
      <c r="AA1150" s="4"/>
      <c r="AB1150" s="4"/>
      <c r="AC1150" s="56"/>
      <c r="AD1150" s="23"/>
    </row>
    <row r="1151" spans="1:30" s="14" customFormat="1" ht="12.5">
      <c r="A1151" s="79"/>
      <c r="B1151" s="54"/>
      <c r="C1151" s="134"/>
      <c r="D1151" s="5">
        <f>$C1150*D1150</f>
        <v>0</v>
      </c>
      <c r="E1151" s="5">
        <f t="shared" ref="E1151" si="1894">$C1150*E1150</f>
        <v>-307.46370000000002</v>
      </c>
      <c r="F1151" s="5">
        <f t="shared" ref="F1151" si="1895">$C1150*F1150</f>
        <v>-415.9803</v>
      </c>
      <c r="G1151" s="5">
        <f t="shared" ref="G1151:AB1151" si="1896">$C1150*G1150</f>
        <v>0</v>
      </c>
      <c r="H1151" s="5">
        <f t="shared" si="1896"/>
        <v>-939.52530000000002</v>
      </c>
      <c r="I1151" s="5">
        <f t="shared" si="1896"/>
        <v>-102.8052</v>
      </c>
      <c r="J1151" s="5">
        <f t="shared" si="1896"/>
        <v>-28.081049999999998</v>
      </c>
      <c r="K1151" s="5">
        <f t="shared" si="1896"/>
        <v>-48.546900000000001</v>
      </c>
      <c r="L1151" s="5">
        <f t="shared" si="1896"/>
        <v>-0.47595000000000004</v>
      </c>
      <c r="M1151" s="5">
        <f t="shared" si="1896"/>
        <v>0</v>
      </c>
      <c r="N1151" s="5">
        <f t="shared" si="1896"/>
        <v>-1901.4202500000001</v>
      </c>
      <c r="O1151" s="5">
        <f t="shared" si="1896"/>
        <v>-21.417749999999998</v>
      </c>
      <c r="P1151" s="5">
        <f t="shared" si="1896"/>
        <v>0</v>
      </c>
      <c r="Q1151" s="5">
        <f t="shared" si="1896"/>
        <v>0</v>
      </c>
      <c r="R1151" s="5">
        <f t="shared" si="1896"/>
        <v>0</v>
      </c>
      <c r="S1151" s="5">
        <f t="shared" si="1896"/>
        <v>0</v>
      </c>
      <c r="T1151" s="5">
        <f t="shared" si="1896"/>
        <v>0</v>
      </c>
      <c r="U1151" s="5">
        <f t="shared" si="1896"/>
        <v>0</v>
      </c>
      <c r="V1151" s="5">
        <f t="shared" si="1896"/>
        <v>-993.78360000000009</v>
      </c>
      <c r="W1151" s="5">
        <f t="shared" si="1896"/>
        <v>0</v>
      </c>
      <c r="X1151" s="5">
        <f t="shared" si="1896"/>
        <v>0</v>
      </c>
      <c r="Y1151" s="5">
        <f t="shared" si="1896"/>
        <v>0</v>
      </c>
      <c r="Z1151" s="5">
        <f t="shared" si="1896"/>
        <v>0</v>
      </c>
      <c r="AA1151" s="5">
        <f t="shared" si="1896"/>
        <v>0</v>
      </c>
      <c r="AB1151" s="5">
        <f t="shared" si="1896"/>
        <v>0</v>
      </c>
      <c r="AC1151" s="56"/>
      <c r="AD1151" s="23"/>
    </row>
    <row r="1152" spans="1:30" s="14" customFormat="1" ht="12.5">
      <c r="A1152" s="78" t="s">
        <v>487</v>
      </c>
      <c r="B1152" s="26">
        <v>4213.7917243031497</v>
      </c>
      <c r="C1152" s="134">
        <f t="shared" si="1848"/>
        <v>351.15</v>
      </c>
      <c r="D1152" s="35"/>
      <c r="E1152" s="35">
        <v>6.4600000000000005E-2</v>
      </c>
      <c r="F1152" s="35">
        <v>8.7400000000000005E-2</v>
      </c>
      <c r="G1152" s="35"/>
      <c r="H1152" s="35">
        <v>0.19739999999999999</v>
      </c>
      <c r="I1152" s="35">
        <v>2.1600000000000001E-2</v>
      </c>
      <c r="J1152" s="35">
        <v>5.8999999999999999E-3</v>
      </c>
      <c r="K1152" s="35">
        <v>1.0200000000000001E-2</v>
      </c>
      <c r="L1152" s="35">
        <v>1E-4</v>
      </c>
      <c r="M1152" s="35"/>
      <c r="N1152" s="35">
        <v>0.39950000000000002</v>
      </c>
      <c r="O1152" s="35">
        <v>4.4999999999999997E-3</v>
      </c>
      <c r="P1152" s="35"/>
      <c r="Q1152" s="35"/>
      <c r="R1152" s="35"/>
      <c r="S1152" s="35"/>
      <c r="T1152" s="35"/>
      <c r="U1152" s="35"/>
      <c r="V1152" s="35">
        <v>0.20880000000000001</v>
      </c>
      <c r="W1152" s="35"/>
      <c r="X1152" s="35"/>
      <c r="Y1152" s="35"/>
      <c r="Z1152" s="4"/>
      <c r="AA1152" s="4"/>
      <c r="AB1152" s="4"/>
      <c r="AC1152" s="56"/>
      <c r="AD1152" s="23"/>
    </row>
    <row r="1153" spans="1:30" s="14" customFormat="1" ht="12.5">
      <c r="A1153" s="79"/>
      <c r="B1153" s="54"/>
      <c r="C1153" s="134"/>
      <c r="D1153" s="5">
        <f>$C1152*D1152</f>
        <v>0</v>
      </c>
      <c r="E1153" s="5">
        <f t="shared" ref="E1153" si="1897">$C1152*E1152</f>
        <v>22.684290000000001</v>
      </c>
      <c r="F1153" s="5">
        <f t="shared" ref="F1153" si="1898">$C1152*F1152</f>
        <v>30.69051</v>
      </c>
      <c r="G1153" s="5">
        <f t="shared" ref="G1153:AB1153" si="1899">$C1152*G1152</f>
        <v>0</v>
      </c>
      <c r="H1153" s="5">
        <f t="shared" si="1899"/>
        <v>69.317009999999996</v>
      </c>
      <c r="I1153" s="5">
        <f t="shared" si="1899"/>
        <v>7.5848399999999998</v>
      </c>
      <c r="J1153" s="5">
        <f t="shared" si="1899"/>
        <v>2.0717849999999998</v>
      </c>
      <c r="K1153" s="5">
        <f t="shared" si="1899"/>
        <v>3.5817299999999999</v>
      </c>
      <c r="L1153" s="5">
        <f t="shared" si="1899"/>
        <v>3.5115E-2</v>
      </c>
      <c r="M1153" s="5">
        <f t="shared" si="1899"/>
        <v>0</v>
      </c>
      <c r="N1153" s="5">
        <f t="shared" si="1899"/>
        <v>140.284425</v>
      </c>
      <c r="O1153" s="5">
        <f t="shared" si="1899"/>
        <v>1.5801749999999999</v>
      </c>
      <c r="P1153" s="5">
        <f t="shared" si="1899"/>
        <v>0</v>
      </c>
      <c r="Q1153" s="5">
        <f t="shared" si="1899"/>
        <v>0</v>
      </c>
      <c r="R1153" s="5">
        <f t="shared" si="1899"/>
        <v>0</v>
      </c>
      <c r="S1153" s="5">
        <f t="shared" si="1899"/>
        <v>0</v>
      </c>
      <c r="T1153" s="5">
        <f t="shared" si="1899"/>
        <v>0</v>
      </c>
      <c r="U1153" s="5">
        <f t="shared" si="1899"/>
        <v>0</v>
      </c>
      <c r="V1153" s="5">
        <f t="shared" si="1899"/>
        <v>73.320120000000003</v>
      </c>
      <c r="W1153" s="5">
        <f t="shared" si="1899"/>
        <v>0</v>
      </c>
      <c r="X1153" s="5">
        <f t="shared" si="1899"/>
        <v>0</v>
      </c>
      <c r="Y1153" s="5">
        <f t="shared" si="1899"/>
        <v>0</v>
      </c>
      <c r="Z1153" s="5">
        <f t="shared" si="1899"/>
        <v>0</v>
      </c>
      <c r="AA1153" s="5">
        <f t="shared" si="1899"/>
        <v>0</v>
      </c>
      <c r="AB1153" s="5">
        <f t="shared" si="1899"/>
        <v>0</v>
      </c>
      <c r="AC1153" s="56"/>
      <c r="AD1153" s="23"/>
    </row>
    <row r="1154" spans="1:30" s="14" customFormat="1" ht="12.5">
      <c r="A1154" s="78" t="s">
        <v>488</v>
      </c>
      <c r="B1154" s="26">
        <v>26432.691712322401</v>
      </c>
      <c r="C1154" s="134">
        <f t="shared" si="1848"/>
        <v>2202.7199999999998</v>
      </c>
      <c r="D1154" s="35"/>
      <c r="E1154" s="35"/>
      <c r="F1154" s="35"/>
      <c r="G1154" s="35"/>
      <c r="H1154" s="35"/>
      <c r="I1154" s="35"/>
      <c r="J1154" s="35"/>
      <c r="K1154" s="35"/>
      <c r="L1154" s="35"/>
      <c r="M1154" s="35"/>
      <c r="N1154" s="35"/>
      <c r="O1154" s="35"/>
      <c r="P1154" s="35"/>
      <c r="Q1154" s="35">
        <v>1</v>
      </c>
      <c r="R1154" s="35"/>
      <c r="S1154" s="35"/>
      <c r="T1154" s="35"/>
      <c r="U1154" s="35"/>
      <c r="V1154" s="35"/>
      <c r="W1154" s="35"/>
      <c r="X1154" s="35"/>
      <c r="Y1154" s="35"/>
      <c r="Z1154" s="4"/>
      <c r="AA1154" s="4"/>
      <c r="AB1154" s="4"/>
      <c r="AC1154" s="56"/>
      <c r="AD1154" s="23"/>
    </row>
    <row r="1155" spans="1:30" s="14" customFormat="1" ht="12.5">
      <c r="A1155" s="79"/>
      <c r="B1155" s="54"/>
      <c r="C1155" s="134"/>
      <c r="D1155" s="5">
        <f>$C1154*D1154</f>
        <v>0</v>
      </c>
      <c r="E1155" s="5">
        <f t="shared" ref="E1155" si="1900">$C1154*E1154</f>
        <v>0</v>
      </c>
      <c r="F1155" s="5">
        <f t="shared" ref="F1155" si="1901">$C1154*F1154</f>
        <v>0</v>
      </c>
      <c r="G1155" s="5">
        <f t="shared" ref="G1155:AB1155" si="1902">$C1154*G1154</f>
        <v>0</v>
      </c>
      <c r="H1155" s="5">
        <f t="shared" si="1902"/>
        <v>0</v>
      </c>
      <c r="I1155" s="5">
        <f t="shared" si="1902"/>
        <v>0</v>
      </c>
      <c r="J1155" s="5">
        <f t="shared" si="1902"/>
        <v>0</v>
      </c>
      <c r="K1155" s="5">
        <f t="shared" si="1902"/>
        <v>0</v>
      </c>
      <c r="L1155" s="5">
        <f t="shared" si="1902"/>
        <v>0</v>
      </c>
      <c r="M1155" s="5">
        <f t="shared" si="1902"/>
        <v>0</v>
      </c>
      <c r="N1155" s="5">
        <f t="shared" si="1902"/>
        <v>0</v>
      </c>
      <c r="O1155" s="5">
        <f t="shared" si="1902"/>
        <v>0</v>
      </c>
      <c r="P1155" s="5">
        <f t="shared" si="1902"/>
        <v>0</v>
      </c>
      <c r="Q1155" s="5">
        <f t="shared" si="1902"/>
        <v>2202.7199999999998</v>
      </c>
      <c r="R1155" s="5">
        <f t="shared" si="1902"/>
        <v>0</v>
      </c>
      <c r="S1155" s="5">
        <f t="shared" si="1902"/>
        <v>0</v>
      </c>
      <c r="T1155" s="5">
        <f t="shared" si="1902"/>
        <v>0</v>
      </c>
      <c r="U1155" s="5">
        <f t="shared" si="1902"/>
        <v>0</v>
      </c>
      <c r="V1155" s="5">
        <f t="shared" si="1902"/>
        <v>0</v>
      </c>
      <c r="W1155" s="5">
        <f t="shared" si="1902"/>
        <v>0</v>
      </c>
      <c r="X1155" s="5">
        <f t="shared" si="1902"/>
        <v>0</v>
      </c>
      <c r="Y1155" s="5">
        <f t="shared" si="1902"/>
        <v>0</v>
      </c>
      <c r="Z1155" s="5">
        <f t="shared" si="1902"/>
        <v>0</v>
      </c>
      <c r="AA1155" s="5">
        <f t="shared" si="1902"/>
        <v>0</v>
      </c>
      <c r="AB1155" s="5">
        <f t="shared" si="1902"/>
        <v>0</v>
      </c>
      <c r="AC1155" s="56"/>
      <c r="AD1155" s="23"/>
    </row>
    <row r="1156" spans="1:30" s="14" customFormat="1" ht="12.5">
      <c r="A1156" s="78" t="s">
        <v>489</v>
      </c>
      <c r="B1156" s="26">
        <v>21693.176513462298</v>
      </c>
      <c r="C1156" s="134">
        <f t="shared" si="1848"/>
        <v>1807.76</v>
      </c>
      <c r="D1156" s="35"/>
      <c r="E1156" s="35"/>
      <c r="F1156" s="35"/>
      <c r="G1156" s="35"/>
      <c r="H1156" s="35"/>
      <c r="I1156" s="35"/>
      <c r="J1156" s="35"/>
      <c r="K1156" s="35"/>
      <c r="L1156" s="35"/>
      <c r="M1156" s="35"/>
      <c r="N1156" s="35"/>
      <c r="O1156" s="35"/>
      <c r="P1156" s="35"/>
      <c r="Q1156" s="35">
        <v>1</v>
      </c>
      <c r="R1156" s="35"/>
      <c r="S1156" s="35"/>
      <c r="T1156" s="35"/>
      <c r="U1156" s="35"/>
      <c r="V1156" s="35"/>
      <c r="W1156" s="35"/>
      <c r="X1156" s="35"/>
      <c r="Y1156" s="35"/>
      <c r="Z1156" s="4"/>
      <c r="AA1156" s="4"/>
      <c r="AB1156" s="4"/>
      <c r="AC1156" s="56"/>
      <c r="AD1156" s="23"/>
    </row>
    <row r="1157" spans="1:30" s="14" customFormat="1" ht="12.5">
      <c r="A1157" s="79"/>
      <c r="B1157" s="54"/>
      <c r="C1157" s="134"/>
      <c r="D1157" s="5">
        <f>$C1156*D1156</f>
        <v>0</v>
      </c>
      <c r="E1157" s="5">
        <f t="shared" ref="E1157" si="1903">$C1156*E1156</f>
        <v>0</v>
      </c>
      <c r="F1157" s="5">
        <f t="shared" ref="F1157" si="1904">$C1156*F1156</f>
        <v>0</v>
      </c>
      <c r="G1157" s="5">
        <f t="shared" ref="G1157:AB1157" si="1905">$C1156*G1156</f>
        <v>0</v>
      </c>
      <c r="H1157" s="5">
        <f t="shared" si="1905"/>
        <v>0</v>
      </c>
      <c r="I1157" s="5">
        <f t="shared" si="1905"/>
        <v>0</v>
      </c>
      <c r="J1157" s="5">
        <f t="shared" si="1905"/>
        <v>0</v>
      </c>
      <c r="K1157" s="5">
        <f t="shared" si="1905"/>
        <v>0</v>
      </c>
      <c r="L1157" s="5">
        <f t="shared" si="1905"/>
        <v>0</v>
      </c>
      <c r="M1157" s="5">
        <f t="shared" si="1905"/>
        <v>0</v>
      </c>
      <c r="N1157" s="5">
        <f t="shared" si="1905"/>
        <v>0</v>
      </c>
      <c r="O1157" s="5">
        <f t="shared" si="1905"/>
        <v>0</v>
      </c>
      <c r="P1157" s="5">
        <f t="shared" si="1905"/>
        <v>0</v>
      </c>
      <c r="Q1157" s="5">
        <f t="shared" si="1905"/>
        <v>1807.76</v>
      </c>
      <c r="R1157" s="5">
        <f t="shared" si="1905"/>
        <v>0</v>
      </c>
      <c r="S1157" s="5">
        <f t="shared" si="1905"/>
        <v>0</v>
      </c>
      <c r="T1157" s="5">
        <f t="shared" si="1905"/>
        <v>0</v>
      </c>
      <c r="U1157" s="5">
        <f t="shared" si="1905"/>
        <v>0</v>
      </c>
      <c r="V1157" s="5">
        <f t="shared" si="1905"/>
        <v>0</v>
      </c>
      <c r="W1157" s="5">
        <f t="shared" si="1905"/>
        <v>0</v>
      </c>
      <c r="X1157" s="5">
        <f t="shared" si="1905"/>
        <v>0</v>
      </c>
      <c r="Y1157" s="5">
        <f t="shared" si="1905"/>
        <v>0</v>
      </c>
      <c r="Z1157" s="5">
        <f t="shared" si="1905"/>
        <v>0</v>
      </c>
      <c r="AA1157" s="5">
        <f t="shared" si="1905"/>
        <v>0</v>
      </c>
      <c r="AB1157" s="5">
        <f t="shared" si="1905"/>
        <v>0</v>
      </c>
      <c r="AC1157" s="56"/>
      <c r="AD1157" s="23"/>
    </row>
    <row r="1158" spans="1:30" s="14" customFormat="1" ht="12.5">
      <c r="A1158" s="78" t="s">
        <v>490</v>
      </c>
      <c r="B1158" s="26">
        <v>11855.9036533914</v>
      </c>
      <c r="C1158" s="134">
        <f t="shared" si="1848"/>
        <v>987.99</v>
      </c>
      <c r="D1158" s="35"/>
      <c r="E1158" s="35"/>
      <c r="F1158" s="35"/>
      <c r="G1158" s="35"/>
      <c r="H1158" s="35"/>
      <c r="I1158" s="35"/>
      <c r="J1158" s="35"/>
      <c r="K1158" s="35"/>
      <c r="L1158" s="35"/>
      <c r="M1158" s="35"/>
      <c r="N1158" s="35"/>
      <c r="O1158" s="35"/>
      <c r="P1158" s="35"/>
      <c r="Q1158" s="35">
        <v>1</v>
      </c>
      <c r="R1158" s="35"/>
      <c r="S1158" s="35"/>
      <c r="T1158" s="35"/>
      <c r="U1158" s="35"/>
      <c r="V1158" s="35"/>
      <c r="W1158" s="35"/>
      <c r="X1158" s="35"/>
      <c r="Y1158" s="35"/>
      <c r="Z1158" s="4"/>
      <c r="AA1158" s="4"/>
      <c r="AB1158" s="4"/>
      <c r="AC1158" s="56"/>
      <c r="AD1158" s="23"/>
    </row>
    <row r="1159" spans="1:30" s="14" customFormat="1" ht="12.5">
      <c r="A1159" s="79"/>
      <c r="B1159" s="54"/>
      <c r="C1159" s="134"/>
      <c r="D1159" s="5">
        <f>$C1158*D1158</f>
        <v>0</v>
      </c>
      <c r="E1159" s="5">
        <f t="shared" ref="E1159" si="1906">$C1158*E1158</f>
        <v>0</v>
      </c>
      <c r="F1159" s="5">
        <f t="shared" ref="F1159" si="1907">$C1158*F1158</f>
        <v>0</v>
      </c>
      <c r="G1159" s="5">
        <f t="shared" ref="G1159:AB1159" si="1908">$C1158*G1158</f>
        <v>0</v>
      </c>
      <c r="H1159" s="5">
        <f t="shared" si="1908"/>
        <v>0</v>
      </c>
      <c r="I1159" s="5">
        <f t="shared" si="1908"/>
        <v>0</v>
      </c>
      <c r="J1159" s="5">
        <f t="shared" si="1908"/>
        <v>0</v>
      </c>
      <c r="K1159" s="5">
        <f t="shared" si="1908"/>
        <v>0</v>
      </c>
      <c r="L1159" s="5">
        <f t="shared" si="1908"/>
        <v>0</v>
      </c>
      <c r="M1159" s="5">
        <f t="shared" si="1908"/>
        <v>0</v>
      </c>
      <c r="N1159" s="5">
        <f t="shared" si="1908"/>
        <v>0</v>
      </c>
      <c r="O1159" s="5">
        <f t="shared" si="1908"/>
        <v>0</v>
      </c>
      <c r="P1159" s="5">
        <f t="shared" si="1908"/>
        <v>0</v>
      </c>
      <c r="Q1159" s="5">
        <f t="shared" si="1908"/>
        <v>987.99</v>
      </c>
      <c r="R1159" s="5">
        <f t="shared" si="1908"/>
        <v>0</v>
      </c>
      <c r="S1159" s="5">
        <f t="shared" si="1908"/>
        <v>0</v>
      </c>
      <c r="T1159" s="5">
        <f t="shared" si="1908"/>
        <v>0</v>
      </c>
      <c r="U1159" s="5">
        <f t="shared" si="1908"/>
        <v>0</v>
      </c>
      <c r="V1159" s="5">
        <f t="shared" si="1908"/>
        <v>0</v>
      </c>
      <c r="W1159" s="5">
        <f t="shared" si="1908"/>
        <v>0</v>
      </c>
      <c r="X1159" s="5">
        <f t="shared" si="1908"/>
        <v>0</v>
      </c>
      <c r="Y1159" s="5">
        <f t="shared" si="1908"/>
        <v>0</v>
      </c>
      <c r="Z1159" s="5">
        <f t="shared" si="1908"/>
        <v>0</v>
      </c>
      <c r="AA1159" s="5">
        <f t="shared" si="1908"/>
        <v>0</v>
      </c>
      <c r="AB1159" s="5">
        <f t="shared" si="1908"/>
        <v>0</v>
      </c>
      <c r="AC1159" s="56"/>
      <c r="AD1159" s="23"/>
    </row>
    <row r="1160" spans="1:30" s="14" customFormat="1" ht="12.5">
      <c r="A1160" s="78" t="s">
        <v>491</v>
      </c>
      <c r="B1160" s="26">
        <v>11315.747642099401</v>
      </c>
      <c r="C1160" s="134">
        <f t="shared" si="1848"/>
        <v>942.98</v>
      </c>
      <c r="D1160" s="35"/>
      <c r="E1160" s="35"/>
      <c r="F1160" s="35">
        <v>1</v>
      </c>
      <c r="G1160" s="35"/>
      <c r="H1160" s="35"/>
      <c r="I1160" s="35"/>
      <c r="J1160" s="35"/>
      <c r="K1160" s="35"/>
      <c r="L1160" s="35"/>
      <c r="M1160" s="35"/>
      <c r="N1160" s="35"/>
      <c r="O1160" s="35"/>
      <c r="P1160" s="35"/>
      <c r="Q1160" s="35"/>
      <c r="R1160" s="35"/>
      <c r="S1160" s="35"/>
      <c r="T1160" s="35"/>
      <c r="U1160" s="35"/>
      <c r="V1160" s="35"/>
      <c r="W1160" s="35"/>
      <c r="X1160" s="35"/>
      <c r="Y1160" s="35"/>
      <c r="Z1160" s="4"/>
      <c r="AA1160" s="4"/>
      <c r="AB1160" s="4"/>
      <c r="AC1160" s="56"/>
      <c r="AD1160" s="23"/>
    </row>
    <row r="1161" spans="1:30" s="14" customFormat="1" ht="12.5">
      <c r="A1161" s="79"/>
      <c r="B1161" s="54"/>
      <c r="C1161" s="134"/>
      <c r="D1161" s="5">
        <f>$C1160*D1160</f>
        <v>0</v>
      </c>
      <c r="E1161" s="5">
        <f t="shared" ref="E1161" si="1909">$C1160*E1160</f>
        <v>0</v>
      </c>
      <c r="F1161" s="5">
        <f t="shared" ref="F1161" si="1910">$C1160*F1160</f>
        <v>942.98</v>
      </c>
      <c r="G1161" s="5">
        <f t="shared" ref="G1161:AB1161" si="1911">$C1160*G1160</f>
        <v>0</v>
      </c>
      <c r="H1161" s="5">
        <f t="shared" si="1911"/>
        <v>0</v>
      </c>
      <c r="I1161" s="5">
        <f t="shared" si="1911"/>
        <v>0</v>
      </c>
      <c r="J1161" s="5">
        <f t="shared" si="1911"/>
        <v>0</v>
      </c>
      <c r="K1161" s="5">
        <f t="shared" si="1911"/>
        <v>0</v>
      </c>
      <c r="L1161" s="5">
        <f t="shared" si="1911"/>
        <v>0</v>
      </c>
      <c r="M1161" s="5">
        <f t="shared" si="1911"/>
        <v>0</v>
      </c>
      <c r="N1161" s="5">
        <f t="shared" si="1911"/>
        <v>0</v>
      </c>
      <c r="O1161" s="5">
        <f t="shared" si="1911"/>
        <v>0</v>
      </c>
      <c r="P1161" s="5">
        <f t="shared" si="1911"/>
        <v>0</v>
      </c>
      <c r="Q1161" s="5">
        <f t="shared" si="1911"/>
        <v>0</v>
      </c>
      <c r="R1161" s="5">
        <f t="shared" si="1911"/>
        <v>0</v>
      </c>
      <c r="S1161" s="5">
        <f t="shared" si="1911"/>
        <v>0</v>
      </c>
      <c r="T1161" s="5">
        <f t="shared" si="1911"/>
        <v>0</v>
      </c>
      <c r="U1161" s="5">
        <f t="shared" si="1911"/>
        <v>0</v>
      </c>
      <c r="V1161" s="5">
        <f t="shared" si="1911"/>
        <v>0</v>
      </c>
      <c r="W1161" s="5">
        <f t="shared" si="1911"/>
        <v>0</v>
      </c>
      <c r="X1161" s="5">
        <f t="shared" si="1911"/>
        <v>0</v>
      </c>
      <c r="Y1161" s="5">
        <f t="shared" si="1911"/>
        <v>0</v>
      </c>
      <c r="Z1161" s="5">
        <f t="shared" si="1911"/>
        <v>0</v>
      </c>
      <c r="AA1161" s="5">
        <f t="shared" si="1911"/>
        <v>0</v>
      </c>
      <c r="AB1161" s="5">
        <f t="shared" si="1911"/>
        <v>0</v>
      </c>
      <c r="AC1161" s="56"/>
      <c r="AD1161" s="23"/>
    </row>
    <row r="1162" spans="1:30" s="14" customFormat="1" ht="12.5">
      <c r="A1162" s="78" t="s">
        <v>492</v>
      </c>
      <c r="B1162" s="26">
        <v>2519692.15845996</v>
      </c>
      <c r="C1162" s="134">
        <f t="shared" si="1848"/>
        <v>209974.35</v>
      </c>
      <c r="D1162" s="35"/>
      <c r="E1162" s="35">
        <v>0.12909999999999999</v>
      </c>
      <c r="F1162" s="35">
        <v>0.19040000000000001</v>
      </c>
      <c r="G1162" s="35">
        <v>1.24E-2</v>
      </c>
      <c r="H1162" s="35"/>
      <c r="I1162" s="35">
        <v>3.5000000000000001E-3</v>
      </c>
      <c r="J1162" s="35">
        <v>1.4500000000000001E-2</v>
      </c>
      <c r="K1162" s="35">
        <v>2.3E-2</v>
      </c>
      <c r="L1162" s="35">
        <v>1.11E-2</v>
      </c>
      <c r="M1162" s="35"/>
      <c r="N1162" s="35">
        <v>0.44850000000000001</v>
      </c>
      <c r="O1162" s="35">
        <v>7.7999999999999996E-3</v>
      </c>
      <c r="P1162" s="35"/>
      <c r="Q1162" s="35"/>
      <c r="R1162" s="35"/>
      <c r="S1162" s="35"/>
      <c r="T1162" s="35"/>
      <c r="U1162" s="35"/>
      <c r="V1162" s="35">
        <v>0.1585</v>
      </c>
      <c r="W1162" s="35"/>
      <c r="X1162" s="35"/>
      <c r="Y1162" s="35">
        <v>1.1999999999999999E-3</v>
      </c>
      <c r="Z1162" s="4"/>
      <c r="AA1162" s="4"/>
      <c r="AB1162" s="4"/>
      <c r="AC1162" s="56"/>
      <c r="AD1162" s="23"/>
    </row>
    <row r="1163" spans="1:30" s="14" customFormat="1" ht="12.5">
      <c r="A1163" s="79"/>
      <c r="B1163" s="54"/>
      <c r="C1163" s="134"/>
      <c r="D1163" s="5">
        <f>$C1162*D1162</f>
        <v>0</v>
      </c>
      <c r="E1163" s="5">
        <f t="shared" ref="E1163" si="1912">$C1162*E1162</f>
        <v>27107.688585</v>
      </c>
      <c r="F1163" s="5">
        <f t="shared" ref="F1163" si="1913">$C1162*F1162</f>
        <v>39979.116240000003</v>
      </c>
      <c r="G1163" s="5">
        <f t="shared" ref="G1163:AB1163" si="1914">$C1162*G1162</f>
        <v>2603.6819399999999</v>
      </c>
      <c r="H1163" s="5">
        <f t="shared" si="1914"/>
        <v>0</v>
      </c>
      <c r="I1163" s="5">
        <f t="shared" si="1914"/>
        <v>734.91022500000008</v>
      </c>
      <c r="J1163" s="5">
        <f t="shared" si="1914"/>
        <v>3044.6280750000001</v>
      </c>
      <c r="K1163" s="5">
        <f t="shared" si="1914"/>
        <v>4829.4100500000004</v>
      </c>
      <c r="L1163" s="5">
        <f t="shared" si="1914"/>
        <v>2330.7152850000002</v>
      </c>
      <c r="M1163" s="5">
        <f t="shared" si="1914"/>
        <v>0</v>
      </c>
      <c r="N1163" s="5">
        <f t="shared" si="1914"/>
        <v>94173.495974999998</v>
      </c>
      <c r="O1163" s="5">
        <f t="shared" si="1914"/>
        <v>1637.7999299999999</v>
      </c>
      <c r="P1163" s="5">
        <f t="shared" si="1914"/>
        <v>0</v>
      </c>
      <c r="Q1163" s="5">
        <f t="shared" si="1914"/>
        <v>0</v>
      </c>
      <c r="R1163" s="5">
        <f t="shared" si="1914"/>
        <v>0</v>
      </c>
      <c r="S1163" s="5">
        <f t="shared" si="1914"/>
        <v>0</v>
      </c>
      <c r="T1163" s="5">
        <f t="shared" si="1914"/>
        <v>0</v>
      </c>
      <c r="U1163" s="5">
        <f t="shared" si="1914"/>
        <v>0</v>
      </c>
      <c r="V1163" s="5">
        <f t="shared" si="1914"/>
        <v>33280.934475000002</v>
      </c>
      <c r="W1163" s="5">
        <f t="shared" si="1914"/>
        <v>0</v>
      </c>
      <c r="X1163" s="5">
        <f t="shared" si="1914"/>
        <v>0</v>
      </c>
      <c r="Y1163" s="5">
        <f t="shared" si="1914"/>
        <v>251.96921999999998</v>
      </c>
      <c r="Z1163" s="5">
        <f t="shared" si="1914"/>
        <v>0</v>
      </c>
      <c r="AA1163" s="5">
        <f t="shared" si="1914"/>
        <v>0</v>
      </c>
      <c r="AB1163" s="5">
        <f t="shared" si="1914"/>
        <v>0</v>
      </c>
      <c r="AC1163" s="56"/>
      <c r="AD1163" s="23"/>
    </row>
    <row r="1164" spans="1:30" s="14" customFormat="1" ht="12.5">
      <c r="A1164" s="78" t="s">
        <v>554</v>
      </c>
      <c r="B1164" s="26">
        <f>4971.36822195351/2</f>
        <v>2485.6841109767552</v>
      </c>
      <c r="C1164" s="134">
        <f t="shared" si="1848"/>
        <v>207.14</v>
      </c>
      <c r="D1164" s="35">
        <v>1.5800000000000002E-2</v>
      </c>
      <c r="E1164" s="35">
        <v>0.1371</v>
      </c>
      <c r="F1164" s="35">
        <v>5.4899999999999997E-2</v>
      </c>
      <c r="G1164" s="35">
        <v>7.6899999999999996E-2</v>
      </c>
      <c r="H1164" s="35">
        <v>4.1599999999999998E-2</v>
      </c>
      <c r="I1164" s="35">
        <v>0.13250000000000001</v>
      </c>
      <c r="J1164" s="35">
        <v>2.07E-2</v>
      </c>
      <c r="K1164" s="35">
        <v>3.1800000000000002E-2</v>
      </c>
      <c r="L1164" s="35">
        <v>1.6500000000000001E-2</v>
      </c>
      <c r="M1164" s="35">
        <v>2.5700000000000001E-2</v>
      </c>
      <c r="N1164" s="35">
        <v>0.14199999999999999</v>
      </c>
      <c r="O1164" s="35">
        <v>2.3E-2</v>
      </c>
      <c r="P1164" s="35">
        <v>0</v>
      </c>
      <c r="Q1164" s="35">
        <v>3.7999999999999999E-2</v>
      </c>
      <c r="R1164" s="35">
        <v>1.8800000000000001E-2</v>
      </c>
      <c r="S1164" s="35">
        <v>4.1999999999999997E-3</v>
      </c>
      <c r="T1164" s="35">
        <v>5.3199999999999997E-2</v>
      </c>
      <c r="U1164" s="35">
        <v>1.8100000000000002E-2</v>
      </c>
      <c r="V1164" s="35">
        <v>3.7900000000000003E-2</v>
      </c>
      <c r="W1164" s="35">
        <v>4.58E-2</v>
      </c>
      <c r="X1164" s="35">
        <v>6.2399999999999997E-2</v>
      </c>
      <c r="Y1164" s="35">
        <v>2.5000000000000001E-3</v>
      </c>
      <c r="Z1164" s="4">
        <v>0</v>
      </c>
      <c r="AA1164" s="4">
        <v>5.9999999999999995E-4</v>
      </c>
      <c r="AB1164" s="4">
        <v>0</v>
      </c>
      <c r="AC1164" s="56"/>
      <c r="AD1164" s="23"/>
    </row>
    <row r="1165" spans="1:30" s="14" customFormat="1" ht="12.5">
      <c r="A1165" s="79"/>
      <c r="B1165" s="54"/>
      <c r="C1165" s="134"/>
      <c r="D1165" s="5">
        <f>$C1164*D1164</f>
        <v>3.2728120000000001</v>
      </c>
      <c r="E1165" s="5">
        <f t="shared" ref="E1165" si="1915">$C1164*E1164</f>
        <v>28.398893999999999</v>
      </c>
      <c r="F1165" s="5">
        <f t="shared" ref="F1165" si="1916">$C1164*F1164</f>
        <v>11.371985999999998</v>
      </c>
      <c r="G1165" s="5">
        <f t="shared" ref="G1165:AB1165" si="1917">$C1164*G1164</f>
        <v>15.929065999999999</v>
      </c>
      <c r="H1165" s="5">
        <f t="shared" si="1917"/>
        <v>8.6170239999999989</v>
      </c>
      <c r="I1165" s="5">
        <f t="shared" si="1917"/>
        <v>27.44605</v>
      </c>
      <c r="J1165" s="5">
        <f t="shared" si="1917"/>
        <v>4.2877979999999996</v>
      </c>
      <c r="K1165" s="5">
        <f t="shared" si="1917"/>
        <v>6.5870519999999999</v>
      </c>
      <c r="L1165" s="5">
        <f t="shared" si="1917"/>
        <v>3.4178099999999998</v>
      </c>
      <c r="M1165" s="5">
        <f t="shared" si="1917"/>
        <v>5.3234979999999998</v>
      </c>
      <c r="N1165" s="5">
        <f t="shared" si="1917"/>
        <v>29.413879999999995</v>
      </c>
      <c r="O1165" s="5">
        <f t="shared" si="1917"/>
        <v>4.7642199999999999</v>
      </c>
      <c r="P1165" s="5">
        <f t="shared" si="1917"/>
        <v>0</v>
      </c>
      <c r="Q1165" s="5">
        <f t="shared" si="1917"/>
        <v>7.871319999999999</v>
      </c>
      <c r="R1165" s="5">
        <f t="shared" si="1917"/>
        <v>3.8942319999999997</v>
      </c>
      <c r="S1165" s="5">
        <f t="shared" si="1917"/>
        <v>0.86998799999999987</v>
      </c>
      <c r="T1165" s="5">
        <f t="shared" si="1917"/>
        <v>11.019847999999998</v>
      </c>
      <c r="U1165" s="5">
        <f t="shared" si="1917"/>
        <v>3.749234</v>
      </c>
      <c r="V1165" s="5">
        <f t="shared" si="1917"/>
        <v>7.850606</v>
      </c>
      <c r="W1165" s="5">
        <f t="shared" si="1917"/>
        <v>9.487012</v>
      </c>
      <c r="X1165" s="5">
        <f t="shared" si="1917"/>
        <v>12.925535999999999</v>
      </c>
      <c r="Y1165" s="5">
        <f t="shared" si="1917"/>
        <v>0.51784999999999992</v>
      </c>
      <c r="Z1165" s="5">
        <f t="shared" si="1917"/>
        <v>0</v>
      </c>
      <c r="AA1165" s="5">
        <f t="shared" si="1917"/>
        <v>0.12428399999999998</v>
      </c>
      <c r="AB1165" s="5">
        <f t="shared" si="1917"/>
        <v>0</v>
      </c>
      <c r="AC1165" s="56"/>
      <c r="AD1165" s="23"/>
    </row>
    <row r="1166" spans="1:30" s="14" customFormat="1" ht="12.5">
      <c r="A1166" s="78" t="s">
        <v>556</v>
      </c>
      <c r="B1166" s="26">
        <f>4971.36822195351/2</f>
        <v>2485.6841109767552</v>
      </c>
      <c r="C1166" s="134">
        <f t="shared" si="1848"/>
        <v>207.14</v>
      </c>
      <c r="D1166" s="35"/>
      <c r="E1166" s="35"/>
      <c r="F1166" s="35"/>
      <c r="G1166" s="35"/>
      <c r="H1166" s="35"/>
      <c r="I1166" s="35"/>
      <c r="J1166" s="35"/>
      <c r="K1166" s="35"/>
      <c r="L1166" s="35"/>
      <c r="M1166" s="35"/>
      <c r="N1166" s="35"/>
      <c r="O1166" s="35"/>
      <c r="P1166" s="35"/>
      <c r="Q1166" s="35"/>
      <c r="R1166" s="35"/>
      <c r="S1166" s="35"/>
      <c r="T1166" s="35"/>
      <c r="U1166" s="35">
        <v>1</v>
      </c>
      <c r="V1166" s="35"/>
      <c r="W1166" s="35"/>
      <c r="X1166" s="35"/>
      <c r="Y1166" s="35"/>
      <c r="Z1166" s="4"/>
      <c r="AA1166" s="4"/>
      <c r="AB1166" s="4"/>
      <c r="AC1166" s="56"/>
      <c r="AD1166" s="23"/>
    </row>
    <row r="1167" spans="1:30" s="14" customFormat="1" ht="12.5">
      <c r="A1167" s="79"/>
      <c r="B1167" s="54"/>
      <c r="C1167" s="134"/>
      <c r="D1167" s="5">
        <f>$C1166*D1166</f>
        <v>0</v>
      </c>
      <c r="E1167" s="5">
        <f t="shared" ref="E1167" si="1918">$C1166*E1166</f>
        <v>0</v>
      </c>
      <c r="F1167" s="5">
        <f t="shared" ref="F1167" si="1919">$C1166*F1166</f>
        <v>0</v>
      </c>
      <c r="G1167" s="5">
        <f t="shared" ref="G1167:AB1167" si="1920">$C1166*G1166</f>
        <v>0</v>
      </c>
      <c r="H1167" s="5">
        <f t="shared" si="1920"/>
        <v>0</v>
      </c>
      <c r="I1167" s="5">
        <f t="shared" si="1920"/>
        <v>0</v>
      </c>
      <c r="J1167" s="5">
        <f t="shared" si="1920"/>
        <v>0</v>
      </c>
      <c r="K1167" s="5">
        <f t="shared" si="1920"/>
        <v>0</v>
      </c>
      <c r="L1167" s="5">
        <f t="shared" si="1920"/>
        <v>0</v>
      </c>
      <c r="M1167" s="5">
        <f t="shared" si="1920"/>
        <v>0</v>
      </c>
      <c r="N1167" s="5">
        <f t="shared" si="1920"/>
        <v>0</v>
      </c>
      <c r="O1167" s="5">
        <f t="shared" si="1920"/>
        <v>0</v>
      </c>
      <c r="P1167" s="5">
        <f t="shared" si="1920"/>
        <v>0</v>
      </c>
      <c r="Q1167" s="5">
        <f t="shared" si="1920"/>
        <v>0</v>
      </c>
      <c r="R1167" s="5">
        <f t="shared" si="1920"/>
        <v>0</v>
      </c>
      <c r="S1167" s="5">
        <f t="shared" si="1920"/>
        <v>0</v>
      </c>
      <c r="T1167" s="5">
        <f t="shared" si="1920"/>
        <v>0</v>
      </c>
      <c r="U1167" s="5">
        <f t="shared" si="1920"/>
        <v>207.14</v>
      </c>
      <c r="V1167" s="5">
        <f t="shared" si="1920"/>
        <v>0</v>
      </c>
      <c r="W1167" s="5">
        <f t="shared" si="1920"/>
        <v>0</v>
      </c>
      <c r="X1167" s="5">
        <f t="shared" si="1920"/>
        <v>0</v>
      </c>
      <c r="Y1167" s="5">
        <f t="shared" si="1920"/>
        <v>0</v>
      </c>
      <c r="Z1167" s="5">
        <f t="shared" si="1920"/>
        <v>0</v>
      </c>
      <c r="AA1167" s="5">
        <f t="shared" si="1920"/>
        <v>0</v>
      </c>
      <c r="AB1167" s="5">
        <f t="shared" si="1920"/>
        <v>0</v>
      </c>
      <c r="AC1167" s="56"/>
      <c r="AD1167" s="23"/>
    </row>
    <row r="1168" spans="1:30" s="14" customFormat="1" ht="12.5">
      <c r="A1168" s="78" t="s">
        <v>555</v>
      </c>
      <c r="B1168" s="26">
        <f>243597.042875722/2</f>
        <v>121798.521437861</v>
      </c>
      <c r="C1168" s="134">
        <f t="shared" si="1848"/>
        <v>10149.879999999999</v>
      </c>
      <c r="D1168" s="35">
        <v>1.5800000000000002E-2</v>
      </c>
      <c r="E1168" s="35">
        <v>0.1371</v>
      </c>
      <c r="F1168" s="35">
        <v>5.4899999999999997E-2</v>
      </c>
      <c r="G1168" s="35">
        <v>7.6899999999999996E-2</v>
      </c>
      <c r="H1168" s="35">
        <v>4.1599999999999998E-2</v>
      </c>
      <c r="I1168" s="35">
        <v>0.13250000000000001</v>
      </c>
      <c r="J1168" s="35">
        <v>2.07E-2</v>
      </c>
      <c r="K1168" s="35">
        <v>3.1800000000000002E-2</v>
      </c>
      <c r="L1168" s="35">
        <v>1.6500000000000001E-2</v>
      </c>
      <c r="M1168" s="35">
        <v>2.5700000000000001E-2</v>
      </c>
      <c r="N1168" s="35">
        <v>0.14199999999999999</v>
      </c>
      <c r="O1168" s="35">
        <v>2.3E-2</v>
      </c>
      <c r="P1168" s="35">
        <v>0</v>
      </c>
      <c r="Q1168" s="35">
        <v>3.7999999999999999E-2</v>
      </c>
      <c r="R1168" s="35">
        <v>1.8800000000000001E-2</v>
      </c>
      <c r="S1168" s="35">
        <v>4.1999999999999997E-3</v>
      </c>
      <c r="T1168" s="35">
        <v>5.3199999999999997E-2</v>
      </c>
      <c r="U1168" s="35">
        <v>1.8100000000000002E-2</v>
      </c>
      <c r="V1168" s="35">
        <v>3.7900000000000003E-2</v>
      </c>
      <c r="W1168" s="35">
        <v>4.58E-2</v>
      </c>
      <c r="X1168" s="35">
        <v>6.2399999999999997E-2</v>
      </c>
      <c r="Y1168" s="35">
        <v>2.5000000000000001E-3</v>
      </c>
      <c r="Z1168" s="4">
        <v>0</v>
      </c>
      <c r="AA1168" s="4">
        <v>5.9999999999999995E-4</v>
      </c>
      <c r="AB1168" s="4">
        <v>0</v>
      </c>
      <c r="AC1168" s="56"/>
      <c r="AD1168" s="23"/>
    </row>
    <row r="1169" spans="1:30" s="14" customFormat="1" ht="12.5">
      <c r="A1169" s="79"/>
      <c r="B1169" s="54"/>
      <c r="C1169" s="134"/>
      <c r="D1169" s="5">
        <f>$C1168*D1168</f>
        <v>160.36810400000002</v>
      </c>
      <c r="E1169" s="5">
        <f t="shared" ref="E1169" si="1921">$C1168*E1168</f>
        <v>1391.548548</v>
      </c>
      <c r="F1169" s="5">
        <f t="shared" ref="F1169" si="1922">$C1168*F1168</f>
        <v>557.22841199999993</v>
      </c>
      <c r="G1169" s="5">
        <f t="shared" ref="G1169:AB1169" si="1923">$C1168*G1168</f>
        <v>780.52577199999985</v>
      </c>
      <c r="H1169" s="5">
        <f t="shared" si="1923"/>
        <v>422.23500799999994</v>
      </c>
      <c r="I1169" s="5">
        <f t="shared" si="1923"/>
        <v>1344.8590999999999</v>
      </c>
      <c r="J1169" s="5">
        <f t="shared" si="1923"/>
        <v>210.10251599999998</v>
      </c>
      <c r="K1169" s="5">
        <f t="shared" si="1923"/>
        <v>322.76618400000001</v>
      </c>
      <c r="L1169" s="5">
        <f t="shared" si="1923"/>
        <v>167.47301999999999</v>
      </c>
      <c r="M1169" s="5">
        <f t="shared" si="1923"/>
        <v>260.85191599999996</v>
      </c>
      <c r="N1169" s="5">
        <f t="shared" si="1923"/>
        <v>1441.2829599999998</v>
      </c>
      <c r="O1169" s="5">
        <f t="shared" si="1923"/>
        <v>233.44723999999997</v>
      </c>
      <c r="P1169" s="5">
        <f t="shared" si="1923"/>
        <v>0</v>
      </c>
      <c r="Q1169" s="5">
        <f t="shared" si="1923"/>
        <v>385.69543999999996</v>
      </c>
      <c r="R1169" s="5">
        <f t="shared" si="1923"/>
        <v>190.817744</v>
      </c>
      <c r="S1169" s="5">
        <f t="shared" si="1923"/>
        <v>42.629495999999996</v>
      </c>
      <c r="T1169" s="5">
        <f t="shared" si="1923"/>
        <v>539.97361599999988</v>
      </c>
      <c r="U1169" s="5">
        <f t="shared" si="1923"/>
        <v>183.712828</v>
      </c>
      <c r="V1169" s="5">
        <f t="shared" si="1923"/>
        <v>384.680452</v>
      </c>
      <c r="W1169" s="5">
        <f t="shared" si="1923"/>
        <v>464.86450399999995</v>
      </c>
      <c r="X1169" s="5">
        <f t="shared" si="1923"/>
        <v>633.35251199999993</v>
      </c>
      <c r="Y1169" s="5">
        <f t="shared" si="1923"/>
        <v>25.374699999999997</v>
      </c>
      <c r="Z1169" s="5">
        <f t="shared" si="1923"/>
        <v>0</v>
      </c>
      <c r="AA1169" s="5">
        <f t="shared" si="1923"/>
        <v>6.0899279999999987</v>
      </c>
      <c r="AB1169" s="5">
        <f t="shared" si="1923"/>
        <v>0</v>
      </c>
      <c r="AC1169" s="56"/>
      <c r="AD1169" s="23"/>
    </row>
    <row r="1170" spans="1:30" s="14" customFormat="1" ht="12.5">
      <c r="A1170" s="78" t="s">
        <v>557</v>
      </c>
      <c r="B1170" s="26">
        <f>243597.042875722/2</f>
        <v>121798.521437861</v>
      </c>
      <c r="C1170" s="134">
        <f t="shared" si="1848"/>
        <v>10149.879999999999</v>
      </c>
      <c r="D1170" s="35"/>
      <c r="E1170" s="35"/>
      <c r="F1170" s="35"/>
      <c r="G1170" s="35"/>
      <c r="H1170" s="35"/>
      <c r="I1170" s="35"/>
      <c r="J1170" s="35"/>
      <c r="K1170" s="35"/>
      <c r="L1170" s="35"/>
      <c r="M1170" s="35"/>
      <c r="N1170" s="35"/>
      <c r="O1170" s="35"/>
      <c r="P1170" s="35"/>
      <c r="Q1170" s="35"/>
      <c r="R1170" s="35"/>
      <c r="S1170" s="35"/>
      <c r="T1170" s="35"/>
      <c r="U1170" s="35">
        <v>1</v>
      </c>
      <c r="V1170" s="35"/>
      <c r="W1170" s="35"/>
      <c r="X1170" s="35"/>
      <c r="Y1170" s="35"/>
      <c r="Z1170" s="4"/>
      <c r="AA1170" s="4"/>
      <c r="AB1170" s="4"/>
      <c r="AC1170" s="56"/>
      <c r="AD1170" s="23"/>
    </row>
    <row r="1171" spans="1:30" s="14" customFormat="1" ht="12.5">
      <c r="A1171" s="79"/>
      <c r="B1171" s="54"/>
      <c r="C1171" s="134"/>
      <c r="D1171" s="5">
        <f>$C1170*D1170</f>
        <v>0</v>
      </c>
      <c r="E1171" s="5">
        <f t="shared" ref="E1171" si="1924">$C1170*E1170</f>
        <v>0</v>
      </c>
      <c r="F1171" s="5">
        <f t="shared" ref="F1171" si="1925">$C1170*F1170</f>
        <v>0</v>
      </c>
      <c r="G1171" s="5">
        <f t="shared" ref="G1171:AB1171" si="1926">$C1170*G1170</f>
        <v>0</v>
      </c>
      <c r="H1171" s="5">
        <f t="shared" si="1926"/>
        <v>0</v>
      </c>
      <c r="I1171" s="5">
        <f t="shared" si="1926"/>
        <v>0</v>
      </c>
      <c r="J1171" s="5">
        <f t="shared" si="1926"/>
        <v>0</v>
      </c>
      <c r="K1171" s="5">
        <f t="shared" si="1926"/>
        <v>0</v>
      </c>
      <c r="L1171" s="5">
        <f t="shared" si="1926"/>
        <v>0</v>
      </c>
      <c r="M1171" s="5">
        <f t="shared" si="1926"/>
        <v>0</v>
      </c>
      <c r="N1171" s="5">
        <f t="shared" si="1926"/>
        <v>0</v>
      </c>
      <c r="O1171" s="5">
        <f t="shared" si="1926"/>
        <v>0</v>
      </c>
      <c r="P1171" s="5">
        <f t="shared" si="1926"/>
        <v>0</v>
      </c>
      <c r="Q1171" s="5">
        <f t="shared" si="1926"/>
        <v>0</v>
      </c>
      <c r="R1171" s="5">
        <f t="shared" si="1926"/>
        <v>0</v>
      </c>
      <c r="S1171" s="5">
        <f t="shared" si="1926"/>
        <v>0</v>
      </c>
      <c r="T1171" s="5">
        <f t="shared" si="1926"/>
        <v>0</v>
      </c>
      <c r="U1171" s="5">
        <f t="shared" si="1926"/>
        <v>10149.879999999999</v>
      </c>
      <c r="V1171" s="5">
        <f t="shared" si="1926"/>
        <v>0</v>
      </c>
      <c r="W1171" s="5">
        <f t="shared" si="1926"/>
        <v>0</v>
      </c>
      <c r="X1171" s="5">
        <f t="shared" si="1926"/>
        <v>0</v>
      </c>
      <c r="Y1171" s="5">
        <f t="shared" si="1926"/>
        <v>0</v>
      </c>
      <c r="Z1171" s="5">
        <f t="shared" si="1926"/>
        <v>0</v>
      </c>
      <c r="AA1171" s="5">
        <f t="shared" si="1926"/>
        <v>0</v>
      </c>
      <c r="AB1171" s="5">
        <f t="shared" si="1926"/>
        <v>0</v>
      </c>
      <c r="AC1171" s="56"/>
      <c r="AD1171" s="23"/>
    </row>
    <row r="1172" spans="1:30" s="14" customFormat="1" ht="12.5">
      <c r="A1172" s="78" t="s">
        <v>590</v>
      </c>
      <c r="B1172" s="26">
        <v>18443736.0522382</v>
      </c>
      <c r="C1172" s="134">
        <f t="shared" si="1848"/>
        <v>1536978</v>
      </c>
      <c r="D1172" s="35"/>
      <c r="E1172" s="35"/>
      <c r="F1172" s="35"/>
      <c r="G1172" s="35"/>
      <c r="H1172" s="35"/>
      <c r="I1172" s="35"/>
      <c r="J1172" s="35"/>
      <c r="K1172" s="35"/>
      <c r="L1172" s="35"/>
      <c r="M1172" s="35"/>
      <c r="N1172" s="35"/>
      <c r="O1172" s="35"/>
      <c r="P1172" s="35"/>
      <c r="Q1172" s="35"/>
      <c r="R1172" s="35"/>
      <c r="S1172" s="35"/>
      <c r="T1172" s="35"/>
      <c r="U1172" s="35">
        <v>0.82840000000000003</v>
      </c>
      <c r="V1172" s="35"/>
      <c r="W1172" s="35">
        <v>0.1716</v>
      </c>
      <c r="X1172" s="35"/>
      <c r="Y1172" s="35"/>
      <c r="Z1172" s="4"/>
      <c r="AA1172" s="4"/>
      <c r="AB1172" s="4"/>
      <c r="AC1172" s="56"/>
      <c r="AD1172" s="23"/>
    </row>
    <row r="1173" spans="1:30" s="14" customFormat="1" ht="12.5">
      <c r="A1173" s="79"/>
      <c r="B1173" s="54"/>
      <c r="C1173" s="134"/>
      <c r="D1173" s="5">
        <f>$C1172*D1172</f>
        <v>0</v>
      </c>
      <c r="E1173" s="5">
        <f t="shared" ref="E1173" si="1927">$C1172*E1172</f>
        <v>0</v>
      </c>
      <c r="F1173" s="5">
        <f t="shared" ref="F1173:AB1173" si="1928">$C1172*F1172</f>
        <v>0</v>
      </c>
      <c r="G1173" s="5">
        <f t="shared" si="1928"/>
        <v>0</v>
      </c>
      <c r="H1173" s="5">
        <f t="shared" si="1928"/>
        <v>0</v>
      </c>
      <c r="I1173" s="5">
        <f t="shared" si="1928"/>
        <v>0</v>
      </c>
      <c r="J1173" s="5">
        <f t="shared" si="1928"/>
        <v>0</v>
      </c>
      <c r="K1173" s="5">
        <f t="shared" si="1928"/>
        <v>0</v>
      </c>
      <c r="L1173" s="5">
        <f t="shared" si="1928"/>
        <v>0</v>
      </c>
      <c r="M1173" s="5">
        <f t="shared" si="1928"/>
        <v>0</v>
      </c>
      <c r="N1173" s="5">
        <f t="shared" si="1928"/>
        <v>0</v>
      </c>
      <c r="O1173" s="5">
        <f t="shared" si="1928"/>
        <v>0</v>
      </c>
      <c r="P1173" s="5">
        <f t="shared" si="1928"/>
        <v>0</v>
      </c>
      <c r="Q1173" s="5">
        <f t="shared" si="1928"/>
        <v>0</v>
      </c>
      <c r="R1173" s="5">
        <f t="shared" si="1928"/>
        <v>0</v>
      </c>
      <c r="S1173" s="5">
        <f t="shared" si="1928"/>
        <v>0</v>
      </c>
      <c r="T1173" s="5">
        <f t="shared" si="1928"/>
        <v>0</v>
      </c>
      <c r="U1173" s="5">
        <f t="shared" si="1928"/>
        <v>1273232.5752000001</v>
      </c>
      <c r="V1173" s="5">
        <f t="shared" si="1928"/>
        <v>0</v>
      </c>
      <c r="W1173" s="5">
        <f t="shared" si="1928"/>
        <v>263745.42479999998</v>
      </c>
      <c r="X1173" s="5">
        <f t="shared" si="1928"/>
        <v>0</v>
      </c>
      <c r="Y1173" s="5">
        <f t="shared" si="1928"/>
        <v>0</v>
      </c>
      <c r="Z1173" s="5">
        <f t="shared" si="1928"/>
        <v>0</v>
      </c>
      <c r="AA1173" s="5">
        <f t="shared" si="1928"/>
        <v>0</v>
      </c>
      <c r="AB1173" s="5">
        <f t="shared" si="1928"/>
        <v>0</v>
      </c>
      <c r="AC1173" s="56"/>
      <c r="AD1173" s="23"/>
    </row>
    <row r="1174" spans="1:30" s="14" customFormat="1" ht="12.5">
      <c r="A1174" s="78" t="s">
        <v>591</v>
      </c>
      <c r="B1174" s="26">
        <v>0</v>
      </c>
      <c r="C1174" s="134">
        <f t="shared" si="1848"/>
        <v>0</v>
      </c>
      <c r="D1174" s="35"/>
      <c r="E1174" s="35"/>
      <c r="F1174" s="35"/>
      <c r="G1174" s="35"/>
      <c r="H1174" s="35"/>
      <c r="I1174" s="35"/>
      <c r="J1174" s="35"/>
      <c r="K1174" s="35"/>
      <c r="L1174" s="35"/>
      <c r="M1174" s="35"/>
      <c r="N1174" s="35"/>
      <c r="O1174" s="35"/>
      <c r="P1174" s="35"/>
      <c r="Q1174" s="35"/>
      <c r="R1174" s="35">
        <v>1</v>
      </c>
      <c r="S1174" s="35"/>
      <c r="T1174" s="35"/>
      <c r="U1174" s="35"/>
      <c r="V1174" s="35"/>
      <c r="W1174" s="35"/>
      <c r="X1174" s="35"/>
      <c r="Y1174" s="35"/>
      <c r="Z1174" s="4"/>
      <c r="AA1174" s="4"/>
      <c r="AB1174" s="4"/>
      <c r="AC1174" s="56"/>
      <c r="AD1174" s="23"/>
    </row>
    <row r="1175" spans="1:30" s="14" customFormat="1" ht="12.5">
      <c r="A1175" s="79"/>
      <c r="B1175" s="54"/>
      <c r="C1175" s="134"/>
      <c r="D1175" s="5">
        <f>$C1174*D1174</f>
        <v>0</v>
      </c>
      <c r="E1175" s="5">
        <f t="shared" ref="E1175:T1181" si="1929">$C1174*E1174</f>
        <v>0</v>
      </c>
      <c r="F1175" s="5">
        <f t="shared" ref="F1175:AB1175" si="1930">$C1174*F1174</f>
        <v>0</v>
      </c>
      <c r="G1175" s="5">
        <f t="shared" si="1930"/>
        <v>0</v>
      </c>
      <c r="H1175" s="5">
        <f t="shared" si="1930"/>
        <v>0</v>
      </c>
      <c r="I1175" s="5">
        <f t="shared" si="1930"/>
        <v>0</v>
      </c>
      <c r="J1175" s="5">
        <f t="shared" si="1930"/>
        <v>0</v>
      </c>
      <c r="K1175" s="5">
        <f t="shared" si="1930"/>
        <v>0</v>
      </c>
      <c r="L1175" s="5">
        <f t="shared" si="1930"/>
        <v>0</v>
      </c>
      <c r="M1175" s="5">
        <f t="shared" si="1930"/>
        <v>0</v>
      </c>
      <c r="N1175" s="5">
        <f t="shared" si="1930"/>
        <v>0</v>
      </c>
      <c r="O1175" s="5">
        <f t="shared" si="1930"/>
        <v>0</v>
      </c>
      <c r="P1175" s="5">
        <f t="shared" si="1930"/>
        <v>0</v>
      </c>
      <c r="Q1175" s="5">
        <f t="shared" si="1930"/>
        <v>0</v>
      </c>
      <c r="R1175" s="5">
        <f t="shared" si="1930"/>
        <v>0</v>
      </c>
      <c r="S1175" s="5">
        <f t="shared" si="1930"/>
        <v>0</v>
      </c>
      <c r="T1175" s="5">
        <f t="shared" si="1930"/>
        <v>0</v>
      </c>
      <c r="U1175" s="5">
        <f t="shared" si="1930"/>
        <v>0</v>
      </c>
      <c r="V1175" s="5">
        <f t="shared" si="1930"/>
        <v>0</v>
      </c>
      <c r="W1175" s="5">
        <f t="shared" si="1930"/>
        <v>0</v>
      </c>
      <c r="X1175" s="5">
        <f t="shared" si="1930"/>
        <v>0</v>
      </c>
      <c r="Y1175" s="5">
        <f t="shared" si="1930"/>
        <v>0</v>
      </c>
      <c r="Z1175" s="5">
        <f t="shared" si="1930"/>
        <v>0</v>
      </c>
      <c r="AA1175" s="5">
        <f t="shared" si="1930"/>
        <v>0</v>
      </c>
      <c r="AB1175" s="5">
        <f t="shared" si="1930"/>
        <v>0</v>
      </c>
      <c r="AC1175" s="56"/>
      <c r="AD1175" s="23"/>
    </row>
    <row r="1176" spans="1:30" s="14" customFormat="1" ht="12.5">
      <c r="A1176" s="78" t="s">
        <v>604</v>
      </c>
      <c r="B1176" s="26">
        <v>-10113901.412957899</v>
      </c>
      <c r="C1176" s="134">
        <f t="shared" si="1848"/>
        <v>-842825.12</v>
      </c>
      <c r="D1176" s="35"/>
      <c r="E1176" s="35"/>
      <c r="F1176" s="35"/>
      <c r="G1176" s="35"/>
      <c r="H1176" s="35"/>
      <c r="I1176" s="35"/>
      <c r="J1176" s="35"/>
      <c r="K1176" s="35"/>
      <c r="L1176" s="35"/>
      <c r="M1176" s="35"/>
      <c r="N1176" s="35"/>
      <c r="O1176" s="35"/>
      <c r="P1176" s="35"/>
      <c r="Q1176" s="35"/>
      <c r="R1176" s="35">
        <v>1</v>
      </c>
      <c r="S1176" s="35"/>
      <c r="T1176" s="35"/>
      <c r="U1176" s="35"/>
      <c r="V1176" s="35"/>
      <c r="W1176" s="35"/>
      <c r="X1176" s="35"/>
      <c r="Y1176" s="35"/>
      <c r="Z1176" s="4"/>
      <c r="AA1176" s="4"/>
      <c r="AB1176" s="4"/>
      <c r="AC1176" s="56"/>
      <c r="AD1176" s="23"/>
    </row>
    <row r="1177" spans="1:30" s="14" customFormat="1" ht="12.5">
      <c r="A1177" s="79"/>
      <c r="B1177" s="54"/>
      <c r="C1177" s="134"/>
      <c r="D1177" s="5">
        <f>$C1176*D1176</f>
        <v>0</v>
      </c>
      <c r="E1177" s="5">
        <f t="shared" ref="E1177:AB1177" si="1931">$C1176*E1176</f>
        <v>0</v>
      </c>
      <c r="F1177" s="5">
        <f t="shared" si="1931"/>
        <v>0</v>
      </c>
      <c r="G1177" s="5">
        <f t="shared" si="1931"/>
        <v>0</v>
      </c>
      <c r="H1177" s="5">
        <f t="shared" si="1931"/>
        <v>0</v>
      </c>
      <c r="I1177" s="5">
        <f t="shared" si="1931"/>
        <v>0</v>
      </c>
      <c r="J1177" s="5">
        <f t="shared" si="1931"/>
        <v>0</v>
      </c>
      <c r="K1177" s="5">
        <f t="shared" si="1931"/>
        <v>0</v>
      </c>
      <c r="L1177" s="5">
        <f t="shared" si="1931"/>
        <v>0</v>
      </c>
      <c r="M1177" s="5">
        <f t="shared" si="1931"/>
        <v>0</v>
      </c>
      <c r="N1177" s="5">
        <f t="shared" si="1931"/>
        <v>0</v>
      </c>
      <c r="O1177" s="5">
        <f t="shared" si="1931"/>
        <v>0</v>
      </c>
      <c r="P1177" s="5">
        <f t="shared" si="1931"/>
        <v>0</v>
      </c>
      <c r="Q1177" s="5">
        <f t="shared" si="1931"/>
        <v>0</v>
      </c>
      <c r="R1177" s="5">
        <f t="shared" si="1931"/>
        <v>-842825.12</v>
      </c>
      <c r="S1177" s="5">
        <f t="shared" si="1931"/>
        <v>0</v>
      </c>
      <c r="T1177" s="5">
        <f t="shared" si="1931"/>
        <v>0</v>
      </c>
      <c r="U1177" s="5">
        <f t="shared" si="1931"/>
        <v>0</v>
      </c>
      <c r="V1177" s="5">
        <f t="shared" si="1931"/>
        <v>0</v>
      </c>
      <c r="W1177" s="5">
        <f t="shared" si="1931"/>
        <v>0</v>
      </c>
      <c r="X1177" s="5">
        <f t="shared" si="1931"/>
        <v>0</v>
      </c>
      <c r="Y1177" s="5">
        <f t="shared" si="1931"/>
        <v>0</v>
      </c>
      <c r="Z1177" s="5">
        <f t="shared" si="1931"/>
        <v>0</v>
      </c>
      <c r="AA1177" s="5">
        <f t="shared" si="1931"/>
        <v>0</v>
      </c>
      <c r="AB1177" s="5">
        <f t="shared" si="1931"/>
        <v>0</v>
      </c>
      <c r="AC1177" s="56"/>
      <c r="AD1177" s="23"/>
    </row>
    <row r="1178" spans="1:30" s="14" customFormat="1" ht="12.5">
      <c r="A1178" s="78" t="s">
        <v>602</v>
      </c>
      <c r="B1178" s="26">
        <v>1175677.10966013</v>
      </c>
      <c r="C1178" s="134">
        <f t="shared" si="1848"/>
        <v>97973.09</v>
      </c>
      <c r="D1178" s="35"/>
      <c r="E1178" s="35">
        <v>0.16600000000000001</v>
      </c>
      <c r="F1178" s="35">
        <v>8.09E-2</v>
      </c>
      <c r="G1178" s="35"/>
      <c r="H1178" s="35">
        <v>2.7400000000000001E-2</v>
      </c>
      <c r="I1178" s="35"/>
      <c r="J1178" s="35">
        <v>0.02</v>
      </c>
      <c r="K1178" s="35">
        <v>3.5000000000000001E-3</v>
      </c>
      <c r="L1178" s="35">
        <v>1.3100000000000001E-2</v>
      </c>
      <c r="M1178" s="35"/>
      <c r="N1178" s="35">
        <v>0.52769999999999995</v>
      </c>
      <c r="O1178" s="35">
        <v>1.54E-2</v>
      </c>
      <c r="P1178" s="35"/>
      <c r="Q1178" s="35"/>
      <c r="R1178" s="35"/>
      <c r="S1178" s="35"/>
      <c r="T1178" s="35"/>
      <c r="U1178" s="35"/>
      <c r="V1178" s="35">
        <v>0.1454</v>
      </c>
      <c r="W1178" s="35"/>
      <c r="X1178" s="35"/>
      <c r="Y1178" s="35"/>
      <c r="Z1178" s="4"/>
      <c r="AA1178" s="4">
        <v>5.9999999999999995E-4</v>
      </c>
      <c r="AB1178" s="4"/>
      <c r="AC1178" s="56"/>
      <c r="AD1178" s="23"/>
    </row>
    <row r="1179" spans="1:30" s="14" customFormat="1" ht="12.5">
      <c r="A1179" s="79"/>
      <c r="B1179" s="54"/>
      <c r="C1179" s="134"/>
      <c r="D1179" s="5">
        <f>$C1178*D1178</f>
        <v>0</v>
      </c>
      <c r="E1179" s="5">
        <f t="shared" ref="E1179:AB1179" si="1932">$C1178*E1178</f>
        <v>16263.532940000001</v>
      </c>
      <c r="F1179" s="5">
        <f t="shared" si="1932"/>
        <v>7926.0229810000001</v>
      </c>
      <c r="G1179" s="5">
        <f t="shared" si="1932"/>
        <v>0</v>
      </c>
      <c r="H1179" s="5">
        <f t="shared" si="1932"/>
        <v>2684.4626659999999</v>
      </c>
      <c r="I1179" s="5">
        <f t="shared" si="1932"/>
        <v>0</v>
      </c>
      <c r="J1179" s="5">
        <f t="shared" si="1932"/>
        <v>1959.4618</v>
      </c>
      <c r="K1179" s="5">
        <f t="shared" si="1932"/>
        <v>342.90581500000002</v>
      </c>
      <c r="L1179" s="5">
        <f t="shared" si="1932"/>
        <v>1283.4474789999999</v>
      </c>
      <c r="M1179" s="5">
        <f t="shared" si="1932"/>
        <v>0</v>
      </c>
      <c r="N1179" s="5">
        <f t="shared" si="1932"/>
        <v>51700.399592999995</v>
      </c>
      <c r="O1179" s="5">
        <f t="shared" si="1932"/>
        <v>1508.785586</v>
      </c>
      <c r="P1179" s="5">
        <f t="shared" si="1932"/>
        <v>0</v>
      </c>
      <c r="Q1179" s="5">
        <f t="shared" si="1932"/>
        <v>0</v>
      </c>
      <c r="R1179" s="5">
        <f t="shared" si="1932"/>
        <v>0</v>
      </c>
      <c r="S1179" s="5">
        <f t="shared" si="1932"/>
        <v>0</v>
      </c>
      <c r="T1179" s="5">
        <f t="shared" si="1932"/>
        <v>0</v>
      </c>
      <c r="U1179" s="5">
        <f t="shared" si="1932"/>
        <v>0</v>
      </c>
      <c r="V1179" s="5">
        <f t="shared" si="1932"/>
        <v>14245.287285999999</v>
      </c>
      <c r="W1179" s="5">
        <f t="shared" si="1932"/>
        <v>0</v>
      </c>
      <c r="X1179" s="5">
        <f t="shared" si="1932"/>
        <v>0</v>
      </c>
      <c r="Y1179" s="5">
        <f t="shared" si="1932"/>
        <v>0</v>
      </c>
      <c r="Z1179" s="5">
        <f t="shared" si="1932"/>
        <v>0</v>
      </c>
      <c r="AA1179" s="5">
        <f t="shared" si="1932"/>
        <v>58.783853999999991</v>
      </c>
      <c r="AB1179" s="5">
        <f t="shared" si="1932"/>
        <v>0</v>
      </c>
      <c r="AC1179" s="56"/>
      <c r="AD1179" s="23"/>
    </row>
    <row r="1180" spans="1:30" s="14" customFormat="1" ht="12.5">
      <c r="A1180" s="78" t="s">
        <v>603</v>
      </c>
      <c r="B1180" s="26">
        <v>-4189.0912773087603</v>
      </c>
      <c r="C1180" s="134">
        <f t="shared" si="1848"/>
        <v>-349.09</v>
      </c>
      <c r="D1180" s="35"/>
      <c r="E1180" s="35">
        <v>6.4600000000000005E-2</v>
      </c>
      <c r="F1180" s="35">
        <v>8.7400000000000005E-2</v>
      </c>
      <c r="G1180" s="35"/>
      <c r="H1180" s="35">
        <v>0.19739999999999999</v>
      </c>
      <c r="I1180" s="35">
        <v>2.1600000000000001E-2</v>
      </c>
      <c r="J1180" s="35">
        <v>5.8999999999999999E-3</v>
      </c>
      <c r="K1180" s="35">
        <v>1.0200000000000001E-2</v>
      </c>
      <c r="L1180" s="35">
        <v>1E-4</v>
      </c>
      <c r="M1180" s="35"/>
      <c r="N1180" s="35">
        <v>0.39950000000000002</v>
      </c>
      <c r="O1180" s="35">
        <v>4.4999999999999997E-3</v>
      </c>
      <c r="P1180" s="35"/>
      <c r="Q1180" s="35"/>
      <c r="R1180" s="35"/>
      <c r="S1180" s="35"/>
      <c r="T1180" s="35"/>
      <c r="U1180" s="35"/>
      <c r="V1180" s="35">
        <v>0.20880000000000001</v>
      </c>
      <c r="W1180" s="35"/>
      <c r="X1180" s="35"/>
      <c r="Y1180" s="35"/>
      <c r="Z1180" s="4"/>
      <c r="AA1180" s="4"/>
      <c r="AB1180" s="4"/>
      <c r="AC1180" s="56"/>
      <c r="AD1180" s="23"/>
    </row>
    <row r="1181" spans="1:30" s="14" customFormat="1" ht="12.5">
      <c r="A1181" s="79"/>
      <c r="B1181" s="54"/>
      <c r="C1181" s="132"/>
      <c r="D1181" s="5">
        <f>$C1180*D1180</f>
        <v>0</v>
      </c>
      <c r="E1181" s="5">
        <f t="shared" si="1929"/>
        <v>-22.551214000000002</v>
      </c>
      <c r="F1181" s="5">
        <f t="shared" si="1929"/>
        <v>-30.510466000000001</v>
      </c>
      <c r="G1181" s="5">
        <f t="shared" si="1929"/>
        <v>0</v>
      </c>
      <c r="H1181" s="5">
        <f t="shared" si="1929"/>
        <v>-68.910365999999996</v>
      </c>
      <c r="I1181" s="5">
        <f t="shared" si="1929"/>
        <v>-7.5403440000000002</v>
      </c>
      <c r="J1181" s="5">
        <f t="shared" si="1929"/>
        <v>-2.059631</v>
      </c>
      <c r="K1181" s="5">
        <f t="shared" si="1929"/>
        <v>-3.560718</v>
      </c>
      <c r="L1181" s="5">
        <f t="shared" si="1929"/>
        <v>-3.4909000000000003E-2</v>
      </c>
      <c r="M1181" s="5">
        <f t="shared" si="1929"/>
        <v>0</v>
      </c>
      <c r="N1181" s="5">
        <f t="shared" si="1929"/>
        <v>-139.461455</v>
      </c>
      <c r="O1181" s="5">
        <f t="shared" si="1929"/>
        <v>-1.5709049999999998</v>
      </c>
      <c r="P1181" s="5">
        <f t="shared" si="1929"/>
        <v>0</v>
      </c>
      <c r="Q1181" s="5">
        <f t="shared" si="1929"/>
        <v>0</v>
      </c>
      <c r="R1181" s="5">
        <f t="shared" si="1929"/>
        <v>0</v>
      </c>
      <c r="S1181" s="5">
        <f t="shared" si="1929"/>
        <v>0</v>
      </c>
      <c r="T1181" s="5">
        <f t="shared" si="1929"/>
        <v>0</v>
      </c>
      <c r="U1181" s="5">
        <f t="shared" ref="U1181:AB1181" si="1933">$C1180*U1180</f>
        <v>0</v>
      </c>
      <c r="V1181" s="5">
        <f t="shared" si="1933"/>
        <v>-72.889991999999992</v>
      </c>
      <c r="W1181" s="5">
        <f t="shared" si="1933"/>
        <v>0</v>
      </c>
      <c r="X1181" s="5">
        <f t="shared" si="1933"/>
        <v>0</v>
      </c>
      <c r="Y1181" s="5">
        <f t="shared" si="1933"/>
        <v>0</v>
      </c>
      <c r="Z1181" s="5">
        <f t="shared" si="1933"/>
        <v>0</v>
      </c>
      <c r="AA1181" s="5">
        <f t="shared" si="1933"/>
        <v>0</v>
      </c>
      <c r="AB1181" s="5">
        <f t="shared" si="1933"/>
        <v>0</v>
      </c>
      <c r="AC1181" s="56"/>
      <c r="AD1181" s="23"/>
    </row>
    <row r="1182" spans="1:30" s="14" customFormat="1" ht="12.5">
      <c r="A1182" s="45" t="s">
        <v>50</v>
      </c>
      <c r="B1182" s="30">
        <f>SUM(B1122:B1180)</f>
        <v>31800761.397303764</v>
      </c>
      <c r="C1182" s="46">
        <f>SUM(C1122:C1180)</f>
        <v>2650063.4499999993</v>
      </c>
      <c r="D1182" s="46">
        <f>D1123+D1125+D1127+D1129+D1131+D1133+D1135+D1137+D1139+D1141+D1143+D1145+D1147+D1149+D1151+D1153+D1155+D1157+D1159+D1161+D1163+D1165+D1167+D1169+D1171+D1173+D1175+D1177+D1179+D1181</f>
        <v>21568.928698</v>
      </c>
      <c r="E1182" s="46">
        <f>E1123+E1125+E1127+E1129+E1131+E1133+E1135+E1137+E1139+E1141+E1143+E1145+E1147+E1149+E1151+E1153+E1155+E1157+E1159+E1161+E1163+E1165+E1167+E1169+E1171+E1173+E1175+E1177+E1179+E1181</f>
        <v>50572.184606999996</v>
      </c>
      <c r="F1182" s="46">
        <f t="shared" ref="F1182:AB1182" si="1934">F1123+F1125+F1127+F1129+F1131+F1133+F1135+F1137+F1139+F1141+F1143+F1145+F1147+F1149+F1151+F1153+F1155+F1157+F1159+F1161+F1163+F1165+F1167+F1169+F1171+F1173+F1175+F1177+F1179+F1181</f>
        <v>422917.6480809999</v>
      </c>
      <c r="G1182" s="46">
        <f t="shared" si="1934"/>
        <v>7318.1594800000003</v>
      </c>
      <c r="H1182" s="46">
        <f t="shared" si="1934"/>
        <v>20003.545785999991</v>
      </c>
      <c r="I1182" s="46">
        <f t="shared" si="1934"/>
        <v>8455.4014370000023</v>
      </c>
      <c r="J1182" s="46">
        <f t="shared" si="1934"/>
        <v>6163.1579579999998</v>
      </c>
      <c r="K1182" s="46">
        <f t="shared" si="1934"/>
        <v>7621.9244470000012</v>
      </c>
      <c r="L1182" s="46">
        <f t="shared" si="1934"/>
        <v>4623.8576210000001</v>
      </c>
      <c r="M1182" s="46">
        <f t="shared" si="1934"/>
        <v>29517.961045999997</v>
      </c>
      <c r="N1182" s="46">
        <f t="shared" si="1934"/>
        <v>200219.77883499998</v>
      </c>
      <c r="O1182" s="46">
        <f t="shared" si="1934"/>
        <v>4472.7553809999999</v>
      </c>
      <c r="P1182" s="46">
        <f t="shared" si="1934"/>
        <v>5215.8075629999994</v>
      </c>
      <c r="Q1182" s="46">
        <f t="shared" si="1934"/>
        <v>152055.59361400001</v>
      </c>
      <c r="R1182" s="46">
        <f t="shared" si="1934"/>
        <v>-729679.81596200005</v>
      </c>
      <c r="S1182" s="46">
        <f t="shared" si="1934"/>
        <v>14729.599990999997</v>
      </c>
      <c r="T1182" s="46">
        <f t="shared" si="1934"/>
        <v>60422.300562000004</v>
      </c>
      <c r="U1182" s="46">
        <f t="shared" si="1934"/>
        <v>1771200.5402620002</v>
      </c>
      <c r="V1182" s="46">
        <f t="shared" si="1934"/>
        <v>70864.044856000008</v>
      </c>
      <c r="W1182" s="46">
        <f t="shared" si="1934"/>
        <v>278313.818524</v>
      </c>
      <c r="X1182" s="46">
        <f t="shared" si="1934"/>
        <v>228215.72514</v>
      </c>
      <c r="Y1182" s="46">
        <f t="shared" si="1934"/>
        <v>8245.1695490000002</v>
      </c>
      <c r="Z1182" s="46">
        <f t="shared" si="1934"/>
        <v>6929.7947100000001</v>
      </c>
      <c r="AA1182" s="46">
        <f t="shared" si="1934"/>
        <v>95.567813999999984</v>
      </c>
      <c r="AB1182" s="46">
        <f t="shared" si="1934"/>
        <v>0</v>
      </c>
      <c r="AC1182" s="56"/>
      <c r="AD1182" s="23"/>
    </row>
    <row r="1183" spans="1:30" s="14" customFormat="1" ht="12.5">
      <c r="A1183" s="13"/>
      <c r="B1183" s="6"/>
      <c r="C1183" s="143"/>
      <c r="D1183" s="27"/>
      <c r="E1183" s="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56"/>
      <c r="AD1183" s="23"/>
    </row>
    <row r="1184" spans="1:30" s="14" customFormat="1" ht="12.5">
      <c r="A1184" s="13"/>
      <c r="B1184" s="6"/>
      <c r="C1184" s="143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56"/>
      <c r="AD1184" s="23"/>
    </row>
    <row r="1185" spans="1:30" s="14" customFormat="1" thickBot="1">
      <c r="A1185" s="66" t="s">
        <v>337</v>
      </c>
      <c r="B1185" s="65"/>
      <c r="C1185" s="157"/>
      <c r="D1185" s="65"/>
      <c r="E1185" s="65"/>
      <c r="F1185" s="19"/>
      <c r="G1185" s="19"/>
      <c r="H1185" s="19"/>
      <c r="I1185" s="19"/>
      <c r="J1185" s="19"/>
      <c r="K1185" s="19"/>
      <c r="L1185" s="19"/>
      <c r="M1185" s="19"/>
      <c r="N1185" s="19"/>
      <c r="O1185" s="19"/>
      <c r="P1185" s="19"/>
      <c r="Q1185" s="19"/>
      <c r="R1185" s="19"/>
      <c r="S1185" s="19"/>
      <c r="T1185" s="19"/>
      <c r="U1185" s="19"/>
      <c r="V1185" s="19"/>
      <c r="W1185" s="19"/>
      <c r="X1185" s="19"/>
      <c r="Y1185" s="19"/>
      <c r="Z1185" s="19"/>
      <c r="AA1185" s="19"/>
      <c r="AB1185" s="19"/>
      <c r="AC1185" s="56"/>
      <c r="AD1185" s="23"/>
    </row>
    <row r="1186" spans="1:30" s="14" customFormat="1" thickBot="1">
      <c r="A1186" s="93" t="s">
        <v>1</v>
      </c>
      <c r="B1186" s="94" t="s">
        <v>2</v>
      </c>
      <c r="C1186" s="129" t="s">
        <v>3</v>
      </c>
      <c r="D1186" s="198" t="s">
        <v>4</v>
      </c>
      <c r="E1186" s="199"/>
      <c r="F1186" s="199"/>
      <c r="G1186" s="199"/>
      <c r="H1186" s="199"/>
      <c r="I1186" s="199"/>
      <c r="J1186" s="199"/>
      <c r="K1186" s="199"/>
      <c r="L1186" s="199"/>
      <c r="M1186" s="199"/>
      <c r="N1186" s="199"/>
      <c r="O1186" s="199"/>
      <c r="P1186" s="199"/>
      <c r="Q1186" s="199"/>
      <c r="R1186" s="199"/>
      <c r="S1186" s="199"/>
      <c r="T1186" s="199"/>
      <c r="U1186" s="199"/>
      <c r="V1186" s="199"/>
      <c r="W1186" s="199"/>
      <c r="X1186" s="199"/>
      <c r="Y1186" s="199"/>
      <c r="Z1186" s="103"/>
      <c r="AA1186" s="103"/>
      <c r="AB1186" s="103"/>
      <c r="AC1186" s="56"/>
      <c r="AD1186" s="23"/>
    </row>
    <row r="1187" spans="1:30" s="14" customFormat="1" ht="12.5">
      <c r="A1187" s="95" t="s">
        <v>5</v>
      </c>
      <c r="B1187" s="96" t="s">
        <v>6</v>
      </c>
      <c r="C1187" s="130" t="s">
        <v>6</v>
      </c>
      <c r="D1187" s="97"/>
      <c r="E1187" s="98"/>
      <c r="F1187" s="98"/>
      <c r="G1187" s="98"/>
      <c r="H1187" s="98"/>
      <c r="I1187" s="98"/>
      <c r="J1187" s="98"/>
      <c r="K1187" s="98"/>
      <c r="L1187" s="98"/>
      <c r="M1187" s="98"/>
      <c r="N1187" s="98"/>
      <c r="O1187" s="98"/>
      <c r="P1187" s="98"/>
      <c r="Q1187" s="98"/>
      <c r="R1187" s="98"/>
      <c r="S1187" s="98"/>
      <c r="T1187" s="98"/>
      <c r="U1187" s="98"/>
      <c r="V1187" s="98"/>
      <c r="W1187" s="98"/>
      <c r="X1187" s="98"/>
      <c r="Y1187" s="99"/>
      <c r="Z1187" s="96" t="s">
        <v>7</v>
      </c>
      <c r="AA1187" s="96"/>
      <c r="AB1187" s="96"/>
      <c r="AC1187" s="56"/>
      <c r="AD1187" s="23"/>
    </row>
    <row r="1188" spans="1:30" s="14" customFormat="1" ht="12.5">
      <c r="A1188" s="95" t="s">
        <v>8</v>
      </c>
      <c r="B1188" s="96" t="s">
        <v>9</v>
      </c>
      <c r="C1188" s="130" t="s">
        <v>9</v>
      </c>
      <c r="D1188" s="100" t="s">
        <v>10</v>
      </c>
      <c r="E1188" s="96" t="s">
        <v>11</v>
      </c>
      <c r="F1188" s="96" t="s">
        <v>12</v>
      </c>
      <c r="G1188" s="96" t="s">
        <v>13</v>
      </c>
      <c r="H1188" s="96" t="s">
        <v>14</v>
      </c>
      <c r="I1188" s="96" t="s">
        <v>15</v>
      </c>
      <c r="J1188" s="96" t="s">
        <v>16</v>
      </c>
      <c r="K1188" s="96" t="s">
        <v>17</v>
      </c>
      <c r="L1188" s="96" t="s">
        <v>18</v>
      </c>
      <c r="M1188" s="96" t="s">
        <v>19</v>
      </c>
      <c r="N1188" s="96" t="s">
        <v>20</v>
      </c>
      <c r="O1188" s="96" t="s">
        <v>169</v>
      </c>
      <c r="P1188" s="96" t="s">
        <v>21</v>
      </c>
      <c r="Q1188" s="96" t="s">
        <v>22</v>
      </c>
      <c r="R1188" s="96" t="s">
        <v>23</v>
      </c>
      <c r="S1188" s="96" t="s">
        <v>24</v>
      </c>
      <c r="T1188" s="96" t="s">
        <v>25</v>
      </c>
      <c r="U1188" s="96" t="s">
        <v>26</v>
      </c>
      <c r="V1188" s="96" t="s">
        <v>27</v>
      </c>
      <c r="W1188" s="96" t="s">
        <v>28</v>
      </c>
      <c r="X1188" s="96" t="s">
        <v>29</v>
      </c>
      <c r="Y1188" s="96" t="s">
        <v>30</v>
      </c>
      <c r="Z1188" s="96" t="s">
        <v>31</v>
      </c>
      <c r="AA1188" s="96" t="s">
        <v>484</v>
      </c>
      <c r="AB1188" s="96" t="s">
        <v>467</v>
      </c>
      <c r="AC1188" s="56"/>
      <c r="AD1188" s="23"/>
    </row>
    <row r="1189" spans="1:30" s="14" customFormat="1" ht="12.5">
      <c r="A1189" s="95"/>
      <c r="B1189" s="96"/>
      <c r="C1189" s="130" t="s">
        <v>688</v>
      </c>
      <c r="D1189" s="97"/>
      <c r="E1189" s="98"/>
      <c r="F1189" s="98"/>
      <c r="G1189" s="98"/>
      <c r="H1189" s="98"/>
      <c r="I1189" s="98"/>
      <c r="J1189" s="98"/>
      <c r="K1189" s="98"/>
      <c r="L1189" s="98"/>
      <c r="M1189" s="98"/>
      <c r="N1189" s="98"/>
      <c r="O1189" s="98"/>
      <c r="P1189" s="98"/>
      <c r="Q1189" s="98"/>
      <c r="R1189" s="98"/>
      <c r="S1189" s="98"/>
      <c r="T1189" s="98"/>
      <c r="U1189" s="98"/>
      <c r="V1189" s="98"/>
      <c r="W1189" s="98"/>
      <c r="X1189" s="98"/>
      <c r="Y1189" s="98"/>
      <c r="Z1189" s="98"/>
      <c r="AA1189" s="98"/>
      <c r="AB1189" s="98"/>
      <c r="AC1189" s="56"/>
      <c r="AD1189" s="23"/>
    </row>
    <row r="1190" spans="1:30" s="14" customFormat="1" ht="12.5">
      <c r="A1190" s="78" t="s">
        <v>338</v>
      </c>
      <c r="B1190" s="26">
        <f xml:space="preserve"> 4363805/2</f>
        <v>2181902.5</v>
      </c>
      <c r="C1190" s="134">
        <f>ROUND(B1190/12,2)</f>
        <v>181825.21</v>
      </c>
      <c r="D1190" s="35">
        <v>1.5800000000000002E-2</v>
      </c>
      <c r="E1190" s="35">
        <v>0.1371</v>
      </c>
      <c r="F1190" s="35">
        <v>5.4899999999999997E-2</v>
      </c>
      <c r="G1190" s="35">
        <v>7.6899999999999996E-2</v>
      </c>
      <c r="H1190" s="35">
        <v>4.1599999999999998E-2</v>
      </c>
      <c r="I1190" s="35">
        <v>0.13250000000000001</v>
      </c>
      <c r="J1190" s="35">
        <v>2.07E-2</v>
      </c>
      <c r="K1190" s="35">
        <v>3.1800000000000002E-2</v>
      </c>
      <c r="L1190" s="35">
        <v>1.6500000000000001E-2</v>
      </c>
      <c r="M1190" s="35">
        <v>2.5700000000000001E-2</v>
      </c>
      <c r="N1190" s="35">
        <v>0.14199999999999999</v>
      </c>
      <c r="O1190" s="35">
        <v>2.3E-2</v>
      </c>
      <c r="P1190" s="35">
        <v>0</v>
      </c>
      <c r="Q1190" s="35">
        <v>3.7999999999999999E-2</v>
      </c>
      <c r="R1190" s="35">
        <v>1.8800000000000001E-2</v>
      </c>
      <c r="S1190" s="35">
        <v>4.1999999999999997E-3</v>
      </c>
      <c r="T1190" s="35">
        <v>5.3199999999999997E-2</v>
      </c>
      <c r="U1190" s="35">
        <v>1.8100000000000002E-2</v>
      </c>
      <c r="V1190" s="35">
        <v>3.7900000000000003E-2</v>
      </c>
      <c r="W1190" s="35">
        <v>4.58E-2</v>
      </c>
      <c r="X1190" s="35">
        <v>6.2399999999999997E-2</v>
      </c>
      <c r="Y1190" s="35">
        <v>2.5000000000000001E-3</v>
      </c>
      <c r="Z1190" s="4">
        <v>0</v>
      </c>
      <c r="AA1190" s="4">
        <v>5.9999999999999995E-4</v>
      </c>
      <c r="AB1190" s="4">
        <v>0</v>
      </c>
      <c r="AC1190" s="56"/>
      <c r="AD1190" s="23"/>
    </row>
    <row r="1191" spans="1:30" s="14" customFormat="1" ht="12.5">
      <c r="A1191" s="79"/>
      <c r="B1191" s="27"/>
      <c r="C1191" s="134"/>
      <c r="D1191" s="5">
        <f>$C1190*D1190</f>
        <v>2872.8383180000001</v>
      </c>
      <c r="E1191" s="5">
        <f t="shared" ref="E1191" si="1935">$C1190*E1190</f>
        <v>24928.236290999997</v>
      </c>
      <c r="F1191" s="5">
        <f t="shared" ref="F1191" si="1936">$C1190*F1190</f>
        <v>9982.2040289999986</v>
      </c>
      <c r="G1191" s="5">
        <f t="shared" ref="G1191:AB1191" si="1937">$C1190*G1190</f>
        <v>13982.358648999998</v>
      </c>
      <c r="H1191" s="5">
        <f t="shared" si="1937"/>
        <v>7563.9287359999989</v>
      </c>
      <c r="I1191" s="5">
        <f t="shared" si="1937"/>
        <v>24091.840325000001</v>
      </c>
      <c r="J1191" s="5">
        <f t="shared" si="1937"/>
        <v>3763.7818469999997</v>
      </c>
      <c r="K1191" s="5">
        <f t="shared" si="1937"/>
        <v>5782.0416780000005</v>
      </c>
      <c r="L1191" s="5">
        <f t="shared" si="1937"/>
        <v>3000.115965</v>
      </c>
      <c r="M1191" s="5">
        <f t="shared" si="1937"/>
        <v>4672.907897</v>
      </c>
      <c r="N1191" s="5">
        <f t="shared" si="1937"/>
        <v>25819.179819999998</v>
      </c>
      <c r="O1191" s="5">
        <f t="shared" si="1937"/>
        <v>4181.9798299999993</v>
      </c>
      <c r="P1191" s="5">
        <f t="shared" si="1937"/>
        <v>0</v>
      </c>
      <c r="Q1191" s="5">
        <f t="shared" si="1937"/>
        <v>6909.3579799999998</v>
      </c>
      <c r="R1191" s="5">
        <f t="shared" si="1937"/>
        <v>3418.313948</v>
      </c>
      <c r="S1191" s="5">
        <f t="shared" si="1937"/>
        <v>763.6658819999999</v>
      </c>
      <c r="T1191" s="5">
        <f t="shared" si="1937"/>
        <v>9673.1011719999988</v>
      </c>
      <c r="U1191" s="5">
        <f t="shared" si="1937"/>
        <v>3291.0363010000001</v>
      </c>
      <c r="V1191" s="5">
        <f t="shared" si="1937"/>
        <v>6891.175459</v>
      </c>
      <c r="W1191" s="5">
        <f t="shared" si="1937"/>
        <v>8327.5946179999992</v>
      </c>
      <c r="X1191" s="5">
        <f t="shared" si="1937"/>
        <v>11345.893103999999</v>
      </c>
      <c r="Y1191" s="5">
        <f t="shared" si="1937"/>
        <v>454.56302499999998</v>
      </c>
      <c r="Z1191" s="5">
        <f t="shared" si="1937"/>
        <v>0</v>
      </c>
      <c r="AA1191" s="5">
        <f t="shared" si="1937"/>
        <v>109.09512599999998</v>
      </c>
      <c r="AB1191" s="5">
        <f t="shared" si="1937"/>
        <v>0</v>
      </c>
      <c r="AC1191" s="56"/>
      <c r="AD1191" s="23"/>
    </row>
    <row r="1192" spans="1:30" s="14" customFormat="1" ht="12.5">
      <c r="A1192" s="78" t="s">
        <v>455</v>
      </c>
      <c r="B1192" s="26">
        <f xml:space="preserve"> 4363805/2</f>
        <v>2181902.5</v>
      </c>
      <c r="C1192" s="134">
        <f t="shared" ref="C1192:C1250" si="1938">ROUND(B1192/12,2)</f>
        <v>181825.21</v>
      </c>
      <c r="D1192" s="4">
        <v>9.2200000000000004E-2</v>
      </c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>
        <v>0.90780000000000005</v>
      </c>
      <c r="U1192" s="4"/>
      <c r="V1192" s="4"/>
      <c r="W1192" s="4"/>
      <c r="X1192" s="4"/>
      <c r="Y1192" s="4"/>
      <c r="Z1192" s="4"/>
      <c r="AA1192" s="4"/>
      <c r="AB1192" s="4"/>
      <c r="AC1192" s="56"/>
      <c r="AD1192" s="23"/>
    </row>
    <row r="1193" spans="1:30" s="14" customFormat="1" ht="12.5">
      <c r="A1193" s="79"/>
      <c r="B1193" s="9"/>
      <c r="C1193" s="134"/>
      <c r="D1193" s="5">
        <f t="shared" ref="D1193" si="1939">$C1192*D1192</f>
        <v>16764.284361999999</v>
      </c>
      <c r="E1193" s="5">
        <f t="shared" ref="E1193" si="1940">$C1192*E1192</f>
        <v>0</v>
      </c>
      <c r="F1193" s="5">
        <f t="shared" ref="F1193:O1193" si="1941">$C1192*F1192</f>
        <v>0</v>
      </c>
      <c r="G1193" s="5">
        <f t="shared" si="1941"/>
        <v>0</v>
      </c>
      <c r="H1193" s="5">
        <f t="shared" si="1941"/>
        <v>0</v>
      </c>
      <c r="I1193" s="5">
        <f t="shared" si="1941"/>
        <v>0</v>
      </c>
      <c r="J1193" s="5">
        <f t="shared" si="1941"/>
        <v>0</v>
      </c>
      <c r="K1193" s="5">
        <f t="shared" si="1941"/>
        <v>0</v>
      </c>
      <c r="L1193" s="5">
        <f t="shared" si="1941"/>
        <v>0</v>
      </c>
      <c r="M1193" s="5">
        <f t="shared" si="1941"/>
        <v>0</v>
      </c>
      <c r="N1193" s="5">
        <f t="shared" si="1941"/>
        <v>0</v>
      </c>
      <c r="O1193" s="5">
        <f t="shared" si="1941"/>
        <v>0</v>
      </c>
      <c r="P1193" s="5">
        <f t="shared" ref="P1193" si="1942">$C1192*P1192</f>
        <v>0</v>
      </c>
      <c r="Q1193" s="5">
        <f t="shared" ref="Q1193" si="1943">$C1192*Q1192</f>
        <v>0</v>
      </c>
      <c r="R1193" s="5">
        <f t="shared" ref="R1193:AB1193" si="1944">$C1192*R1192</f>
        <v>0</v>
      </c>
      <c r="S1193" s="5">
        <f t="shared" si="1944"/>
        <v>0</v>
      </c>
      <c r="T1193" s="5">
        <f t="shared" si="1944"/>
        <v>165060.92563800002</v>
      </c>
      <c r="U1193" s="5">
        <f t="shared" si="1944"/>
        <v>0</v>
      </c>
      <c r="V1193" s="5">
        <f t="shared" si="1944"/>
        <v>0</v>
      </c>
      <c r="W1193" s="5">
        <f t="shared" si="1944"/>
        <v>0</v>
      </c>
      <c r="X1193" s="5">
        <f t="shared" si="1944"/>
        <v>0</v>
      </c>
      <c r="Y1193" s="5">
        <f t="shared" si="1944"/>
        <v>0</v>
      </c>
      <c r="Z1193" s="5">
        <f t="shared" si="1944"/>
        <v>0</v>
      </c>
      <c r="AA1193" s="5">
        <f t="shared" si="1944"/>
        <v>0</v>
      </c>
      <c r="AB1193" s="5">
        <f t="shared" si="1944"/>
        <v>0</v>
      </c>
      <c r="AC1193" s="56"/>
      <c r="AD1193" s="23"/>
    </row>
    <row r="1194" spans="1:30" s="14" customFormat="1" ht="12.5">
      <c r="A1194" s="140" t="s">
        <v>339</v>
      </c>
      <c r="B1194" s="26">
        <v>2010557</v>
      </c>
      <c r="C1194" s="134">
        <f t="shared" si="1938"/>
        <v>167546.42000000001</v>
      </c>
      <c r="D1194" s="7">
        <v>8.2500000000000004E-2</v>
      </c>
      <c r="E1194" s="34"/>
      <c r="F1194" s="4"/>
      <c r="G1194" s="4"/>
      <c r="H1194" s="7"/>
      <c r="I1194" s="7"/>
      <c r="J1194" s="7"/>
      <c r="K1194" s="7"/>
      <c r="L1194" s="4"/>
      <c r="M1194" s="7">
        <v>9.5600000000000004E-2</v>
      </c>
      <c r="N1194" s="7"/>
      <c r="O1194" s="7"/>
      <c r="P1194" s="7"/>
      <c r="Q1194" s="7"/>
      <c r="R1194" s="7"/>
      <c r="S1194" s="7"/>
      <c r="T1194" s="7">
        <v>0.82189999999999996</v>
      </c>
      <c r="U1194" s="7"/>
      <c r="V1194" s="7"/>
      <c r="W1194" s="7"/>
      <c r="X1194" s="7"/>
      <c r="Y1194" s="7"/>
      <c r="Z1194" s="7"/>
      <c r="AA1194" s="7"/>
      <c r="AB1194" s="7"/>
      <c r="AC1194" s="56"/>
      <c r="AD1194" s="23"/>
    </row>
    <row r="1195" spans="1:30" s="14" customFormat="1" ht="12.5">
      <c r="A1195" s="47"/>
      <c r="B1195" s="21"/>
      <c r="C1195" s="134"/>
      <c r="D1195" s="27">
        <f>$C1194*D1194</f>
        <v>13822.579650000001</v>
      </c>
      <c r="E1195" s="27">
        <f t="shared" ref="E1195" si="1945">$C1194*E1194</f>
        <v>0</v>
      </c>
      <c r="F1195" s="27">
        <f t="shared" ref="F1195" si="1946">$C1194*F1194</f>
        <v>0</v>
      </c>
      <c r="G1195" s="27">
        <f t="shared" ref="G1195:AB1195" si="1947">$C1194*G1194</f>
        <v>0</v>
      </c>
      <c r="H1195" s="27">
        <f t="shared" si="1947"/>
        <v>0</v>
      </c>
      <c r="I1195" s="27">
        <f t="shared" si="1947"/>
        <v>0</v>
      </c>
      <c r="J1195" s="27">
        <f t="shared" si="1947"/>
        <v>0</v>
      </c>
      <c r="K1195" s="27">
        <f t="shared" si="1947"/>
        <v>0</v>
      </c>
      <c r="L1195" s="27">
        <f t="shared" si="1947"/>
        <v>0</v>
      </c>
      <c r="M1195" s="27">
        <f t="shared" si="1947"/>
        <v>16017.437752000002</v>
      </c>
      <c r="N1195" s="27">
        <f t="shared" si="1947"/>
        <v>0</v>
      </c>
      <c r="O1195" s="27">
        <f t="shared" si="1947"/>
        <v>0</v>
      </c>
      <c r="P1195" s="27">
        <f t="shared" si="1947"/>
        <v>0</v>
      </c>
      <c r="Q1195" s="27">
        <f t="shared" si="1947"/>
        <v>0</v>
      </c>
      <c r="R1195" s="27">
        <f t="shared" si="1947"/>
        <v>0</v>
      </c>
      <c r="S1195" s="27">
        <f t="shared" si="1947"/>
        <v>0</v>
      </c>
      <c r="T1195" s="27">
        <f t="shared" si="1947"/>
        <v>137706.40259800002</v>
      </c>
      <c r="U1195" s="27">
        <f t="shared" si="1947"/>
        <v>0</v>
      </c>
      <c r="V1195" s="27">
        <f t="shared" si="1947"/>
        <v>0</v>
      </c>
      <c r="W1195" s="27">
        <f t="shared" si="1947"/>
        <v>0</v>
      </c>
      <c r="X1195" s="27">
        <f t="shared" si="1947"/>
        <v>0</v>
      </c>
      <c r="Y1195" s="27">
        <f t="shared" si="1947"/>
        <v>0</v>
      </c>
      <c r="Z1195" s="27">
        <f t="shared" si="1947"/>
        <v>0</v>
      </c>
      <c r="AA1195" s="27">
        <f t="shared" si="1947"/>
        <v>0</v>
      </c>
      <c r="AB1195" s="27">
        <f t="shared" si="1947"/>
        <v>0</v>
      </c>
      <c r="AC1195" s="56"/>
      <c r="AD1195" s="23"/>
    </row>
    <row r="1196" spans="1:30" s="14" customFormat="1" ht="12.5">
      <c r="A1196" s="140" t="s">
        <v>340</v>
      </c>
      <c r="B1196" s="26">
        <v>619069</v>
      </c>
      <c r="C1196" s="134">
        <f t="shared" si="1938"/>
        <v>51589.08</v>
      </c>
      <c r="D1196" s="123"/>
      <c r="E1196" s="34"/>
      <c r="F1196" s="37"/>
      <c r="G1196" s="37"/>
      <c r="H1196" s="123">
        <v>4.5400000000000003E-2</v>
      </c>
      <c r="I1196" s="123"/>
      <c r="J1196" s="123"/>
      <c r="K1196" s="123"/>
      <c r="L1196" s="37">
        <v>2.7000000000000001E-3</v>
      </c>
      <c r="M1196" s="123"/>
      <c r="N1196" s="123"/>
      <c r="O1196" s="123"/>
      <c r="P1196" s="123">
        <v>2.9999999999999997E-4</v>
      </c>
      <c r="Q1196" s="123"/>
      <c r="R1196" s="123">
        <v>1.04E-2</v>
      </c>
      <c r="S1196" s="123"/>
      <c r="T1196" s="123">
        <v>0.88080000000000003</v>
      </c>
      <c r="U1196" s="123"/>
      <c r="V1196" s="123">
        <v>2.7900000000000001E-2</v>
      </c>
      <c r="W1196" s="123">
        <v>3.2500000000000001E-2</v>
      </c>
      <c r="X1196" s="123"/>
      <c r="Y1196" s="123"/>
      <c r="Z1196" s="123"/>
      <c r="AA1196" s="123"/>
      <c r="AB1196" s="123"/>
      <c r="AC1196" s="56"/>
      <c r="AD1196" s="23"/>
    </row>
    <row r="1197" spans="1:30" s="14" customFormat="1" ht="12.5">
      <c r="A1197" s="47"/>
      <c r="B1197" s="21"/>
      <c r="C1197" s="134"/>
      <c r="D1197" s="27">
        <f>$C1196*D1196</f>
        <v>0</v>
      </c>
      <c r="E1197" s="27">
        <f t="shared" ref="E1197" si="1948">$C1196*E1196</f>
        <v>0</v>
      </c>
      <c r="F1197" s="27">
        <f t="shared" ref="F1197" si="1949">$C1196*F1196</f>
        <v>0</v>
      </c>
      <c r="G1197" s="27">
        <f t="shared" ref="G1197:AB1197" si="1950">$C1196*G1196</f>
        <v>0</v>
      </c>
      <c r="H1197" s="27">
        <f t="shared" si="1950"/>
        <v>2342.1442320000001</v>
      </c>
      <c r="I1197" s="27">
        <f t="shared" si="1950"/>
        <v>0</v>
      </c>
      <c r="J1197" s="27">
        <f t="shared" si="1950"/>
        <v>0</v>
      </c>
      <c r="K1197" s="27">
        <f t="shared" si="1950"/>
        <v>0</v>
      </c>
      <c r="L1197" s="27">
        <f t="shared" si="1950"/>
        <v>139.29051600000003</v>
      </c>
      <c r="M1197" s="27">
        <f t="shared" si="1950"/>
        <v>0</v>
      </c>
      <c r="N1197" s="27">
        <f t="shared" si="1950"/>
        <v>0</v>
      </c>
      <c r="O1197" s="27">
        <f t="shared" si="1950"/>
        <v>0</v>
      </c>
      <c r="P1197" s="27">
        <f t="shared" si="1950"/>
        <v>15.476723999999999</v>
      </c>
      <c r="Q1197" s="27">
        <f t="shared" si="1950"/>
        <v>0</v>
      </c>
      <c r="R1197" s="27">
        <f t="shared" si="1950"/>
        <v>536.526432</v>
      </c>
      <c r="S1197" s="27">
        <f t="shared" si="1950"/>
        <v>0</v>
      </c>
      <c r="T1197" s="27">
        <f t="shared" si="1950"/>
        <v>45439.661664000007</v>
      </c>
      <c r="U1197" s="27">
        <f t="shared" si="1950"/>
        <v>0</v>
      </c>
      <c r="V1197" s="27">
        <f t="shared" si="1950"/>
        <v>1439.3353320000001</v>
      </c>
      <c r="W1197" s="27">
        <f t="shared" si="1950"/>
        <v>1676.6451000000002</v>
      </c>
      <c r="X1197" s="27">
        <f t="shared" si="1950"/>
        <v>0</v>
      </c>
      <c r="Y1197" s="27">
        <f t="shared" si="1950"/>
        <v>0</v>
      </c>
      <c r="Z1197" s="27">
        <f t="shared" si="1950"/>
        <v>0</v>
      </c>
      <c r="AA1197" s="27">
        <f t="shared" si="1950"/>
        <v>0</v>
      </c>
      <c r="AB1197" s="27">
        <f t="shared" si="1950"/>
        <v>0</v>
      </c>
      <c r="AC1197" s="56"/>
      <c r="AD1197" s="23"/>
    </row>
    <row r="1198" spans="1:30" s="14" customFormat="1" ht="12.5">
      <c r="A1198" s="78" t="s">
        <v>341</v>
      </c>
      <c r="B1198" s="26">
        <f xml:space="preserve"> 402189/2</f>
        <v>201094.5</v>
      </c>
      <c r="C1198" s="134">
        <f t="shared" si="1938"/>
        <v>16757.88</v>
      </c>
      <c r="D1198" s="35">
        <v>1.5800000000000002E-2</v>
      </c>
      <c r="E1198" s="35">
        <v>0.1371</v>
      </c>
      <c r="F1198" s="35">
        <v>5.4899999999999997E-2</v>
      </c>
      <c r="G1198" s="35">
        <v>7.6899999999999996E-2</v>
      </c>
      <c r="H1198" s="35">
        <v>4.1599999999999998E-2</v>
      </c>
      <c r="I1198" s="35">
        <v>0.13250000000000001</v>
      </c>
      <c r="J1198" s="35">
        <v>2.07E-2</v>
      </c>
      <c r="K1198" s="35">
        <v>3.1800000000000002E-2</v>
      </c>
      <c r="L1198" s="35">
        <v>1.6500000000000001E-2</v>
      </c>
      <c r="M1198" s="35">
        <v>2.5700000000000001E-2</v>
      </c>
      <c r="N1198" s="35">
        <v>0.14199999999999999</v>
      </c>
      <c r="O1198" s="35">
        <v>2.3E-2</v>
      </c>
      <c r="P1198" s="35">
        <v>0</v>
      </c>
      <c r="Q1198" s="35">
        <v>3.7999999999999999E-2</v>
      </c>
      <c r="R1198" s="35">
        <v>1.8800000000000001E-2</v>
      </c>
      <c r="S1198" s="35">
        <v>4.1999999999999997E-3</v>
      </c>
      <c r="T1198" s="35">
        <v>5.3199999999999997E-2</v>
      </c>
      <c r="U1198" s="35">
        <v>1.8100000000000002E-2</v>
      </c>
      <c r="V1198" s="35">
        <v>3.7900000000000003E-2</v>
      </c>
      <c r="W1198" s="35">
        <v>4.58E-2</v>
      </c>
      <c r="X1198" s="35">
        <v>6.2399999999999997E-2</v>
      </c>
      <c r="Y1198" s="35">
        <v>2.5000000000000001E-3</v>
      </c>
      <c r="Z1198" s="4">
        <v>0</v>
      </c>
      <c r="AA1198" s="4">
        <v>5.9999999999999995E-4</v>
      </c>
      <c r="AB1198" s="4">
        <v>0</v>
      </c>
      <c r="AC1198" s="56"/>
      <c r="AD1198" s="23"/>
    </row>
    <row r="1199" spans="1:30" s="14" customFormat="1" ht="12.5">
      <c r="A1199" s="79"/>
      <c r="B1199" s="27"/>
      <c r="C1199" s="134"/>
      <c r="D1199" s="5">
        <f>$C1198*D1198</f>
        <v>264.77450400000004</v>
      </c>
      <c r="E1199" s="5">
        <f t="shared" ref="E1199" si="1951">$C1198*E1198</f>
        <v>2297.5053480000001</v>
      </c>
      <c r="F1199" s="5">
        <f t="shared" ref="F1199" si="1952">$C1198*F1198</f>
        <v>920.00761199999999</v>
      </c>
      <c r="G1199" s="5">
        <f t="shared" ref="G1199:AB1199" si="1953">$C1198*G1198</f>
        <v>1288.6809720000001</v>
      </c>
      <c r="H1199" s="5">
        <f t="shared" si="1953"/>
        <v>697.12780799999996</v>
      </c>
      <c r="I1199" s="5">
        <f t="shared" si="1953"/>
        <v>2220.4191000000001</v>
      </c>
      <c r="J1199" s="5">
        <f t="shared" si="1953"/>
        <v>346.88811600000002</v>
      </c>
      <c r="K1199" s="5">
        <f t="shared" si="1953"/>
        <v>532.90058400000009</v>
      </c>
      <c r="L1199" s="5">
        <f t="shared" si="1953"/>
        <v>276.50502</v>
      </c>
      <c r="M1199" s="5">
        <f t="shared" si="1953"/>
        <v>430.67751600000003</v>
      </c>
      <c r="N1199" s="5">
        <f t="shared" si="1953"/>
        <v>2379.6189599999998</v>
      </c>
      <c r="O1199" s="5">
        <f t="shared" si="1953"/>
        <v>385.43124</v>
      </c>
      <c r="P1199" s="5">
        <f t="shared" si="1953"/>
        <v>0</v>
      </c>
      <c r="Q1199" s="5">
        <f t="shared" si="1953"/>
        <v>636.79944</v>
      </c>
      <c r="R1199" s="5">
        <f t="shared" si="1953"/>
        <v>315.04814400000004</v>
      </c>
      <c r="S1199" s="5">
        <f t="shared" si="1953"/>
        <v>70.383095999999995</v>
      </c>
      <c r="T1199" s="5">
        <f t="shared" si="1953"/>
        <v>891.51921600000003</v>
      </c>
      <c r="U1199" s="5">
        <f t="shared" si="1953"/>
        <v>303.31762800000007</v>
      </c>
      <c r="V1199" s="5">
        <f t="shared" si="1953"/>
        <v>635.12365200000011</v>
      </c>
      <c r="W1199" s="5">
        <f t="shared" si="1953"/>
        <v>767.5109040000001</v>
      </c>
      <c r="X1199" s="5">
        <f t="shared" si="1953"/>
        <v>1045.6917120000001</v>
      </c>
      <c r="Y1199" s="5">
        <f t="shared" si="1953"/>
        <v>41.8947</v>
      </c>
      <c r="Z1199" s="5">
        <f t="shared" si="1953"/>
        <v>0</v>
      </c>
      <c r="AA1199" s="5">
        <f t="shared" si="1953"/>
        <v>10.054727999999999</v>
      </c>
      <c r="AB1199" s="5">
        <f t="shared" si="1953"/>
        <v>0</v>
      </c>
      <c r="AC1199" s="56"/>
      <c r="AD1199" s="23"/>
    </row>
    <row r="1200" spans="1:30" s="14" customFormat="1" ht="12.5">
      <c r="A1200" s="78" t="s">
        <v>456</v>
      </c>
      <c r="B1200" s="26">
        <f xml:space="preserve"> 402189/2</f>
        <v>201094.5</v>
      </c>
      <c r="C1200" s="134">
        <f t="shared" si="1938"/>
        <v>16757.88</v>
      </c>
      <c r="D1200" s="4">
        <v>9.2200000000000004E-2</v>
      </c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>
        <v>0.90780000000000005</v>
      </c>
      <c r="U1200" s="4"/>
      <c r="V1200" s="4"/>
      <c r="W1200" s="4"/>
      <c r="X1200" s="4"/>
      <c r="Y1200" s="4"/>
      <c r="Z1200" s="4"/>
      <c r="AA1200" s="4"/>
      <c r="AB1200" s="4"/>
      <c r="AC1200" s="56"/>
      <c r="AD1200" s="23"/>
    </row>
    <row r="1201" spans="1:30" s="14" customFormat="1" ht="12.5">
      <c r="A1201" s="79"/>
      <c r="B1201" s="9"/>
      <c r="C1201" s="134"/>
      <c r="D1201" s="5">
        <f t="shared" ref="D1201" si="1954">$C1200*D1200</f>
        <v>1545.0765360000003</v>
      </c>
      <c r="E1201" s="5">
        <f t="shared" ref="E1201" si="1955">$C1200*E1200</f>
        <v>0</v>
      </c>
      <c r="F1201" s="5">
        <f t="shared" ref="F1201:O1201" si="1956">$C1200*F1200</f>
        <v>0</v>
      </c>
      <c r="G1201" s="5">
        <f t="shared" si="1956"/>
        <v>0</v>
      </c>
      <c r="H1201" s="5">
        <f t="shared" si="1956"/>
        <v>0</v>
      </c>
      <c r="I1201" s="5">
        <f t="shared" si="1956"/>
        <v>0</v>
      </c>
      <c r="J1201" s="5">
        <f t="shared" si="1956"/>
        <v>0</v>
      </c>
      <c r="K1201" s="5">
        <f t="shared" si="1956"/>
        <v>0</v>
      </c>
      <c r="L1201" s="5">
        <f t="shared" si="1956"/>
        <v>0</v>
      </c>
      <c r="M1201" s="5">
        <f t="shared" si="1956"/>
        <v>0</v>
      </c>
      <c r="N1201" s="5">
        <f t="shared" si="1956"/>
        <v>0</v>
      </c>
      <c r="O1201" s="5">
        <f t="shared" si="1956"/>
        <v>0</v>
      </c>
      <c r="P1201" s="5">
        <f t="shared" ref="P1201" si="1957">$C1200*P1200</f>
        <v>0</v>
      </c>
      <c r="Q1201" s="5">
        <f t="shared" ref="Q1201" si="1958">$C1200*Q1200</f>
        <v>0</v>
      </c>
      <c r="R1201" s="5">
        <f t="shared" ref="R1201:AB1201" si="1959">$C1200*R1200</f>
        <v>0</v>
      </c>
      <c r="S1201" s="5">
        <f t="shared" si="1959"/>
        <v>0</v>
      </c>
      <c r="T1201" s="5">
        <f t="shared" si="1959"/>
        <v>15212.803464000002</v>
      </c>
      <c r="U1201" s="5">
        <f t="shared" si="1959"/>
        <v>0</v>
      </c>
      <c r="V1201" s="5">
        <f t="shared" si="1959"/>
        <v>0</v>
      </c>
      <c r="W1201" s="5">
        <f t="shared" si="1959"/>
        <v>0</v>
      </c>
      <c r="X1201" s="5">
        <f t="shared" si="1959"/>
        <v>0</v>
      </c>
      <c r="Y1201" s="5">
        <f t="shared" si="1959"/>
        <v>0</v>
      </c>
      <c r="Z1201" s="5">
        <f t="shared" si="1959"/>
        <v>0</v>
      </c>
      <c r="AA1201" s="5">
        <f t="shared" si="1959"/>
        <v>0</v>
      </c>
      <c r="AB1201" s="5">
        <f t="shared" si="1959"/>
        <v>0</v>
      </c>
      <c r="AC1201" s="56"/>
      <c r="AD1201" s="23"/>
    </row>
    <row r="1202" spans="1:30" s="14" customFormat="1" ht="12.5">
      <c r="A1202" s="78" t="s">
        <v>342</v>
      </c>
      <c r="B1202" s="26">
        <f>543113/2</f>
        <v>271556.5</v>
      </c>
      <c r="C1202" s="134">
        <f t="shared" si="1938"/>
        <v>22629.71</v>
      </c>
      <c r="D1202" s="35">
        <v>1.5800000000000002E-2</v>
      </c>
      <c r="E1202" s="35">
        <v>0.1371</v>
      </c>
      <c r="F1202" s="35">
        <v>5.4899999999999997E-2</v>
      </c>
      <c r="G1202" s="35">
        <v>7.6899999999999996E-2</v>
      </c>
      <c r="H1202" s="35">
        <v>4.1599999999999998E-2</v>
      </c>
      <c r="I1202" s="35">
        <v>0.13250000000000001</v>
      </c>
      <c r="J1202" s="35">
        <v>2.07E-2</v>
      </c>
      <c r="K1202" s="35">
        <v>3.1800000000000002E-2</v>
      </c>
      <c r="L1202" s="35">
        <v>1.6500000000000001E-2</v>
      </c>
      <c r="M1202" s="35">
        <v>2.5700000000000001E-2</v>
      </c>
      <c r="N1202" s="35">
        <v>0.14199999999999999</v>
      </c>
      <c r="O1202" s="35">
        <v>2.3E-2</v>
      </c>
      <c r="P1202" s="35">
        <v>0</v>
      </c>
      <c r="Q1202" s="35">
        <v>3.7999999999999999E-2</v>
      </c>
      <c r="R1202" s="35">
        <v>1.8800000000000001E-2</v>
      </c>
      <c r="S1202" s="35">
        <v>4.1999999999999997E-3</v>
      </c>
      <c r="T1202" s="35">
        <v>5.3199999999999997E-2</v>
      </c>
      <c r="U1202" s="35">
        <v>1.8100000000000002E-2</v>
      </c>
      <c r="V1202" s="35">
        <v>3.7900000000000003E-2</v>
      </c>
      <c r="W1202" s="35">
        <v>4.58E-2</v>
      </c>
      <c r="X1202" s="35">
        <v>6.2399999999999997E-2</v>
      </c>
      <c r="Y1202" s="35">
        <v>2.5000000000000001E-3</v>
      </c>
      <c r="Z1202" s="4">
        <v>0</v>
      </c>
      <c r="AA1202" s="4">
        <v>5.9999999999999995E-4</v>
      </c>
      <c r="AB1202" s="4">
        <v>0</v>
      </c>
      <c r="AC1202" s="56"/>
      <c r="AD1202" s="23"/>
    </row>
    <row r="1203" spans="1:30" s="14" customFormat="1" ht="12.5">
      <c r="A1203" s="79"/>
      <c r="B1203" s="52"/>
      <c r="C1203" s="134"/>
      <c r="D1203" s="5">
        <f>$C1202*D1202</f>
        <v>357.549418</v>
      </c>
      <c r="E1203" s="5">
        <f t="shared" ref="E1203" si="1960">$C1202*E1202</f>
        <v>3102.5332410000001</v>
      </c>
      <c r="F1203" s="5">
        <f t="shared" ref="F1203" si="1961">$C1202*F1202</f>
        <v>1242.3710789999998</v>
      </c>
      <c r="G1203" s="5">
        <f t="shared" ref="G1203:AB1203" si="1962">$C1202*G1202</f>
        <v>1740.2246989999999</v>
      </c>
      <c r="H1203" s="5">
        <f t="shared" si="1962"/>
        <v>941.39593599999989</v>
      </c>
      <c r="I1203" s="5">
        <f t="shared" si="1962"/>
        <v>2998.4365750000002</v>
      </c>
      <c r="J1203" s="5">
        <f t="shared" si="1962"/>
        <v>468.43499699999995</v>
      </c>
      <c r="K1203" s="5">
        <f t="shared" si="1962"/>
        <v>719.62477799999999</v>
      </c>
      <c r="L1203" s="5">
        <f t="shared" si="1962"/>
        <v>373.39021500000001</v>
      </c>
      <c r="M1203" s="5">
        <f t="shared" si="1962"/>
        <v>581.58354699999995</v>
      </c>
      <c r="N1203" s="5">
        <f t="shared" si="1962"/>
        <v>3213.4188199999994</v>
      </c>
      <c r="O1203" s="5">
        <f t="shared" si="1962"/>
        <v>520.48333000000002</v>
      </c>
      <c r="P1203" s="5">
        <f t="shared" si="1962"/>
        <v>0</v>
      </c>
      <c r="Q1203" s="5">
        <f t="shared" si="1962"/>
        <v>859.92897999999991</v>
      </c>
      <c r="R1203" s="5">
        <f t="shared" si="1962"/>
        <v>425.43854800000003</v>
      </c>
      <c r="S1203" s="5">
        <f t="shared" si="1962"/>
        <v>95.044781999999984</v>
      </c>
      <c r="T1203" s="5">
        <f t="shared" si="1962"/>
        <v>1203.9005719999998</v>
      </c>
      <c r="U1203" s="5">
        <f t="shared" si="1962"/>
        <v>409.59775100000002</v>
      </c>
      <c r="V1203" s="5">
        <f t="shared" si="1962"/>
        <v>857.66600900000003</v>
      </c>
      <c r="W1203" s="5">
        <f t="shared" si="1962"/>
        <v>1036.4407180000001</v>
      </c>
      <c r="X1203" s="5">
        <f t="shared" si="1962"/>
        <v>1412.0939039999998</v>
      </c>
      <c r="Y1203" s="5">
        <f t="shared" si="1962"/>
        <v>56.574275</v>
      </c>
      <c r="Z1203" s="5">
        <f t="shared" si="1962"/>
        <v>0</v>
      </c>
      <c r="AA1203" s="5">
        <f t="shared" si="1962"/>
        <v>13.577825999999998</v>
      </c>
      <c r="AB1203" s="5">
        <f t="shared" si="1962"/>
        <v>0</v>
      </c>
      <c r="AC1203" s="56"/>
      <c r="AD1203" s="23"/>
    </row>
    <row r="1204" spans="1:30" s="14" customFormat="1" ht="12.5">
      <c r="A1204" s="78" t="s">
        <v>457</v>
      </c>
      <c r="B1204" s="26">
        <f>543113/2</f>
        <v>271556.5</v>
      </c>
      <c r="C1204" s="134">
        <f t="shared" si="1938"/>
        <v>22629.71</v>
      </c>
      <c r="D1204" s="4">
        <v>9.3299999999999994E-2</v>
      </c>
      <c r="E1204" s="4"/>
      <c r="F1204" s="4"/>
      <c r="G1204" s="4"/>
      <c r="H1204" s="4"/>
      <c r="I1204" s="4"/>
      <c r="J1204" s="4"/>
      <c r="K1204" s="4"/>
      <c r="L1204" s="4"/>
      <c r="M1204" s="4">
        <v>9.5500000000000002E-2</v>
      </c>
      <c r="N1204" s="4"/>
      <c r="O1204" s="4"/>
      <c r="P1204" s="4"/>
      <c r="Q1204" s="4">
        <v>0.1779</v>
      </c>
      <c r="R1204" s="4"/>
      <c r="S1204" s="4">
        <v>0</v>
      </c>
      <c r="T1204" s="4">
        <v>0.63319999999999999</v>
      </c>
      <c r="U1204" s="4"/>
      <c r="V1204" s="4"/>
      <c r="W1204" s="4"/>
      <c r="X1204" s="4">
        <v>1E-4</v>
      </c>
      <c r="Y1204" s="4">
        <v>0</v>
      </c>
      <c r="Z1204" s="4"/>
      <c r="AA1204" s="4"/>
      <c r="AB1204" s="4"/>
      <c r="AC1204" s="56"/>
      <c r="AD1204" s="23"/>
    </row>
    <row r="1205" spans="1:30" s="14" customFormat="1" ht="12.5">
      <c r="A1205" s="79"/>
      <c r="B1205" s="9"/>
      <c r="C1205" s="134"/>
      <c r="D1205" s="5">
        <f t="shared" ref="D1205" si="1963">$C1204*D1204</f>
        <v>2111.3519429999997</v>
      </c>
      <c r="E1205" s="5">
        <f t="shared" ref="E1205" si="1964">$C1204*E1204</f>
        <v>0</v>
      </c>
      <c r="F1205" s="5">
        <f t="shared" ref="F1205:O1205" si="1965">$C1204*F1204</f>
        <v>0</v>
      </c>
      <c r="G1205" s="5">
        <f t="shared" si="1965"/>
        <v>0</v>
      </c>
      <c r="H1205" s="5">
        <f t="shared" si="1965"/>
        <v>0</v>
      </c>
      <c r="I1205" s="5">
        <f t="shared" si="1965"/>
        <v>0</v>
      </c>
      <c r="J1205" s="5">
        <f t="shared" si="1965"/>
        <v>0</v>
      </c>
      <c r="K1205" s="5">
        <f t="shared" si="1965"/>
        <v>0</v>
      </c>
      <c r="L1205" s="5">
        <f t="shared" si="1965"/>
        <v>0</v>
      </c>
      <c r="M1205" s="5">
        <f t="shared" si="1965"/>
        <v>2161.1373049999997</v>
      </c>
      <c r="N1205" s="5">
        <f t="shared" si="1965"/>
        <v>0</v>
      </c>
      <c r="O1205" s="5">
        <f t="shared" si="1965"/>
        <v>0</v>
      </c>
      <c r="P1205" s="5">
        <f t="shared" ref="P1205" si="1966">$C1204*P1204</f>
        <v>0</v>
      </c>
      <c r="Q1205" s="5">
        <f t="shared" ref="Q1205" si="1967">$C1204*Q1204</f>
        <v>4025.825409</v>
      </c>
      <c r="R1205" s="5">
        <f t="shared" ref="R1205:AB1205" si="1968">$C1204*R1204</f>
        <v>0</v>
      </c>
      <c r="S1205" s="5">
        <f t="shared" si="1968"/>
        <v>0</v>
      </c>
      <c r="T1205" s="5">
        <f t="shared" si="1968"/>
        <v>14329.132371999998</v>
      </c>
      <c r="U1205" s="5">
        <f t="shared" si="1968"/>
        <v>0</v>
      </c>
      <c r="V1205" s="5">
        <f t="shared" si="1968"/>
        <v>0</v>
      </c>
      <c r="W1205" s="5">
        <f t="shared" si="1968"/>
        <v>0</v>
      </c>
      <c r="X1205" s="5">
        <f t="shared" si="1968"/>
        <v>2.2629709999999998</v>
      </c>
      <c r="Y1205" s="5">
        <f t="shared" si="1968"/>
        <v>0</v>
      </c>
      <c r="Z1205" s="5">
        <f t="shared" si="1968"/>
        <v>0</v>
      </c>
      <c r="AA1205" s="5">
        <f t="shared" si="1968"/>
        <v>0</v>
      </c>
      <c r="AB1205" s="5">
        <f t="shared" si="1968"/>
        <v>0</v>
      </c>
      <c r="AC1205" s="56"/>
      <c r="AD1205" s="23"/>
    </row>
    <row r="1206" spans="1:30" s="14" customFormat="1" ht="12.5">
      <c r="A1206" s="140" t="s">
        <v>358</v>
      </c>
      <c r="B1206" s="26">
        <v>1763488</v>
      </c>
      <c r="C1206" s="134">
        <f t="shared" si="1938"/>
        <v>146957.32999999999</v>
      </c>
      <c r="D1206" s="123"/>
      <c r="E1206" s="34"/>
      <c r="F1206" s="37"/>
      <c r="G1206" s="37"/>
      <c r="H1206" s="123">
        <v>3.0499999999999999E-2</v>
      </c>
      <c r="I1206" s="123"/>
      <c r="J1206" s="123"/>
      <c r="K1206" s="123"/>
      <c r="L1206" s="37"/>
      <c r="M1206" s="123"/>
      <c r="N1206" s="123"/>
      <c r="O1206" s="123"/>
      <c r="P1206" s="123">
        <v>2.0999999999999999E-3</v>
      </c>
      <c r="Q1206" s="123"/>
      <c r="R1206" s="123">
        <v>8.3000000000000001E-3</v>
      </c>
      <c r="S1206" s="123"/>
      <c r="T1206" s="123">
        <v>0.91359999999999997</v>
      </c>
      <c r="U1206" s="123"/>
      <c r="V1206" s="123">
        <v>1.9300000000000001E-2</v>
      </c>
      <c r="W1206" s="123">
        <v>2.46E-2</v>
      </c>
      <c r="X1206" s="123"/>
      <c r="Y1206" s="123"/>
      <c r="Z1206" s="123">
        <v>1.6000000000000001E-3</v>
      </c>
      <c r="AA1206" s="123">
        <v>0</v>
      </c>
      <c r="AB1206" s="123">
        <v>0</v>
      </c>
      <c r="AC1206" s="56"/>
      <c r="AD1206" s="23"/>
    </row>
    <row r="1207" spans="1:30" s="14" customFormat="1" ht="12.5">
      <c r="A1207" s="47"/>
      <c r="B1207" s="21"/>
      <c r="C1207" s="134"/>
      <c r="D1207" s="27">
        <f>$C1206*D1206</f>
        <v>0</v>
      </c>
      <c r="E1207" s="27">
        <f t="shared" ref="E1207" si="1969">$C1206*E1206</f>
        <v>0</v>
      </c>
      <c r="F1207" s="27">
        <f t="shared" ref="F1207" si="1970">$C1206*F1206</f>
        <v>0</v>
      </c>
      <c r="G1207" s="27">
        <f t="shared" ref="G1207:AB1207" si="1971">$C1206*G1206</f>
        <v>0</v>
      </c>
      <c r="H1207" s="27">
        <f t="shared" si="1971"/>
        <v>4482.1985649999997</v>
      </c>
      <c r="I1207" s="27">
        <f t="shared" si="1971"/>
        <v>0</v>
      </c>
      <c r="J1207" s="27">
        <f t="shared" si="1971"/>
        <v>0</v>
      </c>
      <c r="K1207" s="27">
        <f t="shared" si="1971"/>
        <v>0</v>
      </c>
      <c r="L1207" s="27">
        <f t="shared" si="1971"/>
        <v>0</v>
      </c>
      <c r="M1207" s="27">
        <f t="shared" si="1971"/>
        <v>0</v>
      </c>
      <c r="N1207" s="27">
        <f t="shared" si="1971"/>
        <v>0</v>
      </c>
      <c r="O1207" s="27">
        <f t="shared" si="1971"/>
        <v>0</v>
      </c>
      <c r="P1207" s="27">
        <f t="shared" si="1971"/>
        <v>308.61039299999993</v>
      </c>
      <c r="Q1207" s="27">
        <f t="shared" si="1971"/>
        <v>0</v>
      </c>
      <c r="R1207" s="27">
        <f t="shared" si="1971"/>
        <v>1219.7458389999999</v>
      </c>
      <c r="S1207" s="27">
        <f t="shared" si="1971"/>
        <v>0</v>
      </c>
      <c r="T1207" s="27">
        <f t="shared" si="1971"/>
        <v>134260.21668799999</v>
      </c>
      <c r="U1207" s="27">
        <f t="shared" si="1971"/>
        <v>0</v>
      </c>
      <c r="V1207" s="27">
        <f t="shared" si="1971"/>
        <v>2836.2764689999999</v>
      </c>
      <c r="W1207" s="27">
        <f t="shared" si="1971"/>
        <v>3615.1503179999995</v>
      </c>
      <c r="X1207" s="27">
        <f t="shared" si="1971"/>
        <v>0</v>
      </c>
      <c r="Y1207" s="27">
        <f t="shared" si="1971"/>
        <v>0</v>
      </c>
      <c r="Z1207" s="27">
        <f t="shared" si="1971"/>
        <v>235.13172799999998</v>
      </c>
      <c r="AA1207" s="27">
        <f t="shared" si="1971"/>
        <v>0</v>
      </c>
      <c r="AB1207" s="27">
        <f t="shared" si="1971"/>
        <v>0</v>
      </c>
      <c r="AC1207" s="56"/>
      <c r="AD1207" s="23"/>
    </row>
    <row r="1208" spans="1:30" s="14" customFormat="1" ht="12.5">
      <c r="A1208" s="140" t="s">
        <v>343</v>
      </c>
      <c r="B1208" s="26">
        <v>3879774</v>
      </c>
      <c r="C1208" s="134">
        <f t="shared" si="1938"/>
        <v>323314.5</v>
      </c>
      <c r="D1208" s="123"/>
      <c r="E1208" s="34"/>
      <c r="F1208" s="37"/>
      <c r="G1208" s="37">
        <v>1.23E-2</v>
      </c>
      <c r="H1208" s="123"/>
      <c r="I1208" s="123"/>
      <c r="J1208" s="123"/>
      <c r="K1208" s="123"/>
      <c r="L1208" s="37"/>
      <c r="M1208" s="123"/>
      <c r="N1208" s="123"/>
      <c r="O1208" s="123"/>
      <c r="P1208" s="123">
        <v>4.3E-3</v>
      </c>
      <c r="Q1208" s="123">
        <v>6.0199999999999997E-2</v>
      </c>
      <c r="R1208" s="123"/>
      <c r="S1208" s="123">
        <v>5.8999999999999999E-3</v>
      </c>
      <c r="T1208" s="123">
        <v>0.69620000000000004</v>
      </c>
      <c r="U1208" s="123"/>
      <c r="V1208" s="123"/>
      <c r="W1208" s="123"/>
      <c r="X1208" s="123">
        <v>0.20830000000000001</v>
      </c>
      <c r="Y1208" s="123">
        <v>8.3000000000000001E-3</v>
      </c>
      <c r="Z1208" s="123">
        <v>4.4999999999999997E-3</v>
      </c>
      <c r="AA1208" s="123">
        <v>0</v>
      </c>
      <c r="AB1208" s="123">
        <v>0</v>
      </c>
      <c r="AC1208" s="56"/>
      <c r="AD1208" s="23"/>
    </row>
    <row r="1209" spans="1:30" s="14" customFormat="1" ht="12.5">
      <c r="A1209" s="47"/>
      <c r="B1209" s="21"/>
      <c r="C1209" s="134"/>
      <c r="D1209" s="27">
        <f>$C1208*D1208</f>
        <v>0</v>
      </c>
      <c r="E1209" s="27">
        <f t="shared" ref="E1209" si="1972">$C1208*E1208</f>
        <v>0</v>
      </c>
      <c r="F1209" s="27">
        <f t="shared" ref="F1209" si="1973">$C1208*F1208</f>
        <v>0</v>
      </c>
      <c r="G1209" s="27">
        <f t="shared" ref="G1209:AB1209" si="1974">$C1208*G1208</f>
        <v>3976.7683499999998</v>
      </c>
      <c r="H1209" s="27">
        <f t="shared" si="1974"/>
        <v>0</v>
      </c>
      <c r="I1209" s="27">
        <f t="shared" si="1974"/>
        <v>0</v>
      </c>
      <c r="J1209" s="27">
        <f t="shared" si="1974"/>
        <v>0</v>
      </c>
      <c r="K1209" s="27">
        <f t="shared" si="1974"/>
        <v>0</v>
      </c>
      <c r="L1209" s="27">
        <f t="shared" si="1974"/>
        <v>0</v>
      </c>
      <c r="M1209" s="27">
        <f t="shared" si="1974"/>
        <v>0</v>
      </c>
      <c r="N1209" s="27">
        <f t="shared" si="1974"/>
        <v>0</v>
      </c>
      <c r="O1209" s="27">
        <f t="shared" si="1974"/>
        <v>0</v>
      </c>
      <c r="P1209" s="27">
        <f t="shared" si="1974"/>
        <v>1390.25235</v>
      </c>
      <c r="Q1209" s="27">
        <f t="shared" si="1974"/>
        <v>19463.532899999998</v>
      </c>
      <c r="R1209" s="27">
        <f t="shared" si="1974"/>
        <v>0</v>
      </c>
      <c r="S1209" s="27">
        <f t="shared" si="1974"/>
        <v>1907.55555</v>
      </c>
      <c r="T1209" s="27">
        <f t="shared" si="1974"/>
        <v>225091.55490000002</v>
      </c>
      <c r="U1209" s="27">
        <f t="shared" si="1974"/>
        <v>0</v>
      </c>
      <c r="V1209" s="27">
        <f t="shared" si="1974"/>
        <v>0</v>
      </c>
      <c r="W1209" s="27">
        <f t="shared" si="1974"/>
        <v>0</v>
      </c>
      <c r="X1209" s="27">
        <f t="shared" si="1974"/>
        <v>67346.410350000006</v>
      </c>
      <c r="Y1209" s="27">
        <f t="shared" si="1974"/>
        <v>2683.51035</v>
      </c>
      <c r="Z1209" s="27">
        <f t="shared" si="1974"/>
        <v>1454.9152499999998</v>
      </c>
      <c r="AA1209" s="27">
        <f t="shared" si="1974"/>
        <v>0</v>
      </c>
      <c r="AB1209" s="27">
        <f t="shared" si="1974"/>
        <v>0</v>
      </c>
      <c r="AC1209" s="56"/>
      <c r="AD1209" s="23"/>
    </row>
    <row r="1210" spans="1:30" s="14" customFormat="1" ht="12.5">
      <c r="A1210" s="140" t="s">
        <v>344</v>
      </c>
      <c r="B1210" s="26">
        <v>2354066</v>
      </c>
      <c r="C1210" s="134">
        <f t="shared" si="1938"/>
        <v>196172.17</v>
      </c>
      <c r="D1210" s="7">
        <v>1.2500000000000001E-2</v>
      </c>
      <c r="E1210" s="34"/>
      <c r="F1210" s="4"/>
      <c r="G1210" s="4"/>
      <c r="H1210" s="7"/>
      <c r="I1210" s="7"/>
      <c r="J1210" s="7"/>
      <c r="K1210" s="7"/>
      <c r="L1210" s="4"/>
      <c r="M1210" s="7">
        <v>3.1099999999999999E-2</v>
      </c>
      <c r="N1210" s="7"/>
      <c r="O1210" s="7"/>
      <c r="P1210" s="7"/>
      <c r="Q1210" s="7"/>
      <c r="R1210" s="7"/>
      <c r="S1210" s="7"/>
      <c r="T1210" s="7">
        <v>0.95640000000000003</v>
      </c>
      <c r="U1210" s="7"/>
      <c r="V1210" s="7"/>
      <c r="W1210" s="7"/>
      <c r="X1210" s="7"/>
      <c r="Y1210" s="7"/>
      <c r="Z1210" s="7"/>
      <c r="AA1210" s="7"/>
      <c r="AB1210" s="7"/>
      <c r="AC1210" s="56"/>
      <c r="AD1210" s="23"/>
    </row>
    <row r="1211" spans="1:30" s="14" customFormat="1" ht="12.5">
      <c r="A1211" s="47"/>
      <c r="B1211" s="21"/>
      <c r="C1211" s="134"/>
      <c r="D1211" s="27">
        <f>$C1210*D1210</f>
        <v>2452.1521250000001</v>
      </c>
      <c r="E1211" s="27">
        <f t="shared" ref="E1211" si="1975">$C1210*E1210</f>
        <v>0</v>
      </c>
      <c r="F1211" s="27">
        <f t="shared" ref="F1211" si="1976">$C1210*F1210</f>
        <v>0</v>
      </c>
      <c r="G1211" s="27">
        <f t="shared" ref="G1211:AB1211" si="1977">$C1210*G1210</f>
        <v>0</v>
      </c>
      <c r="H1211" s="27">
        <f t="shared" si="1977"/>
        <v>0</v>
      </c>
      <c r="I1211" s="27">
        <f t="shared" si="1977"/>
        <v>0</v>
      </c>
      <c r="J1211" s="27">
        <f t="shared" si="1977"/>
        <v>0</v>
      </c>
      <c r="K1211" s="27">
        <f t="shared" si="1977"/>
        <v>0</v>
      </c>
      <c r="L1211" s="27">
        <f t="shared" si="1977"/>
        <v>0</v>
      </c>
      <c r="M1211" s="27">
        <f t="shared" si="1977"/>
        <v>6100.954487</v>
      </c>
      <c r="N1211" s="27">
        <f t="shared" si="1977"/>
        <v>0</v>
      </c>
      <c r="O1211" s="27">
        <f t="shared" si="1977"/>
        <v>0</v>
      </c>
      <c r="P1211" s="27">
        <f t="shared" si="1977"/>
        <v>0</v>
      </c>
      <c r="Q1211" s="27">
        <f t="shared" si="1977"/>
        <v>0</v>
      </c>
      <c r="R1211" s="27">
        <f t="shared" si="1977"/>
        <v>0</v>
      </c>
      <c r="S1211" s="27">
        <f t="shared" si="1977"/>
        <v>0</v>
      </c>
      <c r="T1211" s="27">
        <f t="shared" si="1977"/>
        <v>187619.06338800001</v>
      </c>
      <c r="U1211" s="27">
        <f t="shared" si="1977"/>
        <v>0</v>
      </c>
      <c r="V1211" s="27">
        <f t="shared" si="1977"/>
        <v>0</v>
      </c>
      <c r="W1211" s="27">
        <f t="shared" si="1977"/>
        <v>0</v>
      </c>
      <c r="X1211" s="27">
        <f t="shared" si="1977"/>
        <v>0</v>
      </c>
      <c r="Y1211" s="27">
        <f t="shared" si="1977"/>
        <v>0</v>
      </c>
      <c r="Z1211" s="27">
        <f t="shared" si="1977"/>
        <v>0</v>
      </c>
      <c r="AA1211" s="27">
        <f t="shared" si="1977"/>
        <v>0</v>
      </c>
      <c r="AB1211" s="27">
        <f t="shared" si="1977"/>
        <v>0</v>
      </c>
      <c r="AC1211" s="56"/>
      <c r="AD1211" s="23"/>
    </row>
    <row r="1212" spans="1:30" s="14" customFormat="1" ht="12.5">
      <c r="A1212" s="140" t="s">
        <v>345</v>
      </c>
      <c r="B1212" s="26">
        <v>2218052</v>
      </c>
      <c r="C1212" s="134">
        <f t="shared" si="1938"/>
        <v>184837.67</v>
      </c>
      <c r="D1212" s="123"/>
      <c r="E1212" s="34"/>
      <c r="F1212" s="37"/>
      <c r="G1212" s="37"/>
      <c r="H1212" s="123"/>
      <c r="I1212" s="123"/>
      <c r="J1212" s="123"/>
      <c r="K1212" s="123"/>
      <c r="L1212" s="37"/>
      <c r="M1212" s="123"/>
      <c r="N1212" s="123"/>
      <c r="O1212" s="123"/>
      <c r="P1212" s="123">
        <v>1.34E-2</v>
      </c>
      <c r="Q1212" s="123"/>
      <c r="R1212" s="123"/>
      <c r="S1212" s="123"/>
      <c r="T1212" s="123">
        <v>0.97040000000000004</v>
      </c>
      <c r="U1212" s="123"/>
      <c r="V1212" s="123"/>
      <c r="W1212" s="123"/>
      <c r="X1212" s="123"/>
      <c r="Y1212" s="123"/>
      <c r="Z1212" s="123">
        <v>1.6199999999999999E-2</v>
      </c>
      <c r="AA1212" s="123">
        <v>0</v>
      </c>
      <c r="AB1212" s="123">
        <v>0</v>
      </c>
      <c r="AC1212" s="56"/>
      <c r="AD1212" s="23"/>
    </row>
    <row r="1213" spans="1:30" s="14" customFormat="1" ht="12.5">
      <c r="A1213" s="47"/>
      <c r="B1213" s="21"/>
      <c r="C1213" s="134"/>
      <c r="D1213" s="27">
        <f>$C1212*D1212</f>
        <v>0</v>
      </c>
      <c r="E1213" s="27">
        <f t="shared" ref="E1213" si="1978">$C1212*E1212</f>
        <v>0</v>
      </c>
      <c r="F1213" s="27">
        <f t="shared" ref="F1213" si="1979">$C1212*F1212</f>
        <v>0</v>
      </c>
      <c r="G1213" s="27">
        <f t="shared" ref="G1213:AB1213" si="1980">$C1212*G1212</f>
        <v>0</v>
      </c>
      <c r="H1213" s="27">
        <f t="shared" si="1980"/>
        <v>0</v>
      </c>
      <c r="I1213" s="27">
        <f t="shared" si="1980"/>
        <v>0</v>
      </c>
      <c r="J1213" s="27">
        <f t="shared" si="1980"/>
        <v>0</v>
      </c>
      <c r="K1213" s="27">
        <f t="shared" si="1980"/>
        <v>0</v>
      </c>
      <c r="L1213" s="27">
        <f t="shared" si="1980"/>
        <v>0</v>
      </c>
      <c r="M1213" s="27">
        <f t="shared" si="1980"/>
        <v>0</v>
      </c>
      <c r="N1213" s="27">
        <f t="shared" si="1980"/>
        <v>0</v>
      </c>
      <c r="O1213" s="27">
        <f t="shared" si="1980"/>
        <v>0</v>
      </c>
      <c r="P1213" s="27">
        <f t="shared" si="1980"/>
        <v>2476.8247780000002</v>
      </c>
      <c r="Q1213" s="27">
        <f t="shared" si="1980"/>
        <v>0</v>
      </c>
      <c r="R1213" s="27">
        <f t="shared" si="1980"/>
        <v>0</v>
      </c>
      <c r="S1213" s="27">
        <f t="shared" si="1980"/>
        <v>0</v>
      </c>
      <c r="T1213" s="27">
        <f t="shared" si="1980"/>
        <v>179366.47496800002</v>
      </c>
      <c r="U1213" s="27">
        <f t="shared" si="1980"/>
        <v>0</v>
      </c>
      <c r="V1213" s="27">
        <f t="shared" si="1980"/>
        <v>0</v>
      </c>
      <c r="W1213" s="27">
        <f t="shared" si="1980"/>
        <v>0</v>
      </c>
      <c r="X1213" s="27">
        <f t="shared" si="1980"/>
        <v>0</v>
      </c>
      <c r="Y1213" s="27">
        <f t="shared" si="1980"/>
        <v>0</v>
      </c>
      <c r="Z1213" s="27">
        <f t="shared" si="1980"/>
        <v>2994.3702539999999</v>
      </c>
      <c r="AA1213" s="27">
        <f t="shared" si="1980"/>
        <v>0</v>
      </c>
      <c r="AB1213" s="27">
        <f t="shared" si="1980"/>
        <v>0</v>
      </c>
      <c r="AC1213" s="56"/>
      <c r="AD1213" s="23"/>
    </row>
    <row r="1214" spans="1:30" s="14" customFormat="1" ht="12.5">
      <c r="A1214" s="140" t="s">
        <v>346</v>
      </c>
      <c r="B1214" s="26">
        <v>2249912</v>
      </c>
      <c r="C1214" s="134">
        <f t="shared" si="1938"/>
        <v>187492.67</v>
      </c>
      <c r="D1214" s="123"/>
      <c r="E1214" s="34"/>
      <c r="F1214" s="37"/>
      <c r="G1214" s="37"/>
      <c r="H1214" s="123"/>
      <c r="I1214" s="123"/>
      <c r="J1214" s="123"/>
      <c r="K1214" s="123"/>
      <c r="L1214" s="37"/>
      <c r="M1214" s="123"/>
      <c r="N1214" s="123"/>
      <c r="O1214" s="123"/>
      <c r="P1214" s="123">
        <v>3.8E-3</v>
      </c>
      <c r="Q1214" s="123">
        <v>5.0799999999999998E-2</v>
      </c>
      <c r="R1214" s="123"/>
      <c r="S1214" s="123">
        <v>5.4000000000000003E-3</v>
      </c>
      <c r="T1214" s="123">
        <v>0.78849999999999998</v>
      </c>
      <c r="U1214" s="123"/>
      <c r="V1214" s="123"/>
      <c r="W1214" s="123"/>
      <c r="X1214" s="123">
        <v>0.14199999999999999</v>
      </c>
      <c r="Y1214" s="123">
        <v>5.5999999999999999E-3</v>
      </c>
      <c r="Z1214" s="123">
        <v>3.8999999999999998E-3</v>
      </c>
      <c r="AA1214" s="123">
        <v>0</v>
      </c>
      <c r="AB1214" s="123">
        <v>0</v>
      </c>
      <c r="AC1214" s="56"/>
      <c r="AD1214" s="23"/>
    </row>
    <row r="1215" spans="1:30" s="14" customFormat="1" ht="12.5">
      <c r="A1215" s="47"/>
      <c r="B1215" s="21"/>
      <c r="C1215" s="134"/>
      <c r="D1215" s="27">
        <f>$C1214*D1214</f>
        <v>0</v>
      </c>
      <c r="E1215" s="27">
        <f t="shared" ref="E1215" si="1981">$C1214*E1214</f>
        <v>0</v>
      </c>
      <c r="F1215" s="27">
        <f t="shared" ref="F1215" si="1982">$C1214*F1214</f>
        <v>0</v>
      </c>
      <c r="G1215" s="27">
        <f t="shared" ref="G1215:AB1215" si="1983">$C1214*G1214</f>
        <v>0</v>
      </c>
      <c r="H1215" s="27">
        <f t="shared" si="1983"/>
        <v>0</v>
      </c>
      <c r="I1215" s="27">
        <f t="shared" si="1983"/>
        <v>0</v>
      </c>
      <c r="J1215" s="27">
        <f t="shared" si="1983"/>
        <v>0</v>
      </c>
      <c r="K1215" s="27">
        <f t="shared" si="1983"/>
        <v>0</v>
      </c>
      <c r="L1215" s="27">
        <f t="shared" si="1983"/>
        <v>0</v>
      </c>
      <c r="M1215" s="27">
        <f t="shared" si="1983"/>
        <v>0</v>
      </c>
      <c r="N1215" s="27">
        <f t="shared" si="1983"/>
        <v>0</v>
      </c>
      <c r="O1215" s="27">
        <f t="shared" si="1983"/>
        <v>0</v>
      </c>
      <c r="P1215" s="27">
        <f t="shared" si="1983"/>
        <v>712.47214600000007</v>
      </c>
      <c r="Q1215" s="27">
        <f t="shared" si="1983"/>
        <v>9524.6276360000011</v>
      </c>
      <c r="R1215" s="27">
        <f t="shared" si="1983"/>
        <v>0</v>
      </c>
      <c r="S1215" s="27">
        <f t="shared" si="1983"/>
        <v>1012.4604180000001</v>
      </c>
      <c r="T1215" s="27">
        <f t="shared" si="1983"/>
        <v>147837.97029500001</v>
      </c>
      <c r="U1215" s="27">
        <f t="shared" si="1983"/>
        <v>0</v>
      </c>
      <c r="V1215" s="27">
        <f t="shared" si="1983"/>
        <v>0</v>
      </c>
      <c r="W1215" s="27">
        <f t="shared" si="1983"/>
        <v>0</v>
      </c>
      <c r="X1215" s="27">
        <f t="shared" si="1983"/>
        <v>26623.959139999999</v>
      </c>
      <c r="Y1215" s="27">
        <f t="shared" si="1983"/>
        <v>1049.958952</v>
      </c>
      <c r="Z1215" s="27">
        <f t="shared" si="1983"/>
        <v>731.22141299999998</v>
      </c>
      <c r="AA1215" s="27">
        <f t="shared" si="1983"/>
        <v>0</v>
      </c>
      <c r="AB1215" s="27">
        <f t="shared" si="1983"/>
        <v>0</v>
      </c>
      <c r="AC1215" s="56"/>
      <c r="AD1215" s="23"/>
    </row>
    <row r="1216" spans="1:30" s="14" customFormat="1" ht="12.5">
      <c r="A1216" s="140" t="s">
        <v>347</v>
      </c>
      <c r="B1216" s="26">
        <v>1476440</v>
      </c>
      <c r="C1216" s="134">
        <f>ROUND(B1216/12,2)</f>
        <v>123036.67</v>
      </c>
      <c r="D1216" s="123"/>
      <c r="E1216" s="34"/>
      <c r="F1216" s="37"/>
      <c r="G1216" s="37"/>
      <c r="H1216" s="123"/>
      <c r="I1216" s="123"/>
      <c r="J1216" s="123"/>
      <c r="K1216" s="123"/>
      <c r="L1216" s="37"/>
      <c r="M1216" s="123"/>
      <c r="N1216" s="123"/>
      <c r="O1216" s="123"/>
      <c r="P1216" s="123">
        <v>4.0000000000000002E-4</v>
      </c>
      <c r="Q1216" s="123"/>
      <c r="R1216" s="123"/>
      <c r="S1216" s="123"/>
      <c r="T1216" s="123">
        <v>0.99960000000000004</v>
      </c>
      <c r="U1216" s="123"/>
      <c r="V1216" s="123"/>
      <c r="W1216" s="123"/>
      <c r="X1216" s="123"/>
      <c r="Y1216" s="123"/>
      <c r="Z1216" s="123"/>
      <c r="AA1216" s="123"/>
      <c r="AB1216" s="123"/>
      <c r="AC1216" s="56"/>
      <c r="AD1216" s="23"/>
    </row>
    <row r="1217" spans="1:30" s="14" customFormat="1" ht="12.5">
      <c r="A1217" s="47"/>
      <c r="B1217" s="21"/>
      <c r="C1217" s="134"/>
      <c r="D1217" s="27">
        <f>$C1216*D1216</f>
        <v>0</v>
      </c>
      <c r="E1217" s="27">
        <f t="shared" ref="E1217" si="1984">$C1216*E1216</f>
        <v>0</v>
      </c>
      <c r="F1217" s="27">
        <f t="shared" ref="F1217" si="1985">$C1216*F1216</f>
        <v>0</v>
      </c>
      <c r="G1217" s="27">
        <f t="shared" ref="G1217:AB1217" si="1986">$C1216*G1216</f>
        <v>0</v>
      </c>
      <c r="H1217" s="27">
        <f t="shared" si="1986"/>
        <v>0</v>
      </c>
      <c r="I1217" s="27">
        <f t="shared" si="1986"/>
        <v>0</v>
      </c>
      <c r="J1217" s="27">
        <f t="shared" si="1986"/>
        <v>0</v>
      </c>
      <c r="K1217" s="27">
        <f t="shared" si="1986"/>
        <v>0</v>
      </c>
      <c r="L1217" s="27">
        <f t="shared" si="1986"/>
        <v>0</v>
      </c>
      <c r="M1217" s="27">
        <f t="shared" si="1986"/>
        <v>0</v>
      </c>
      <c r="N1217" s="27">
        <f t="shared" si="1986"/>
        <v>0</v>
      </c>
      <c r="O1217" s="27">
        <f t="shared" si="1986"/>
        <v>0</v>
      </c>
      <c r="P1217" s="27">
        <f t="shared" si="1986"/>
        <v>49.214668000000003</v>
      </c>
      <c r="Q1217" s="27">
        <f t="shared" si="1986"/>
        <v>0</v>
      </c>
      <c r="R1217" s="27">
        <f t="shared" si="1986"/>
        <v>0</v>
      </c>
      <c r="S1217" s="27">
        <f t="shared" si="1986"/>
        <v>0</v>
      </c>
      <c r="T1217" s="27">
        <f t="shared" si="1986"/>
        <v>122987.455332</v>
      </c>
      <c r="U1217" s="27">
        <f t="shared" si="1986"/>
        <v>0</v>
      </c>
      <c r="V1217" s="27">
        <f t="shared" si="1986"/>
        <v>0</v>
      </c>
      <c r="W1217" s="27">
        <f t="shared" si="1986"/>
        <v>0</v>
      </c>
      <c r="X1217" s="27">
        <f t="shared" si="1986"/>
        <v>0</v>
      </c>
      <c r="Y1217" s="27">
        <f t="shared" si="1986"/>
        <v>0</v>
      </c>
      <c r="Z1217" s="27">
        <f t="shared" si="1986"/>
        <v>0</v>
      </c>
      <c r="AA1217" s="27">
        <f t="shared" si="1986"/>
        <v>0</v>
      </c>
      <c r="AB1217" s="27">
        <f t="shared" si="1986"/>
        <v>0</v>
      </c>
      <c r="AC1217" s="56"/>
      <c r="AD1217" s="23"/>
    </row>
    <row r="1218" spans="1:30" s="14" customFormat="1" ht="12.5">
      <c r="A1218" s="140" t="s">
        <v>348</v>
      </c>
      <c r="B1218" s="26">
        <v>1053621</v>
      </c>
      <c r="C1218" s="134">
        <f t="shared" si="1938"/>
        <v>87801.75</v>
      </c>
      <c r="D1218" s="123"/>
      <c r="E1218" s="34"/>
      <c r="F1218" s="37"/>
      <c r="G1218" s="37"/>
      <c r="H1218" s="123"/>
      <c r="I1218" s="123"/>
      <c r="J1218" s="123"/>
      <c r="K1218" s="123"/>
      <c r="L1218" s="37"/>
      <c r="M1218" s="123"/>
      <c r="N1218" s="123"/>
      <c r="O1218" s="123"/>
      <c r="P1218" s="123">
        <v>3.2000000000000002E-3</v>
      </c>
      <c r="Q1218" s="123">
        <v>4.1399999999999999E-2</v>
      </c>
      <c r="R1218" s="123"/>
      <c r="S1218" s="123">
        <v>4.4000000000000003E-3</v>
      </c>
      <c r="T1218" s="123">
        <v>0.82189999999999996</v>
      </c>
      <c r="U1218" s="123"/>
      <c r="V1218" s="123"/>
      <c r="W1218" s="123"/>
      <c r="X1218" s="123">
        <v>0.121</v>
      </c>
      <c r="Y1218" s="123">
        <v>4.7999999999999996E-3</v>
      </c>
      <c r="Z1218" s="123">
        <v>3.3E-3</v>
      </c>
      <c r="AA1218" s="123">
        <v>0</v>
      </c>
      <c r="AB1218" s="123">
        <v>0</v>
      </c>
      <c r="AC1218" s="56"/>
      <c r="AD1218" s="23"/>
    </row>
    <row r="1219" spans="1:30" s="14" customFormat="1" ht="12.5">
      <c r="A1219" s="47"/>
      <c r="B1219" s="21"/>
      <c r="C1219" s="134"/>
      <c r="D1219" s="27">
        <f>$C1218*D1218</f>
        <v>0</v>
      </c>
      <c r="E1219" s="27">
        <f t="shared" ref="E1219" si="1987">$C1218*E1218</f>
        <v>0</v>
      </c>
      <c r="F1219" s="27">
        <f t="shared" ref="F1219" si="1988">$C1218*F1218</f>
        <v>0</v>
      </c>
      <c r="G1219" s="27">
        <f t="shared" ref="G1219:AB1219" si="1989">$C1218*G1218</f>
        <v>0</v>
      </c>
      <c r="H1219" s="27">
        <f t="shared" si="1989"/>
        <v>0</v>
      </c>
      <c r="I1219" s="27">
        <f t="shared" si="1989"/>
        <v>0</v>
      </c>
      <c r="J1219" s="27">
        <f t="shared" si="1989"/>
        <v>0</v>
      </c>
      <c r="K1219" s="27">
        <f t="shared" si="1989"/>
        <v>0</v>
      </c>
      <c r="L1219" s="27">
        <f t="shared" si="1989"/>
        <v>0</v>
      </c>
      <c r="M1219" s="27">
        <f t="shared" si="1989"/>
        <v>0</v>
      </c>
      <c r="N1219" s="27">
        <f t="shared" si="1989"/>
        <v>0</v>
      </c>
      <c r="O1219" s="27">
        <f t="shared" si="1989"/>
        <v>0</v>
      </c>
      <c r="P1219" s="27">
        <f t="shared" si="1989"/>
        <v>280.96559999999999</v>
      </c>
      <c r="Q1219" s="27">
        <f t="shared" si="1989"/>
        <v>3634.9924499999997</v>
      </c>
      <c r="R1219" s="27">
        <f t="shared" si="1989"/>
        <v>0</v>
      </c>
      <c r="S1219" s="27">
        <f t="shared" si="1989"/>
        <v>386.32770000000005</v>
      </c>
      <c r="T1219" s="27">
        <f t="shared" si="1989"/>
        <v>72164.258325000003</v>
      </c>
      <c r="U1219" s="27">
        <f t="shared" si="1989"/>
        <v>0</v>
      </c>
      <c r="V1219" s="27">
        <f t="shared" si="1989"/>
        <v>0</v>
      </c>
      <c r="W1219" s="27">
        <f t="shared" si="1989"/>
        <v>0</v>
      </c>
      <c r="X1219" s="27">
        <f t="shared" si="1989"/>
        <v>10624.01175</v>
      </c>
      <c r="Y1219" s="27">
        <f t="shared" si="1989"/>
        <v>421.44839999999994</v>
      </c>
      <c r="Z1219" s="27">
        <f t="shared" si="1989"/>
        <v>289.74577499999998</v>
      </c>
      <c r="AA1219" s="27">
        <f t="shared" si="1989"/>
        <v>0</v>
      </c>
      <c r="AB1219" s="27">
        <f t="shared" si="1989"/>
        <v>0</v>
      </c>
      <c r="AC1219" s="56"/>
      <c r="AD1219" s="23"/>
    </row>
    <row r="1220" spans="1:30" s="14" customFormat="1" ht="12.5">
      <c r="A1220" s="140" t="s">
        <v>349</v>
      </c>
      <c r="B1220" s="26">
        <v>223213</v>
      </c>
      <c r="C1220" s="134">
        <f t="shared" si="1938"/>
        <v>18601.080000000002</v>
      </c>
      <c r="D1220" s="123"/>
      <c r="E1220" s="34"/>
      <c r="F1220" s="37"/>
      <c r="G1220" s="37"/>
      <c r="H1220" s="123"/>
      <c r="I1220" s="123"/>
      <c r="J1220" s="123"/>
      <c r="K1220" s="123"/>
      <c r="L1220" s="37"/>
      <c r="M1220" s="123"/>
      <c r="N1220" s="123"/>
      <c r="O1220" s="123"/>
      <c r="P1220" s="123"/>
      <c r="Q1220" s="123">
        <v>0.17299999999999999</v>
      </c>
      <c r="R1220" s="123"/>
      <c r="S1220" s="123">
        <v>1.6899999999999998E-2</v>
      </c>
      <c r="T1220" s="123">
        <v>0.45090000000000002</v>
      </c>
      <c r="U1220" s="123"/>
      <c r="V1220" s="123"/>
      <c r="W1220" s="123"/>
      <c r="X1220" s="123">
        <v>0.33679999999999999</v>
      </c>
      <c r="Y1220" s="123">
        <v>1.3100000000000001E-2</v>
      </c>
      <c r="Z1220" s="123">
        <v>9.2999999999999992E-3</v>
      </c>
      <c r="AA1220" s="123">
        <v>0</v>
      </c>
      <c r="AB1220" s="123">
        <v>0</v>
      </c>
      <c r="AC1220" s="56"/>
      <c r="AD1220" s="23"/>
    </row>
    <row r="1221" spans="1:30" s="14" customFormat="1" ht="12.5">
      <c r="A1221" s="47"/>
      <c r="B1221" s="21"/>
      <c r="C1221" s="134"/>
      <c r="D1221" s="27">
        <f>$C1220*D1220</f>
        <v>0</v>
      </c>
      <c r="E1221" s="27">
        <f t="shared" ref="E1221" si="1990">$C1220*E1220</f>
        <v>0</v>
      </c>
      <c r="F1221" s="27">
        <f t="shared" ref="F1221" si="1991">$C1220*F1220</f>
        <v>0</v>
      </c>
      <c r="G1221" s="27">
        <f t="shared" ref="G1221:AB1221" si="1992">$C1220*G1220</f>
        <v>0</v>
      </c>
      <c r="H1221" s="27">
        <f t="shared" si="1992"/>
        <v>0</v>
      </c>
      <c r="I1221" s="27">
        <f t="shared" si="1992"/>
        <v>0</v>
      </c>
      <c r="J1221" s="27">
        <f t="shared" si="1992"/>
        <v>0</v>
      </c>
      <c r="K1221" s="27">
        <f t="shared" si="1992"/>
        <v>0</v>
      </c>
      <c r="L1221" s="27">
        <f t="shared" si="1992"/>
        <v>0</v>
      </c>
      <c r="M1221" s="27">
        <f t="shared" si="1992"/>
        <v>0</v>
      </c>
      <c r="N1221" s="27">
        <f t="shared" si="1992"/>
        <v>0</v>
      </c>
      <c r="O1221" s="27">
        <f t="shared" si="1992"/>
        <v>0</v>
      </c>
      <c r="P1221" s="27">
        <f t="shared" si="1992"/>
        <v>0</v>
      </c>
      <c r="Q1221" s="27">
        <f t="shared" si="1992"/>
        <v>3217.98684</v>
      </c>
      <c r="R1221" s="27">
        <f t="shared" si="1992"/>
        <v>0</v>
      </c>
      <c r="S1221" s="27">
        <f t="shared" si="1992"/>
        <v>314.35825199999999</v>
      </c>
      <c r="T1221" s="27">
        <f t="shared" si="1992"/>
        <v>8387.2269720000004</v>
      </c>
      <c r="U1221" s="27">
        <f t="shared" si="1992"/>
        <v>0</v>
      </c>
      <c r="V1221" s="27">
        <f t="shared" si="1992"/>
        <v>0</v>
      </c>
      <c r="W1221" s="27">
        <f t="shared" si="1992"/>
        <v>0</v>
      </c>
      <c r="X1221" s="27">
        <f t="shared" si="1992"/>
        <v>6264.8437440000007</v>
      </c>
      <c r="Y1221" s="27">
        <f t="shared" si="1992"/>
        <v>243.67414800000003</v>
      </c>
      <c r="Z1221" s="27">
        <f t="shared" si="1992"/>
        <v>172.99004400000001</v>
      </c>
      <c r="AA1221" s="27">
        <f t="shared" si="1992"/>
        <v>0</v>
      </c>
      <c r="AB1221" s="27">
        <f t="shared" si="1992"/>
        <v>0</v>
      </c>
      <c r="AC1221" s="56"/>
      <c r="AD1221" s="23"/>
    </row>
    <row r="1222" spans="1:30" s="14" customFormat="1" ht="12.5">
      <c r="A1222" s="140" t="s">
        <v>350</v>
      </c>
      <c r="B1222" s="26">
        <v>270677</v>
      </c>
      <c r="C1222" s="134">
        <f t="shared" si="1938"/>
        <v>22556.42</v>
      </c>
      <c r="D1222" s="7">
        <v>8.5800000000000001E-2</v>
      </c>
      <c r="E1222" s="34"/>
      <c r="F1222" s="4"/>
      <c r="G1222" s="4"/>
      <c r="H1222" s="7"/>
      <c r="I1222" s="7"/>
      <c r="J1222" s="7"/>
      <c r="K1222" s="7"/>
      <c r="L1222" s="4"/>
      <c r="M1222" s="7">
        <v>7.7600000000000002E-2</v>
      </c>
      <c r="N1222" s="7"/>
      <c r="O1222" s="7"/>
      <c r="P1222" s="7"/>
      <c r="Q1222" s="7"/>
      <c r="R1222" s="7"/>
      <c r="S1222" s="7"/>
      <c r="T1222" s="7">
        <v>0.83660000000000001</v>
      </c>
      <c r="U1222" s="7"/>
      <c r="V1222" s="7"/>
      <c r="W1222" s="7"/>
      <c r="X1222" s="7"/>
      <c r="Y1222" s="7"/>
      <c r="Z1222" s="7"/>
      <c r="AA1222" s="7"/>
      <c r="AB1222" s="7"/>
      <c r="AC1222" s="56"/>
      <c r="AD1222" s="23"/>
    </row>
    <row r="1223" spans="1:30" s="14" customFormat="1" ht="12.5">
      <c r="A1223" s="47"/>
      <c r="B1223" s="21"/>
      <c r="C1223" s="134"/>
      <c r="D1223" s="27">
        <f>$C1222*D1222</f>
        <v>1935.3408359999999</v>
      </c>
      <c r="E1223" s="27">
        <f t="shared" ref="E1223" si="1993">$C1222*E1222</f>
        <v>0</v>
      </c>
      <c r="F1223" s="27">
        <f t="shared" ref="F1223" si="1994">$C1222*F1222</f>
        <v>0</v>
      </c>
      <c r="G1223" s="27">
        <f t="shared" ref="G1223:AB1223" si="1995">$C1222*G1222</f>
        <v>0</v>
      </c>
      <c r="H1223" s="27">
        <f t="shared" si="1995"/>
        <v>0</v>
      </c>
      <c r="I1223" s="27">
        <f t="shared" si="1995"/>
        <v>0</v>
      </c>
      <c r="J1223" s="27">
        <f t="shared" si="1995"/>
        <v>0</v>
      </c>
      <c r="K1223" s="27">
        <f t="shared" si="1995"/>
        <v>0</v>
      </c>
      <c r="L1223" s="27">
        <f t="shared" si="1995"/>
        <v>0</v>
      </c>
      <c r="M1223" s="27">
        <f t="shared" si="1995"/>
        <v>1750.3781919999999</v>
      </c>
      <c r="N1223" s="27">
        <f t="shared" si="1995"/>
        <v>0</v>
      </c>
      <c r="O1223" s="27">
        <f t="shared" si="1995"/>
        <v>0</v>
      </c>
      <c r="P1223" s="27">
        <f t="shared" si="1995"/>
        <v>0</v>
      </c>
      <c r="Q1223" s="27">
        <f t="shared" si="1995"/>
        <v>0</v>
      </c>
      <c r="R1223" s="27">
        <f t="shared" si="1995"/>
        <v>0</v>
      </c>
      <c r="S1223" s="27">
        <f t="shared" si="1995"/>
        <v>0</v>
      </c>
      <c r="T1223" s="27">
        <f t="shared" si="1995"/>
        <v>18870.700971999999</v>
      </c>
      <c r="U1223" s="27">
        <f t="shared" si="1995"/>
        <v>0</v>
      </c>
      <c r="V1223" s="27">
        <f t="shared" si="1995"/>
        <v>0</v>
      </c>
      <c r="W1223" s="27">
        <f t="shared" si="1995"/>
        <v>0</v>
      </c>
      <c r="X1223" s="27">
        <f t="shared" si="1995"/>
        <v>0</v>
      </c>
      <c r="Y1223" s="27">
        <f t="shared" si="1995"/>
        <v>0</v>
      </c>
      <c r="Z1223" s="27">
        <f t="shared" si="1995"/>
        <v>0</v>
      </c>
      <c r="AA1223" s="27">
        <f t="shared" si="1995"/>
        <v>0</v>
      </c>
      <c r="AB1223" s="27">
        <f t="shared" si="1995"/>
        <v>0</v>
      </c>
      <c r="AC1223" s="56"/>
      <c r="AD1223" s="23"/>
    </row>
    <row r="1224" spans="1:30" s="14" customFormat="1" ht="12.5">
      <c r="A1224" s="140" t="s">
        <v>351</v>
      </c>
      <c r="B1224" s="26">
        <v>303700</v>
      </c>
      <c r="C1224" s="134">
        <f t="shared" si="1938"/>
        <v>25308.33</v>
      </c>
      <c r="D1224" s="7">
        <v>8.5800000000000001E-2</v>
      </c>
      <c r="E1224" s="34"/>
      <c r="F1224" s="4"/>
      <c r="G1224" s="4"/>
      <c r="H1224" s="7"/>
      <c r="I1224" s="7"/>
      <c r="J1224" s="7"/>
      <c r="K1224" s="7"/>
      <c r="L1224" s="4"/>
      <c r="M1224" s="7">
        <v>7.7600000000000002E-2</v>
      </c>
      <c r="N1224" s="7"/>
      <c r="O1224" s="7"/>
      <c r="P1224" s="7"/>
      <c r="Q1224" s="7"/>
      <c r="R1224" s="7"/>
      <c r="S1224" s="7"/>
      <c r="T1224" s="7">
        <v>0.83660000000000001</v>
      </c>
      <c r="U1224" s="7"/>
      <c r="V1224" s="7"/>
      <c r="W1224" s="7"/>
      <c r="X1224" s="7"/>
      <c r="Y1224" s="7"/>
      <c r="Z1224" s="7"/>
      <c r="AA1224" s="7"/>
      <c r="AB1224" s="7"/>
      <c r="AC1224" s="56"/>
      <c r="AD1224" s="23"/>
    </row>
    <row r="1225" spans="1:30" s="14" customFormat="1" ht="12.5">
      <c r="A1225" s="47"/>
      <c r="B1225" s="21"/>
      <c r="C1225" s="134"/>
      <c r="D1225" s="27">
        <f>$C1224*D1224</f>
        <v>2171.454714</v>
      </c>
      <c r="E1225" s="27">
        <f t="shared" ref="E1225" si="1996">$C1224*E1224</f>
        <v>0</v>
      </c>
      <c r="F1225" s="27">
        <f t="shared" ref="F1225" si="1997">$C1224*F1224</f>
        <v>0</v>
      </c>
      <c r="G1225" s="27">
        <f t="shared" ref="G1225:AB1225" si="1998">$C1224*G1224</f>
        <v>0</v>
      </c>
      <c r="H1225" s="27">
        <f t="shared" si="1998"/>
        <v>0</v>
      </c>
      <c r="I1225" s="27">
        <f t="shared" si="1998"/>
        <v>0</v>
      </c>
      <c r="J1225" s="27">
        <f t="shared" si="1998"/>
        <v>0</v>
      </c>
      <c r="K1225" s="27">
        <f t="shared" si="1998"/>
        <v>0</v>
      </c>
      <c r="L1225" s="27">
        <f t="shared" si="1998"/>
        <v>0</v>
      </c>
      <c r="M1225" s="27">
        <f t="shared" si="1998"/>
        <v>1963.9264080000003</v>
      </c>
      <c r="N1225" s="27">
        <f t="shared" si="1998"/>
        <v>0</v>
      </c>
      <c r="O1225" s="27">
        <f t="shared" si="1998"/>
        <v>0</v>
      </c>
      <c r="P1225" s="27">
        <f t="shared" si="1998"/>
        <v>0</v>
      </c>
      <c r="Q1225" s="27">
        <f t="shared" si="1998"/>
        <v>0</v>
      </c>
      <c r="R1225" s="27">
        <f t="shared" si="1998"/>
        <v>0</v>
      </c>
      <c r="S1225" s="27">
        <f t="shared" si="1998"/>
        <v>0</v>
      </c>
      <c r="T1225" s="27">
        <f t="shared" si="1998"/>
        <v>21172.948878000003</v>
      </c>
      <c r="U1225" s="27">
        <f t="shared" si="1998"/>
        <v>0</v>
      </c>
      <c r="V1225" s="27">
        <f t="shared" si="1998"/>
        <v>0</v>
      </c>
      <c r="W1225" s="27">
        <f t="shared" si="1998"/>
        <v>0</v>
      </c>
      <c r="X1225" s="27">
        <f t="shared" si="1998"/>
        <v>0</v>
      </c>
      <c r="Y1225" s="27">
        <f t="shared" si="1998"/>
        <v>0</v>
      </c>
      <c r="Z1225" s="27">
        <f t="shared" si="1998"/>
        <v>0</v>
      </c>
      <c r="AA1225" s="27">
        <f t="shared" si="1998"/>
        <v>0</v>
      </c>
      <c r="AB1225" s="27">
        <f t="shared" si="1998"/>
        <v>0</v>
      </c>
      <c r="AC1225" s="56"/>
      <c r="AD1225" s="23"/>
    </row>
    <row r="1226" spans="1:30" s="14" customFormat="1" ht="12.5">
      <c r="A1226" s="140" t="s">
        <v>352</v>
      </c>
      <c r="B1226" s="26">
        <v>305756</v>
      </c>
      <c r="C1226" s="134">
        <f t="shared" si="1938"/>
        <v>25479.67</v>
      </c>
      <c r="D1226" s="123">
        <v>7.1999999999999998E-3</v>
      </c>
      <c r="E1226" s="34"/>
      <c r="F1226" s="37"/>
      <c r="G1226" s="37"/>
      <c r="H1226" s="123"/>
      <c r="I1226" s="123"/>
      <c r="J1226" s="123"/>
      <c r="K1226" s="123"/>
      <c r="L1226" s="37"/>
      <c r="M1226" s="123"/>
      <c r="N1226" s="123"/>
      <c r="O1226" s="123"/>
      <c r="P1226" s="123"/>
      <c r="Q1226" s="123">
        <v>0.1736</v>
      </c>
      <c r="R1226" s="123"/>
      <c r="S1226" s="123">
        <v>1.7000000000000001E-2</v>
      </c>
      <c r="T1226" s="123">
        <v>0.44469999999999998</v>
      </c>
      <c r="U1226" s="123"/>
      <c r="V1226" s="123"/>
      <c r="W1226" s="123"/>
      <c r="X1226" s="123">
        <v>0.3352</v>
      </c>
      <c r="Y1226" s="123">
        <v>1.3100000000000001E-2</v>
      </c>
      <c r="Z1226" s="123">
        <v>9.1999999999999998E-3</v>
      </c>
      <c r="AA1226" s="123">
        <v>0</v>
      </c>
      <c r="AB1226" s="123">
        <v>0</v>
      </c>
      <c r="AC1226" s="56"/>
      <c r="AD1226" s="23"/>
    </row>
    <row r="1227" spans="1:30" s="14" customFormat="1" ht="12.5">
      <c r="A1227" s="47"/>
      <c r="B1227" s="21"/>
      <c r="C1227" s="134"/>
      <c r="D1227" s="27">
        <f>$C1226*D1226</f>
        <v>183.45362399999999</v>
      </c>
      <c r="E1227" s="27">
        <f t="shared" ref="E1227" si="1999">$C1226*E1226</f>
        <v>0</v>
      </c>
      <c r="F1227" s="27">
        <f t="shared" ref="F1227" si="2000">$C1226*F1226</f>
        <v>0</v>
      </c>
      <c r="G1227" s="27">
        <f t="shared" ref="G1227:AB1227" si="2001">$C1226*G1226</f>
        <v>0</v>
      </c>
      <c r="H1227" s="27">
        <f t="shared" si="2001"/>
        <v>0</v>
      </c>
      <c r="I1227" s="27">
        <f t="shared" si="2001"/>
        <v>0</v>
      </c>
      <c r="J1227" s="27">
        <f t="shared" si="2001"/>
        <v>0</v>
      </c>
      <c r="K1227" s="27">
        <f t="shared" si="2001"/>
        <v>0</v>
      </c>
      <c r="L1227" s="27">
        <f t="shared" si="2001"/>
        <v>0</v>
      </c>
      <c r="M1227" s="27">
        <f t="shared" si="2001"/>
        <v>0</v>
      </c>
      <c r="N1227" s="27">
        <f t="shared" si="2001"/>
        <v>0</v>
      </c>
      <c r="O1227" s="27">
        <f t="shared" si="2001"/>
        <v>0</v>
      </c>
      <c r="P1227" s="27">
        <f t="shared" si="2001"/>
        <v>0</v>
      </c>
      <c r="Q1227" s="27">
        <f t="shared" si="2001"/>
        <v>4423.2707119999995</v>
      </c>
      <c r="R1227" s="27">
        <f t="shared" si="2001"/>
        <v>0</v>
      </c>
      <c r="S1227" s="27">
        <f t="shared" si="2001"/>
        <v>433.15438999999998</v>
      </c>
      <c r="T1227" s="27">
        <f t="shared" si="2001"/>
        <v>11330.809248999998</v>
      </c>
      <c r="U1227" s="27">
        <f t="shared" si="2001"/>
        <v>0</v>
      </c>
      <c r="V1227" s="27">
        <f t="shared" si="2001"/>
        <v>0</v>
      </c>
      <c r="W1227" s="27">
        <f t="shared" si="2001"/>
        <v>0</v>
      </c>
      <c r="X1227" s="27">
        <f t="shared" si="2001"/>
        <v>8540.7853839999989</v>
      </c>
      <c r="Y1227" s="27">
        <f t="shared" si="2001"/>
        <v>333.78367700000001</v>
      </c>
      <c r="Z1227" s="27">
        <f t="shared" si="2001"/>
        <v>234.41296399999999</v>
      </c>
      <c r="AA1227" s="27">
        <f t="shared" si="2001"/>
        <v>0</v>
      </c>
      <c r="AB1227" s="27">
        <f t="shared" si="2001"/>
        <v>0</v>
      </c>
      <c r="AC1227" s="56"/>
      <c r="AD1227" s="23"/>
    </row>
    <row r="1228" spans="1:30" s="14" customFormat="1" ht="12.5">
      <c r="A1228" s="140" t="s">
        <v>353</v>
      </c>
      <c r="B1228" s="26">
        <v>423081</v>
      </c>
      <c r="C1228" s="134">
        <f t="shared" si="1938"/>
        <v>35256.75</v>
      </c>
      <c r="D1228" s="7">
        <v>0.14199999999999999</v>
      </c>
      <c r="E1228" s="34"/>
      <c r="F1228" s="4"/>
      <c r="G1228" s="4"/>
      <c r="H1228" s="7"/>
      <c r="I1228" s="7"/>
      <c r="J1228" s="7"/>
      <c r="K1228" s="7"/>
      <c r="L1228" s="4"/>
      <c r="M1228" s="7">
        <v>0.24390000000000001</v>
      </c>
      <c r="N1228" s="7"/>
      <c r="O1228" s="7"/>
      <c r="P1228" s="7"/>
      <c r="Q1228" s="7"/>
      <c r="R1228" s="7"/>
      <c r="S1228" s="7"/>
      <c r="T1228" s="7">
        <v>0.57940000000000003</v>
      </c>
      <c r="U1228" s="7"/>
      <c r="V1228" s="7"/>
      <c r="W1228" s="7"/>
      <c r="X1228" s="7">
        <v>3.4700000000000002E-2</v>
      </c>
      <c r="Y1228" s="7"/>
      <c r="Z1228" s="7"/>
      <c r="AA1228" s="7"/>
      <c r="AB1228" s="7"/>
      <c r="AC1228" s="56"/>
      <c r="AD1228" s="23"/>
    </row>
    <row r="1229" spans="1:30" s="14" customFormat="1" ht="12.5">
      <c r="A1229" s="47"/>
      <c r="B1229" s="21"/>
      <c r="C1229" s="134"/>
      <c r="D1229" s="27">
        <f>$C1228*D1228</f>
        <v>5006.4584999999997</v>
      </c>
      <c r="E1229" s="27">
        <f t="shared" ref="E1229" si="2002">$C1228*E1228</f>
        <v>0</v>
      </c>
      <c r="F1229" s="27">
        <f t="shared" ref="F1229" si="2003">$C1228*F1228</f>
        <v>0</v>
      </c>
      <c r="G1229" s="27">
        <f t="shared" ref="G1229:AB1229" si="2004">$C1228*G1228</f>
        <v>0</v>
      </c>
      <c r="H1229" s="27">
        <f t="shared" si="2004"/>
        <v>0</v>
      </c>
      <c r="I1229" s="27">
        <f t="shared" si="2004"/>
        <v>0</v>
      </c>
      <c r="J1229" s="27">
        <f t="shared" si="2004"/>
        <v>0</v>
      </c>
      <c r="K1229" s="27">
        <f t="shared" si="2004"/>
        <v>0</v>
      </c>
      <c r="L1229" s="27">
        <f t="shared" si="2004"/>
        <v>0</v>
      </c>
      <c r="M1229" s="27">
        <f t="shared" si="2004"/>
        <v>8599.1213250000001</v>
      </c>
      <c r="N1229" s="27">
        <f t="shared" si="2004"/>
        <v>0</v>
      </c>
      <c r="O1229" s="27">
        <f t="shared" si="2004"/>
        <v>0</v>
      </c>
      <c r="P1229" s="27">
        <f t="shared" si="2004"/>
        <v>0</v>
      </c>
      <c r="Q1229" s="27">
        <f t="shared" si="2004"/>
        <v>0</v>
      </c>
      <c r="R1229" s="27">
        <f t="shared" si="2004"/>
        <v>0</v>
      </c>
      <c r="S1229" s="27">
        <f t="shared" si="2004"/>
        <v>0</v>
      </c>
      <c r="T1229" s="27">
        <f t="shared" si="2004"/>
        <v>20427.76095</v>
      </c>
      <c r="U1229" s="27">
        <f t="shared" si="2004"/>
        <v>0</v>
      </c>
      <c r="V1229" s="27">
        <f t="shared" si="2004"/>
        <v>0</v>
      </c>
      <c r="W1229" s="27">
        <f t="shared" si="2004"/>
        <v>0</v>
      </c>
      <c r="X1229" s="27">
        <f t="shared" si="2004"/>
        <v>1223.4092250000001</v>
      </c>
      <c r="Y1229" s="27">
        <f t="shared" si="2004"/>
        <v>0</v>
      </c>
      <c r="Z1229" s="27">
        <f t="shared" si="2004"/>
        <v>0</v>
      </c>
      <c r="AA1229" s="27">
        <f t="shared" si="2004"/>
        <v>0</v>
      </c>
      <c r="AB1229" s="27">
        <f t="shared" si="2004"/>
        <v>0</v>
      </c>
      <c r="AC1229" s="56"/>
      <c r="AD1229" s="23"/>
    </row>
    <row r="1230" spans="1:30" s="14" customFormat="1" ht="12.5">
      <c r="A1230" s="140" t="s">
        <v>354</v>
      </c>
      <c r="B1230" s="26">
        <v>568798</v>
      </c>
      <c r="C1230" s="134">
        <f t="shared" si="1938"/>
        <v>47399.83</v>
      </c>
      <c r="D1230" s="7">
        <v>0.14199999999999999</v>
      </c>
      <c r="E1230" s="34"/>
      <c r="F1230" s="4"/>
      <c r="G1230" s="4"/>
      <c r="H1230" s="7"/>
      <c r="I1230" s="7"/>
      <c r="J1230" s="7"/>
      <c r="K1230" s="7"/>
      <c r="L1230" s="4"/>
      <c r="M1230" s="7">
        <v>0.24390000000000001</v>
      </c>
      <c r="N1230" s="7"/>
      <c r="O1230" s="7"/>
      <c r="P1230" s="7"/>
      <c r="Q1230" s="7"/>
      <c r="R1230" s="7"/>
      <c r="S1230" s="7"/>
      <c r="T1230" s="7">
        <v>0.57940000000000003</v>
      </c>
      <c r="U1230" s="7"/>
      <c r="V1230" s="7"/>
      <c r="W1230" s="7"/>
      <c r="X1230" s="7">
        <v>3.4700000000000002E-2</v>
      </c>
      <c r="Y1230" s="7"/>
      <c r="Z1230" s="7"/>
      <c r="AA1230" s="7"/>
      <c r="AB1230" s="7"/>
      <c r="AC1230" s="56"/>
      <c r="AD1230" s="23"/>
    </row>
    <row r="1231" spans="1:30" s="14" customFormat="1" ht="12.5">
      <c r="A1231" s="47"/>
      <c r="B1231" s="21"/>
      <c r="C1231" s="134"/>
      <c r="D1231" s="27">
        <f>$C1230*D1230</f>
        <v>6730.7758599999997</v>
      </c>
      <c r="E1231" s="27">
        <f t="shared" ref="E1231" si="2005">$C1230*E1230</f>
        <v>0</v>
      </c>
      <c r="F1231" s="27">
        <f t="shared" ref="F1231" si="2006">$C1230*F1230</f>
        <v>0</v>
      </c>
      <c r="G1231" s="27">
        <f t="shared" ref="G1231:AB1231" si="2007">$C1230*G1230</f>
        <v>0</v>
      </c>
      <c r="H1231" s="27">
        <f t="shared" si="2007"/>
        <v>0</v>
      </c>
      <c r="I1231" s="27">
        <f t="shared" si="2007"/>
        <v>0</v>
      </c>
      <c r="J1231" s="27">
        <f t="shared" si="2007"/>
        <v>0</v>
      </c>
      <c r="K1231" s="27">
        <f t="shared" si="2007"/>
        <v>0</v>
      </c>
      <c r="L1231" s="27">
        <f t="shared" si="2007"/>
        <v>0</v>
      </c>
      <c r="M1231" s="27">
        <f t="shared" si="2007"/>
        <v>11560.818537000001</v>
      </c>
      <c r="N1231" s="27">
        <f t="shared" si="2007"/>
        <v>0</v>
      </c>
      <c r="O1231" s="27">
        <f t="shared" si="2007"/>
        <v>0</v>
      </c>
      <c r="P1231" s="27">
        <f t="shared" si="2007"/>
        <v>0</v>
      </c>
      <c r="Q1231" s="27">
        <f t="shared" si="2007"/>
        <v>0</v>
      </c>
      <c r="R1231" s="27">
        <f t="shared" si="2007"/>
        <v>0</v>
      </c>
      <c r="S1231" s="27">
        <f t="shared" si="2007"/>
        <v>0</v>
      </c>
      <c r="T1231" s="27">
        <f t="shared" si="2007"/>
        <v>27463.461502000002</v>
      </c>
      <c r="U1231" s="27">
        <f t="shared" si="2007"/>
        <v>0</v>
      </c>
      <c r="V1231" s="27">
        <f t="shared" si="2007"/>
        <v>0</v>
      </c>
      <c r="W1231" s="27">
        <f t="shared" si="2007"/>
        <v>0</v>
      </c>
      <c r="X1231" s="27">
        <f t="shared" si="2007"/>
        <v>1644.7741010000002</v>
      </c>
      <c r="Y1231" s="27">
        <f t="shared" si="2007"/>
        <v>0</v>
      </c>
      <c r="Z1231" s="27">
        <f t="shared" si="2007"/>
        <v>0</v>
      </c>
      <c r="AA1231" s="27">
        <f t="shared" si="2007"/>
        <v>0</v>
      </c>
      <c r="AB1231" s="27">
        <f t="shared" si="2007"/>
        <v>0</v>
      </c>
      <c r="AC1231" s="56"/>
      <c r="AD1231" s="23"/>
    </row>
    <row r="1232" spans="1:30" s="14" customFormat="1" ht="12.5">
      <c r="A1232" s="140" t="s">
        <v>355</v>
      </c>
      <c r="B1232" s="26">
        <v>321844</v>
      </c>
      <c r="C1232" s="134">
        <f t="shared" si="1938"/>
        <v>26820.33</v>
      </c>
      <c r="D1232" s="7">
        <v>0.65229999999999999</v>
      </c>
      <c r="E1232" s="34"/>
      <c r="F1232" s="4"/>
      <c r="G1232" s="4"/>
      <c r="H1232" s="7"/>
      <c r="I1232" s="7"/>
      <c r="J1232" s="7"/>
      <c r="K1232" s="7"/>
      <c r="L1232" s="4"/>
      <c r="M1232" s="7"/>
      <c r="N1232" s="7"/>
      <c r="O1232" s="7"/>
      <c r="P1232" s="7"/>
      <c r="Q1232" s="7">
        <v>0.25869999999999999</v>
      </c>
      <c r="R1232" s="7"/>
      <c r="S1232" s="7">
        <v>2.5499999999999998E-2</v>
      </c>
      <c r="T1232" s="7"/>
      <c r="U1232" s="7"/>
      <c r="V1232" s="7"/>
      <c r="W1232" s="7"/>
      <c r="X1232" s="7">
        <v>6.3500000000000001E-2</v>
      </c>
      <c r="Y1232" s="7"/>
      <c r="Z1232" s="7"/>
      <c r="AA1232" s="7"/>
      <c r="AB1232" s="7"/>
      <c r="AC1232" s="56"/>
      <c r="AD1232" s="23"/>
    </row>
    <row r="1233" spans="1:30" s="14" customFormat="1" ht="12.5">
      <c r="A1233" s="47"/>
      <c r="B1233" s="21"/>
      <c r="C1233" s="134"/>
      <c r="D1233" s="27">
        <f t="shared" ref="D1233" si="2008">$C1232*D1232</f>
        <v>17494.901259000002</v>
      </c>
      <c r="E1233" s="27">
        <f t="shared" ref="E1233" si="2009">$C1232*E1232</f>
        <v>0</v>
      </c>
      <c r="F1233" s="27">
        <f t="shared" ref="F1233:AB1233" si="2010">$C1232*F1232</f>
        <v>0</v>
      </c>
      <c r="G1233" s="27">
        <f t="shared" si="2010"/>
        <v>0</v>
      </c>
      <c r="H1233" s="27">
        <f t="shared" si="2010"/>
        <v>0</v>
      </c>
      <c r="I1233" s="27">
        <f t="shared" si="2010"/>
        <v>0</v>
      </c>
      <c r="J1233" s="27">
        <f t="shared" si="2010"/>
        <v>0</v>
      </c>
      <c r="K1233" s="27">
        <f t="shared" si="2010"/>
        <v>0</v>
      </c>
      <c r="L1233" s="27">
        <f t="shared" si="2010"/>
        <v>0</v>
      </c>
      <c r="M1233" s="27">
        <f t="shared" si="2010"/>
        <v>0</v>
      </c>
      <c r="N1233" s="27">
        <f t="shared" si="2010"/>
        <v>0</v>
      </c>
      <c r="O1233" s="27">
        <f t="shared" si="2010"/>
        <v>0</v>
      </c>
      <c r="P1233" s="27">
        <f t="shared" si="2010"/>
        <v>0</v>
      </c>
      <c r="Q1233" s="27">
        <f t="shared" si="2010"/>
        <v>6938.419371</v>
      </c>
      <c r="R1233" s="27">
        <f t="shared" si="2010"/>
        <v>0</v>
      </c>
      <c r="S1233" s="27">
        <f t="shared" si="2010"/>
        <v>683.91841499999998</v>
      </c>
      <c r="T1233" s="27">
        <f t="shared" si="2010"/>
        <v>0</v>
      </c>
      <c r="U1233" s="27">
        <f t="shared" si="2010"/>
        <v>0</v>
      </c>
      <c r="V1233" s="27">
        <f t="shared" si="2010"/>
        <v>0</v>
      </c>
      <c r="W1233" s="27">
        <f t="shared" si="2010"/>
        <v>0</v>
      </c>
      <c r="X1233" s="27">
        <f t="shared" si="2010"/>
        <v>1703.0909550000001</v>
      </c>
      <c r="Y1233" s="27">
        <f t="shared" si="2010"/>
        <v>0</v>
      </c>
      <c r="Z1233" s="27">
        <f t="shared" si="2010"/>
        <v>0</v>
      </c>
      <c r="AA1233" s="27">
        <f t="shared" si="2010"/>
        <v>0</v>
      </c>
      <c r="AB1233" s="27">
        <f t="shared" si="2010"/>
        <v>0</v>
      </c>
      <c r="AC1233" s="56"/>
      <c r="AD1233" s="23"/>
    </row>
    <row r="1234" spans="1:30" s="14" customFormat="1" ht="12.5">
      <c r="A1234" s="140" t="s">
        <v>356</v>
      </c>
      <c r="B1234" s="26">
        <v>259388</v>
      </c>
      <c r="C1234" s="134">
        <f t="shared" si="1938"/>
        <v>21615.67</v>
      </c>
      <c r="D1234" s="7">
        <v>0.89870000000000005</v>
      </c>
      <c r="E1234" s="34"/>
      <c r="F1234" s="4"/>
      <c r="G1234" s="4"/>
      <c r="H1234" s="7"/>
      <c r="I1234" s="7"/>
      <c r="J1234" s="7"/>
      <c r="K1234" s="7"/>
      <c r="L1234" s="4"/>
      <c r="M1234" s="7"/>
      <c r="N1234" s="7"/>
      <c r="O1234" s="7"/>
      <c r="P1234" s="7"/>
      <c r="Q1234" s="7">
        <v>9.4799999999999995E-2</v>
      </c>
      <c r="R1234" s="7"/>
      <c r="S1234" s="7">
        <v>6.4999999999999997E-3</v>
      </c>
      <c r="T1234" s="7"/>
      <c r="U1234" s="7"/>
      <c r="V1234" s="7"/>
      <c r="W1234" s="7"/>
      <c r="X1234" s="7"/>
      <c r="Y1234" s="7"/>
      <c r="Z1234" s="7"/>
      <c r="AA1234" s="7"/>
      <c r="AB1234" s="7"/>
      <c r="AC1234" s="56"/>
      <c r="AD1234" s="23"/>
    </row>
    <row r="1235" spans="1:30" s="14" customFormat="1" ht="12.5">
      <c r="A1235" s="47"/>
      <c r="B1235" s="21"/>
      <c r="C1235" s="134"/>
      <c r="D1235" s="27">
        <f t="shared" ref="D1235" si="2011">$C1234*D1234</f>
        <v>19426.002628999999</v>
      </c>
      <c r="E1235" s="27">
        <f t="shared" ref="E1235" si="2012">$C1234*E1234</f>
        <v>0</v>
      </c>
      <c r="F1235" s="27">
        <f t="shared" ref="F1235:AB1235" si="2013">$C1234*F1234</f>
        <v>0</v>
      </c>
      <c r="G1235" s="27">
        <f t="shared" si="2013"/>
        <v>0</v>
      </c>
      <c r="H1235" s="27">
        <f t="shared" si="2013"/>
        <v>0</v>
      </c>
      <c r="I1235" s="27">
        <f t="shared" si="2013"/>
        <v>0</v>
      </c>
      <c r="J1235" s="27">
        <f t="shared" si="2013"/>
        <v>0</v>
      </c>
      <c r="K1235" s="27">
        <f t="shared" si="2013"/>
        <v>0</v>
      </c>
      <c r="L1235" s="27">
        <f t="shared" si="2013"/>
        <v>0</v>
      </c>
      <c r="M1235" s="27">
        <f t="shared" si="2013"/>
        <v>0</v>
      </c>
      <c r="N1235" s="27">
        <f t="shared" si="2013"/>
        <v>0</v>
      </c>
      <c r="O1235" s="27">
        <f t="shared" si="2013"/>
        <v>0</v>
      </c>
      <c r="P1235" s="27">
        <f t="shared" si="2013"/>
        <v>0</v>
      </c>
      <c r="Q1235" s="27">
        <f t="shared" si="2013"/>
        <v>2049.1655159999996</v>
      </c>
      <c r="R1235" s="27">
        <f t="shared" si="2013"/>
        <v>0</v>
      </c>
      <c r="S1235" s="27">
        <f t="shared" si="2013"/>
        <v>140.50185499999998</v>
      </c>
      <c r="T1235" s="27">
        <f t="shared" si="2013"/>
        <v>0</v>
      </c>
      <c r="U1235" s="27">
        <f t="shared" si="2013"/>
        <v>0</v>
      </c>
      <c r="V1235" s="27">
        <f t="shared" si="2013"/>
        <v>0</v>
      </c>
      <c r="W1235" s="27">
        <f t="shared" si="2013"/>
        <v>0</v>
      </c>
      <c r="X1235" s="27">
        <f t="shared" si="2013"/>
        <v>0</v>
      </c>
      <c r="Y1235" s="27">
        <f t="shared" si="2013"/>
        <v>0</v>
      </c>
      <c r="Z1235" s="27">
        <f t="shared" si="2013"/>
        <v>0</v>
      </c>
      <c r="AA1235" s="27">
        <f t="shared" si="2013"/>
        <v>0</v>
      </c>
      <c r="AB1235" s="27">
        <f t="shared" si="2013"/>
        <v>0</v>
      </c>
      <c r="AC1235" s="56"/>
      <c r="AD1235" s="23"/>
    </row>
    <row r="1236" spans="1:30" s="14" customFormat="1" ht="12.5">
      <c r="A1236" s="140" t="s">
        <v>357</v>
      </c>
      <c r="B1236" s="26">
        <v>250265</v>
      </c>
      <c r="C1236" s="134">
        <f t="shared" si="1938"/>
        <v>20855.419999999998</v>
      </c>
      <c r="D1236" s="123"/>
      <c r="E1236" s="34"/>
      <c r="F1236" s="37"/>
      <c r="G1236" s="37"/>
      <c r="H1236" s="123"/>
      <c r="I1236" s="123"/>
      <c r="J1236" s="123"/>
      <c r="K1236" s="123"/>
      <c r="L1236" s="37"/>
      <c r="M1236" s="123"/>
      <c r="N1236" s="123"/>
      <c r="O1236" s="123"/>
      <c r="P1236" s="123"/>
      <c r="Q1236" s="123">
        <v>0.37169999999999997</v>
      </c>
      <c r="R1236" s="123"/>
      <c r="S1236" s="123">
        <v>4.4600000000000001E-2</v>
      </c>
      <c r="T1236" s="123"/>
      <c r="U1236" s="123"/>
      <c r="V1236" s="123"/>
      <c r="W1236" s="123"/>
      <c r="X1236" s="123">
        <v>0.54139999999999999</v>
      </c>
      <c r="Y1236" s="123">
        <v>2.3199999999999998E-2</v>
      </c>
      <c r="Z1236" s="123">
        <v>1.9099999999999999E-2</v>
      </c>
      <c r="AA1236" s="123">
        <v>0</v>
      </c>
      <c r="AB1236" s="123">
        <v>0</v>
      </c>
      <c r="AC1236" s="56"/>
      <c r="AD1236" s="23"/>
    </row>
    <row r="1237" spans="1:30" s="14" customFormat="1" ht="12.5">
      <c r="A1237" s="47"/>
      <c r="B1237" s="21"/>
      <c r="C1237" s="134"/>
      <c r="D1237" s="27">
        <f t="shared" ref="D1237" si="2014">$C1236*D1236</f>
        <v>0</v>
      </c>
      <c r="E1237" s="27">
        <f t="shared" ref="E1237" si="2015">$C1236*E1236</f>
        <v>0</v>
      </c>
      <c r="F1237" s="27">
        <f t="shared" ref="F1237:AB1237" si="2016">$C1236*F1236</f>
        <v>0</v>
      </c>
      <c r="G1237" s="27">
        <f t="shared" si="2016"/>
        <v>0</v>
      </c>
      <c r="H1237" s="27">
        <f t="shared" si="2016"/>
        <v>0</v>
      </c>
      <c r="I1237" s="27">
        <f t="shared" si="2016"/>
        <v>0</v>
      </c>
      <c r="J1237" s="27">
        <f t="shared" si="2016"/>
        <v>0</v>
      </c>
      <c r="K1237" s="27">
        <f t="shared" si="2016"/>
        <v>0</v>
      </c>
      <c r="L1237" s="27">
        <f t="shared" si="2016"/>
        <v>0</v>
      </c>
      <c r="M1237" s="27">
        <f t="shared" si="2016"/>
        <v>0</v>
      </c>
      <c r="N1237" s="27">
        <f t="shared" si="2016"/>
        <v>0</v>
      </c>
      <c r="O1237" s="27">
        <f t="shared" si="2016"/>
        <v>0</v>
      </c>
      <c r="P1237" s="27">
        <f t="shared" si="2016"/>
        <v>0</v>
      </c>
      <c r="Q1237" s="27">
        <f t="shared" si="2016"/>
        <v>7751.9596139999985</v>
      </c>
      <c r="R1237" s="27">
        <f t="shared" si="2016"/>
        <v>0</v>
      </c>
      <c r="S1237" s="27">
        <f t="shared" si="2016"/>
        <v>930.15173199999992</v>
      </c>
      <c r="T1237" s="27">
        <f t="shared" si="2016"/>
        <v>0</v>
      </c>
      <c r="U1237" s="27">
        <f t="shared" si="2016"/>
        <v>0</v>
      </c>
      <c r="V1237" s="27">
        <f t="shared" si="2016"/>
        <v>0</v>
      </c>
      <c r="W1237" s="27">
        <f t="shared" si="2016"/>
        <v>0</v>
      </c>
      <c r="X1237" s="27">
        <f t="shared" si="2016"/>
        <v>11291.124387999998</v>
      </c>
      <c r="Y1237" s="27">
        <f t="shared" si="2016"/>
        <v>483.84574399999991</v>
      </c>
      <c r="Z1237" s="27">
        <f t="shared" si="2016"/>
        <v>398.33852199999995</v>
      </c>
      <c r="AA1237" s="27">
        <f t="shared" si="2016"/>
        <v>0</v>
      </c>
      <c r="AB1237" s="27">
        <f t="shared" si="2016"/>
        <v>0</v>
      </c>
      <c r="AC1237" s="56"/>
      <c r="AD1237" s="23"/>
    </row>
    <row r="1238" spans="1:30" s="14" customFormat="1" ht="12.5">
      <c r="A1238" s="140" t="s">
        <v>387</v>
      </c>
      <c r="B1238" s="26">
        <v>196121</v>
      </c>
      <c r="C1238" s="134">
        <f t="shared" si="1938"/>
        <v>16343.42</v>
      </c>
      <c r="D1238" s="123"/>
      <c r="E1238" s="34"/>
      <c r="F1238" s="37"/>
      <c r="G1238" s="37"/>
      <c r="H1238" s="123"/>
      <c r="I1238" s="123"/>
      <c r="J1238" s="123"/>
      <c r="K1238" s="123"/>
      <c r="L1238" s="37"/>
      <c r="M1238" s="123"/>
      <c r="N1238" s="123"/>
      <c r="O1238" s="123"/>
      <c r="P1238" s="123">
        <v>7.9000000000000008E-3</v>
      </c>
      <c r="Q1238" s="123">
        <v>0.12820000000000001</v>
      </c>
      <c r="R1238" s="123"/>
      <c r="S1238" s="123">
        <v>1.18E-2</v>
      </c>
      <c r="T1238" s="123">
        <v>0.51080000000000003</v>
      </c>
      <c r="U1238" s="123"/>
      <c r="V1238" s="123">
        <v>5.7000000000000002E-3</v>
      </c>
      <c r="W1238" s="123"/>
      <c r="X1238" s="123">
        <v>0.31459999999999999</v>
      </c>
      <c r="Y1238" s="123">
        <v>1.2500000000000001E-2</v>
      </c>
      <c r="Z1238" s="123">
        <v>8.5000000000000006E-3</v>
      </c>
      <c r="AA1238" s="123"/>
      <c r="AB1238" s="123"/>
      <c r="AC1238" s="56"/>
      <c r="AD1238" s="23"/>
    </row>
    <row r="1239" spans="1:30" s="14" customFormat="1" ht="12.5">
      <c r="A1239" s="47"/>
      <c r="B1239" s="21"/>
      <c r="C1239" s="134"/>
      <c r="D1239" s="27">
        <f t="shared" ref="D1239" si="2017">$C1238*D1238</f>
        <v>0</v>
      </c>
      <c r="E1239" s="27">
        <f t="shared" ref="E1239" si="2018">$C1238*E1238</f>
        <v>0</v>
      </c>
      <c r="F1239" s="27">
        <f t="shared" ref="F1239:AB1239" si="2019">$C1238*F1238</f>
        <v>0</v>
      </c>
      <c r="G1239" s="27">
        <f t="shared" si="2019"/>
        <v>0</v>
      </c>
      <c r="H1239" s="27">
        <f t="shared" si="2019"/>
        <v>0</v>
      </c>
      <c r="I1239" s="27">
        <f t="shared" si="2019"/>
        <v>0</v>
      </c>
      <c r="J1239" s="27">
        <f t="shared" si="2019"/>
        <v>0</v>
      </c>
      <c r="K1239" s="27">
        <f t="shared" si="2019"/>
        <v>0</v>
      </c>
      <c r="L1239" s="27">
        <f t="shared" si="2019"/>
        <v>0</v>
      </c>
      <c r="M1239" s="27">
        <f t="shared" si="2019"/>
        <v>0</v>
      </c>
      <c r="N1239" s="27">
        <f t="shared" si="2019"/>
        <v>0</v>
      </c>
      <c r="O1239" s="27">
        <f t="shared" si="2019"/>
        <v>0</v>
      </c>
      <c r="P1239" s="27">
        <f t="shared" si="2019"/>
        <v>129.11301800000001</v>
      </c>
      <c r="Q1239" s="27">
        <f t="shared" si="2019"/>
        <v>2095.2264440000004</v>
      </c>
      <c r="R1239" s="27">
        <f t="shared" si="2019"/>
        <v>0</v>
      </c>
      <c r="S1239" s="27">
        <f t="shared" si="2019"/>
        <v>192.85235599999999</v>
      </c>
      <c r="T1239" s="27">
        <f t="shared" si="2019"/>
        <v>8348.2189360000011</v>
      </c>
      <c r="U1239" s="27">
        <f t="shared" si="2019"/>
        <v>0</v>
      </c>
      <c r="V1239" s="27">
        <f t="shared" si="2019"/>
        <v>93.157494</v>
      </c>
      <c r="W1239" s="27">
        <f t="shared" si="2019"/>
        <v>0</v>
      </c>
      <c r="X1239" s="27">
        <f t="shared" si="2019"/>
        <v>5141.639932</v>
      </c>
      <c r="Y1239" s="27">
        <f t="shared" si="2019"/>
        <v>204.29275000000001</v>
      </c>
      <c r="Z1239" s="27">
        <f t="shared" si="2019"/>
        <v>138.91907</v>
      </c>
      <c r="AA1239" s="27">
        <f t="shared" si="2019"/>
        <v>0</v>
      </c>
      <c r="AB1239" s="27">
        <f t="shared" si="2019"/>
        <v>0</v>
      </c>
      <c r="AC1239" s="56"/>
      <c r="AD1239" s="23"/>
    </row>
    <row r="1240" spans="1:30" s="14" customFormat="1" ht="12.5">
      <c r="A1240" s="78" t="s">
        <v>388</v>
      </c>
      <c r="B1240" s="26">
        <f>666185/2</f>
        <v>333092.5</v>
      </c>
      <c r="C1240" s="134">
        <f t="shared" si="1938"/>
        <v>27757.71</v>
      </c>
      <c r="D1240" s="35">
        <v>1.5800000000000002E-2</v>
      </c>
      <c r="E1240" s="35">
        <v>0.1371</v>
      </c>
      <c r="F1240" s="35">
        <v>5.4899999999999997E-2</v>
      </c>
      <c r="G1240" s="35">
        <v>7.6899999999999996E-2</v>
      </c>
      <c r="H1240" s="35">
        <v>4.1599999999999998E-2</v>
      </c>
      <c r="I1240" s="35">
        <v>0.13250000000000001</v>
      </c>
      <c r="J1240" s="35">
        <v>2.07E-2</v>
      </c>
      <c r="K1240" s="35">
        <v>3.1800000000000002E-2</v>
      </c>
      <c r="L1240" s="35">
        <v>1.6500000000000001E-2</v>
      </c>
      <c r="M1240" s="35">
        <v>2.5700000000000001E-2</v>
      </c>
      <c r="N1240" s="35">
        <v>0.14199999999999999</v>
      </c>
      <c r="O1240" s="35">
        <v>2.3E-2</v>
      </c>
      <c r="P1240" s="35">
        <v>0</v>
      </c>
      <c r="Q1240" s="35">
        <v>3.7999999999999999E-2</v>
      </c>
      <c r="R1240" s="35">
        <v>1.8800000000000001E-2</v>
      </c>
      <c r="S1240" s="35">
        <v>4.1999999999999997E-3</v>
      </c>
      <c r="T1240" s="35">
        <v>5.3199999999999997E-2</v>
      </c>
      <c r="U1240" s="35">
        <v>1.8100000000000002E-2</v>
      </c>
      <c r="V1240" s="35">
        <v>3.7900000000000003E-2</v>
      </c>
      <c r="W1240" s="35">
        <v>4.58E-2</v>
      </c>
      <c r="X1240" s="35">
        <v>6.2399999999999997E-2</v>
      </c>
      <c r="Y1240" s="35">
        <v>2.5000000000000001E-3</v>
      </c>
      <c r="Z1240" s="4">
        <v>0</v>
      </c>
      <c r="AA1240" s="4">
        <v>5.9999999999999995E-4</v>
      </c>
      <c r="AB1240" s="4">
        <v>0</v>
      </c>
      <c r="AC1240" s="56"/>
      <c r="AD1240" s="23"/>
    </row>
    <row r="1241" spans="1:30" s="14" customFormat="1" ht="12.5">
      <c r="A1241" s="79"/>
      <c r="B1241" s="27"/>
      <c r="C1241" s="134"/>
      <c r="D1241" s="5">
        <f t="shared" ref="D1241" si="2020">$C1240*D1240</f>
        <v>438.57181800000001</v>
      </c>
      <c r="E1241" s="5">
        <f t="shared" ref="E1241" si="2021">$C1240*E1240</f>
        <v>3805.5820409999997</v>
      </c>
      <c r="F1241" s="5">
        <f t="shared" ref="F1241:AB1241" si="2022">$C1240*F1240</f>
        <v>1523.8982789999998</v>
      </c>
      <c r="G1241" s="5">
        <f t="shared" si="2022"/>
        <v>2134.5678989999997</v>
      </c>
      <c r="H1241" s="5">
        <f t="shared" si="2022"/>
        <v>1154.720736</v>
      </c>
      <c r="I1241" s="5">
        <f t="shared" si="2022"/>
        <v>3677.8965750000002</v>
      </c>
      <c r="J1241" s="5">
        <f t="shared" si="2022"/>
        <v>574.58459699999992</v>
      </c>
      <c r="K1241" s="5">
        <f t="shared" si="2022"/>
        <v>882.69517800000006</v>
      </c>
      <c r="L1241" s="5">
        <f t="shared" si="2022"/>
        <v>458.00221500000004</v>
      </c>
      <c r="M1241" s="5">
        <f t="shared" si="2022"/>
        <v>713.37314700000002</v>
      </c>
      <c r="N1241" s="5">
        <f t="shared" si="2022"/>
        <v>3941.5948199999993</v>
      </c>
      <c r="O1241" s="5">
        <f t="shared" si="2022"/>
        <v>638.42732999999998</v>
      </c>
      <c r="P1241" s="5">
        <f t="shared" si="2022"/>
        <v>0</v>
      </c>
      <c r="Q1241" s="5">
        <f t="shared" si="2022"/>
        <v>1054.7929799999999</v>
      </c>
      <c r="R1241" s="5">
        <f t="shared" si="2022"/>
        <v>521.84494800000004</v>
      </c>
      <c r="S1241" s="5">
        <f t="shared" si="2022"/>
        <v>116.582382</v>
      </c>
      <c r="T1241" s="5">
        <f t="shared" si="2022"/>
        <v>1476.7101719999998</v>
      </c>
      <c r="U1241" s="5">
        <f t="shared" si="2022"/>
        <v>502.41455100000002</v>
      </c>
      <c r="V1241" s="5">
        <f t="shared" si="2022"/>
        <v>1052.0172090000001</v>
      </c>
      <c r="W1241" s="5">
        <f t="shared" si="2022"/>
        <v>1271.303118</v>
      </c>
      <c r="X1241" s="5">
        <f t="shared" si="2022"/>
        <v>1732.0811039999999</v>
      </c>
      <c r="Y1241" s="5">
        <f t="shared" si="2022"/>
        <v>69.394274999999993</v>
      </c>
      <c r="Z1241" s="5">
        <f t="shared" si="2022"/>
        <v>0</v>
      </c>
      <c r="AA1241" s="5">
        <f t="shared" si="2022"/>
        <v>16.654625999999997</v>
      </c>
      <c r="AB1241" s="5">
        <f t="shared" si="2022"/>
        <v>0</v>
      </c>
      <c r="AC1241" s="56"/>
      <c r="AD1241" s="23"/>
    </row>
    <row r="1242" spans="1:30" s="14" customFormat="1" ht="12.5">
      <c r="A1242" s="78" t="s">
        <v>458</v>
      </c>
      <c r="B1242" s="26">
        <f>666185/2</f>
        <v>333092.5</v>
      </c>
      <c r="C1242" s="134">
        <f t="shared" si="1938"/>
        <v>27757.71</v>
      </c>
      <c r="D1242" s="4">
        <v>9.3299999999999994E-2</v>
      </c>
      <c r="E1242" s="4"/>
      <c r="F1242" s="4"/>
      <c r="G1242" s="4"/>
      <c r="H1242" s="4"/>
      <c r="I1242" s="4"/>
      <c r="J1242" s="4"/>
      <c r="K1242" s="4"/>
      <c r="L1242" s="4"/>
      <c r="M1242" s="4">
        <v>9.5500000000000002E-2</v>
      </c>
      <c r="N1242" s="4"/>
      <c r="O1242" s="4"/>
      <c r="P1242" s="4"/>
      <c r="Q1242" s="4">
        <v>0.1779</v>
      </c>
      <c r="R1242" s="4"/>
      <c r="S1242" s="4">
        <v>0</v>
      </c>
      <c r="T1242" s="4">
        <v>0.63319999999999999</v>
      </c>
      <c r="U1242" s="4"/>
      <c r="V1242" s="4"/>
      <c r="W1242" s="4"/>
      <c r="X1242" s="4">
        <v>1E-4</v>
      </c>
      <c r="Y1242" s="4">
        <v>0</v>
      </c>
      <c r="Z1242" s="4"/>
      <c r="AA1242" s="4"/>
      <c r="AB1242" s="4"/>
      <c r="AC1242" s="56"/>
      <c r="AD1242" s="23"/>
    </row>
    <row r="1243" spans="1:30" s="14" customFormat="1" ht="12.5">
      <c r="A1243" s="79"/>
      <c r="B1243" s="9"/>
      <c r="C1243" s="134"/>
      <c r="D1243" s="5">
        <f t="shared" ref="D1243" si="2023">$C1242*D1242</f>
        <v>2589.7943429999996</v>
      </c>
      <c r="E1243" s="5">
        <f t="shared" ref="E1243" si="2024">$C1242*E1242</f>
        <v>0</v>
      </c>
      <c r="F1243" s="5">
        <f t="shared" ref="F1243:O1243" si="2025">$C1242*F1242</f>
        <v>0</v>
      </c>
      <c r="G1243" s="5">
        <f t="shared" si="2025"/>
        <v>0</v>
      </c>
      <c r="H1243" s="5">
        <f t="shared" si="2025"/>
        <v>0</v>
      </c>
      <c r="I1243" s="5">
        <f t="shared" si="2025"/>
        <v>0</v>
      </c>
      <c r="J1243" s="5">
        <f t="shared" si="2025"/>
        <v>0</v>
      </c>
      <c r="K1243" s="5">
        <f t="shared" si="2025"/>
        <v>0</v>
      </c>
      <c r="L1243" s="5">
        <f t="shared" si="2025"/>
        <v>0</v>
      </c>
      <c r="M1243" s="5">
        <f t="shared" si="2025"/>
        <v>2650.8613049999999</v>
      </c>
      <c r="N1243" s="5">
        <f t="shared" si="2025"/>
        <v>0</v>
      </c>
      <c r="O1243" s="5">
        <f t="shared" si="2025"/>
        <v>0</v>
      </c>
      <c r="P1243" s="5">
        <f t="shared" ref="P1243" si="2026">$C1242*P1242</f>
        <v>0</v>
      </c>
      <c r="Q1243" s="5">
        <f t="shared" ref="Q1243" si="2027">$C1242*Q1242</f>
        <v>4938.0966090000002</v>
      </c>
      <c r="R1243" s="5">
        <f t="shared" ref="R1243:AB1243" si="2028">$C1242*R1242</f>
        <v>0</v>
      </c>
      <c r="S1243" s="5">
        <f t="shared" si="2028"/>
        <v>0</v>
      </c>
      <c r="T1243" s="5">
        <f t="shared" si="2028"/>
        <v>17576.181971999998</v>
      </c>
      <c r="U1243" s="5">
        <f t="shared" si="2028"/>
        <v>0</v>
      </c>
      <c r="V1243" s="5">
        <f t="shared" si="2028"/>
        <v>0</v>
      </c>
      <c r="W1243" s="5">
        <f t="shared" si="2028"/>
        <v>0</v>
      </c>
      <c r="X1243" s="5">
        <f t="shared" si="2028"/>
        <v>2.7757710000000002</v>
      </c>
      <c r="Y1243" s="5">
        <f t="shared" si="2028"/>
        <v>0</v>
      </c>
      <c r="Z1243" s="5">
        <f t="shared" si="2028"/>
        <v>0</v>
      </c>
      <c r="AA1243" s="5">
        <f t="shared" si="2028"/>
        <v>0</v>
      </c>
      <c r="AB1243" s="5">
        <f t="shared" si="2028"/>
        <v>0</v>
      </c>
      <c r="AC1243" s="56"/>
      <c r="AD1243" s="23"/>
    </row>
    <row r="1244" spans="1:30" s="14" customFormat="1" ht="12.5">
      <c r="A1244" s="78" t="s">
        <v>389</v>
      </c>
      <c r="B1244" s="26">
        <v>502764</v>
      </c>
      <c r="C1244" s="134">
        <f t="shared" si="1938"/>
        <v>41897</v>
      </c>
      <c r="D1244" s="7">
        <v>0.14199999999999999</v>
      </c>
      <c r="E1244" s="34"/>
      <c r="F1244" s="4"/>
      <c r="G1244" s="4"/>
      <c r="H1244" s="7"/>
      <c r="I1244" s="7"/>
      <c r="J1244" s="7"/>
      <c r="K1244" s="7"/>
      <c r="L1244" s="4"/>
      <c r="M1244" s="7">
        <v>0.24390000000000001</v>
      </c>
      <c r="N1244" s="7"/>
      <c r="O1244" s="7"/>
      <c r="P1244" s="7"/>
      <c r="Q1244" s="7"/>
      <c r="R1244" s="7"/>
      <c r="S1244" s="7"/>
      <c r="T1244" s="7">
        <v>0.57940000000000003</v>
      </c>
      <c r="U1244" s="7"/>
      <c r="V1244" s="7"/>
      <c r="W1244" s="7"/>
      <c r="X1244" s="7">
        <v>3.4700000000000002E-2</v>
      </c>
      <c r="Y1244" s="7"/>
      <c r="Z1244" s="7"/>
      <c r="AA1244" s="7"/>
      <c r="AB1244" s="7"/>
      <c r="AC1244" s="56"/>
      <c r="AD1244" s="23"/>
    </row>
    <row r="1245" spans="1:30" s="14" customFormat="1" ht="12.5">
      <c r="A1245" s="47"/>
      <c r="B1245" s="21"/>
      <c r="C1245" s="134"/>
      <c r="D1245" s="27">
        <f t="shared" ref="D1245" si="2029">$C1244*D1244</f>
        <v>5949.3739999999998</v>
      </c>
      <c r="E1245" s="27">
        <f t="shared" ref="E1245" si="2030">$C1244*E1244</f>
        <v>0</v>
      </c>
      <c r="F1245" s="27">
        <f t="shared" ref="F1245:AB1245" si="2031">$C1244*F1244</f>
        <v>0</v>
      </c>
      <c r="G1245" s="27">
        <f t="shared" si="2031"/>
        <v>0</v>
      </c>
      <c r="H1245" s="27">
        <f t="shared" si="2031"/>
        <v>0</v>
      </c>
      <c r="I1245" s="27">
        <f t="shared" si="2031"/>
        <v>0</v>
      </c>
      <c r="J1245" s="27">
        <f t="shared" si="2031"/>
        <v>0</v>
      </c>
      <c r="K1245" s="27">
        <f t="shared" si="2031"/>
        <v>0</v>
      </c>
      <c r="L1245" s="27">
        <f t="shared" si="2031"/>
        <v>0</v>
      </c>
      <c r="M1245" s="27">
        <f t="shared" si="2031"/>
        <v>10218.6783</v>
      </c>
      <c r="N1245" s="27">
        <f t="shared" si="2031"/>
        <v>0</v>
      </c>
      <c r="O1245" s="27">
        <f t="shared" si="2031"/>
        <v>0</v>
      </c>
      <c r="P1245" s="27">
        <f t="shared" si="2031"/>
        <v>0</v>
      </c>
      <c r="Q1245" s="27">
        <f t="shared" si="2031"/>
        <v>0</v>
      </c>
      <c r="R1245" s="27">
        <f t="shared" si="2031"/>
        <v>0</v>
      </c>
      <c r="S1245" s="27">
        <f t="shared" si="2031"/>
        <v>0</v>
      </c>
      <c r="T1245" s="27">
        <f t="shared" si="2031"/>
        <v>24275.121800000001</v>
      </c>
      <c r="U1245" s="27">
        <f t="shared" si="2031"/>
        <v>0</v>
      </c>
      <c r="V1245" s="27">
        <f t="shared" si="2031"/>
        <v>0</v>
      </c>
      <c r="W1245" s="27">
        <f t="shared" si="2031"/>
        <v>0</v>
      </c>
      <c r="X1245" s="27">
        <f t="shared" si="2031"/>
        <v>1453.8259</v>
      </c>
      <c r="Y1245" s="27">
        <f t="shared" si="2031"/>
        <v>0</v>
      </c>
      <c r="Z1245" s="27">
        <f t="shared" si="2031"/>
        <v>0</v>
      </c>
      <c r="AA1245" s="27">
        <f t="shared" si="2031"/>
        <v>0</v>
      </c>
      <c r="AB1245" s="27">
        <f t="shared" si="2031"/>
        <v>0</v>
      </c>
      <c r="AC1245" s="56"/>
      <c r="AD1245" s="23"/>
    </row>
    <row r="1246" spans="1:30" s="14" customFormat="1" ht="12.5">
      <c r="A1246" s="78" t="s">
        <v>480</v>
      </c>
      <c r="B1246" s="26">
        <v>1687622</v>
      </c>
      <c r="C1246" s="134">
        <f t="shared" si="1938"/>
        <v>140635.17000000001</v>
      </c>
      <c r="D1246" s="123">
        <v>3.9699999999999999E-2</v>
      </c>
      <c r="E1246" s="34">
        <v>5.7700000000000001E-2</v>
      </c>
      <c r="F1246" s="37">
        <v>4.2700000000000002E-2</v>
      </c>
      <c r="G1246" s="37">
        <v>6.1499999999999999E-2</v>
      </c>
      <c r="H1246" s="123">
        <v>1.6299999999999999E-2</v>
      </c>
      <c r="I1246" s="123">
        <v>7.1999999999999998E-3</v>
      </c>
      <c r="J1246" s="123">
        <v>1.06E-2</v>
      </c>
      <c r="K1246" s="123">
        <v>1.9800000000000002E-2</v>
      </c>
      <c r="L1246" s="37">
        <v>2.2499999999999999E-2</v>
      </c>
      <c r="M1246" s="123">
        <v>0.1429</v>
      </c>
      <c r="N1246" s="123">
        <v>3.5000000000000001E-3</v>
      </c>
      <c r="O1246" s="123">
        <v>3.8999999999999998E-3</v>
      </c>
      <c r="P1246" s="123">
        <v>9.5999999999999992E-3</v>
      </c>
      <c r="Q1246" s="123">
        <v>6.8400000000000002E-2</v>
      </c>
      <c r="R1246" s="123">
        <v>3.2899999999999999E-2</v>
      </c>
      <c r="S1246" s="123">
        <v>2.1399999999999999E-2</v>
      </c>
      <c r="T1246" s="123">
        <v>0.16420000000000001</v>
      </c>
      <c r="U1246" s="123">
        <v>3.9399999999999998E-2</v>
      </c>
      <c r="V1246" s="123"/>
      <c r="W1246" s="123">
        <v>8.3199999999999996E-2</v>
      </c>
      <c r="X1246" s="123">
        <v>0.14130000000000001</v>
      </c>
      <c r="Y1246" s="123">
        <v>4.4000000000000003E-3</v>
      </c>
      <c r="Z1246" s="123">
        <v>6.8999999999999999E-3</v>
      </c>
      <c r="AA1246" s="123"/>
      <c r="AB1246" s="123"/>
      <c r="AC1246" s="56"/>
      <c r="AD1246" s="23"/>
    </row>
    <row r="1247" spans="1:30" s="14" customFormat="1" ht="12.5">
      <c r="A1247" s="47"/>
      <c r="B1247" s="21"/>
      <c r="C1247" s="134"/>
      <c r="D1247" s="27">
        <f>$C1246*D1246</f>
        <v>5583.2162490000001</v>
      </c>
      <c r="E1247" s="27">
        <f t="shared" ref="E1247" si="2032">$C1246*E1246</f>
        <v>8114.6493090000013</v>
      </c>
      <c r="F1247" s="27">
        <f t="shared" ref="F1247" si="2033">$C1246*F1246</f>
        <v>6005.1217590000006</v>
      </c>
      <c r="G1247" s="27">
        <f t="shared" ref="G1247:AB1247" si="2034">$C1246*G1246</f>
        <v>8649.0629550000012</v>
      </c>
      <c r="H1247" s="27">
        <f t="shared" si="2034"/>
        <v>2292.3532709999999</v>
      </c>
      <c r="I1247" s="27">
        <f t="shared" si="2034"/>
        <v>1012.5732240000001</v>
      </c>
      <c r="J1247" s="27">
        <f t="shared" si="2034"/>
        <v>1490.7328020000002</v>
      </c>
      <c r="K1247" s="27">
        <f t="shared" si="2034"/>
        <v>2784.5763660000007</v>
      </c>
      <c r="L1247" s="27">
        <f t="shared" si="2034"/>
        <v>3164.2913250000001</v>
      </c>
      <c r="M1247" s="27">
        <f t="shared" si="2034"/>
        <v>20096.765793000002</v>
      </c>
      <c r="N1247" s="27">
        <f t="shared" si="2034"/>
        <v>492.22309500000006</v>
      </c>
      <c r="O1247" s="27">
        <f t="shared" si="2034"/>
        <v>548.47716300000002</v>
      </c>
      <c r="P1247" s="27">
        <f t="shared" si="2034"/>
        <v>1350.097632</v>
      </c>
      <c r="Q1247" s="27">
        <f t="shared" si="2034"/>
        <v>9619.4456280000013</v>
      </c>
      <c r="R1247" s="27">
        <f t="shared" si="2034"/>
        <v>4626.8970930000005</v>
      </c>
      <c r="S1247" s="27">
        <f t="shared" si="2034"/>
        <v>3009.5926380000001</v>
      </c>
      <c r="T1247" s="27">
        <f t="shared" si="2034"/>
        <v>23092.294914000006</v>
      </c>
      <c r="U1247" s="27">
        <f t="shared" si="2034"/>
        <v>5541.0256980000004</v>
      </c>
      <c r="V1247" s="27">
        <f t="shared" si="2034"/>
        <v>0</v>
      </c>
      <c r="W1247" s="27">
        <f t="shared" si="2034"/>
        <v>11700.846144000001</v>
      </c>
      <c r="X1247" s="27">
        <f t="shared" si="2034"/>
        <v>19871.749521000002</v>
      </c>
      <c r="Y1247" s="27">
        <f t="shared" si="2034"/>
        <v>618.79474800000014</v>
      </c>
      <c r="Z1247" s="27">
        <f t="shared" si="2034"/>
        <v>970.38267300000007</v>
      </c>
      <c r="AA1247" s="27">
        <f t="shared" si="2034"/>
        <v>0</v>
      </c>
      <c r="AB1247" s="27">
        <f t="shared" si="2034"/>
        <v>0</v>
      </c>
      <c r="AC1247" s="56"/>
      <c r="AD1247" s="23"/>
    </row>
    <row r="1248" spans="1:30" s="14" customFormat="1" ht="12.5">
      <c r="A1248" s="78" t="s">
        <v>525</v>
      </c>
      <c r="B1248" s="26">
        <f>126031/2</f>
        <v>63015.5</v>
      </c>
      <c r="C1248" s="134">
        <f t="shared" si="1938"/>
        <v>5251.29</v>
      </c>
      <c r="D1248" s="35">
        <v>1.5800000000000002E-2</v>
      </c>
      <c r="E1248" s="35">
        <v>0.1371</v>
      </c>
      <c r="F1248" s="35">
        <v>5.4899999999999997E-2</v>
      </c>
      <c r="G1248" s="35">
        <v>7.6899999999999996E-2</v>
      </c>
      <c r="H1248" s="35">
        <v>4.1599999999999998E-2</v>
      </c>
      <c r="I1248" s="35">
        <v>0.13250000000000001</v>
      </c>
      <c r="J1248" s="35">
        <v>2.07E-2</v>
      </c>
      <c r="K1248" s="35">
        <v>3.1800000000000002E-2</v>
      </c>
      <c r="L1248" s="35">
        <v>1.6500000000000001E-2</v>
      </c>
      <c r="M1248" s="35">
        <v>2.5700000000000001E-2</v>
      </c>
      <c r="N1248" s="35">
        <v>0.14199999999999999</v>
      </c>
      <c r="O1248" s="35">
        <v>2.3E-2</v>
      </c>
      <c r="P1248" s="35">
        <v>0</v>
      </c>
      <c r="Q1248" s="35">
        <v>3.7999999999999999E-2</v>
      </c>
      <c r="R1248" s="35">
        <v>1.8800000000000001E-2</v>
      </c>
      <c r="S1248" s="35">
        <v>4.1999999999999997E-3</v>
      </c>
      <c r="T1248" s="35">
        <v>5.3199999999999997E-2</v>
      </c>
      <c r="U1248" s="35">
        <v>1.8100000000000002E-2</v>
      </c>
      <c r="V1248" s="35">
        <v>3.7900000000000003E-2</v>
      </c>
      <c r="W1248" s="35">
        <v>4.58E-2</v>
      </c>
      <c r="X1248" s="35">
        <v>6.2399999999999997E-2</v>
      </c>
      <c r="Y1248" s="35">
        <v>2.5000000000000001E-3</v>
      </c>
      <c r="Z1248" s="4">
        <v>0</v>
      </c>
      <c r="AA1248" s="4">
        <v>5.9999999999999995E-4</v>
      </c>
      <c r="AB1248" s="4">
        <v>0</v>
      </c>
      <c r="AC1248" s="56"/>
      <c r="AD1248" s="23"/>
    </row>
    <row r="1249" spans="1:30" s="14" customFormat="1" ht="12.5">
      <c r="A1249" s="47"/>
      <c r="B1249" s="21"/>
      <c r="C1249" s="134"/>
      <c r="D1249" s="27">
        <f t="shared" ref="D1249" si="2035">$C1248*D1248</f>
        <v>82.970382000000001</v>
      </c>
      <c r="E1249" s="27">
        <f t="shared" ref="E1249" si="2036">$C1248*E1248</f>
        <v>719.95185900000001</v>
      </c>
      <c r="F1249" s="27">
        <f t="shared" ref="F1249:AB1249" si="2037">$C1248*F1248</f>
        <v>288.29582099999999</v>
      </c>
      <c r="G1249" s="27">
        <f t="shared" si="2037"/>
        <v>403.82420099999996</v>
      </c>
      <c r="H1249" s="27">
        <f t="shared" si="2037"/>
        <v>218.45366399999997</v>
      </c>
      <c r="I1249" s="27">
        <f t="shared" si="2037"/>
        <v>695.79592500000001</v>
      </c>
      <c r="J1249" s="27">
        <f t="shared" si="2037"/>
        <v>108.70170299999999</v>
      </c>
      <c r="K1249" s="27">
        <f t="shared" si="2037"/>
        <v>166.99102200000002</v>
      </c>
      <c r="L1249" s="27">
        <f t="shared" si="2037"/>
        <v>86.646285000000006</v>
      </c>
      <c r="M1249" s="27">
        <f t="shared" si="2037"/>
        <v>134.95815300000001</v>
      </c>
      <c r="N1249" s="27">
        <f t="shared" si="2037"/>
        <v>745.68317999999988</v>
      </c>
      <c r="O1249" s="27">
        <f t="shared" si="2037"/>
        <v>120.77967</v>
      </c>
      <c r="P1249" s="27">
        <f t="shared" si="2037"/>
        <v>0</v>
      </c>
      <c r="Q1249" s="27">
        <f t="shared" si="2037"/>
        <v>199.54901999999998</v>
      </c>
      <c r="R1249" s="27">
        <f t="shared" si="2037"/>
        <v>98.724252000000007</v>
      </c>
      <c r="S1249" s="27">
        <f t="shared" si="2037"/>
        <v>22.055418</v>
      </c>
      <c r="T1249" s="27">
        <f t="shared" si="2037"/>
        <v>279.368628</v>
      </c>
      <c r="U1249" s="27">
        <f t="shared" si="2037"/>
        <v>95.048349000000002</v>
      </c>
      <c r="V1249" s="27">
        <f t="shared" si="2037"/>
        <v>199.02389100000002</v>
      </c>
      <c r="W1249" s="27">
        <f t="shared" si="2037"/>
        <v>240.50908200000001</v>
      </c>
      <c r="X1249" s="27">
        <f t="shared" si="2037"/>
        <v>327.68049600000001</v>
      </c>
      <c r="Y1249" s="27">
        <f t="shared" si="2037"/>
        <v>13.128225</v>
      </c>
      <c r="Z1249" s="27">
        <f t="shared" si="2037"/>
        <v>0</v>
      </c>
      <c r="AA1249" s="27">
        <f t="shared" si="2037"/>
        <v>3.1507739999999997</v>
      </c>
      <c r="AB1249" s="27">
        <f t="shared" si="2037"/>
        <v>0</v>
      </c>
      <c r="AC1249" s="56"/>
      <c r="AD1249" s="23"/>
    </row>
    <row r="1250" spans="1:30" s="14" customFormat="1" ht="12.5">
      <c r="A1250" s="78" t="s">
        <v>526</v>
      </c>
      <c r="B1250" s="26">
        <f>126031/2</f>
        <v>63015.5</v>
      </c>
      <c r="C1250" s="134">
        <f t="shared" si="1938"/>
        <v>5251.29</v>
      </c>
      <c r="D1250" s="35">
        <v>0</v>
      </c>
      <c r="E1250" s="35"/>
      <c r="F1250" s="35"/>
      <c r="G1250" s="35"/>
      <c r="H1250" s="35">
        <v>0</v>
      </c>
      <c r="I1250" s="35"/>
      <c r="J1250" s="35"/>
      <c r="K1250" s="35"/>
      <c r="L1250" s="35"/>
      <c r="M1250" s="35">
        <v>1</v>
      </c>
      <c r="N1250" s="35"/>
      <c r="O1250" s="35"/>
      <c r="P1250" s="35"/>
      <c r="Q1250" s="35"/>
      <c r="R1250" s="35"/>
      <c r="S1250" s="35"/>
      <c r="T1250" s="35"/>
      <c r="U1250" s="35"/>
      <c r="V1250" s="35">
        <v>0</v>
      </c>
      <c r="W1250" s="35"/>
      <c r="X1250" s="35"/>
      <c r="Y1250" s="35"/>
      <c r="Z1250" s="4"/>
      <c r="AA1250" s="4"/>
      <c r="AB1250" s="4"/>
      <c r="AC1250" s="56"/>
      <c r="AD1250" s="23"/>
    </row>
    <row r="1251" spans="1:30" s="14" customFormat="1" ht="12.5">
      <c r="A1251" s="47"/>
      <c r="B1251" s="21"/>
      <c r="C1251" s="67"/>
      <c r="D1251" s="27">
        <f>$C1250*D1250</f>
        <v>0</v>
      </c>
      <c r="E1251" s="27">
        <f t="shared" ref="E1251" si="2038">$C1250*E1250</f>
        <v>0</v>
      </c>
      <c r="F1251" s="27">
        <f t="shared" ref="F1251" si="2039">$C1250*F1250</f>
        <v>0</v>
      </c>
      <c r="G1251" s="27">
        <f t="shared" ref="G1251:AB1251" si="2040">$C1250*G1250</f>
        <v>0</v>
      </c>
      <c r="H1251" s="27">
        <f t="shared" si="2040"/>
        <v>0</v>
      </c>
      <c r="I1251" s="27">
        <f t="shared" si="2040"/>
        <v>0</v>
      </c>
      <c r="J1251" s="27">
        <f t="shared" si="2040"/>
        <v>0</v>
      </c>
      <c r="K1251" s="27">
        <f t="shared" si="2040"/>
        <v>0</v>
      </c>
      <c r="L1251" s="27">
        <f t="shared" si="2040"/>
        <v>0</v>
      </c>
      <c r="M1251" s="27">
        <f t="shared" si="2040"/>
        <v>5251.29</v>
      </c>
      <c r="N1251" s="27">
        <f t="shared" si="2040"/>
        <v>0</v>
      </c>
      <c r="O1251" s="27">
        <f t="shared" si="2040"/>
        <v>0</v>
      </c>
      <c r="P1251" s="27">
        <f t="shared" si="2040"/>
        <v>0</v>
      </c>
      <c r="Q1251" s="27">
        <f t="shared" si="2040"/>
        <v>0</v>
      </c>
      <c r="R1251" s="27">
        <f t="shared" si="2040"/>
        <v>0</v>
      </c>
      <c r="S1251" s="27">
        <f t="shared" si="2040"/>
        <v>0</v>
      </c>
      <c r="T1251" s="27">
        <f t="shared" si="2040"/>
        <v>0</v>
      </c>
      <c r="U1251" s="27">
        <f t="shared" si="2040"/>
        <v>0</v>
      </c>
      <c r="V1251" s="27">
        <f t="shared" si="2040"/>
        <v>0</v>
      </c>
      <c r="W1251" s="27">
        <f t="shared" si="2040"/>
        <v>0</v>
      </c>
      <c r="X1251" s="27">
        <f t="shared" si="2040"/>
        <v>0</v>
      </c>
      <c r="Y1251" s="27">
        <f t="shared" si="2040"/>
        <v>0</v>
      </c>
      <c r="Z1251" s="27">
        <f t="shared" si="2040"/>
        <v>0</v>
      </c>
      <c r="AA1251" s="27">
        <f t="shared" si="2040"/>
        <v>0</v>
      </c>
      <c r="AB1251" s="27">
        <f t="shared" si="2040"/>
        <v>0</v>
      </c>
      <c r="AC1251" s="56"/>
      <c r="AD1251" s="23"/>
    </row>
    <row r="1252" spans="1:30" s="14" customFormat="1" ht="12.5">
      <c r="A1252" s="45" t="s">
        <v>50</v>
      </c>
      <c r="B1252" s="30">
        <f>SUM(B1190:B1250)</f>
        <v>29039531</v>
      </c>
      <c r="C1252" s="46">
        <f>SUM(C1190:C1250)</f>
        <v>2419960.9499999993</v>
      </c>
      <c r="D1252" s="46">
        <f>D1191+D1193+D1195+D1197+D1199+D1201+D1203+D1205+D1207+D1209+D1211+D1213+D1215+D1217+D1219+D1221+D1223+D1225+D1227+D1229+D1231+D1233+D1235+D1237+D1239+D1241+D1243+D1245+D1247+D1249+D1251</f>
        <v>107782.92107000001</v>
      </c>
      <c r="E1252" s="46">
        <f>E1191+E1193+E1195+E1197+E1199+E1201+E1203+E1205+E1207+E1209+E1211+E1213+E1215+E1217+E1219+E1221+E1223+E1225+E1227+E1229+E1231+E1233+E1235+E1237+E1239+E1241+E1243+E1245+E1247+E1249+E1251</f>
        <v>42968.458089</v>
      </c>
      <c r="F1252" s="46">
        <f t="shared" ref="F1252" si="2041">F1191+F1193+F1195+F1197+F1199+F1201+F1203+F1205+F1207+F1209+F1211+F1213+F1215+F1217+F1219+F1221+F1223+F1225+F1227+F1229+F1231+F1233+F1235+F1237+F1239+F1241+F1243+F1245+F1247+F1249+F1251</f>
        <v>19961.898578999997</v>
      </c>
      <c r="G1252" s="46">
        <f t="shared" ref="G1252" si="2042">G1191+G1193+G1195+G1197+G1199+G1201+G1203+G1205+G1207+G1209+G1211+G1213+G1215+G1217+G1219+G1221+G1223+G1225+G1227+G1229+G1231+G1233+G1235+G1237+G1239+G1241+G1243+G1245+G1247+G1249+G1251</f>
        <v>32175.487724999995</v>
      </c>
      <c r="H1252" s="46">
        <f t="shared" ref="H1252:AB1252" si="2043">H1191+H1193+H1195+H1197+H1199+H1201+H1203+H1205+H1207+H1209+H1211+H1213+H1215+H1217+H1219+H1221+H1223+H1225+H1227+H1229+H1231+H1233+H1235+H1237+H1239+H1241+H1243+H1245+H1247+H1249+H1251</f>
        <v>19692.322947999997</v>
      </c>
      <c r="I1252" s="46">
        <f t="shared" si="2043"/>
        <v>34696.961724000001</v>
      </c>
      <c r="J1252" s="46">
        <f t="shared" si="2043"/>
        <v>6753.1240619999999</v>
      </c>
      <c r="K1252" s="46">
        <f t="shared" si="2043"/>
        <v>10868.829606000001</v>
      </c>
      <c r="L1252" s="46">
        <f t="shared" si="2043"/>
        <v>7498.2415410000003</v>
      </c>
      <c r="M1252" s="46">
        <f t="shared" si="2043"/>
        <v>92904.869663999998</v>
      </c>
      <c r="N1252" s="46">
        <f t="shared" si="2043"/>
        <v>36591.718694999996</v>
      </c>
      <c r="O1252" s="46">
        <f t="shared" si="2043"/>
        <v>6395.5785629999991</v>
      </c>
      <c r="P1252" s="46">
        <f t="shared" si="2043"/>
        <v>6713.0273090000001</v>
      </c>
      <c r="Q1252" s="46">
        <f t="shared" si="2043"/>
        <v>87342.977528999996</v>
      </c>
      <c r="R1252" s="46">
        <f t="shared" si="2043"/>
        <v>11162.539204000001</v>
      </c>
      <c r="S1252" s="46">
        <f t="shared" si="2043"/>
        <v>10078.604866</v>
      </c>
      <c r="T1252" s="46">
        <f t="shared" si="2043"/>
        <v>1641545.2455370002</v>
      </c>
      <c r="U1252" s="46">
        <f t="shared" si="2043"/>
        <v>10142.440278000002</v>
      </c>
      <c r="V1252" s="46">
        <f t="shared" si="2043"/>
        <v>14003.775515000001</v>
      </c>
      <c r="W1252" s="46">
        <f t="shared" si="2043"/>
        <v>28636.000002000004</v>
      </c>
      <c r="X1252" s="46">
        <f t="shared" si="2043"/>
        <v>177598.10345199995</v>
      </c>
      <c r="Y1252" s="46">
        <f t="shared" si="2043"/>
        <v>6674.8632690000004</v>
      </c>
      <c r="Z1252" s="46">
        <f t="shared" si="2043"/>
        <v>7620.4276930000005</v>
      </c>
      <c r="AA1252" s="46">
        <f t="shared" si="2043"/>
        <v>152.53307999999998</v>
      </c>
      <c r="AB1252" s="46">
        <f t="shared" si="2043"/>
        <v>0</v>
      </c>
      <c r="AC1252" s="56"/>
      <c r="AD1252" s="23"/>
    </row>
    <row r="1253" spans="1:30" s="14" customFormat="1" ht="12.5">
      <c r="A1253" s="13"/>
      <c r="B1253" s="6"/>
      <c r="C1253" s="143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56"/>
      <c r="AD1253" s="23"/>
    </row>
    <row r="1254" spans="1:30" s="14" customFormat="1" ht="12.5">
      <c r="A1254" s="13"/>
      <c r="B1254" s="6"/>
      <c r="C1254" s="143"/>
      <c r="D1254" s="27"/>
      <c r="E1254" s="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56"/>
      <c r="AD1254" s="23"/>
    </row>
    <row r="1255" spans="1:30" s="14" customFormat="1" thickBot="1">
      <c r="A1255" s="66" t="s">
        <v>359</v>
      </c>
      <c r="B1255" s="65"/>
      <c r="C1255" s="157"/>
      <c r="D1255" s="65"/>
      <c r="E1255" s="65"/>
      <c r="F1255" s="19"/>
      <c r="G1255" s="19"/>
      <c r="H1255" s="19"/>
      <c r="I1255" s="19"/>
      <c r="J1255" s="19"/>
      <c r="K1255" s="19"/>
      <c r="L1255" s="19"/>
      <c r="M1255" s="19"/>
      <c r="N1255" s="19"/>
      <c r="O1255" s="19"/>
      <c r="P1255" s="19"/>
      <c r="Q1255" s="19"/>
      <c r="R1255" s="19"/>
      <c r="S1255" s="19"/>
      <c r="T1255" s="19"/>
      <c r="U1255" s="19"/>
      <c r="V1255" s="19"/>
      <c r="W1255" s="19"/>
      <c r="X1255" s="19"/>
      <c r="Y1255" s="19"/>
      <c r="Z1255" s="19"/>
      <c r="AA1255" s="19"/>
      <c r="AB1255" s="19"/>
      <c r="AC1255" s="56"/>
      <c r="AD1255" s="23"/>
    </row>
    <row r="1256" spans="1:30" s="14" customFormat="1" thickBot="1">
      <c r="A1256" s="93" t="s">
        <v>1</v>
      </c>
      <c r="B1256" s="110" t="s">
        <v>2</v>
      </c>
      <c r="C1256" s="139" t="s">
        <v>3</v>
      </c>
      <c r="D1256" s="198" t="s">
        <v>4</v>
      </c>
      <c r="E1256" s="199"/>
      <c r="F1256" s="199"/>
      <c r="G1256" s="199"/>
      <c r="H1256" s="199"/>
      <c r="I1256" s="199"/>
      <c r="J1256" s="199"/>
      <c r="K1256" s="199"/>
      <c r="L1256" s="199"/>
      <c r="M1256" s="199"/>
      <c r="N1256" s="199"/>
      <c r="O1256" s="199"/>
      <c r="P1256" s="199"/>
      <c r="Q1256" s="199"/>
      <c r="R1256" s="199"/>
      <c r="S1256" s="199"/>
      <c r="T1256" s="199"/>
      <c r="U1256" s="199"/>
      <c r="V1256" s="199"/>
      <c r="W1256" s="199"/>
      <c r="X1256" s="199"/>
      <c r="Y1256" s="199"/>
      <c r="Z1256" s="103"/>
      <c r="AA1256" s="103"/>
      <c r="AB1256" s="103"/>
      <c r="AC1256" s="56"/>
      <c r="AD1256" s="23"/>
    </row>
    <row r="1257" spans="1:30" s="14" customFormat="1" ht="12.5">
      <c r="A1257" s="95" t="s">
        <v>5</v>
      </c>
      <c r="B1257" s="96" t="s">
        <v>6</v>
      </c>
      <c r="C1257" s="130" t="s">
        <v>6</v>
      </c>
      <c r="D1257" s="201"/>
      <c r="E1257" s="201"/>
      <c r="F1257" s="201"/>
      <c r="G1257" s="201"/>
      <c r="H1257" s="201"/>
      <c r="I1257" s="201"/>
      <c r="J1257" s="201"/>
      <c r="K1257" s="201"/>
      <c r="L1257" s="201"/>
      <c r="M1257" s="201"/>
      <c r="N1257" s="201"/>
      <c r="O1257" s="201"/>
      <c r="P1257" s="201"/>
      <c r="Q1257" s="201"/>
      <c r="R1257" s="201"/>
      <c r="S1257" s="201"/>
      <c r="T1257" s="201"/>
      <c r="U1257" s="201"/>
      <c r="V1257" s="201"/>
      <c r="W1257" s="201"/>
      <c r="X1257" s="201"/>
      <c r="Y1257" s="201"/>
      <c r="Z1257" s="96" t="s">
        <v>7</v>
      </c>
      <c r="AA1257" s="96"/>
      <c r="AB1257" s="96"/>
      <c r="AC1257" s="56"/>
      <c r="AD1257" s="23"/>
    </row>
    <row r="1258" spans="1:30" s="14" customFormat="1" ht="12.5">
      <c r="A1258" s="95" t="s">
        <v>8</v>
      </c>
      <c r="B1258" s="96" t="s">
        <v>9</v>
      </c>
      <c r="C1258" s="130" t="s">
        <v>9</v>
      </c>
      <c r="D1258" s="100" t="s">
        <v>10</v>
      </c>
      <c r="E1258" s="96" t="s">
        <v>11</v>
      </c>
      <c r="F1258" s="96" t="s">
        <v>12</v>
      </c>
      <c r="G1258" s="96" t="s">
        <v>13</v>
      </c>
      <c r="H1258" s="96" t="s">
        <v>14</v>
      </c>
      <c r="I1258" s="96" t="s">
        <v>15</v>
      </c>
      <c r="J1258" s="96" t="s">
        <v>16</v>
      </c>
      <c r="K1258" s="96" t="s">
        <v>17</v>
      </c>
      <c r="L1258" s="96" t="s">
        <v>18</v>
      </c>
      <c r="M1258" s="96" t="s">
        <v>19</v>
      </c>
      <c r="N1258" s="96" t="s">
        <v>20</v>
      </c>
      <c r="O1258" s="96" t="s">
        <v>169</v>
      </c>
      <c r="P1258" s="96" t="s">
        <v>21</v>
      </c>
      <c r="Q1258" s="96" t="s">
        <v>22</v>
      </c>
      <c r="R1258" s="96" t="s">
        <v>23</v>
      </c>
      <c r="S1258" s="96" t="s">
        <v>24</v>
      </c>
      <c r="T1258" s="96" t="s">
        <v>25</v>
      </c>
      <c r="U1258" s="96" t="s">
        <v>26</v>
      </c>
      <c r="V1258" s="96" t="s">
        <v>27</v>
      </c>
      <c r="W1258" s="96" t="s">
        <v>28</v>
      </c>
      <c r="X1258" s="96" t="s">
        <v>29</v>
      </c>
      <c r="Y1258" s="96" t="s">
        <v>30</v>
      </c>
      <c r="Z1258" s="96" t="s">
        <v>31</v>
      </c>
      <c r="AA1258" s="96" t="s">
        <v>484</v>
      </c>
      <c r="AB1258" s="96" t="s">
        <v>467</v>
      </c>
      <c r="AC1258" s="56"/>
      <c r="AD1258" s="23"/>
    </row>
    <row r="1259" spans="1:30" s="14" customFormat="1" ht="12.5">
      <c r="A1259" s="95"/>
      <c r="B1259" s="96"/>
      <c r="C1259" s="130" t="s">
        <v>673</v>
      </c>
      <c r="D1259" s="97"/>
      <c r="E1259" s="98"/>
      <c r="F1259" s="98"/>
      <c r="G1259" s="98"/>
      <c r="H1259" s="98"/>
      <c r="I1259" s="98"/>
      <c r="J1259" s="98"/>
      <c r="K1259" s="98"/>
      <c r="L1259" s="98"/>
      <c r="M1259" s="98"/>
      <c r="N1259" s="98"/>
      <c r="O1259" s="98"/>
      <c r="P1259" s="98"/>
      <c r="Q1259" s="98"/>
      <c r="R1259" s="98"/>
      <c r="S1259" s="98"/>
      <c r="T1259" s="98"/>
      <c r="U1259" s="98"/>
      <c r="V1259" s="98"/>
      <c r="W1259" s="98"/>
      <c r="X1259" s="98"/>
      <c r="Y1259" s="98"/>
      <c r="Z1259" s="98"/>
      <c r="AA1259" s="98"/>
      <c r="AB1259" s="98"/>
      <c r="AC1259" s="56"/>
      <c r="AD1259" s="23"/>
    </row>
    <row r="1260" spans="1:30" s="14" customFormat="1" ht="12.5">
      <c r="A1260" s="140" t="s">
        <v>360</v>
      </c>
      <c r="B1260" s="26">
        <v>1761178.0079474798</v>
      </c>
      <c r="C1260" s="134">
        <f>ROUND(B1260/12,2)</f>
        <v>146764.82999999999</v>
      </c>
      <c r="D1260" s="7"/>
      <c r="E1260" s="34"/>
      <c r="F1260" s="4">
        <v>5.5999999999999999E-3</v>
      </c>
      <c r="G1260" s="4">
        <v>0.97560000000000002</v>
      </c>
      <c r="H1260" s="7"/>
      <c r="I1260" s="7"/>
      <c r="J1260" s="7"/>
      <c r="K1260" s="7"/>
      <c r="L1260" s="4">
        <v>7.4999999999999997E-3</v>
      </c>
      <c r="M1260" s="7"/>
      <c r="N1260" s="7"/>
      <c r="O1260" s="7"/>
      <c r="P1260" s="7"/>
      <c r="Q1260" s="7"/>
      <c r="R1260" s="7"/>
      <c r="S1260" s="7"/>
      <c r="T1260" s="7"/>
      <c r="U1260" s="7">
        <v>1.1299999999999999E-2</v>
      </c>
      <c r="V1260" s="7"/>
      <c r="W1260" s="7"/>
      <c r="X1260" s="7"/>
      <c r="Y1260" s="7"/>
      <c r="Z1260" s="7"/>
      <c r="AA1260" s="7"/>
      <c r="AB1260" s="7"/>
      <c r="AC1260" s="56"/>
      <c r="AD1260" s="23"/>
    </row>
    <row r="1261" spans="1:30" s="14" customFormat="1" ht="12.5">
      <c r="A1261" s="47"/>
      <c r="B1261" s="21"/>
      <c r="C1261" s="134"/>
      <c r="D1261" s="27">
        <f>$C1260*D1260</f>
        <v>0</v>
      </c>
      <c r="E1261" s="27">
        <f t="shared" ref="E1261" si="2044">$C1260*E1260</f>
        <v>0</v>
      </c>
      <c r="F1261" s="27">
        <f t="shared" ref="F1261" si="2045">$C1260*F1260</f>
        <v>821.88304799999992</v>
      </c>
      <c r="G1261" s="27">
        <f t="shared" ref="G1261:AB1261" si="2046">$C1260*G1260</f>
        <v>143183.768148</v>
      </c>
      <c r="H1261" s="27">
        <f t="shared" si="2046"/>
        <v>0</v>
      </c>
      <c r="I1261" s="27">
        <f t="shared" si="2046"/>
        <v>0</v>
      </c>
      <c r="J1261" s="27">
        <f t="shared" si="2046"/>
        <v>0</v>
      </c>
      <c r="K1261" s="27">
        <f t="shared" si="2046"/>
        <v>0</v>
      </c>
      <c r="L1261" s="27">
        <f t="shared" si="2046"/>
        <v>1100.7362249999999</v>
      </c>
      <c r="M1261" s="27">
        <f t="shared" si="2046"/>
        <v>0</v>
      </c>
      <c r="N1261" s="27">
        <f t="shared" si="2046"/>
        <v>0</v>
      </c>
      <c r="O1261" s="27">
        <f t="shared" si="2046"/>
        <v>0</v>
      </c>
      <c r="P1261" s="27">
        <f t="shared" si="2046"/>
        <v>0</v>
      </c>
      <c r="Q1261" s="27">
        <f t="shared" si="2046"/>
        <v>0</v>
      </c>
      <c r="R1261" s="27">
        <f t="shared" si="2046"/>
        <v>0</v>
      </c>
      <c r="S1261" s="27">
        <f t="shared" si="2046"/>
        <v>0</v>
      </c>
      <c r="T1261" s="27">
        <f t="shared" si="2046"/>
        <v>0</v>
      </c>
      <c r="U1261" s="27">
        <f t="shared" si="2046"/>
        <v>1658.4425789999998</v>
      </c>
      <c r="V1261" s="27">
        <f t="shared" si="2046"/>
        <v>0</v>
      </c>
      <c r="W1261" s="27">
        <f t="shared" si="2046"/>
        <v>0</v>
      </c>
      <c r="X1261" s="27">
        <f t="shared" si="2046"/>
        <v>0</v>
      </c>
      <c r="Y1261" s="27">
        <f t="shared" si="2046"/>
        <v>0</v>
      </c>
      <c r="Z1261" s="27">
        <f t="shared" si="2046"/>
        <v>0</v>
      </c>
      <c r="AA1261" s="27">
        <f t="shared" si="2046"/>
        <v>0</v>
      </c>
      <c r="AB1261" s="27">
        <f t="shared" si="2046"/>
        <v>0</v>
      </c>
      <c r="AC1261" s="56"/>
      <c r="AD1261" s="23"/>
    </row>
    <row r="1262" spans="1:30" s="14" customFormat="1" ht="12.5">
      <c r="A1262" s="140" t="s">
        <v>361</v>
      </c>
      <c r="B1262" s="26">
        <v>2784510.4068392003</v>
      </c>
      <c r="C1262" s="134">
        <f t="shared" ref="C1262:C1274" si="2047">ROUND(B1262/12,2)</f>
        <v>232042.53</v>
      </c>
      <c r="D1262" s="7"/>
      <c r="E1262" s="34"/>
      <c r="F1262" s="4"/>
      <c r="G1262" s="4">
        <v>0.94469999999999998</v>
      </c>
      <c r="H1262" s="7"/>
      <c r="I1262" s="7"/>
      <c r="J1262" s="7"/>
      <c r="K1262" s="7"/>
      <c r="L1262" s="4">
        <v>2.9000000000000001E-2</v>
      </c>
      <c r="M1262" s="7"/>
      <c r="N1262" s="7"/>
      <c r="O1262" s="7"/>
      <c r="P1262" s="7"/>
      <c r="Q1262" s="7"/>
      <c r="R1262" s="7"/>
      <c r="S1262" s="7"/>
      <c r="T1262" s="7"/>
      <c r="U1262" s="7">
        <v>2.63E-2</v>
      </c>
      <c r="V1262" s="7"/>
      <c r="W1262" s="7"/>
      <c r="X1262" s="7"/>
      <c r="Y1262" s="7"/>
      <c r="Z1262" s="7"/>
      <c r="AA1262" s="7"/>
      <c r="AB1262" s="7"/>
      <c r="AC1262" s="56"/>
      <c r="AD1262" s="23"/>
    </row>
    <row r="1263" spans="1:30" s="14" customFormat="1" ht="12.5">
      <c r="A1263" s="47"/>
      <c r="B1263" s="21"/>
      <c r="C1263" s="134"/>
      <c r="D1263" s="27">
        <f>$C1262*D1262</f>
        <v>0</v>
      </c>
      <c r="E1263" s="27">
        <f t="shared" ref="E1263" si="2048">$C1262*E1262</f>
        <v>0</v>
      </c>
      <c r="F1263" s="27">
        <f t="shared" ref="F1263" si="2049">$C1262*F1262</f>
        <v>0</v>
      </c>
      <c r="G1263" s="27">
        <f t="shared" ref="G1263:AB1263" si="2050">$C1262*G1262</f>
        <v>219210.578091</v>
      </c>
      <c r="H1263" s="27">
        <f t="shared" si="2050"/>
        <v>0</v>
      </c>
      <c r="I1263" s="27">
        <f t="shared" si="2050"/>
        <v>0</v>
      </c>
      <c r="J1263" s="27">
        <f t="shared" si="2050"/>
        <v>0</v>
      </c>
      <c r="K1263" s="27">
        <f t="shared" si="2050"/>
        <v>0</v>
      </c>
      <c r="L1263" s="27">
        <f t="shared" si="2050"/>
        <v>6729.2333699999999</v>
      </c>
      <c r="M1263" s="27">
        <f t="shared" si="2050"/>
        <v>0</v>
      </c>
      <c r="N1263" s="27">
        <f t="shared" si="2050"/>
        <v>0</v>
      </c>
      <c r="O1263" s="27">
        <f t="shared" si="2050"/>
        <v>0</v>
      </c>
      <c r="P1263" s="27">
        <f t="shared" si="2050"/>
        <v>0</v>
      </c>
      <c r="Q1263" s="27">
        <f t="shared" si="2050"/>
        <v>0</v>
      </c>
      <c r="R1263" s="27">
        <f t="shared" si="2050"/>
        <v>0</v>
      </c>
      <c r="S1263" s="27">
        <f t="shared" si="2050"/>
        <v>0</v>
      </c>
      <c r="T1263" s="27">
        <f t="shared" si="2050"/>
        <v>0</v>
      </c>
      <c r="U1263" s="27">
        <f t="shared" si="2050"/>
        <v>6102.7185390000004</v>
      </c>
      <c r="V1263" s="27">
        <f t="shared" si="2050"/>
        <v>0</v>
      </c>
      <c r="W1263" s="27">
        <f t="shared" si="2050"/>
        <v>0</v>
      </c>
      <c r="X1263" s="27">
        <f t="shared" si="2050"/>
        <v>0</v>
      </c>
      <c r="Y1263" s="27">
        <f t="shared" si="2050"/>
        <v>0</v>
      </c>
      <c r="Z1263" s="27">
        <f t="shared" si="2050"/>
        <v>0</v>
      </c>
      <c r="AA1263" s="27">
        <f t="shared" si="2050"/>
        <v>0</v>
      </c>
      <c r="AB1263" s="27">
        <f t="shared" si="2050"/>
        <v>0</v>
      </c>
      <c r="AC1263" s="56"/>
      <c r="AD1263" s="23"/>
    </row>
    <row r="1264" spans="1:30" s="14" customFormat="1" ht="12.5">
      <c r="A1264" s="140" t="s">
        <v>362</v>
      </c>
      <c r="B1264" s="26">
        <v>5476218.5725759761</v>
      </c>
      <c r="C1264" s="134">
        <f t="shared" si="2047"/>
        <v>456351.55</v>
      </c>
      <c r="D1264" s="7"/>
      <c r="E1264" s="34"/>
      <c r="F1264" s="4">
        <v>7.0300000000000001E-2</v>
      </c>
      <c r="G1264" s="4">
        <v>0.88080000000000003</v>
      </c>
      <c r="H1264" s="7"/>
      <c r="I1264" s="7"/>
      <c r="J1264" s="7"/>
      <c r="K1264" s="7"/>
      <c r="L1264" s="4">
        <v>8.0999999999999996E-3</v>
      </c>
      <c r="M1264" s="7"/>
      <c r="N1264" s="7"/>
      <c r="O1264" s="7"/>
      <c r="P1264" s="7"/>
      <c r="Q1264" s="7"/>
      <c r="R1264" s="7"/>
      <c r="S1264" s="7"/>
      <c r="T1264" s="7"/>
      <c r="U1264" s="7">
        <v>4.0800000000000003E-2</v>
      </c>
      <c r="V1264" s="7"/>
      <c r="W1264" s="7"/>
      <c r="X1264" s="7"/>
      <c r="Y1264" s="7"/>
      <c r="Z1264" s="7"/>
      <c r="AA1264" s="7"/>
      <c r="AB1264" s="7"/>
      <c r="AC1264" s="56"/>
      <c r="AD1264" s="23"/>
    </row>
    <row r="1265" spans="1:30" s="14" customFormat="1" ht="12.5">
      <c r="A1265" s="47"/>
      <c r="B1265" s="21"/>
      <c r="C1265" s="134"/>
      <c r="D1265" s="27">
        <f>$C1264*D1264</f>
        <v>0</v>
      </c>
      <c r="E1265" s="27">
        <f t="shared" ref="E1265" si="2051">$C1264*E1264</f>
        <v>0</v>
      </c>
      <c r="F1265" s="27">
        <f t="shared" ref="F1265" si="2052">$C1264*F1264</f>
        <v>32081.513964999998</v>
      </c>
      <c r="G1265" s="27">
        <f t="shared" ref="G1265:AB1265" si="2053">$C1264*G1264</f>
        <v>401954.44524000003</v>
      </c>
      <c r="H1265" s="27">
        <f t="shared" si="2053"/>
        <v>0</v>
      </c>
      <c r="I1265" s="27">
        <f t="shared" si="2053"/>
        <v>0</v>
      </c>
      <c r="J1265" s="27">
        <f t="shared" si="2053"/>
        <v>0</v>
      </c>
      <c r="K1265" s="27">
        <f t="shared" si="2053"/>
        <v>0</v>
      </c>
      <c r="L1265" s="27">
        <f t="shared" si="2053"/>
        <v>3696.4475549999997</v>
      </c>
      <c r="M1265" s="27">
        <f t="shared" si="2053"/>
        <v>0</v>
      </c>
      <c r="N1265" s="27">
        <f t="shared" si="2053"/>
        <v>0</v>
      </c>
      <c r="O1265" s="27">
        <f t="shared" si="2053"/>
        <v>0</v>
      </c>
      <c r="P1265" s="27">
        <f t="shared" si="2053"/>
        <v>0</v>
      </c>
      <c r="Q1265" s="27">
        <f t="shared" si="2053"/>
        <v>0</v>
      </c>
      <c r="R1265" s="27">
        <f t="shared" si="2053"/>
        <v>0</v>
      </c>
      <c r="S1265" s="27">
        <f t="shared" si="2053"/>
        <v>0</v>
      </c>
      <c r="T1265" s="27">
        <f t="shared" si="2053"/>
        <v>0</v>
      </c>
      <c r="U1265" s="27">
        <f t="shared" si="2053"/>
        <v>18619.143240000001</v>
      </c>
      <c r="V1265" s="27">
        <f t="shared" si="2053"/>
        <v>0</v>
      </c>
      <c r="W1265" s="27">
        <f t="shared" si="2053"/>
        <v>0</v>
      </c>
      <c r="X1265" s="27">
        <f t="shared" si="2053"/>
        <v>0</v>
      </c>
      <c r="Y1265" s="27">
        <f t="shared" si="2053"/>
        <v>0</v>
      </c>
      <c r="Z1265" s="27">
        <f t="shared" si="2053"/>
        <v>0</v>
      </c>
      <c r="AA1265" s="27">
        <f t="shared" si="2053"/>
        <v>0</v>
      </c>
      <c r="AB1265" s="27">
        <f t="shared" si="2053"/>
        <v>0</v>
      </c>
      <c r="AC1265" s="56"/>
      <c r="AD1265" s="23"/>
    </row>
    <row r="1266" spans="1:30" s="14" customFormat="1" ht="12.5">
      <c r="A1266" s="140" t="s">
        <v>363</v>
      </c>
      <c r="B1266" s="26">
        <v>13470147.287730334</v>
      </c>
      <c r="C1266" s="134">
        <f t="shared" si="2047"/>
        <v>1122512.27</v>
      </c>
      <c r="D1266" s="7"/>
      <c r="E1266" s="34"/>
      <c r="F1266" s="4">
        <v>4.24E-2</v>
      </c>
      <c r="G1266" s="4">
        <v>0.87760000000000005</v>
      </c>
      <c r="H1266" s="7"/>
      <c r="I1266" s="7"/>
      <c r="J1266" s="7"/>
      <c r="K1266" s="7"/>
      <c r="L1266" s="4">
        <v>4.2700000000000002E-2</v>
      </c>
      <c r="M1266" s="7"/>
      <c r="N1266" s="7"/>
      <c r="O1266" s="7"/>
      <c r="P1266" s="7"/>
      <c r="Q1266" s="7"/>
      <c r="R1266" s="7"/>
      <c r="S1266" s="7"/>
      <c r="T1266" s="7"/>
      <c r="U1266" s="7">
        <v>3.73E-2</v>
      </c>
      <c r="V1266" s="7"/>
      <c r="W1266" s="7"/>
      <c r="X1266" s="7"/>
      <c r="Y1266" s="7"/>
      <c r="Z1266" s="7"/>
      <c r="AA1266" s="7"/>
      <c r="AB1266" s="7"/>
      <c r="AC1266" s="56"/>
      <c r="AD1266" s="23"/>
    </row>
    <row r="1267" spans="1:30" s="14" customFormat="1" ht="13.65" customHeight="1">
      <c r="A1267" s="47"/>
      <c r="B1267" s="21"/>
      <c r="C1267" s="134"/>
      <c r="D1267" s="27">
        <f>$C1266*D1266</f>
        <v>0</v>
      </c>
      <c r="E1267" s="27">
        <f t="shared" ref="E1267" si="2054">$C1266*E1266</f>
        <v>0</v>
      </c>
      <c r="F1267" s="27">
        <f t="shared" ref="F1267" si="2055">$C1266*F1266</f>
        <v>47594.520248000001</v>
      </c>
      <c r="G1267" s="27">
        <f t="shared" ref="G1267:AB1267" si="2056">$C1266*G1266</f>
        <v>985116.76815200003</v>
      </c>
      <c r="H1267" s="27">
        <f t="shared" si="2056"/>
        <v>0</v>
      </c>
      <c r="I1267" s="27">
        <f t="shared" si="2056"/>
        <v>0</v>
      </c>
      <c r="J1267" s="27">
        <f t="shared" si="2056"/>
        <v>0</v>
      </c>
      <c r="K1267" s="27">
        <f t="shared" si="2056"/>
        <v>0</v>
      </c>
      <c r="L1267" s="27">
        <f t="shared" si="2056"/>
        <v>47931.273929000003</v>
      </c>
      <c r="M1267" s="27">
        <f t="shared" si="2056"/>
        <v>0</v>
      </c>
      <c r="N1267" s="27">
        <f t="shared" si="2056"/>
        <v>0</v>
      </c>
      <c r="O1267" s="27">
        <f t="shared" si="2056"/>
        <v>0</v>
      </c>
      <c r="P1267" s="27">
        <f t="shared" si="2056"/>
        <v>0</v>
      </c>
      <c r="Q1267" s="27">
        <f t="shared" si="2056"/>
        <v>0</v>
      </c>
      <c r="R1267" s="27">
        <f t="shared" si="2056"/>
        <v>0</v>
      </c>
      <c r="S1267" s="27">
        <f t="shared" si="2056"/>
        <v>0</v>
      </c>
      <c r="T1267" s="27">
        <f t="shared" si="2056"/>
        <v>0</v>
      </c>
      <c r="U1267" s="27">
        <f t="shared" si="2056"/>
        <v>41869.707671000004</v>
      </c>
      <c r="V1267" s="27">
        <f t="shared" si="2056"/>
        <v>0</v>
      </c>
      <c r="W1267" s="27">
        <f t="shared" si="2056"/>
        <v>0</v>
      </c>
      <c r="X1267" s="27">
        <f t="shared" si="2056"/>
        <v>0</v>
      </c>
      <c r="Y1267" s="27">
        <f t="shared" si="2056"/>
        <v>0</v>
      </c>
      <c r="Z1267" s="27">
        <f t="shared" si="2056"/>
        <v>0</v>
      </c>
      <c r="AA1267" s="27">
        <f t="shared" si="2056"/>
        <v>0</v>
      </c>
      <c r="AB1267" s="27">
        <f t="shared" si="2056"/>
        <v>0</v>
      </c>
      <c r="AC1267" s="56"/>
      <c r="AD1267" s="23"/>
    </row>
    <row r="1268" spans="1:30" s="14" customFormat="1" ht="12.5">
      <c r="A1268" s="140" t="s">
        <v>466</v>
      </c>
      <c r="B1268" s="26">
        <v>591058.9492345578</v>
      </c>
      <c r="C1268" s="134">
        <f t="shared" si="2047"/>
        <v>49254.91</v>
      </c>
      <c r="D1268" s="7"/>
      <c r="E1268" s="34">
        <v>5.3800000000000001E-2</v>
      </c>
      <c r="F1268" s="4">
        <v>4.2700000000000002E-2</v>
      </c>
      <c r="G1268" s="4">
        <v>0.66479999999999995</v>
      </c>
      <c r="H1268" s="7"/>
      <c r="I1268" s="7"/>
      <c r="J1268" s="7">
        <v>2.7099999999999999E-2</v>
      </c>
      <c r="K1268" s="7"/>
      <c r="L1268" s="4">
        <v>4.8500000000000001E-2</v>
      </c>
      <c r="M1268" s="7"/>
      <c r="N1268" s="7">
        <v>5.3100000000000001E-2</v>
      </c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>
        <v>0.11</v>
      </c>
      <c r="AC1268" s="56"/>
      <c r="AD1268" s="23"/>
    </row>
    <row r="1269" spans="1:30" s="14" customFormat="1" ht="12.5">
      <c r="A1269" s="47"/>
      <c r="B1269" s="21"/>
      <c r="C1269" s="134"/>
      <c r="D1269" s="27">
        <f>$C1268*D1268</f>
        <v>0</v>
      </c>
      <c r="E1269" s="27">
        <f t="shared" ref="E1269" si="2057">$C1268*E1268</f>
        <v>2649.914158</v>
      </c>
      <c r="F1269" s="27">
        <f t="shared" ref="F1269" si="2058">$C1268*F1268</f>
        <v>2103.1846570000002</v>
      </c>
      <c r="G1269" s="27">
        <f t="shared" ref="G1269:AB1269" si="2059">$C1268*G1268</f>
        <v>32744.664167999999</v>
      </c>
      <c r="H1269" s="27">
        <f t="shared" si="2059"/>
        <v>0</v>
      </c>
      <c r="I1269" s="27">
        <f t="shared" si="2059"/>
        <v>0</v>
      </c>
      <c r="J1269" s="27">
        <f t="shared" si="2059"/>
        <v>1334.808061</v>
      </c>
      <c r="K1269" s="27">
        <f t="shared" si="2059"/>
        <v>0</v>
      </c>
      <c r="L1269" s="27">
        <f t="shared" si="2059"/>
        <v>2388.8631350000001</v>
      </c>
      <c r="M1269" s="27">
        <f t="shared" si="2059"/>
        <v>0</v>
      </c>
      <c r="N1269" s="27">
        <f t="shared" si="2059"/>
        <v>2615.4357210000003</v>
      </c>
      <c r="O1269" s="27">
        <f t="shared" si="2059"/>
        <v>0</v>
      </c>
      <c r="P1269" s="27">
        <f t="shared" si="2059"/>
        <v>0</v>
      </c>
      <c r="Q1269" s="27">
        <f t="shared" si="2059"/>
        <v>0</v>
      </c>
      <c r="R1269" s="27">
        <f t="shared" si="2059"/>
        <v>0</v>
      </c>
      <c r="S1269" s="27">
        <f t="shared" si="2059"/>
        <v>0</v>
      </c>
      <c r="T1269" s="27">
        <f t="shared" si="2059"/>
        <v>0</v>
      </c>
      <c r="U1269" s="27">
        <f t="shared" si="2059"/>
        <v>0</v>
      </c>
      <c r="V1269" s="27">
        <f t="shared" si="2059"/>
        <v>0</v>
      </c>
      <c r="W1269" s="27">
        <f t="shared" si="2059"/>
        <v>0</v>
      </c>
      <c r="X1269" s="27">
        <f t="shared" si="2059"/>
        <v>0</v>
      </c>
      <c r="Y1269" s="27">
        <f t="shared" si="2059"/>
        <v>0</v>
      </c>
      <c r="Z1269" s="27">
        <f t="shared" si="2059"/>
        <v>0</v>
      </c>
      <c r="AA1269" s="27">
        <f t="shared" si="2059"/>
        <v>0</v>
      </c>
      <c r="AB1269" s="27">
        <f t="shared" si="2059"/>
        <v>5418.0401000000002</v>
      </c>
      <c r="AC1269" s="56"/>
      <c r="AD1269" s="23"/>
    </row>
    <row r="1270" spans="1:30" s="14" customFormat="1" ht="12.5">
      <c r="A1270" s="140" t="s">
        <v>493</v>
      </c>
      <c r="B1270" s="26">
        <v>3178595.2856584946</v>
      </c>
      <c r="C1270" s="134">
        <f t="shared" si="2047"/>
        <v>264882.94</v>
      </c>
      <c r="D1270" s="7"/>
      <c r="E1270" s="34"/>
      <c r="F1270" s="4">
        <v>1</v>
      </c>
      <c r="G1270" s="4"/>
      <c r="H1270" s="7"/>
      <c r="I1270" s="7"/>
      <c r="J1270" s="7"/>
      <c r="K1270" s="7"/>
      <c r="L1270" s="4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56"/>
      <c r="AD1270" s="23"/>
    </row>
    <row r="1271" spans="1:30" s="14" customFormat="1" ht="12.5">
      <c r="A1271" s="47"/>
      <c r="B1271" s="21"/>
      <c r="C1271" s="134"/>
      <c r="D1271" s="27">
        <f>$C1270*D1270</f>
        <v>0</v>
      </c>
      <c r="E1271" s="27">
        <f t="shared" ref="E1271" si="2060">$C1270*E1270</f>
        <v>0</v>
      </c>
      <c r="F1271" s="27">
        <f t="shared" ref="F1271" si="2061">$C1270*F1270</f>
        <v>264882.94</v>
      </c>
      <c r="G1271" s="27">
        <f t="shared" ref="G1271:AB1271" si="2062">$C1270*G1270</f>
        <v>0</v>
      </c>
      <c r="H1271" s="27">
        <f t="shared" si="2062"/>
        <v>0</v>
      </c>
      <c r="I1271" s="27">
        <f t="shared" si="2062"/>
        <v>0</v>
      </c>
      <c r="J1271" s="27">
        <f t="shared" si="2062"/>
        <v>0</v>
      </c>
      <c r="K1271" s="27">
        <f t="shared" si="2062"/>
        <v>0</v>
      </c>
      <c r="L1271" s="27">
        <f t="shared" si="2062"/>
        <v>0</v>
      </c>
      <c r="M1271" s="27">
        <f t="shared" si="2062"/>
        <v>0</v>
      </c>
      <c r="N1271" s="27">
        <f t="shared" si="2062"/>
        <v>0</v>
      </c>
      <c r="O1271" s="27">
        <f t="shared" si="2062"/>
        <v>0</v>
      </c>
      <c r="P1271" s="27">
        <f t="shared" si="2062"/>
        <v>0</v>
      </c>
      <c r="Q1271" s="27">
        <f t="shared" si="2062"/>
        <v>0</v>
      </c>
      <c r="R1271" s="27">
        <f t="shared" si="2062"/>
        <v>0</v>
      </c>
      <c r="S1271" s="27">
        <f t="shared" si="2062"/>
        <v>0</v>
      </c>
      <c r="T1271" s="27">
        <f t="shared" si="2062"/>
        <v>0</v>
      </c>
      <c r="U1271" s="27">
        <f t="shared" si="2062"/>
        <v>0</v>
      </c>
      <c r="V1271" s="27">
        <f t="shared" si="2062"/>
        <v>0</v>
      </c>
      <c r="W1271" s="27">
        <f t="shared" si="2062"/>
        <v>0</v>
      </c>
      <c r="X1271" s="27">
        <f t="shared" si="2062"/>
        <v>0</v>
      </c>
      <c r="Y1271" s="27">
        <f t="shared" si="2062"/>
        <v>0</v>
      </c>
      <c r="Z1271" s="27">
        <f t="shared" si="2062"/>
        <v>0</v>
      </c>
      <c r="AA1271" s="27">
        <f t="shared" si="2062"/>
        <v>0</v>
      </c>
      <c r="AB1271" s="27">
        <f t="shared" si="2062"/>
        <v>0</v>
      </c>
      <c r="AC1271" s="56"/>
      <c r="AD1271" s="23"/>
    </row>
    <row r="1272" spans="1:30" s="14" customFormat="1" ht="12.5">
      <c r="A1272" s="140" t="s">
        <v>494</v>
      </c>
      <c r="B1272" s="26">
        <v>992264.15196051518</v>
      </c>
      <c r="C1272" s="134">
        <f t="shared" si="2047"/>
        <v>82688.679999999993</v>
      </c>
      <c r="D1272" s="7"/>
      <c r="E1272" s="34"/>
      <c r="F1272" s="4">
        <v>1</v>
      </c>
      <c r="G1272" s="4"/>
      <c r="H1272" s="7"/>
      <c r="I1272" s="7"/>
      <c r="J1272" s="7"/>
      <c r="K1272" s="7"/>
      <c r="L1272" s="4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56"/>
      <c r="AD1272" s="23"/>
    </row>
    <row r="1273" spans="1:30" s="14" customFormat="1" ht="12.5">
      <c r="A1273" s="47"/>
      <c r="B1273" s="21"/>
      <c r="C1273" s="134"/>
      <c r="D1273" s="27">
        <f>$C1272*D1272</f>
        <v>0</v>
      </c>
      <c r="E1273" s="27">
        <f t="shared" ref="E1273" si="2063">$C1272*E1272</f>
        <v>0</v>
      </c>
      <c r="F1273" s="27">
        <f t="shared" ref="F1273" si="2064">$C1272*F1272</f>
        <v>82688.679999999993</v>
      </c>
      <c r="G1273" s="27">
        <f t="shared" ref="G1273:AB1273" si="2065">$C1272*G1272</f>
        <v>0</v>
      </c>
      <c r="H1273" s="27">
        <f t="shared" si="2065"/>
        <v>0</v>
      </c>
      <c r="I1273" s="27">
        <f t="shared" si="2065"/>
        <v>0</v>
      </c>
      <c r="J1273" s="27">
        <f t="shared" si="2065"/>
        <v>0</v>
      </c>
      <c r="K1273" s="27">
        <f t="shared" si="2065"/>
        <v>0</v>
      </c>
      <c r="L1273" s="27">
        <f t="shared" si="2065"/>
        <v>0</v>
      </c>
      <c r="M1273" s="27">
        <f t="shared" si="2065"/>
        <v>0</v>
      </c>
      <c r="N1273" s="27">
        <f t="shared" si="2065"/>
        <v>0</v>
      </c>
      <c r="O1273" s="27">
        <f t="shared" si="2065"/>
        <v>0</v>
      </c>
      <c r="P1273" s="27">
        <f t="shared" si="2065"/>
        <v>0</v>
      </c>
      <c r="Q1273" s="27">
        <f t="shared" si="2065"/>
        <v>0</v>
      </c>
      <c r="R1273" s="27">
        <f t="shared" si="2065"/>
        <v>0</v>
      </c>
      <c r="S1273" s="27">
        <f t="shared" si="2065"/>
        <v>0</v>
      </c>
      <c r="T1273" s="27">
        <f t="shared" si="2065"/>
        <v>0</v>
      </c>
      <c r="U1273" s="27">
        <f t="shared" si="2065"/>
        <v>0</v>
      </c>
      <c r="V1273" s="27">
        <f t="shared" si="2065"/>
        <v>0</v>
      </c>
      <c r="W1273" s="27">
        <f t="shared" si="2065"/>
        <v>0</v>
      </c>
      <c r="X1273" s="27">
        <f t="shared" si="2065"/>
        <v>0</v>
      </c>
      <c r="Y1273" s="27">
        <f t="shared" si="2065"/>
        <v>0</v>
      </c>
      <c r="Z1273" s="27">
        <f t="shared" si="2065"/>
        <v>0</v>
      </c>
      <c r="AA1273" s="27">
        <f t="shared" si="2065"/>
        <v>0</v>
      </c>
      <c r="AB1273" s="27">
        <f t="shared" si="2065"/>
        <v>0</v>
      </c>
      <c r="AC1273" s="56"/>
      <c r="AD1273" s="23"/>
    </row>
    <row r="1274" spans="1:30" s="14" customFormat="1" ht="12.5">
      <c r="A1274" s="140" t="s">
        <v>495</v>
      </c>
      <c r="B1274" s="26">
        <v>2213227.4542110376</v>
      </c>
      <c r="C1274" s="134">
        <f t="shared" si="2047"/>
        <v>184435.62</v>
      </c>
      <c r="D1274" s="7"/>
      <c r="E1274" s="34"/>
      <c r="F1274" s="4">
        <v>1</v>
      </c>
      <c r="G1274" s="4"/>
      <c r="H1274" s="7"/>
      <c r="I1274" s="7"/>
      <c r="J1274" s="7"/>
      <c r="K1274" s="7"/>
      <c r="L1274" s="4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56"/>
      <c r="AD1274" s="23"/>
    </row>
    <row r="1275" spans="1:30" s="14" customFormat="1" ht="12.5">
      <c r="A1275" s="47"/>
      <c r="B1275" s="21"/>
      <c r="C1275" s="137"/>
      <c r="D1275" s="27">
        <f>$C1274*D1274</f>
        <v>0</v>
      </c>
      <c r="E1275" s="27">
        <f t="shared" ref="E1275" si="2066">$C1274*E1274</f>
        <v>0</v>
      </c>
      <c r="F1275" s="27">
        <f t="shared" ref="F1275:U1277" si="2067">$C1274*F1274</f>
        <v>184435.62</v>
      </c>
      <c r="G1275" s="27">
        <f t="shared" ref="G1275:AB1275" si="2068">$C1274*G1274</f>
        <v>0</v>
      </c>
      <c r="H1275" s="27">
        <f t="shared" si="2068"/>
        <v>0</v>
      </c>
      <c r="I1275" s="27">
        <f t="shared" si="2068"/>
        <v>0</v>
      </c>
      <c r="J1275" s="27">
        <f t="shared" si="2068"/>
        <v>0</v>
      </c>
      <c r="K1275" s="27">
        <f t="shared" si="2068"/>
        <v>0</v>
      </c>
      <c r="L1275" s="27">
        <f t="shared" si="2068"/>
        <v>0</v>
      </c>
      <c r="M1275" s="27">
        <f t="shared" si="2068"/>
        <v>0</v>
      </c>
      <c r="N1275" s="27">
        <f t="shared" si="2068"/>
        <v>0</v>
      </c>
      <c r="O1275" s="27">
        <f t="shared" si="2068"/>
        <v>0</v>
      </c>
      <c r="P1275" s="27">
        <f t="shared" si="2068"/>
        <v>0</v>
      </c>
      <c r="Q1275" s="27">
        <f t="shared" si="2068"/>
        <v>0</v>
      </c>
      <c r="R1275" s="27">
        <f t="shared" si="2068"/>
        <v>0</v>
      </c>
      <c r="S1275" s="27">
        <f t="shared" si="2068"/>
        <v>0</v>
      </c>
      <c r="T1275" s="27">
        <f t="shared" si="2068"/>
        <v>0</v>
      </c>
      <c r="U1275" s="27">
        <f t="shared" si="2068"/>
        <v>0</v>
      </c>
      <c r="V1275" s="27">
        <f t="shared" si="2068"/>
        <v>0</v>
      </c>
      <c r="W1275" s="27">
        <f t="shared" si="2068"/>
        <v>0</v>
      </c>
      <c r="X1275" s="27">
        <f t="shared" si="2068"/>
        <v>0</v>
      </c>
      <c r="Y1275" s="27">
        <f t="shared" si="2068"/>
        <v>0</v>
      </c>
      <c r="Z1275" s="27">
        <f t="shared" si="2068"/>
        <v>0</v>
      </c>
      <c r="AA1275" s="27">
        <f t="shared" si="2068"/>
        <v>0</v>
      </c>
      <c r="AB1275" s="27">
        <f t="shared" si="2068"/>
        <v>0</v>
      </c>
      <c r="AC1275" s="56"/>
      <c r="AD1275" s="23"/>
    </row>
    <row r="1276" spans="1:30" s="14" customFormat="1" ht="12.5">
      <c r="A1276" s="140" t="s">
        <v>615</v>
      </c>
      <c r="B1276" s="26">
        <v>18744017.238988694</v>
      </c>
      <c r="C1276" s="134">
        <f>ROUND(B1276/12,2)</f>
        <v>1562001.44</v>
      </c>
      <c r="D1276" s="7"/>
      <c r="E1276" s="34"/>
      <c r="F1276" s="4"/>
      <c r="G1276" s="4">
        <v>1</v>
      </c>
      <c r="H1276" s="7"/>
      <c r="I1276" s="7"/>
      <c r="J1276" s="7">
        <v>0</v>
      </c>
      <c r="K1276" s="7"/>
      <c r="L1276" s="4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56"/>
      <c r="AD1276" s="23"/>
    </row>
    <row r="1277" spans="1:30" s="14" customFormat="1" ht="12.5">
      <c r="A1277" s="47"/>
      <c r="B1277" s="21"/>
      <c r="C1277" s="137"/>
      <c r="D1277" s="27">
        <f>$C1276*D1276</f>
        <v>0</v>
      </c>
      <c r="E1277" s="27">
        <f>$C1276*E1276</f>
        <v>0</v>
      </c>
      <c r="F1277" s="27">
        <f t="shared" si="2067"/>
        <v>0</v>
      </c>
      <c r="G1277" s="27">
        <f t="shared" si="2067"/>
        <v>1562001.44</v>
      </c>
      <c r="H1277" s="27">
        <f t="shared" si="2067"/>
        <v>0</v>
      </c>
      <c r="I1277" s="27">
        <f t="shared" si="2067"/>
        <v>0</v>
      </c>
      <c r="J1277" s="27">
        <f t="shared" si="2067"/>
        <v>0</v>
      </c>
      <c r="K1277" s="27">
        <f t="shared" si="2067"/>
        <v>0</v>
      </c>
      <c r="L1277" s="27">
        <f t="shared" si="2067"/>
        <v>0</v>
      </c>
      <c r="M1277" s="27">
        <f t="shared" si="2067"/>
        <v>0</v>
      </c>
      <c r="N1277" s="27">
        <f t="shared" si="2067"/>
        <v>0</v>
      </c>
      <c r="O1277" s="27">
        <f t="shared" si="2067"/>
        <v>0</v>
      </c>
      <c r="P1277" s="27">
        <f t="shared" si="2067"/>
        <v>0</v>
      </c>
      <c r="Q1277" s="27">
        <f t="shared" si="2067"/>
        <v>0</v>
      </c>
      <c r="R1277" s="27">
        <f t="shared" si="2067"/>
        <v>0</v>
      </c>
      <c r="S1277" s="27">
        <f t="shared" si="2067"/>
        <v>0</v>
      </c>
      <c r="T1277" s="27">
        <f t="shared" si="2067"/>
        <v>0</v>
      </c>
      <c r="U1277" s="27">
        <f t="shared" si="2067"/>
        <v>0</v>
      </c>
      <c r="V1277" s="27">
        <f t="shared" ref="V1277:AB1277" si="2069">$C1276*V1276</f>
        <v>0</v>
      </c>
      <c r="W1277" s="27">
        <f t="shared" si="2069"/>
        <v>0</v>
      </c>
      <c r="X1277" s="27">
        <f t="shared" si="2069"/>
        <v>0</v>
      </c>
      <c r="Y1277" s="27">
        <f t="shared" si="2069"/>
        <v>0</v>
      </c>
      <c r="Z1277" s="27">
        <f t="shared" si="2069"/>
        <v>0</v>
      </c>
      <c r="AA1277" s="27">
        <f t="shared" si="2069"/>
        <v>0</v>
      </c>
      <c r="AB1277" s="27">
        <f t="shared" si="2069"/>
        <v>0</v>
      </c>
      <c r="AC1277" s="56"/>
      <c r="AD1277" s="23"/>
    </row>
    <row r="1278" spans="1:30" s="14" customFormat="1" ht="12.5">
      <c r="A1278" s="45" t="s">
        <v>50</v>
      </c>
      <c r="B1278" s="30">
        <f>SUM(B1260:B1277)</f>
        <v>49211217.355146289</v>
      </c>
      <c r="C1278" s="46">
        <f>SUM(C1260:C1277)</f>
        <v>4100934.77</v>
      </c>
      <c r="D1278" s="46">
        <f>D1261+D1263+D1265+D1267+D1269+D1271+D1273+D1275+D1277</f>
        <v>0</v>
      </c>
      <c r="E1278" s="46">
        <f t="shared" ref="E1278:AB1278" si="2070">E1261+E1263+E1265+E1267+E1269+E1271+E1273+E1275+E1277</f>
        <v>2649.914158</v>
      </c>
      <c r="F1278" s="46">
        <f t="shared" si="2070"/>
        <v>614608.34191800002</v>
      </c>
      <c r="G1278" s="46">
        <f t="shared" si="2070"/>
        <v>3344211.663799</v>
      </c>
      <c r="H1278" s="46">
        <f t="shared" si="2070"/>
        <v>0</v>
      </c>
      <c r="I1278" s="46">
        <f t="shared" si="2070"/>
        <v>0</v>
      </c>
      <c r="J1278" s="46">
        <f t="shared" si="2070"/>
        <v>1334.808061</v>
      </c>
      <c r="K1278" s="46">
        <f t="shared" si="2070"/>
        <v>0</v>
      </c>
      <c r="L1278" s="46">
        <f t="shared" si="2070"/>
        <v>61846.554214000003</v>
      </c>
      <c r="M1278" s="46">
        <f t="shared" si="2070"/>
        <v>0</v>
      </c>
      <c r="N1278" s="46">
        <f t="shared" si="2070"/>
        <v>2615.4357210000003</v>
      </c>
      <c r="O1278" s="46">
        <f t="shared" si="2070"/>
        <v>0</v>
      </c>
      <c r="P1278" s="46">
        <f t="shared" si="2070"/>
        <v>0</v>
      </c>
      <c r="Q1278" s="46">
        <f t="shared" si="2070"/>
        <v>0</v>
      </c>
      <c r="R1278" s="46">
        <f t="shared" si="2070"/>
        <v>0</v>
      </c>
      <c r="S1278" s="46">
        <f t="shared" si="2070"/>
        <v>0</v>
      </c>
      <c r="T1278" s="46">
        <f t="shared" si="2070"/>
        <v>0</v>
      </c>
      <c r="U1278" s="46">
        <f t="shared" si="2070"/>
        <v>68250.012029000005</v>
      </c>
      <c r="V1278" s="46">
        <f t="shared" si="2070"/>
        <v>0</v>
      </c>
      <c r="W1278" s="46">
        <f t="shared" si="2070"/>
        <v>0</v>
      </c>
      <c r="X1278" s="46">
        <f t="shared" si="2070"/>
        <v>0</v>
      </c>
      <c r="Y1278" s="46">
        <f t="shared" si="2070"/>
        <v>0</v>
      </c>
      <c r="Z1278" s="46">
        <f t="shared" si="2070"/>
        <v>0</v>
      </c>
      <c r="AA1278" s="46">
        <f t="shared" si="2070"/>
        <v>0</v>
      </c>
      <c r="AB1278" s="46">
        <f t="shared" si="2070"/>
        <v>5418.0401000000002</v>
      </c>
      <c r="AC1278" s="56"/>
      <c r="AD1278" s="23"/>
    </row>
    <row r="1279" spans="1:30" s="14" customFormat="1" ht="12.5">
      <c r="A1279" s="13"/>
      <c r="B1279" s="6"/>
      <c r="C1279" s="143"/>
      <c r="D1279" s="27"/>
      <c r="E1279" s="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56"/>
      <c r="AD1279" s="23"/>
    </row>
    <row r="1280" spans="1:30" s="14" customFormat="1" ht="15.5">
      <c r="A1280" s="73"/>
      <c r="B1280" s="55"/>
      <c r="C1280" s="159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AC1280" s="56"/>
      <c r="AD1280" s="23"/>
    </row>
    <row r="1281" spans="1:30" s="14" customFormat="1" thickBot="1">
      <c r="A1281" s="66" t="s">
        <v>498</v>
      </c>
      <c r="B1281" s="65"/>
      <c r="C1281" s="157"/>
      <c r="D1281" s="65"/>
      <c r="E1281" s="65"/>
      <c r="F1281" s="19"/>
      <c r="G1281" s="19"/>
      <c r="H1281" s="19"/>
      <c r="I1281" s="19"/>
      <c r="J1281" s="19"/>
      <c r="K1281" s="19"/>
      <c r="L1281" s="19"/>
      <c r="M1281" s="19"/>
      <c r="N1281" s="19"/>
      <c r="O1281" s="19"/>
      <c r="P1281" s="19"/>
      <c r="Q1281" s="19"/>
      <c r="R1281" s="19"/>
      <c r="S1281" s="19"/>
      <c r="T1281" s="19"/>
      <c r="U1281" s="19"/>
      <c r="V1281" s="19"/>
      <c r="W1281" s="19"/>
      <c r="X1281" s="19"/>
      <c r="Y1281" s="19"/>
      <c r="Z1281" s="19"/>
      <c r="AA1281" s="19"/>
      <c r="AB1281" s="19"/>
      <c r="AC1281" s="56"/>
      <c r="AD1281" s="23"/>
    </row>
    <row r="1282" spans="1:30" s="14" customFormat="1" thickBot="1">
      <c r="A1282" s="93" t="s">
        <v>1</v>
      </c>
      <c r="B1282" s="94" t="s">
        <v>2</v>
      </c>
      <c r="C1282" s="129" t="s">
        <v>3</v>
      </c>
      <c r="D1282" s="198" t="s">
        <v>4</v>
      </c>
      <c r="E1282" s="199"/>
      <c r="F1282" s="199"/>
      <c r="G1282" s="199"/>
      <c r="H1282" s="199"/>
      <c r="I1282" s="199"/>
      <c r="J1282" s="199"/>
      <c r="K1282" s="199"/>
      <c r="L1282" s="199"/>
      <c r="M1282" s="199"/>
      <c r="N1282" s="199"/>
      <c r="O1282" s="199"/>
      <c r="P1282" s="199"/>
      <c r="Q1282" s="199"/>
      <c r="R1282" s="199"/>
      <c r="S1282" s="199"/>
      <c r="T1282" s="199"/>
      <c r="U1282" s="199"/>
      <c r="V1282" s="199"/>
      <c r="W1282" s="199"/>
      <c r="X1282" s="199"/>
      <c r="Y1282" s="199"/>
      <c r="Z1282" s="103"/>
      <c r="AA1282" s="103"/>
      <c r="AB1282" s="103"/>
      <c r="AC1282" s="56"/>
      <c r="AD1282" s="23"/>
    </row>
    <row r="1283" spans="1:30" s="14" customFormat="1" ht="12.5">
      <c r="A1283" s="95" t="s">
        <v>5</v>
      </c>
      <c r="B1283" s="96" t="s">
        <v>6</v>
      </c>
      <c r="C1283" s="130" t="s">
        <v>6</v>
      </c>
      <c r="D1283" s="97"/>
      <c r="E1283" s="98"/>
      <c r="F1283" s="98"/>
      <c r="G1283" s="98"/>
      <c r="H1283" s="98"/>
      <c r="I1283" s="98"/>
      <c r="J1283" s="98"/>
      <c r="K1283" s="98"/>
      <c r="L1283" s="98"/>
      <c r="M1283" s="98"/>
      <c r="N1283" s="98"/>
      <c r="O1283" s="98"/>
      <c r="P1283" s="98"/>
      <c r="Q1283" s="98"/>
      <c r="R1283" s="98"/>
      <c r="S1283" s="98"/>
      <c r="T1283" s="98"/>
      <c r="U1283" s="98"/>
      <c r="V1283" s="98"/>
      <c r="W1283" s="98"/>
      <c r="X1283" s="98"/>
      <c r="Y1283" s="99"/>
      <c r="Z1283" s="96" t="s">
        <v>7</v>
      </c>
      <c r="AA1283" s="96"/>
      <c r="AB1283" s="96"/>
      <c r="AC1283" s="56"/>
      <c r="AD1283" s="23"/>
    </row>
    <row r="1284" spans="1:30" s="14" customFormat="1" ht="12.5">
      <c r="A1284" s="95" t="s">
        <v>8</v>
      </c>
      <c r="B1284" s="96" t="s">
        <v>9</v>
      </c>
      <c r="C1284" s="130" t="s">
        <v>9</v>
      </c>
      <c r="D1284" s="100" t="s">
        <v>10</v>
      </c>
      <c r="E1284" s="96" t="s">
        <v>11</v>
      </c>
      <c r="F1284" s="96" t="s">
        <v>12</v>
      </c>
      <c r="G1284" s="96" t="s">
        <v>13</v>
      </c>
      <c r="H1284" s="96" t="s">
        <v>14</v>
      </c>
      <c r="I1284" s="96" t="s">
        <v>15</v>
      </c>
      <c r="J1284" s="96" t="s">
        <v>16</v>
      </c>
      <c r="K1284" s="96" t="s">
        <v>17</v>
      </c>
      <c r="L1284" s="96" t="s">
        <v>18</v>
      </c>
      <c r="M1284" s="96" t="s">
        <v>19</v>
      </c>
      <c r="N1284" s="96" t="s">
        <v>20</v>
      </c>
      <c r="O1284" s="96" t="s">
        <v>169</v>
      </c>
      <c r="P1284" s="96" t="s">
        <v>21</v>
      </c>
      <c r="Q1284" s="96" t="s">
        <v>22</v>
      </c>
      <c r="R1284" s="96" t="s">
        <v>23</v>
      </c>
      <c r="S1284" s="96" t="s">
        <v>24</v>
      </c>
      <c r="T1284" s="96" t="s">
        <v>25</v>
      </c>
      <c r="U1284" s="96" t="s">
        <v>26</v>
      </c>
      <c r="V1284" s="96" t="s">
        <v>27</v>
      </c>
      <c r="W1284" s="96" t="s">
        <v>28</v>
      </c>
      <c r="X1284" s="96" t="s">
        <v>29</v>
      </c>
      <c r="Y1284" s="96" t="s">
        <v>30</v>
      </c>
      <c r="Z1284" s="96" t="s">
        <v>31</v>
      </c>
      <c r="AA1284" s="96" t="s">
        <v>484</v>
      </c>
      <c r="AB1284" s="96" t="s">
        <v>467</v>
      </c>
      <c r="AC1284" s="56"/>
      <c r="AD1284" s="23"/>
    </row>
    <row r="1285" spans="1:30" s="14" customFormat="1" ht="12.5">
      <c r="A1285" s="95"/>
      <c r="B1285" s="96"/>
      <c r="C1285" s="130" t="s">
        <v>673</v>
      </c>
      <c r="D1285" s="101"/>
      <c r="E1285" s="102"/>
      <c r="F1285" s="102"/>
      <c r="G1285" s="102"/>
      <c r="H1285" s="102"/>
      <c r="I1285" s="102"/>
      <c r="J1285" s="102"/>
      <c r="K1285" s="102"/>
      <c r="L1285" s="102"/>
      <c r="M1285" s="102"/>
      <c r="N1285" s="102"/>
      <c r="O1285" s="102"/>
      <c r="P1285" s="102"/>
      <c r="Q1285" s="102"/>
      <c r="R1285" s="102"/>
      <c r="S1285" s="102"/>
      <c r="T1285" s="102"/>
      <c r="U1285" s="102"/>
      <c r="V1285" s="102"/>
      <c r="W1285" s="102"/>
      <c r="X1285" s="102"/>
      <c r="Y1285" s="102"/>
      <c r="Z1285" s="102"/>
      <c r="AA1285" s="102"/>
      <c r="AB1285" s="102"/>
      <c r="AC1285" s="56"/>
      <c r="AD1285" s="23"/>
    </row>
    <row r="1286" spans="1:30" s="14" customFormat="1" ht="12.5">
      <c r="A1286" s="111" t="s">
        <v>274</v>
      </c>
      <c r="B1286" s="26">
        <v>9346941.3488457333</v>
      </c>
      <c r="C1286" s="134">
        <f>ROUND(B1286/12,2)</f>
        <v>778911.78</v>
      </c>
      <c r="D1286" s="17"/>
      <c r="E1286" s="39">
        <v>1</v>
      </c>
      <c r="F1286" s="4"/>
      <c r="G1286" s="16"/>
      <c r="H1286" s="17"/>
      <c r="I1286" s="17"/>
      <c r="J1286" s="17"/>
      <c r="K1286" s="17"/>
      <c r="L1286" s="4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56"/>
      <c r="AD1286" s="23"/>
    </row>
    <row r="1287" spans="1:30" s="14" customFormat="1" ht="12.5">
      <c r="A1287" s="72"/>
      <c r="B1287" s="21"/>
      <c r="C1287" s="137"/>
      <c r="D1287" s="27">
        <f>$C1286*D1286</f>
        <v>0</v>
      </c>
      <c r="E1287" s="27">
        <f t="shared" ref="E1287" si="2071">$C1286*E1286</f>
        <v>778911.78</v>
      </c>
      <c r="F1287" s="27">
        <f t="shared" ref="F1287" si="2072">$C1286*F1286</f>
        <v>0</v>
      </c>
      <c r="G1287" s="27">
        <f t="shared" ref="G1287:AB1287" si="2073">$C1286*G1286</f>
        <v>0</v>
      </c>
      <c r="H1287" s="27">
        <f t="shared" si="2073"/>
        <v>0</v>
      </c>
      <c r="I1287" s="27">
        <f t="shared" si="2073"/>
        <v>0</v>
      </c>
      <c r="J1287" s="27">
        <f t="shared" si="2073"/>
        <v>0</v>
      </c>
      <c r="K1287" s="27">
        <f t="shared" si="2073"/>
        <v>0</v>
      </c>
      <c r="L1287" s="27">
        <f t="shared" si="2073"/>
        <v>0</v>
      </c>
      <c r="M1287" s="27">
        <f t="shared" si="2073"/>
        <v>0</v>
      </c>
      <c r="N1287" s="27">
        <f t="shared" si="2073"/>
        <v>0</v>
      </c>
      <c r="O1287" s="27">
        <f t="shared" si="2073"/>
        <v>0</v>
      </c>
      <c r="P1287" s="27">
        <f t="shared" si="2073"/>
        <v>0</v>
      </c>
      <c r="Q1287" s="27">
        <f t="shared" si="2073"/>
        <v>0</v>
      </c>
      <c r="R1287" s="27">
        <f t="shared" si="2073"/>
        <v>0</v>
      </c>
      <c r="S1287" s="27">
        <f t="shared" si="2073"/>
        <v>0</v>
      </c>
      <c r="T1287" s="27">
        <f t="shared" si="2073"/>
        <v>0</v>
      </c>
      <c r="U1287" s="27">
        <f t="shared" si="2073"/>
        <v>0</v>
      </c>
      <c r="V1287" s="27">
        <f t="shared" si="2073"/>
        <v>0</v>
      </c>
      <c r="W1287" s="27">
        <f t="shared" si="2073"/>
        <v>0</v>
      </c>
      <c r="X1287" s="27">
        <f t="shared" si="2073"/>
        <v>0</v>
      </c>
      <c r="Y1287" s="27">
        <f t="shared" si="2073"/>
        <v>0</v>
      </c>
      <c r="Z1287" s="27">
        <f t="shared" si="2073"/>
        <v>0</v>
      </c>
      <c r="AA1287" s="27">
        <f t="shared" si="2073"/>
        <v>0</v>
      </c>
      <c r="AB1287" s="27">
        <f t="shared" si="2073"/>
        <v>0</v>
      </c>
      <c r="AC1287" s="56"/>
      <c r="AD1287" s="23"/>
    </row>
    <row r="1288" spans="1:30" s="14" customFormat="1" ht="13.25" customHeight="1">
      <c r="A1288" s="45" t="s">
        <v>50</v>
      </c>
      <c r="B1288" s="30">
        <f>SUM(B1286:B1286)</f>
        <v>9346941.3488457333</v>
      </c>
      <c r="C1288" s="46">
        <f>SUM(C1286:C1286)</f>
        <v>778911.78</v>
      </c>
      <c r="D1288" s="30">
        <f>D1287</f>
        <v>0</v>
      </c>
      <c r="E1288" s="30">
        <f t="shared" ref="E1288" si="2074">E1287</f>
        <v>778911.78</v>
      </c>
      <c r="F1288" s="30">
        <f t="shared" ref="F1288" si="2075">F1287</f>
        <v>0</v>
      </c>
      <c r="G1288" s="30">
        <f t="shared" ref="G1288:AB1288" si="2076">G1287</f>
        <v>0</v>
      </c>
      <c r="H1288" s="30">
        <f t="shared" si="2076"/>
        <v>0</v>
      </c>
      <c r="I1288" s="30">
        <f t="shared" si="2076"/>
        <v>0</v>
      </c>
      <c r="J1288" s="30">
        <f t="shared" si="2076"/>
        <v>0</v>
      </c>
      <c r="K1288" s="30">
        <f t="shared" si="2076"/>
        <v>0</v>
      </c>
      <c r="L1288" s="30">
        <f t="shared" si="2076"/>
        <v>0</v>
      </c>
      <c r="M1288" s="30">
        <f t="shared" si="2076"/>
        <v>0</v>
      </c>
      <c r="N1288" s="30">
        <f t="shared" si="2076"/>
        <v>0</v>
      </c>
      <c r="O1288" s="30">
        <f t="shared" si="2076"/>
        <v>0</v>
      </c>
      <c r="P1288" s="30">
        <f t="shared" si="2076"/>
        <v>0</v>
      </c>
      <c r="Q1288" s="30">
        <f t="shared" si="2076"/>
        <v>0</v>
      </c>
      <c r="R1288" s="30">
        <f t="shared" si="2076"/>
        <v>0</v>
      </c>
      <c r="S1288" s="30">
        <f t="shared" si="2076"/>
        <v>0</v>
      </c>
      <c r="T1288" s="30">
        <f t="shared" si="2076"/>
        <v>0</v>
      </c>
      <c r="U1288" s="30">
        <f t="shared" si="2076"/>
        <v>0</v>
      </c>
      <c r="V1288" s="30">
        <f t="shared" si="2076"/>
        <v>0</v>
      </c>
      <c r="W1288" s="30">
        <f t="shared" si="2076"/>
        <v>0</v>
      </c>
      <c r="X1288" s="30">
        <f t="shared" si="2076"/>
        <v>0</v>
      </c>
      <c r="Y1288" s="30">
        <f t="shared" si="2076"/>
        <v>0</v>
      </c>
      <c r="Z1288" s="30">
        <f t="shared" si="2076"/>
        <v>0</v>
      </c>
      <c r="AA1288" s="30">
        <f t="shared" si="2076"/>
        <v>0</v>
      </c>
      <c r="AB1288" s="30">
        <f t="shared" si="2076"/>
        <v>0</v>
      </c>
      <c r="AC1288" s="56"/>
      <c r="AD1288" s="23"/>
    </row>
    <row r="1289" spans="1:30" s="14" customFormat="1" ht="18" customHeight="1">
      <c r="A1289" s="13"/>
      <c r="B1289" s="6"/>
      <c r="C1289" s="143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56"/>
      <c r="AD1289" s="23"/>
    </row>
    <row r="1290" spans="1:30" s="14" customFormat="1" ht="13.4" customHeight="1">
      <c r="A1290" s="13"/>
      <c r="B1290" s="6"/>
      <c r="C1290" s="143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56"/>
      <c r="AD1290" s="23"/>
    </row>
    <row r="1291" spans="1:30" s="14" customFormat="1" thickBot="1">
      <c r="A1291" s="66" t="s">
        <v>499</v>
      </c>
      <c r="B1291" s="65"/>
      <c r="C1291" s="157"/>
      <c r="D1291" s="65"/>
      <c r="E1291" s="65"/>
      <c r="F1291" s="19"/>
      <c r="G1291" s="19"/>
      <c r="H1291" s="19"/>
      <c r="I1291" s="19"/>
      <c r="J1291" s="19"/>
      <c r="K1291" s="19"/>
      <c r="L1291" s="19"/>
      <c r="M1291" s="19"/>
      <c r="N1291" s="19"/>
      <c r="O1291" s="19"/>
      <c r="P1291" s="19"/>
      <c r="Q1291" s="19"/>
      <c r="R1291" s="19"/>
      <c r="S1291" s="19"/>
      <c r="T1291" s="19"/>
      <c r="U1291" s="19"/>
      <c r="V1291" s="19"/>
      <c r="W1291" s="19"/>
      <c r="X1291" s="19"/>
      <c r="Y1291" s="19"/>
      <c r="Z1291" s="19"/>
      <c r="AA1291" s="19"/>
      <c r="AB1291" s="19"/>
      <c r="AC1291" s="56"/>
      <c r="AD1291" s="23"/>
    </row>
    <row r="1292" spans="1:30" s="14" customFormat="1" thickBot="1">
      <c r="A1292" s="93" t="s">
        <v>1</v>
      </c>
      <c r="B1292" s="94" t="s">
        <v>2</v>
      </c>
      <c r="C1292" s="129" t="s">
        <v>3</v>
      </c>
      <c r="D1292" s="198" t="s">
        <v>4</v>
      </c>
      <c r="E1292" s="199"/>
      <c r="F1292" s="199"/>
      <c r="G1292" s="199"/>
      <c r="H1292" s="199"/>
      <c r="I1292" s="199"/>
      <c r="J1292" s="199"/>
      <c r="K1292" s="199"/>
      <c r="L1292" s="199"/>
      <c r="M1292" s="199"/>
      <c r="N1292" s="199"/>
      <c r="O1292" s="199"/>
      <c r="P1292" s="199"/>
      <c r="Q1292" s="199"/>
      <c r="R1292" s="199"/>
      <c r="S1292" s="199"/>
      <c r="T1292" s="199"/>
      <c r="U1292" s="199"/>
      <c r="V1292" s="199"/>
      <c r="W1292" s="199"/>
      <c r="X1292" s="199"/>
      <c r="Y1292" s="199"/>
      <c r="Z1292" s="103"/>
      <c r="AA1292" s="103"/>
      <c r="AB1292" s="103"/>
      <c r="AC1292" s="56"/>
      <c r="AD1292" s="23"/>
    </row>
    <row r="1293" spans="1:30" s="14" customFormat="1" ht="12.5">
      <c r="A1293" s="95" t="s">
        <v>5</v>
      </c>
      <c r="B1293" s="96" t="s">
        <v>6</v>
      </c>
      <c r="C1293" s="130" t="s">
        <v>6</v>
      </c>
      <c r="D1293" s="97"/>
      <c r="E1293" s="98"/>
      <c r="F1293" s="98"/>
      <c r="G1293" s="98"/>
      <c r="H1293" s="98"/>
      <c r="I1293" s="98"/>
      <c r="J1293" s="98"/>
      <c r="K1293" s="98"/>
      <c r="L1293" s="98"/>
      <c r="M1293" s="98"/>
      <c r="N1293" s="98"/>
      <c r="O1293" s="98"/>
      <c r="P1293" s="98"/>
      <c r="Q1293" s="98"/>
      <c r="R1293" s="98"/>
      <c r="S1293" s="98"/>
      <c r="T1293" s="98"/>
      <c r="U1293" s="98"/>
      <c r="V1293" s="98"/>
      <c r="W1293" s="98"/>
      <c r="X1293" s="98"/>
      <c r="Y1293" s="99"/>
      <c r="Z1293" s="96" t="s">
        <v>7</v>
      </c>
      <c r="AA1293" s="96"/>
      <c r="AB1293" s="96"/>
      <c r="AC1293" s="56"/>
      <c r="AD1293" s="23"/>
    </row>
    <row r="1294" spans="1:30" s="14" customFormat="1" ht="12.5">
      <c r="A1294" s="95" t="s">
        <v>8</v>
      </c>
      <c r="B1294" s="96" t="s">
        <v>9</v>
      </c>
      <c r="C1294" s="130" t="s">
        <v>9</v>
      </c>
      <c r="D1294" s="100" t="s">
        <v>10</v>
      </c>
      <c r="E1294" s="96" t="s">
        <v>11</v>
      </c>
      <c r="F1294" s="96" t="s">
        <v>12</v>
      </c>
      <c r="G1294" s="96" t="s">
        <v>13</v>
      </c>
      <c r="H1294" s="96" t="s">
        <v>14</v>
      </c>
      <c r="I1294" s="96" t="s">
        <v>15</v>
      </c>
      <c r="J1294" s="96" t="s">
        <v>16</v>
      </c>
      <c r="K1294" s="96" t="s">
        <v>17</v>
      </c>
      <c r="L1294" s="96" t="s">
        <v>18</v>
      </c>
      <c r="M1294" s="96" t="s">
        <v>19</v>
      </c>
      <c r="N1294" s="96" t="s">
        <v>20</v>
      </c>
      <c r="O1294" s="96" t="s">
        <v>169</v>
      </c>
      <c r="P1294" s="96" t="s">
        <v>21</v>
      </c>
      <c r="Q1294" s="96" t="s">
        <v>22</v>
      </c>
      <c r="R1294" s="96" t="s">
        <v>23</v>
      </c>
      <c r="S1294" s="96" t="s">
        <v>24</v>
      </c>
      <c r="T1294" s="96" t="s">
        <v>25</v>
      </c>
      <c r="U1294" s="96" t="s">
        <v>26</v>
      </c>
      <c r="V1294" s="96" t="s">
        <v>27</v>
      </c>
      <c r="W1294" s="96" t="s">
        <v>28</v>
      </c>
      <c r="X1294" s="96" t="s">
        <v>29</v>
      </c>
      <c r="Y1294" s="96" t="s">
        <v>30</v>
      </c>
      <c r="Z1294" s="96" t="s">
        <v>31</v>
      </c>
      <c r="AA1294" s="96" t="s">
        <v>484</v>
      </c>
      <c r="AB1294" s="96" t="s">
        <v>467</v>
      </c>
      <c r="AC1294" s="56"/>
      <c r="AD1294" s="23"/>
    </row>
    <row r="1295" spans="1:30" s="14" customFormat="1" ht="12.5">
      <c r="A1295" s="95"/>
      <c r="B1295" s="96"/>
      <c r="C1295" s="130" t="s">
        <v>673</v>
      </c>
      <c r="D1295" s="101"/>
      <c r="E1295" s="102"/>
      <c r="F1295" s="102"/>
      <c r="G1295" s="102"/>
      <c r="H1295" s="102"/>
      <c r="I1295" s="102"/>
      <c r="J1295" s="102"/>
      <c r="K1295" s="102"/>
      <c r="L1295" s="102"/>
      <c r="M1295" s="102"/>
      <c r="N1295" s="102"/>
      <c r="O1295" s="102"/>
      <c r="P1295" s="102"/>
      <c r="Q1295" s="102"/>
      <c r="R1295" s="102"/>
      <c r="S1295" s="102"/>
      <c r="T1295" s="102"/>
      <c r="U1295" s="102"/>
      <c r="V1295" s="102"/>
      <c r="W1295" s="102"/>
      <c r="X1295" s="102"/>
      <c r="Y1295" s="102"/>
      <c r="Z1295" s="102"/>
      <c r="AA1295" s="102"/>
      <c r="AB1295" s="102"/>
      <c r="AC1295" s="56"/>
      <c r="AD1295" s="23"/>
    </row>
    <row r="1296" spans="1:30" s="14" customFormat="1" ht="12.5">
      <c r="A1296" s="111" t="s">
        <v>367</v>
      </c>
      <c r="B1296" s="26">
        <v>1972893.317138647</v>
      </c>
      <c r="C1296" s="134">
        <f>ROUND(B1296/12,2)</f>
        <v>164407.78</v>
      </c>
      <c r="D1296" s="17"/>
      <c r="E1296" s="39">
        <v>6.4600000000000005E-2</v>
      </c>
      <c r="F1296" s="4">
        <v>8.7400000000000005E-2</v>
      </c>
      <c r="G1296" s="16"/>
      <c r="H1296" s="17">
        <v>0.19739999999999999</v>
      </c>
      <c r="I1296" s="17">
        <v>2.1600000000000001E-2</v>
      </c>
      <c r="J1296" s="17">
        <v>5.8999999999999999E-3</v>
      </c>
      <c r="K1296" s="17">
        <v>1.0200000000000001E-2</v>
      </c>
      <c r="L1296" s="4">
        <v>1E-4</v>
      </c>
      <c r="M1296" s="17"/>
      <c r="N1296" s="17">
        <v>0.39950000000000002</v>
      </c>
      <c r="O1296" s="17">
        <v>4.4999999999999997E-3</v>
      </c>
      <c r="P1296" s="17"/>
      <c r="Q1296" s="17"/>
      <c r="R1296" s="17"/>
      <c r="S1296" s="17"/>
      <c r="T1296" s="17"/>
      <c r="U1296" s="17"/>
      <c r="V1296" s="17">
        <v>0.20880000000000001</v>
      </c>
      <c r="W1296" s="17"/>
      <c r="X1296" s="17"/>
      <c r="Y1296" s="17"/>
      <c r="Z1296" s="17"/>
      <c r="AA1296" s="17"/>
      <c r="AB1296" s="17"/>
      <c r="AC1296" s="56"/>
      <c r="AD1296" s="23"/>
    </row>
    <row r="1297" spans="1:30" s="14" customFormat="1" ht="12.5">
      <c r="A1297" s="141" t="s">
        <v>369</v>
      </c>
      <c r="B1297" s="117"/>
      <c r="C1297" s="134"/>
      <c r="D1297" s="27">
        <f t="shared" ref="D1297" si="2077">$C1296*D1296</f>
        <v>0</v>
      </c>
      <c r="E1297" s="27">
        <f t="shared" ref="E1297" si="2078">$C1296*E1296</f>
        <v>10620.742588000001</v>
      </c>
      <c r="F1297" s="27">
        <f t="shared" ref="F1297:AB1297" si="2079">$C1296*F1296</f>
        <v>14369.239972000001</v>
      </c>
      <c r="G1297" s="27">
        <f t="shared" si="2079"/>
        <v>0</v>
      </c>
      <c r="H1297" s="27">
        <f t="shared" si="2079"/>
        <v>32454.095771999997</v>
      </c>
      <c r="I1297" s="27">
        <f t="shared" si="2079"/>
        <v>3551.208048</v>
      </c>
      <c r="J1297" s="27">
        <f t="shared" si="2079"/>
        <v>970.00590199999999</v>
      </c>
      <c r="K1297" s="27">
        <f t="shared" si="2079"/>
        <v>1676.9593560000001</v>
      </c>
      <c r="L1297" s="27">
        <f t="shared" si="2079"/>
        <v>16.440778000000002</v>
      </c>
      <c r="M1297" s="27">
        <f t="shared" si="2079"/>
        <v>0</v>
      </c>
      <c r="N1297" s="27">
        <f t="shared" si="2079"/>
        <v>65680.908110000004</v>
      </c>
      <c r="O1297" s="27">
        <f t="shared" si="2079"/>
        <v>739.8350099999999</v>
      </c>
      <c r="P1297" s="27">
        <f t="shared" si="2079"/>
        <v>0</v>
      </c>
      <c r="Q1297" s="27">
        <f t="shared" si="2079"/>
        <v>0</v>
      </c>
      <c r="R1297" s="27">
        <f t="shared" si="2079"/>
        <v>0</v>
      </c>
      <c r="S1297" s="27">
        <f t="shared" si="2079"/>
        <v>0</v>
      </c>
      <c r="T1297" s="27">
        <f t="shared" si="2079"/>
        <v>0</v>
      </c>
      <c r="U1297" s="27">
        <f t="shared" si="2079"/>
        <v>0</v>
      </c>
      <c r="V1297" s="27">
        <f t="shared" si="2079"/>
        <v>34328.344464000002</v>
      </c>
      <c r="W1297" s="27">
        <f t="shared" si="2079"/>
        <v>0</v>
      </c>
      <c r="X1297" s="27">
        <f t="shared" si="2079"/>
        <v>0</v>
      </c>
      <c r="Y1297" s="27">
        <f t="shared" si="2079"/>
        <v>0</v>
      </c>
      <c r="Z1297" s="27">
        <f t="shared" si="2079"/>
        <v>0</v>
      </c>
      <c r="AA1297" s="27">
        <f t="shared" si="2079"/>
        <v>0</v>
      </c>
      <c r="AB1297" s="27">
        <f t="shared" si="2079"/>
        <v>0</v>
      </c>
      <c r="AC1297" s="56"/>
      <c r="AD1297" s="23"/>
    </row>
    <row r="1298" spans="1:30" s="14" customFormat="1" ht="12.5">
      <c r="A1298" s="45" t="s">
        <v>50</v>
      </c>
      <c r="B1298" s="30">
        <f>SUM(B1296:B1296)</f>
        <v>1972893.317138647</v>
      </c>
      <c r="C1298" s="46">
        <f>SUM(C1296:C1296)</f>
        <v>164407.78</v>
      </c>
      <c r="D1298" s="30">
        <f t="shared" ref="D1298" si="2080">D1297</f>
        <v>0</v>
      </c>
      <c r="E1298" s="30">
        <f t="shared" ref="E1298" si="2081">E1297</f>
        <v>10620.742588000001</v>
      </c>
      <c r="F1298" s="30">
        <f t="shared" ref="F1298:AB1298" si="2082">F1297</f>
        <v>14369.239972000001</v>
      </c>
      <c r="G1298" s="30">
        <f t="shared" si="2082"/>
        <v>0</v>
      </c>
      <c r="H1298" s="30">
        <f t="shared" si="2082"/>
        <v>32454.095771999997</v>
      </c>
      <c r="I1298" s="30">
        <f t="shared" si="2082"/>
        <v>3551.208048</v>
      </c>
      <c r="J1298" s="30">
        <f t="shared" si="2082"/>
        <v>970.00590199999999</v>
      </c>
      <c r="K1298" s="30">
        <f t="shared" si="2082"/>
        <v>1676.9593560000001</v>
      </c>
      <c r="L1298" s="30">
        <f t="shared" si="2082"/>
        <v>16.440778000000002</v>
      </c>
      <c r="M1298" s="30">
        <f t="shared" si="2082"/>
        <v>0</v>
      </c>
      <c r="N1298" s="30">
        <f t="shared" si="2082"/>
        <v>65680.908110000004</v>
      </c>
      <c r="O1298" s="30">
        <f t="shared" si="2082"/>
        <v>739.8350099999999</v>
      </c>
      <c r="P1298" s="30">
        <f t="shared" si="2082"/>
        <v>0</v>
      </c>
      <c r="Q1298" s="30">
        <f t="shared" si="2082"/>
        <v>0</v>
      </c>
      <c r="R1298" s="30">
        <f t="shared" si="2082"/>
        <v>0</v>
      </c>
      <c r="S1298" s="30">
        <f t="shared" si="2082"/>
        <v>0</v>
      </c>
      <c r="T1298" s="30">
        <f t="shared" si="2082"/>
        <v>0</v>
      </c>
      <c r="U1298" s="30">
        <f t="shared" si="2082"/>
        <v>0</v>
      </c>
      <c r="V1298" s="30">
        <f t="shared" si="2082"/>
        <v>34328.344464000002</v>
      </c>
      <c r="W1298" s="30">
        <f t="shared" si="2082"/>
        <v>0</v>
      </c>
      <c r="X1298" s="30">
        <f t="shared" si="2082"/>
        <v>0</v>
      </c>
      <c r="Y1298" s="30">
        <f t="shared" si="2082"/>
        <v>0</v>
      </c>
      <c r="Z1298" s="30">
        <f t="shared" si="2082"/>
        <v>0</v>
      </c>
      <c r="AA1298" s="30">
        <f t="shared" si="2082"/>
        <v>0</v>
      </c>
      <c r="AB1298" s="30">
        <f t="shared" si="2082"/>
        <v>0</v>
      </c>
      <c r="AC1298" s="56"/>
      <c r="AD1298" s="23"/>
    </row>
    <row r="1299" spans="1:30" s="14" customFormat="1" ht="12.5">
      <c r="A1299" s="13"/>
      <c r="B1299" s="6"/>
      <c r="C1299" s="143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56"/>
      <c r="AD1299" s="23"/>
    </row>
    <row r="1300" spans="1:30" s="14" customFormat="1" ht="12.5">
      <c r="A1300" s="13"/>
      <c r="B1300" s="6"/>
      <c r="C1300" s="143"/>
      <c r="D1300" s="27"/>
      <c r="E1300" s="27"/>
      <c r="F1300" s="27"/>
      <c r="G1300" s="27"/>
      <c r="H1300" s="27"/>
      <c r="I1300" s="27"/>
      <c r="J1300" s="27"/>
      <c r="K1300" s="27"/>
      <c r="L1300" s="27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7"/>
      <c r="X1300" s="27"/>
      <c r="Y1300" s="27"/>
      <c r="Z1300" s="27"/>
      <c r="AA1300" s="27"/>
      <c r="AB1300" s="27"/>
      <c r="AC1300" s="56"/>
      <c r="AD1300" s="23"/>
    </row>
    <row r="1301" spans="1:30" s="14" customFormat="1" thickBot="1">
      <c r="A1301" s="66" t="s">
        <v>500</v>
      </c>
      <c r="B1301" s="65"/>
      <c r="C1301" s="157"/>
      <c r="D1301" s="65"/>
      <c r="E1301" s="65"/>
      <c r="F1301" s="19"/>
      <c r="G1301" s="19"/>
      <c r="H1301" s="19"/>
      <c r="I1301" s="19"/>
      <c r="J1301" s="19"/>
      <c r="K1301" s="19"/>
      <c r="L1301" s="19"/>
      <c r="M1301" s="19"/>
      <c r="N1301" s="19"/>
      <c r="O1301" s="19"/>
      <c r="P1301" s="19"/>
      <c r="Q1301" s="19"/>
      <c r="R1301" s="19"/>
      <c r="S1301" s="19"/>
      <c r="T1301" s="19"/>
      <c r="U1301" s="19"/>
      <c r="V1301" s="19"/>
      <c r="W1301" s="19"/>
      <c r="X1301" s="19"/>
      <c r="Y1301" s="19"/>
      <c r="Z1301" s="19"/>
      <c r="AA1301" s="19"/>
      <c r="AB1301" s="19"/>
      <c r="AC1301" s="56"/>
      <c r="AD1301" s="23"/>
    </row>
    <row r="1302" spans="1:30" s="14" customFormat="1" thickBot="1">
      <c r="A1302" s="93" t="s">
        <v>1</v>
      </c>
      <c r="B1302" s="94" t="s">
        <v>2</v>
      </c>
      <c r="C1302" s="129" t="s">
        <v>3</v>
      </c>
      <c r="D1302" s="198" t="s">
        <v>4</v>
      </c>
      <c r="E1302" s="199"/>
      <c r="F1302" s="199"/>
      <c r="G1302" s="199"/>
      <c r="H1302" s="199"/>
      <c r="I1302" s="199"/>
      <c r="J1302" s="199"/>
      <c r="K1302" s="199"/>
      <c r="L1302" s="199"/>
      <c r="M1302" s="199"/>
      <c r="N1302" s="199"/>
      <c r="O1302" s="199"/>
      <c r="P1302" s="199"/>
      <c r="Q1302" s="199"/>
      <c r="R1302" s="199"/>
      <c r="S1302" s="199"/>
      <c r="T1302" s="199"/>
      <c r="U1302" s="199"/>
      <c r="V1302" s="199"/>
      <c r="W1302" s="199"/>
      <c r="X1302" s="199"/>
      <c r="Y1302" s="199"/>
      <c r="Z1302" s="103"/>
      <c r="AA1302" s="103"/>
      <c r="AB1302" s="103"/>
      <c r="AC1302" s="56"/>
      <c r="AD1302" s="23"/>
    </row>
    <row r="1303" spans="1:30" s="14" customFormat="1" ht="12.5">
      <c r="A1303" s="95" t="s">
        <v>5</v>
      </c>
      <c r="B1303" s="96" t="s">
        <v>6</v>
      </c>
      <c r="C1303" s="130" t="s">
        <v>6</v>
      </c>
      <c r="D1303" s="97"/>
      <c r="E1303" s="98"/>
      <c r="F1303" s="98"/>
      <c r="G1303" s="98"/>
      <c r="H1303" s="98"/>
      <c r="I1303" s="98"/>
      <c r="J1303" s="98"/>
      <c r="K1303" s="98"/>
      <c r="L1303" s="98"/>
      <c r="M1303" s="98"/>
      <c r="N1303" s="98"/>
      <c r="O1303" s="98"/>
      <c r="P1303" s="98"/>
      <c r="Q1303" s="98"/>
      <c r="R1303" s="98"/>
      <c r="S1303" s="98"/>
      <c r="T1303" s="98"/>
      <c r="U1303" s="98"/>
      <c r="V1303" s="98"/>
      <c r="W1303" s="98"/>
      <c r="X1303" s="98"/>
      <c r="Y1303" s="99"/>
      <c r="Z1303" s="96" t="s">
        <v>7</v>
      </c>
      <c r="AA1303" s="96"/>
      <c r="AB1303" s="96"/>
      <c r="AC1303" s="56"/>
      <c r="AD1303" s="23"/>
    </row>
    <row r="1304" spans="1:30" s="14" customFormat="1" ht="12.5">
      <c r="A1304" s="95" t="s">
        <v>8</v>
      </c>
      <c r="B1304" s="96" t="s">
        <v>9</v>
      </c>
      <c r="C1304" s="130" t="s">
        <v>9</v>
      </c>
      <c r="D1304" s="100" t="s">
        <v>10</v>
      </c>
      <c r="E1304" s="96" t="s">
        <v>11</v>
      </c>
      <c r="F1304" s="96" t="s">
        <v>12</v>
      </c>
      <c r="G1304" s="96" t="s">
        <v>13</v>
      </c>
      <c r="H1304" s="96" t="s">
        <v>14</v>
      </c>
      <c r="I1304" s="96" t="s">
        <v>15</v>
      </c>
      <c r="J1304" s="96" t="s">
        <v>16</v>
      </c>
      <c r="K1304" s="96" t="s">
        <v>17</v>
      </c>
      <c r="L1304" s="96" t="s">
        <v>18</v>
      </c>
      <c r="M1304" s="96" t="s">
        <v>19</v>
      </c>
      <c r="N1304" s="96" t="s">
        <v>20</v>
      </c>
      <c r="O1304" s="96" t="s">
        <v>169</v>
      </c>
      <c r="P1304" s="96" t="s">
        <v>21</v>
      </c>
      <c r="Q1304" s="96" t="s">
        <v>22</v>
      </c>
      <c r="R1304" s="96" t="s">
        <v>23</v>
      </c>
      <c r="S1304" s="96" t="s">
        <v>24</v>
      </c>
      <c r="T1304" s="96" t="s">
        <v>25</v>
      </c>
      <c r="U1304" s="96" t="s">
        <v>26</v>
      </c>
      <c r="V1304" s="96" t="s">
        <v>27</v>
      </c>
      <c r="W1304" s="96" t="s">
        <v>28</v>
      </c>
      <c r="X1304" s="96" t="s">
        <v>29</v>
      </c>
      <c r="Y1304" s="96" t="s">
        <v>30</v>
      </c>
      <c r="Z1304" s="96" t="s">
        <v>31</v>
      </c>
      <c r="AA1304" s="96" t="s">
        <v>484</v>
      </c>
      <c r="AB1304" s="96" t="s">
        <v>467</v>
      </c>
      <c r="AC1304" s="56"/>
      <c r="AD1304" s="23"/>
    </row>
    <row r="1305" spans="1:30" s="14" customFormat="1" ht="12.5">
      <c r="A1305" s="95"/>
      <c r="B1305" s="96"/>
      <c r="C1305" s="130" t="s">
        <v>673</v>
      </c>
      <c r="D1305" s="101"/>
      <c r="E1305" s="102"/>
      <c r="F1305" s="102"/>
      <c r="G1305" s="102"/>
      <c r="H1305" s="102"/>
      <c r="I1305" s="102"/>
      <c r="J1305" s="102"/>
      <c r="K1305" s="102"/>
      <c r="L1305" s="102"/>
      <c r="M1305" s="102"/>
      <c r="N1305" s="102"/>
      <c r="O1305" s="102"/>
      <c r="P1305" s="102"/>
      <c r="Q1305" s="102"/>
      <c r="R1305" s="102"/>
      <c r="S1305" s="102"/>
      <c r="T1305" s="102"/>
      <c r="U1305" s="102"/>
      <c r="V1305" s="102"/>
      <c r="W1305" s="102"/>
      <c r="X1305" s="102"/>
      <c r="Y1305" s="102"/>
      <c r="Z1305" s="102"/>
      <c r="AA1305" s="102"/>
      <c r="AB1305" s="102"/>
      <c r="AC1305" s="56"/>
      <c r="AD1305" s="23"/>
    </row>
    <row r="1306" spans="1:30" s="14" customFormat="1" ht="12.5">
      <c r="A1306" s="111" t="s">
        <v>367</v>
      </c>
      <c r="B1306" s="26">
        <v>12339041.838905456</v>
      </c>
      <c r="C1306" s="134">
        <f>ROUND(B1306/12,2)</f>
        <v>1028253.49</v>
      </c>
      <c r="D1306" s="17"/>
      <c r="E1306" s="39">
        <v>6.4600000000000005E-2</v>
      </c>
      <c r="F1306" s="4">
        <v>8.7400000000000005E-2</v>
      </c>
      <c r="G1306" s="16"/>
      <c r="H1306" s="17">
        <v>0.19739999999999999</v>
      </c>
      <c r="I1306" s="17">
        <v>2.1600000000000001E-2</v>
      </c>
      <c r="J1306" s="17">
        <v>5.8999999999999999E-3</v>
      </c>
      <c r="K1306" s="17">
        <v>1.0200000000000001E-2</v>
      </c>
      <c r="L1306" s="4">
        <v>1E-4</v>
      </c>
      <c r="M1306" s="17"/>
      <c r="N1306" s="17">
        <v>0.39950000000000002</v>
      </c>
      <c r="O1306" s="17">
        <v>4.4999999999999997E-3</v>
      </c>
      <c r="P1306" s="17"/>
      <c r="Q1306" s="17"/>
      <c r="R1306" s="17"/>
      <c r="S1306" s="17"/>
      <c r="T1306" s="17"/>
      <c r="U1306" s="17"/>
      <c r="V1306" s="17">
        <v>0.20880000000000001</v>
      </c>
      <c r="W1306" s="17"/>
      <c r="X1306" s="17"/>
      <c r="Y1306" s="17"/>
      <c r="Z1306" s="17"/>
      <c r="AA1306" s="17"/>
      <c r="AB1306" s="17"/>
      <c r="AC1306" s="56"/>
      <c r="AD1306" s="23"/>
    </row>
    <row r="1307" spans="1:30" s="14" customFormat="1" ht="12.5">
      <c r="A1307" s="47" t="s">
        <v>368</v>
      </c>
      <c r="B1307" s="119"/>
      <c r="C1307" s="132"/>
      <c r="D1307" s="27">
        <f>$C1306*D1306</f>
        <v>0</v>
      </c>
      <c r="E1307" s="27">
        <f>$C1306*E1306</f>
        <v>66425.175454000011</v>
      </c>
      <c r="F1307" s="27">
        <f t="shared" ref="F1307" si="2083">$C1306*F1306</f>
        <v>89869.355026000005</v>
      </c>
      <c r="G1307" s="27">
        <f t="shared" ref="G1307" si="2084">$C1306*G1306</f>
        <v>0</v>
      </c>
      <c r="H1307" s="27">
        <f t="shared" ref="H1307:AB1307" si="2085">$C1306*H1306</f>
        <v>202977.23892599999</v>
      </c>
      <c r="I1307" s="27">
        <f t="shared" si="2085"/>
        <v>22210.275384</v>
      </c>
      <c r="J1307" s="27">
        <f t="shared" si="2085"/>
        <v>6066.6955909999997</v>
      </c>
      <c r="K1307" s="27">
        <f t="shared" si="2085"/>
        <v>10488.185598</v>
      </c>
      <c r="L1307" s="27">
        <f t="shared" si="2085"/>
        <v>102.825349</v>
      </c>
      <c r="M1307" s="27">
        <f t="shared" si="2085"/>
        <v>0</v>
      </c>
      <c r="N1307" s="27">
        <f t="shared" si="2085"/>
        <v>410787.26925499999</v>
      </c>
      <c r="O1307" s="27">
        <f t="shared" si="2085"/>
        <v>4627.1407049999998</v>
      </c>
      <c r="P1307" s="27">
        <f t="shared" si="2085"/>
        <v>0</v>
      </c>
      <c r="Q1307" s="27">
        <f t="shared" si="2085"/>
        <v>0</v>
      </c>
      <c r="R1307" s="27">
        <f t="shared" si="2085"/>
        <v>0</v>
      </c>
      <c r="S1307" s="27">
        <f t="shared" si="2085"/>
        <v>0</v>
      </c>
      <c r="T1307" s="27">
        <f t="shared" si="2085"/>
        <v>0</v>
      </c>
      <c r="U1307" s="27">
        <f t="shared" si="2085"/>
        <v>0</v>
      </c>
      <c r="V1307" s="27">
        <f t="shared" si="2085"/>
        <v>214699.32871200002</v>
      </c>
      <c r="W1307" s="27">
        <f t="shared" si="2085"/>
        <v>0</v>
      </c>
      <c r="X1307" s="27">
        <f t="shared" si="2085"/>
        <v>0</v>
      </c>
      <c r="Y1307" s="27">
        <f t="shared" si="2085"/>
        <v>0</v>
      </c>
      <c r="Z1307" s="27">
        <f t="shared" si="2085"/>
        <v>0</v>
      </c>
      <c r="AA1307" s="27">
        <f t="shared" si="2085"/>
        <v>0</v>
      </c>
      <c r="AB1307" s="27">
        <f t="shared" si="2085"/>
        <v>0</v>
      </c>
      <c r="AC1307" s="56"/>
      <c r="AD1307" s="23"/>
    </row>
    <row r="1308" spans="1:30" s="14" customFormat="1" ht="12.5">
      <c r="A1308" s="47" t="s">
        <v>369</v>
      </c>
      <c r="B1308" s="120"/>
      <c r="C1308" s="132"/>
      <c r="D1308" s="17"/>
      <c r="E1308" s="39"/>
      <c r="F1308" s="16"/>
      <c r="G1308" s="16"/>
      <c r="H1308" s="17"/>
      <c r="I1308" s="17"/>
      <c r="J1308" s="17"/>
      <c r="K1308" s="17"/>
      <c r="L1308" s="16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56"/>
      <c r="AD1308" s="23"/>
    </row>
    <row r="1309" spans="1:30" s="14" customFormat="1" ht="12.5">
      <c r="A1309" s="47" t="s">
        <v>370</v>
      </c>
      <c r="B1309" s="120"/>
      <c r="C1309" s="132"/>
      <c r="D1309" s="27"/>
      <c r="E1309" s="27"/>
      <c r="F1309" s="27"/>
      <c r="G1309" s="27"/>
      <c r="H1309" s="27"/>
      <c r="I1309" s="27"/>
      <c r="J1309" s="27"/>
      <c r="K1309" s="27"/>
      <c r="L1309" s="27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7"/>
      <c r="X1309" s="27"/>
      <c r="Y1309" s="27"/>
      <c r="Z1309" s="27"/>
      <c r="AA1309" s="27"/>
      <c r="AB1309" s="27"/>
      <c r="AC1309" s="56"/>
      <c r="AD1309" s="23"/>
    </row>
    <row r="1310" spans="1:30" s="14" customFormat="1" ht="12.5">
      <c r="A1310" s="118"/>
      <c r="B1310" s="49"/>
      <c r="C1310" s="133"/>
      <c r="D1310" s="27"/>
      <c r="E1310" s="27"/>
      <c r="F1310" s="27"/>
      <c r="G1310" s="27"/>
      <c r="H1310" s="27"/>
      <c r="I1310" s="27"/>
      <c r="J1310" s="27"/>
      <c r="K1310" s="27"/>
      <c r="L1310" s="27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7"/>
      <c r="X1310" s="27"/>
      <c r="Y1310" s="27"/>
      <c r="Z1310" s="27"/>
      <c r="AA1310" s="27"/>
      <c r="AB1310" s="27"/>
      <c r="AC1310" s="56"/>
      <c r="AD1310" s="23"/>
    </row>
    <row r="1311" spans="1:30" s="14" customFormat="1" ht="12.5">
      <c r="A1311" s="111" t="s">
        <v>614</v>
      </c>
      <c r="B1311" s="26">
        <f>SUM(2723841.63341819*0*0.5)+(2723841.63341819*0.2673*0.5)</f>
        <v>364041.43430634105</v>
      </c>
      <c r="C1311" s="134">
        <f>ROUND(B1311/12,2)</f>
        <v>30336.79</v>
      </c>
      <c r="D1311" s="35">
        <v>1.5800000000000002E-2</v>
      </c>
      <c r="E1311" s="35">
        <v>0.1371</v>
      </c>
      <c r="F1311" s="35">
        <v>5.4899999999999997E-2</v>
      </c>
      <c r="G1311" s="35">
        <v>7.6899999999999996E-2</v>
      </c>
      <c r="H1311" s="35">
        <v>4.1599999999999998E-2</v>
      </c>
      <c r="I1311" s="35">
        <v>0.13250000000000001</v>
      </c>
      <c r="J1311" s="35">
        <v>2.07E-2</v>
      </c>
      <c r="K1311" s="35">
        <v>3.1800000000000002E-2</v>
      </c>
      <c r="L1311" s="35">
        <v>1.6500000000000001E-2</v>
      </c>
      <c r="M1311" s="35">
        <v>2.5700000000000001E-2</v>
      </c>
      <c r="N1311" s="35">
        <v>0.14199999999999999</v>
      </c>
      <c r="O1311" s="35">
        <v>2.3E-2</v>
      </c>
      <c r="P1311" s="35">
        <v>0</v>
      </c>
      <c r="Q1311" s="35">
        <v>3.7999999999999999E-2</v>
      </c>
      <c r="R1311" s="35">
        <v>1.8800000000000001E-2</v>
      </c>
      <c r="S1311" s="35">
        <v>4.1999999999999997E-3</v>
      </c>
      <c r="T1311" s="35">
        <v>5.3199999999999997E-2</v>
      </c>
      <c r="U1311" s="35">
        <v>1.8100000000000002E-2</v>
      </c>
      <c r="V1311" s="35">
        <v>3.7900000000000003E-2</v>
      </c>
      <c r="W1311" s="35">
        <v>4.58E-2</v>
      </c>
      <c r="X1311" s="35">
        <v>6.2399999999999997E-2</v>
      </c>
      <c r="Y1311" s="35">
        <v>2.5000000000000001E-3</v>
      </c>
      <c r="Z1311" s="4">
        <v>0</v>
      </c>
      <c r="AA1311" s="4">
        <v>5.9999999999999995E-4</v>
      </c>
      <c r="AB1311" s="4">
        <v>0</v>
      </c>
      <c r="AC1311" s="56"/>
      <c r="AD1311" s="23"/>
    </row>
    <row r="1312" spans="1:30" s="14" customFormat="1" ht="12.5">
      <c r="A1312" s="47"/>
      <c r="B1312" s="119"/>
      <c r="C1312" s="132"/>
      <c r="D1312" s="27">
        <f>$C1311*D1311</f>
        <v>479.32128200000005</v>
      </c>
      <c r="E1312" s="27">
        <f>$C1311*E1311</f>
        <v>4159.1739090000001</v>
      </c>
      <c r="F1312" s="27">
        <f t="shared" ref="F1312:AB1312" si="2086">$C1311*F1311</f>
        <v>1665.489771</v>
      </c>
      <c r="G1312" s="27">
        <f t="shared" si="2086"/>
        <v>2332.8991510000001</v>
      </c>
      <c r="H1312" s="27">
        <f t="shared" si="2086"/>
        <v>1262.010464</v>
      </c>
      <c r="I1312" s="27">
        <f t="shared" si="2086"/>
        <v>4019.6246750000005</v>
      </c>
      <c r="J1312" s="27">
        <f t="shared" si="2086"/>
        <v>627.97155299999997</v>
      </c>
      <c r="K1312" s="27">
        <f t="shared" si="2086"/>
        <v>964.70992200000012</v>
      </c>
      <c r="L1312" s="27">
        <f t="shared" si="2086"/>
        <v>500.55703500000004</v>
      </c>
      <c r="M1312" s="27">
        <f t="shared" si="2086"/>
        <v>779.65550300000007</v>
      </c>
      <c r="N1312" s="27">
        <f t="shared" si="2086"/>
        <v>4307.8241799999996</v>
      </c>
      <c r="O1312" s="27">
        <f t="shared" si="2086"/>
        <v>697.74617000000001</v>
      </c>
      <c r="P1312" s="27">
        <f t="shared" si="2086"/>
        <v>0</v>
      </c>
      <c r="Q1312" s="27">
        <f t="shared" si="2086"/>
        <v>1152.79802</v>
      </c>
      <c r="R1312" s="27">
        <f t="shared" si="2086"/>
        <v>570.33165200000008</v>
      </c>
      <c r="S1312" s="27">
        <f t="shared" si="2086"/>
        <v>127.414518</v>
      </c>
      <c r="T1312" s="27">
        <f t="shared" si="2086"/>
        <v>1613.917228</v>
      </c>
      <c r="U1312" s="27">
        <f t="shared" si="2086"/>
        <v>549.09589900000003</v>
      </c>
      <c r="V1312" s="27">
        <f t="shared" si="2086"/>
        <v>1149.7643410000001</v>
      </c>
      <c r="W1312" s="27">
        <f t="shared" si="2086"/>
        <v>1389.424982</v>
      </c>
      <c r="X1312" s="27">
        <f t="shared" si="2086"/>
        <v>1893.0156959999999</v>
      </c>
      <c r="Y1312" s="27">
        <f t="shared" si="2086"/>
        <v>75.841975000000005</v>
      </c>
      <c r="Z1312" s="27">
        <f t="shared" si="2086"/>
        <v>0</v>
      </c>
      <c r="AA1312" s="27">
        <f t="shared" si="2086"/>
        <v>18.202074</v>
      </c>
      <c r="AB1312" s="27">
        <f t="shared" si="2086"/>
        <v>0</v>
      </c>
      <c r="AC1312" s="56"/>
      <c r="AD1312" s="23"/>
    </row>
    <row r="1313" spans="1:30" s="14" customFormat="1" ht="12.5">
      <c r="A1313" s="111" t="s">
        <v>682</v>
      </c>
      <c r="B1313" s="26">
        <f>SUM(2723841.63341819*0.2673*0.5)</f>
        <v>364041.43430634105</v>
      </c>
      <c r="C1313" s="134">
        <f>ROUND(B1313/12,2)</f>
        <v>30336.79</v>
      </c>
      <c r="D1313" s="24"/>
      <c r="E1313" s="34"/>
      <c r="F1313" s="4"/>
      <c r="G1313" s="4"/>
      <c r="H1313" s="7"/>
      <c r="I1313" s="7"/>
      <c r="J1313" s="7"/>
      <c r="K1313" s="7"/>
      <c r="L1313" s="4"/>
      <c r="M1313" s="7"/>
      <c r="N1313" s="7"/>
      <c r="O1313" s="7"/>
      <c r="P1313" s="7"/>
      <c r="Q1313" s="7"/>
      <c r="R1313" s="7"/>
      <c r="S1313" s="7"/>
      <c r="T1313" s="7">
        <v>1</v>
      </c>
      <c r="U1313" s="7"/>
      <c r="V1313" s="7"/>
      <c r="W1313" s="7"/>
      <c r="X1313" s="7"/>
      <c r="Y1313" s="7"/>
      <c r="Z1313" s="7"/>
      <c r="AA1313" s="7"/>
      <c r="AB1313" s="7"/>
      <c r="AC1313" s="56"/>
      <c r="AD1313" s="23"/>
    </row>
    <row r="1314" spans="1:30" s="14" customFormat="1" ht="12.5">
      <c r="A1314" s="47"/>
      <c r="B1314" s="119"/>
      <c r="C1314" s="132"/>
      <c r="D1314" s="27">
        <f>$C1313*D1313</f>
        <v>0</v>
      </c>
      <c r="E1314" s="27">
        <f>$C1313*E1313</f>
        <v>0</v>
      </c>
      <c r="F1314" s="27">
        <f t="shared" ref="F1314:AB1314" si="2087">$C1313*F1313</f>
        <v>0</v>
      </c>
      <c r="G1314" s="27">
        <f t="shared" si="2087"/>
        <v>0</v>
      </c>
      <c r="H1314" s="27">
        <f t="shared" si="2087"/>
        <v>0</v>
      </c>
      <c r="I1314" s="27">
        <f t="shared" si="2087"/>
        <v>0</v>
      </c>
      <c r="J1314" s="27">
        <f t="shared" si="2087"/>
        <v>0</v>
      </c>
      <c r="K1314" s="27">
        <f t="shared" si="2087"/>
        <v>0</v>
      </c>
      <c r="L1314" s="27">
        <f t="shared" si="2087"/>
        <v>0</v>
      </c>
      <c r="M1314" s="27">
        <f t="shared" si="2087"/>
        <v>0</v>
      </c>
      <c r="N1314" s="27">
        <f t="shared" si="2087"/>
        <v>0</v>
      </c>
      <c r="O1314" s="27">
        <f t="shared" si="2087"/>
        <v>0</v>
      </c>
      <c r="P1314" s="27">
        <f t="shared" si="2087"/>
        <v>0</v>
      </c>
      <c r="Q1314" s="27">
        <f t="shared" si="2087"/>
        <v>0</v>
      </c>
      <c r="R1314" s="27">
        <f t="shared" si="2087"/>
        <v>0</v>
      </c>
      <c r="S1314" s="27">
        <f t="shared" si="2087"/>
        <v>0</v>
      </c>
      <c r="T1314" s="27">
        <f t="shared" si="2087"/>
        <v>30336.79</v>
      </c>
      <c r="U1314" s="27">
        <f t="shared" si="2087"/>
        <v>0</v>
      </c>
      <c r="V1314" s="27">
        <f t="shared" si="2087"/>
        <v>0</v>
      </c>
      <c r="W1314" s="27">
        <f t="shared" si="2087"/>
        <v>0</v>
      </c>
      <c r="X1314" s="27">
        <f t="shared" si="2087"/>
        <v>0</v>
      </c>
      <c r="Y1314" s="27">
        <f t="shared" si="2087"/>
        <v>0</v>
      </c>
      <c r="Z1314" s="27">
        <f t="shared" si="2087"/>
        <v>0</v>
      </c>
      <c r="AA1314" s="27">
        <f t="shared" si="2087"/>
        <v>0</v>
      </c>
      <c r="AB1314" s="27">
        <f t="shared" si="2087"/>
        <v>0</v>
      </c>
      <c r="AC1314" s="56"/>
      <c r="AD1314" s="23"/>
    </row>
    <row r="1315" spans="1:30" s="14" customFormat="1" ht="12.5">
      <c r="A1315" s="111" t="s">
        <v>683</v>
      </c>
      <c r="B1315" s="26">
        <f>SUM(2723841.63341819*0.7327)</f>
        <v>1995758.7648055078</v>
      </c>
      <c r="C1315" s="134">
        <f>ROUND(B1315/12,2)</f>
        <v>166313.23000000001</v>
      </c>
      <c r="D1315" s="24">
        <v>0.13289999999999999</v>
      </c>
      <c r="E1315" s="34"/>
      <c r="F1315" s="4"/>
      <c r="G1315" s="4"/>
      <c r="H1315" s="7"/>
      <c r="I1315" s="7"/>
      <c r="J1315" s="7"/>
      <c r="K1315" s="7"/>
      <c r="L1315" s="4"/>
      <c r="M1315" s="7"/>
      <c r="N1315" s="7"/>
      <c r="O1315" s="7"/>
      <c r="P1315" s="7"/>
      <c r="Q1315" s="7">
        <v>0.32029999999999997</v>
      </c>
      <c r="R1315" s="7"/>
      <c r="S1315" s="7"/>
      <c r="T1315" s="7"/>
      <c r="U1315" s="7"/>
      <c r="V1315" s="7"/>
      <c r="W1315" s="7"/>
      <c r="X1315" s="7">
        <v>0.52590000000000003</v>
      </c>
      <c r="Y1315" s="7">
        <v>2.0899999999999998E-2</v>
      </c>
      <c r="Z1315" s="7"/>
      <c r="AA1315" s="7"/>
      <c r="AB1315" s="7"/>
      <c r="AC1315" s="56"/>
      <c r="AD1315" s="23"/>
    </row>
    <row r="1316" spans="1:30" s="14" customFormat="1" ht="12.5">
      <c r="A1316" s="47"/>
      <c r="B1316" s="119"/>
      <c r="C1316" s="132"/>
      <c r="D1316" s="27">
        <f>$C1315*D1315</f>
        <v>22103.028267000002</v>
      </c>
      <c r="E1316" s="27">
        <f>$C1315*E1315</f>
        <v>0</v>
      </c>
      <c r="F1316" s="27">
        <f t="shared" ref="F1316:AB1316" si="2088">$C1315*F1315</f>
        <v>0</v>
      </c>
      <c r="G1316" s="27">
        <f t="shared" si="2088"/>
        <v>0</v>
      </c>
      <c r="H1316" s="27">
        <f t="shared" si="2088"/>
        <v>0</v>
      </c>
      <c r="I1316" s="27">
        <f t="shared" si="2088"/>
        <v>0</v>
      </c>
      <c r="J1316" s="27">
        <f t="shared" si="2088"/>
        <v>0</v>
      </c>
      <c r="K1316" s="27">
        <f t="shared" si="2088"/>
        <v>0</v>
      </c>
      <c r="L1316" s="27">
        <f t="shared" si="2088"/>
        <v>0</v>
      </c>
      <c r="M1316" s="27">
        <f t="shared" si="2088"/>
        <v>0</v>
      </c>
      <c r="N1316" s="27">
        <f t="shared" si="2088"/>
        <v>0</v>
      </c>
      <c r="O1316" s="27">
        <f t="shared" si="2088"/>
        <v>0</v>
      </c>
      <c r="P1316" s="27">
        <f t="shared" si="2088"/>
        <v>0</v>
      </c>
      <c r="Q1316" s="27">
        <f t="shared" si="2088"/>
        <v>53270.127568999997</v>
      </c>
      <c r="R1316" s="27">
        <f t="shared" si="2088"/>
        <v>0</v>
      </c>
      <c r="S1316" s="27">
        <f t="shared" si="2088"/>
        <v>0</v>
      </c>
      <c r="T1316" s="27">
        <f t="shared" si="2088"/>
        <v>0</v>
      </c>
      <c r="U1316" s="27">
        <f t="shared" si="2088"/>
        <v>0</v>
      </c>
      <c r="V1316" s="27">
        <f t="shared" si="2088"/>
        <v>0</v>
      </c>
      <c r="W1316" s="27">
        <f t="shared" si="2088"/>
        <v>0</v>
      </c>
      <c r="X1316" s="27">
        <f t="shared" si="2088"/>
        <v>87464.127657000005</v>
      </c>
      <c r="Y1316" s="27">
        <f t="shared" si="2088"/>
        <v>3475.9465070000001</v>
      </c>
      <c r="Z1316" s="27">
        <f t="shared" si="2088"/>
        <v>0</v>
      </c>
      <c r="AA1316" s="27">
        <f t="shared" si="2088"/>
        <v>0</v>
      </c>
      <c r="AB1316" s="27">
        <f t="shared" si="2088"/>
        <v>0</v>
      </c>
      <c r="AC1316" s="56"/>
      <c r="AD1316" s="23"/>
    </row>
    <row r="1317" spans="1:30" s="14" customFormat="1" ht="12.5">
      <c r="A1317" s="45" t="s">
        <v>50</v>
      </c>
      <c r="B1317" s="30">
        <f>SUM(B1306:B1315)</f>
        <v>15062883.472323645</v>
      </c>
      <c r="C1317" s="46">
        <f>SUM(C1306:C1315)</f>
        <v>1255240.3</v>
      </c>
      <c r="D1317" s="46">
        <f>D1307+D1312+D1314+D1316</f>
        <v>22582.349549000002</v>
      </c>
      <c r="E1317" s="46">
        <f t="shared" ref="E1317:AB1317" si="2089">E1307+E1312+E1314+E1316</f>
        <v>70584.349363000016</v>
      </c>
      <c r="F1317" s="46">
        <f t="shared" si="2089"/>
        <v>91534.844796999998</v>
      </c>
      <c r="G1317" s="46">
        <f t="shared" si="2089"/>
        <v>2332.8991510000001</v>
      </c>
      <c r="H1317" s="46">
        <f t="shared" si="2089"/>
        <v>204239.24938999998</v>
      </c>
      <c r="I1317" s="46">
        <f t="shared" si="2089"/>
        <v>26229.900059</v>
      </c>
      <c r="J1317" s="46">
        <f t="shared" si="2089"/>
        <v>6694.667144</v>
      </c>
      <c r="K1317" s="46">
        <f t="shared" si="2089"/>
        <v>11452.89552</v>
      </c>
      <c r="L1317" s="46">
        <f t="shared" si="2089"/>
        <v>603.382384</v>
      </c>
      <c r="M1317" s="46">
        <f t="shared" si="2089"/>
        <v>779.65550300000007</v>
      </c>
      <c r="N1317" s="46">
        <f t="shared" si="2089"/>
        <v>415095.09343499999</v>
      </c>
      <c r="O1317" s="46">
        <f t="shared" si="2089"/>
        <v>5324.8868750000001</v>
      </c>
      <c r="P1317" s="46">
        <f t="shared" si="2089"/>
        <v>0</v>
      </c>
      <c r="Q1317" s="46">
        <f t="shared" si="2089"/>
        <v>54422.925588999999</v>
      </c>
      <c r="R1317" s="46">
        <f t="shared" si="2089"/>
        <v>570.33165200000008</v>
      </c>
      <c r="S1317" s="46">
        <f t="shared" si="2089"/>
        <v>127.414518</v>
      </c>
      <c r="T1317" s="46">
        <f t="shared" si="2089"/>
        <v>31950.707227999999</v>
      </c>
      <c r="U1317" s="46">
        <f t="shared" si="2089"/>
        <v>549.09589900000003</v>
      </c>
      <c r="V1317" s="46">
        <f t="shared" si="2089"/>
        <v>215849.09305300002</v>
      </c>
      <c r="W1317" s="46">
        <f t="shared" si="2089"/>
        <v>1389.424982</v>
      </c>
      <c r="X1317" s="46">
        <f t="shared" si="2089"/>
        <v>89357.143353000007</v>
      </c>
      <c r="Y1317" s="46">
        <f t="shared" si="2089"/>
        <v>3551.7884819999999</v>
      </c>
      <c r="Z1317" s="46">
        <f t="shared" si="2089"/>
        <v>0</v>
      </c>
      <c r="AA1317" s="46">
        <f t="shared" si="2089"/>
        <v>18.202074</v>
      </c>
      <c r="AB1317" s="46">
        <f t="shared" si="2089"/>
        <v>0</v>
      </c>
      <c r="AC1317" s="56"/>
      <c r="AD1317" s="23"/>
    </row>
    <row r="1318" spans="1:30" s="14" customFormat="1" ht="12.5">
      <c r="A1318" s="13"/>
      <c r="B1318" s="6"/>
      <c r="C1318" s="143"/>
      <c r="D1318" s="27"/>
      <c r="E1318" s="27"/>
      <c r="F1318" s="27"/>
      <c r="G1318" s="27"/>
      <c r="H1318" s="27"/>
      <c r="I1318" s="27"/>
      <c r="J1318" s="27"/>
      <c r="K1318" s="27"/>
      <c r="L1318" s="27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7"/>
      <c r="X1318" s="27"/>
      <c r="Y1318" s="27"/>
      <c r="Z1318" s="27"/>
      <c r="AA1318" s="27"/>
      <c r="AB1318" s="27"/>
      <c r="AC1318" s="56"/>
      <c r="AD1318" s="23"/>
    </row>
    <row r="1319" spans="1:30" s="14" customFormat="1" ht="12.5">
      <c r="A1319" s="13"/>
      <c r="B1319" s="6"/>
      <c r="C1319" s="143"/>
      <c r="D1319" s="27"/>
      <c r="E1319" s="27"/>
      <c r="F1319" s="27"/>
      <c r="G1319" s="27"/>
      <c r="H1319" s="27"/>
      <c r="I1319" s="27"/>
      <c r="J1319" s="27"/>
      <c r="K1319" s="27"/>
      <c r="L1319" s="27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7"/>
      <c r="X1319" s="27"/>
      <c r="Y1319" s="27"/>
      <c r="Z1319" s="27"/>
      <c r="AA1319" s="27"/>
      <c r="AB1319" s="27"/>
      <c r="AC1319" s="56"/>
      <c r="AD1319" s="23"/>
    </row>
    <row r="1320" spans="1:30" s="14" customFormat="1" thickBot="1">
      <c r="A1320" s="66" t="s">
        <v>502</v>
      </c>
      <c r="B1320" s="65"/>
      <c r="C1320" s="157"/>
      <c r="D1320" s="65"/>
      <c r="E1320" s="19"/>
      <c r="F1320" s="19"/>
      <c r="G1320" s="19"/>
      <c r="H1320" s="19"/>
      <c r="I1320" s="19"/>
      <c r="J1320" s="19"/>
      <c r="K1320" s="19"/>
      <c r="L1320" s="19"/>
      <c r="M1320" s="19"/>
      <c r="N1320" s="19"/>
      <c r="O1320" s="19"/>
      <c r="P1320" s="19"/>
      <c r="Q1320" s="19"/>
      <c r="R1320" s="19"/>
      <c r="S1320" s="19"/>
      <c r="T1320" s="19"/>
      <c r="U1320" s="19"/>
      <c r="V1320" s="19"/>
      <c r="W1320" s="19"/>
      <c r="X1320" s="19"/>
      <c r="Y1320" s="19"/>
      <c r="Z1320" s="19"/>
      <c r="AA1320" s="19"/>
      <c r="AB1320" s="19"/>
      <c r="AC1320" s="56"/>
      <c r="AD1320" s="23"/>
    </row>
    <row r="1321" spans="1:30" s="14" customFormat="1" thickBot="1">
      <c r="A1321" s="93" t="s">
        <v>1</v>
      </c>
      <c r="B1321" s="94" t="s">
        <v>2</v>
      </c>
      <c r="C1321" s="129" t="s">
        <v>3</v>
      </c>
      <c r="D1321" s="198" t="s">
        <v>4</v>
      </c>
      <c r="E1321" s="199"/>
      <c r="F1321" s="199"/>
      <c r="G1321" s="199"/>
      <c r="H1321" s="199"/>
      <c r="I1321" s="199"/>
      <c r="J1321" s="199"/>
      <c r="K1321" s="199"/>
      <c r="L1321" s="199"/>
      <c r="M1321" s="199"/>
      <c r="N1321" s="199"/>
      <c r="O1321" s="199"/>
      <c r="P1321" s="199"/>
      <c r="Q1321" s="199"/>
      <c r="R1321" s="199"/>
      <c r="S1321" s="199"/>
      <c r="T1321" s="199"/>
      <c r="U1321" s="199"/>
      <c r="V1321" s="199"/>
      <c r="W1321" s="199"/>
      <c r="X1321" s="199"/>
      <c r="Y1321" s="199"/>
      <c r="Z1321" s="103"/>
      <c r="AA1321" s="103"/>
      <c r="AB1321" s="103"/>
      <c r="AC1321" s="56"/>
      <c r="AD1321" s="23"/>
    </row>
    <row r="1322" spans="1:30" s="14" customFormat="1" ht="12.5">
      <c r="A1322" s="95" t="s">
        <v>5</v>
      </c>
      <c r="B1322" s="96" t="s">
        <v>6</v>
      </c>
      <c r="C1322" s="130" t="s">
        <v>6</v>
      </c>
      <c r="D1322" s="97"/>
      <c r="E1322" s="98"/>
      <c r="F1322" s="98"/>
      <c r="G1322" s="98"/>
      <c r="H1322" s="98"/>
      <c r="I1322" s="98"/>
      <c r="J1322" s="98"/>
      <c r="K1322" s="98"/>
      <c r="L1322" s="98"/>
      <c r="M1322" s="98"/>
      <c r="N1322" s="98"/>
      <c r="O1322" s="98"/>
      <c r="P1322" s="98"/>
      <c r="Q1322" s="98"/>
      <c r="R1322" s="98"/>
      <c r="S1322" s="98"/>
      <c r="T1322" s="98"/>
      <c r="U1322" s="98"/>
      <c r="V1322" s="98"/>
      <c r="W1322" s="98"/>
      <c r="X1322" s="98"/>
      <c r="Y1322" s="99"/>
      <c r="Z1322" s="96" t="s">
        <v>7</v>
      </c>
      <c r="AA1322" s="96"/>
      <c r="AB1322" s="96"/>
      <c r="AC1322" s="56"/>
      <c r="AD1322" s="23"/>
    </row>
    <row r="1323" spans="1:30" s="14" customFormat="1" ht="12.5">
      <c r="A1323" s="95" t="s">
        <v>8</v>
      </c>
      <c r="B1323" s="96" t="s">
        <v>9</v>
      </c>
      <c r="C1323" s="130" t="s">
        <v>9</v>
      </c>
      <c r="D1323" s="100" t="s">
        <v>10</v>
      </c>
      <c r="E1323" s="96" t="s">
        <v>11</v>
      </c>
      <c r="F1323" s="96" t="s">
        <v>12</v>
      </c>
      <c r="G1323" s="96" t="s">
        <v>13</v>
      </c>
      <c r="H1323" s="96" t="s">
        <v>14</v>
      </c>
      <c r="I1323" s="96" t="s">
        <v>15</v>
      </c>
      <c r="J1323" s="96" t="s">
        <v>16</v>
      </c>
      <c r="K1323" s="96" t="s">
        <v>17</v>
      </c>
      <c r="L1323" s="96" t="s">
        <v>18</v>
      </c>
      <c r="M1323" s="96" t="s">
        <v>19</v>
      </c>
      <c r="N1323" s="96" t="s">
        <v>20</v>
      </c>
      <c r="O1323" s="96" t="s">
        <v>169</v>
      </c>
      <c r="P1323" s="96" t="s">
        <v>21</v>
      </c>
      <c r="Q1323" s="96" t="s">
        <v>22</v>
      </c>
      <c r="R1323" s="96" t="s">
        <v>23</v>
      </c>
      <c r="S1323" s="96" t="s">
        <v>24</v>
      </c>
      <c r="T1323" s="96" t="s">
        <v>25</v>
      </c>
      <c r="U1323" s="96" t="s">
        <v>26</v>
      </c>
      <c r="V1323" s="96" t="s">
        <v>27</v>
      </c>
      <c r="W1323" s="96" t="s">
        <v>28</v>
      </c>
      <c r="X1323" s="96" t="s">
        <v>29</v>
      </c>
      <c r="Y1323" s="96" t="s">
        <v>30</v>
      </c>
      <c r="Z1323" s="96" t="s">
        <v>31</v>
      </c>
      <c r="AA1323" s="96" t="s">
        <v>484</v>
      </c>
      <c r="AB1323" s="96" t="s">
        <v>467</v>
      </c>
      <c r="AC1323" s="56"/>
      <c r="AD1323" s="23"/>
    </row>
    <row r="1324" spans="1:30" s="14" customFormat="1" ht="12.5">
      <c r="A1324" s="95"/>
      <c r="B1324" s="96"/>
      <c r="C1324" s="130" t="s">
        <v>673</v>
      </c>
      <c r="D1324" s="101"/>
      <c r="E1324" s="102"/>
      <c r="F1324" s="102"/>
      <c r="G1324" s="102"/>
      <c r="H1324" s="102"/>
      <c r="I1324" s="102"/>
      <c r="J1324" s="102"/>
      <c r="K1324" s="102"/>
      <c r="L1324" s="102"/>
      <c r="M1324" s="102"/>
      <c r="N1324" s="102"/>
      <c r="O1324" s="102"/>
      <c r="P1324" s="102"/>
      <c r="Q1324" s="102"/>
      <c r="R1324" s="102"/>
      <c r="S1324" s="102"/>
      <c r="T1324" s="102"/>
      <c r="U1324" s="102"/>
      <c r="V1324" s="102"/>
      <c r="W1324" s="102"/>
      <c r="X1324" s="102"/>
      <c r="Y1324" s="102"/>
      <c r="Z1324" s="102"/>
      <c r="AA1324" s="102"/>
      <c r="AB1324" s="102"/>
      <c r="AC1324" s="56"/>
      <c r="AD1324" s="23"/>
    </row>
    <row r="1325" spans="1:30" s="14" customFormat="1" ht="12.5">
      <c r="A1325" s="111" t="s">
        <v>506</v>
      </c>
      <c r="B1325" s="26">
        <v>22578434.414240852</v>
      </c>
      <c r="C1325" s="134">
        <f>ROUND(B1325/12,2)</f>
        <v>1881536.2</v>
      </c>
      <c r="D1325" s="17">
        <v>8.0100000000000005E-2</v>
      </c>
      <c r="E1325" s="39"/>
      <c r="F1325" s="4"/>
      <c r="G1325" s="16"/>
      <c r="H1325" s="17">
        <v>1.9400000000000001E-2</v>
      </c>
      <c r="I1325" s="17"/>
      <c r="J1325" s="17"/>
      <c r="K1325" s="17"/>
      <c r="L1325" s="4"/>
      <c r="M1325" s="17">
        <v>0.12989999999999999</v>
      </c>
      <c r="N1325" s="17"/>
      <c r="O1325" s="17"/>
      <c r="P1325" s="17"/>
      <c r="Q1325" s="17">
        <v>0.13850000000000001</v>
      </c>
      <c r="R1325" s="17">
        <v>5.8799999999999998E-2</v>
      </c>
      <c r="S1325" s="17">
        <v>3.4500000000000003E-2</v>
      </c>
      <c r="T1325" s="17">
        <v>0.1762</v>
      </c>
      <c r="U1325" s="17"/>
      <c r="V1325" s="17"/>
      <c r="W1325" s="17">
        <v>0.14849999999999999</v>
      </c>
      <c r="X1325" s="17">
        <v>0.2079</v>
      </c>
      <c r="Y1325" s="17">
        <v>6.1999999999999998E-3</v>
      </c>
      <c r="Z1325" s="17"/>
      <c r="AA1325" s="17"/>
      <c r="AB1325" s="17"/>
      <c r="AC1325" s="56"/>
      <c r="AD1325" s="23"/>
    </row>
    <row r="1326" spans="1:30" s="14" customFormat="1" ht="12.5">
      <c r="A1326" s="72"/>
      <c r="C1326" s="134"/>
      <c r="D1326" s="27">
        <f t="shared" ref="D1326" si="2090">$C1325*D1325</f>
        <v>150711.04962000001</v>
      </c>
      <c r="E1326" s="27">
        <f t="shared" ref="E1326" si="2091">$C1325*E1325</f>
        <v>0</v>
      </c>
      <c r="F1326" s="27">
        <f t="shared" ref="F1326:AB1326" si="2092">$C1325*F1325</f>
        <v>0</v>
      </c>
      <c r="G1326" s="27">
        <f t="shared" si="2092"/>
        <v>0</v>
      </c>
      <c r="H1326" s="27">
        <f t="shared" si="2092"/>
        <v>36501.802280000004</v>
      </c>
      <c r="I1326" s="27">
        <f t="shared" si="2092"/>
        <v>0</v>
      </c>
      <c r="J1326" s="27">
        <f t="shared" si="2092"/>
        <v>0</v>
      </c>
      <c r="K1326" s="27">
        <f t="shared" si="2092"/>
        <v>0</v>
      </c>
      <c r="L1326" s="27">
        <f t="shared" si="2092"/>
        <v>0</v>
      </c>
      <c r="M1326" s="27">
        <f t="shared" si="2092"/>
        <v>244411.55237999998</v>
      </c>
      <c r="N1326" s="27">
        <f t="shared" si="2092"/>
        <v>0</v>
      </c>
      <c r="O1326" s="27">
        <f t="shared" si="2092"/>
        <v>0</v>
      </c>
      <c r="P1326" s="27">
        <f t="shared" si="2092"/>
        <v>0</v>
      </c>
      <c r="Q1326" s="27">
        <f t="shared" si="2092"/>
        <v>260592.76370000001</v>
      </c>
      <c r="R1326" s="27">
        <f t="shared" si="2092"/>
        <v>110634.32855999999</v>
      </c>
      <c r="S1326" s="27">
        <f t="shared" si="2092"/>
        <v>64912.998900000006</v>
      </c>
      <c r="T1326" s="27">
        <f t="shared" si="2092"/>
        <v>331526.67843999999</v>
      </c>
      <c r="U1326" s="27">
        <f t="shared" si="2092"/>
        <v>0</v>
      </c>
      <c r="V1326" s="27">
        <f t="shared" si="2092"/>
        <v>0</v>
      </c>
      <c r="W1326" s="27">
        <f t="shared" si="2092"/>
        <v>279408.12569999998</v>
      </c>
      <c r="X1326" s="27">
        <f t="shared" si="2092"/>
        <v>391171.37598000001</v>
      </c>
      <c r="Y1326" s="27">
        <f t="shared" si="2092"/>
        <v>11665.524439999999</v>
      </c>
      <c r="Z1326" s="27">
        <f t="shared" si="2092"/>
        <v>0</v>
      </c>
      <c r="AA1326" s="27">
        <f t="shared" si="2092"/>
        <v>0</v>
      </c>
      <c r="AB1326" s="27">
        <f t="shared" si="2092"/>
        <v>0</v>
      </c>
      <c r="AC1326" s="56"/>
      <c r="AD1326" s="23"/>
    </row>
    <row r="1327" spans="1:30" s="14" customFormat="1" ht="12.5">
      <c r="A1327" s="45" t="s">
        <v>50</v>
      </c>
      <c r="B1327" s="30">
        <f>SUM(B1325:B1325)</f>
        <v>22578434.414240852</v>
      </c>
      <c r="C1327" s="46">
        <f>SUM(C1325:C1325)</f>
        <v>1881536.2</v>
      </c>
      <c r="D1327" s="46">
        <f>D1326</f>
        <v>150711.04962000001</v>
      </c>
      <c r="E1327" s="46">
        <f>E1326</f>
        <v>0</v>
      </c>
      <c r="F1327" s="46">
        <f t="shared" ref="F1327" si="2093">F1326</f>
        <v>0</v>
      </c>
      <c r="G1327" s="46">
        <f t="shared" ref="G1327" si="2094">G1326</f>
        <v>0</v>
      </c>
      <c r="H1327" s="46">
        <f t="shared" ref="H1327:AB1327" si="2095">H1326</f>
        <v>36501.802280000004</v>
      </c>
      <c r="I1327" s="46">
        <f t="shared" si="2095"/>
        <v>0</v>
      </c>
      <c r="J1327" s="46">
        <f t="shared" si="2095"/>
        <v>0</v>
      </c>
      <c r="K1327" s="46">
        <f t="shared" si="2095"/>
        <v>0</v>
      </c>
      <c r="L1327" s="46">
        <f t="shared" si="2095"/>
        <v>0</v>
      </c>
      <c r="M1327" s="46">
        <f t="shared" si="2095"/>
        <v>244411.55237999998</v>
      </c>
      <c r="N1327" s="46">
        <f t="shared" si="2095"/>
        <v>0</v>
      </c>
      <c r="O1327" s="46">
        <f t="shared" si="2095"/>
        <v>0</v>
      </c>
      <c r="P1327" s="46">
        <f t="shared" si="2095"/>
        <v>0</v>
      </c>
      <c r="Q1327" s="46">
        <f t="shared" si="2095"/>
        <v>260592.76370000001</v>
      </c>
      <c r="R1327" s="46">
        <f t="shared" si="2095"/>
        <v>110634.32855999999</v>
      </c>
      <c r="S1327" s="46">
        <f t="shared" si="2095"/>
        <v>64912.998900000006</v>
      </c>
      <c r="T1327" s="46">
        <f t="shared" si="2095"/>
        <v>331526.67843999999</v>
      </c>
      <c r="U1327" s="46">
        <f t="shared" si="2095"/>
        <v>0</v>
      </c>
      <c r="V1327" s="46">
        <f t="shared" si="2095"/>
        <v>0</v>
      </c>
      <c r="W1327" s="46">
        <f t="shared" si="2095"/>
        <v>279408.12569999998</v>
      </c>
      <c r="X1327" s="46">
        <f t="shared" si="2095"/>
        <v>391171.37598000001</v>
      </c>
      <c r="Y1327" s="46">
        <f t="shared" si="2095"/>
        <v>11665.524439999999</v>
      </c>
      <c r="Z1327" s="46">
        <f t="shared" si="2095"/>
        <v>0</v>
      </c>
      <c r="AA1327" s="46">
        <f t="shared" si="2095"/>
        <v>0</v>
      </c>
      <c r="AB1327" s="46">
        <f t="shared" si="2095"/>
        <v>0</v>
      </c>
      <c r="AC1327" s="56"/>
      <c r="AD1327" s="23"/>
    </row>
    <row r="1328" spans="1:30" s="14" customFormat="1" ht="12.5">
      <c r="A1328" s="13"/>
      <c r="B1328" s="6"/>
      <c r="C1328" s="27"/>
      <c r="D1328" s="27"/>
      <c r="E1328" s="27"/>
      <c r="F1328" s="27"/>
      <c r="G1328" s="27"/>
      <c r="H1328" s="27"/>
      <c r="I1328" s="27"/>
      <c r="J1328" s="27"/>
      <c r="K1328" s="27"/>
      <c r="L1328" s="27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7"/>
      <c r="X1328" s="27"/>
      <c r="Y1328" s="27"/>
      <c r="Z1328" s="27"/>
      <c r="AA1328" s="27"/>
      <c r="AB1328" s="27"/>
      <c r="AC1328" s="56"/>
      <c r="AD1328" s="23"/>
    </row>
    <row r="1329" spans="1:30" s="14" customFormat="1" ht="12.5">
      <c r="A1329" s="13"/>
      <c r="B1329" s="6"/>
      <c r="C1329" s="143"/>
      <c r="D1329" s="27"/>
      <c r="E1329" s="27"/>
      <c r="F1329" s="27"/>
      <c r="G1329" s="27"/>
      <c r="H1329" s="27"/>
      <c r="I1329" s="27"/>
      <c r="J1329" s="27"/>
      <c r="K1329" s="27"/>
      <c r="L1329" s="27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7"/>
      <c r="X1329" s="27"/>
      <c r="Y1329" s="27"/>
      <c r="Z1329" s="27"/>
      <c r="AA1329" s="27"/>
      <c r="AB1329" s="27"/>
      <c r="AC1329" s="56"/>
      <c r="AD1329" s="23"/>
    </row>
    <row r="1330" spans="1:30" s="14" customFormat="1" thickBot="1">
      <c r="A1330" s="66" t="s">
        <v>512</v>
      </c>
      <c r="B1330" s="65"/>
      <c r="C1330" s="157"/>
      <c r="D1330" s="65"/>
      <c r="E1330" s="65"/>
      <c r="F1330" s="65"/>
      <c r="G1330" s="65"/>
      <c r="H1330" s="65"/>
      <c r="I1330" s="65"/>
      <c r="J1330" s="19"/>
      <c r="K1330" s="19"/>
      <c r="L1330" s="19"/>
      <c r="M1330" s="19"/>
      <c r="N1330" s="19"/>
      <c r="O1330" s="19"/>
      <c r="P1330" s="19"/>
      <c r="Q1330" s="19"/>
      <c r="R1330" s="19"/>
      <c r="S1330" s="19"/>
      <c r="T1330" s="19"/>
      <c r="U1330" s="19"/>
      <c r="V1330" s="19"/>
      <c r="W1330" s="19"/>
      <c r="X1330" s="19"/>
      <c r="Y1330" s="19"/>
      <c r="Z1330" s="19"/>
      <c r="AA1330" s="19"/>
      <c r="AB1330" s="19"/>
      <c r="AC1330" s="56"/>
    </row>
    <row r="1331" spans="1:30" s="14" customFormat="1" thickBot="1">
      <c r="A1331" s="93" t="s">
        <v>1</v>
      </c>
      <c r="B1331" s="94" t="s">
        <v>2</v>
      </c>
      <c r="C1331" s="129" t="s">
        <v>3</v>
      </c>
      <c r="D1331" s="198" t="s">
        <v>4</v>
      </c>
      <c r="E1331" s="199"/>
      <c r="F1331" s="199"/>
      <c r="G1331" s="199"/>
      <c r="H1331" s="199"/>
      <c r="I1331" s="199"/>
      <c r="J1331" s="199"/>
      <c r="K1331" s="199"/>
      <c r="L1331" s="199"/>
      <c r="M1331" s="199"/>
      <c r="N1331" s="199"/>
      <c r="O1331" s="199"/>
      <c r="P1331" s="199"/>
      <c r="Q1331" s="199"/>
      <c r="R1331" s="199"/>
      <c r="S1331" s="199"/>
      <c r="T1331" s="199"/>
      <c r="U1331" s="199"/>
      <c r="V1331" s="199"/>
      <c r="W1331" s="199"/>
      <c r="X1331" s="199"/>
      <c r="Y1331" s="199"/>
      <c r="Z1331" s="103"/>
      <c r="AA1331" s="103"/>
      <c r="AB1331" s="103"/>
      <c r="AC1331" s="56"/>
    </row>
    <row r="1332" spans="1:30" ht="12.5">
      <c r="A1332" s="95" t="s">
        <v>5</v>
      </c>
      <c r="B1332" s="96" t="s">
        <v>6</v>
      </c>
      <c r="C1332" s="130" t="s">
        <v>6</v>
      </c>
      <c r="D1332" s="97"/>
      <c r="E1332" s="98"/>
      <c r="F1332" s="98"/>
      <c r="G1332" s="98"/>
      <c r="H1332" s="98"/>
      <c r="I1332" s="98"/>
      <c r="J1332" s="98"/>
      <c r="K1332" s="98"/>
      <c r="L1332" s="98"/>
      <c r="M1332" s="98"/>
      <c r="N1332" s="98"/>
      <c r="O1332" s="98"/>
      <c r="P1332" s="98"/>
      <c r="Q1332" s="98"/>
      <c r="R1332" s="98"/>
      <c r="S1332" s="98"/>
      <c r="T1332" s="98"/>
      <c r="U1332" s="98"/>
      <c r="V1332" s="98"/>
      <c r="W1332" s="98"/>
      <c r="X1332" s="98"/>
      <c r="Y1332" s="99"/>
      <c r="Z1332" s="96" t="s">
        <v>7</v>
      </c>
      <c r="AA1332" s="96"/>
      <c r="AB1332" s="96"/>
      <c r="AC1332" s="56"/>
    </row>
    <row r="1333" spans="1:30" ht="12.5">
      <c r="A1333" s="95" t="s">
        <v>8</v>
      </c>
      <c r="B1333" s="96" t="s">
        <v>9</v>
      </c>
      <c r="C1333" s="130" t="s">
        <v>9</v>
      </c>
      <c r="D1333" s="100" t="s">
        <v>10</v>
      </c>
      <c r="E1333" s="96" t="s">
        <v>11</v>
      </c>
      <c r="F1333" s="96" t="s">
        <v>12</v>
      </c>
      <c r="G1333" s="96" t="s">
        <v>13</v>
      </c>
      <c r="H1333" s="96" t="s">
        <v>14</v>
      </c>
      <c r="I1333" s="96" t="s">
        <v>15</v>
      </c>
      <c r="J1333" s="96" t="s">
        <v>16</v>
      </c>
      <c r="K1333" s="96" t="s">
        <v>17</v>
      </c>
      <c r="L1333" s="96" t="s">
        <v>18</v>
      </c>
      <c r="M1333" s="96" t="s">
        <v>19</v>
      </c>
      <c r="N1333" s="96" t="s">
        <v>20</v>
      </c>
      <c r="O1333" s="96" t="s">
        <v>169</v>
      </c>
      <c r="P1333" s="96" t="s">
        <v>21</v>
      </c>
      <c r="Q1333" s="96" t="s">
        <v>22</v>
      </c>
      <c r="R1333" s="96" t="s">
        <v>23</v>
      </c>
      <c r="S1333" s="96" t="s">
        <v>24</v>
      </c>
      <c r="T1333" s="96" t="s">
        <v>25</v>
      </c>
      <c r="U1333" s="96" t="s">
        <v>26</v>
      </c>
      <c r="V1333" s="96" t="s">
        <v>27</v>
      </c>
      <c r="W1333" s="96" t="s">
        <v>28</v>
      </c>
      <c r="X1333" s="96" t="s">
        <v>29</v>
      </c>
      <c r="Y1333" s="96" t="s">
        <v>30</v>
      </c>
      <c r="Z1333" s="96" t="s">
        <v>31</v>
      </c>
      <c r="AA1333" s="96" t="s">
        <v>484</v>
      </c>
      <c r="AB1333" s="96" t="s">
        <v>467</v>
      </c>
      <c r="AC1333" s="56"/>
    </row>
    <row r="1334" spans="1:30" ht="12.5">
      <c r="A1334" s="95"/>
      <c r="B1334" s="96"/>
      <c r="C1334" s="130" t="s">
        <v>687</v>
      </c>
      <c r="D1334" s="101"/>
      <c r="E1334" s="102"/>
      <c r="F1334" s="102"/>
      <c r="G1334" s="102"/>
      <c r="H1334" s="102"/>
      <c r="I1334" s="102"/>
      <c r="J1334" s="102"/>
      <c r="K1334" s="102"/>
      <c r="L1334" s="102"/>
      <c r="M1334" s="102"/>
      <c r="N1334" s="102"/>
      <c r="O1334" s="102"/>
      <c r="P1334" s="102"/>
      <c r="Q1334" s="102"/>
      <c r="R1334" s="102"/>
      <c r="S1334" s="102"/>
      <c r="T1334" s="102"/>
      <c r="U1334" s="102"/>
      <c r="V1334" s="102"/>
      <c r="W1334" s="102"/>
      <c r="X1334" s="102"/>
      <c r="Y1334" s="102"/>
      <c r="Z1334" s="102"/>
      <c r="AA1334" s="102"/>
      <c r="AB1334" s="102"/>
      <c r="AC1334" s="56"/>
    </row>
    <row r="1335" spans="1:30" s="14" customFormat="1" ht="12.5">
      <c r="A1335" s="105" t="s">
        <v>508</v>
      </c>
      <c r="B1335" s="50">
        <v>799509</v>
      </c>
      <c r="C1335" s="134">
        <f>ROUND(B1335/12,2)</f>
        <v>66625.75</v>
      </c>
      <c r="D1335" s="106">
        <v>9.7000000000000003E-3</v>
      </c>
      <c r="E1335" s="106">
        <v>0.16650000000000001</v>
      </c>
      <c r="F1335" s="106">
        <v>4.9399999999999999E-2</v>
      </c>
      <c r="G1335" s="106">
        <v>7.7700000000000005E-2</v>
      </c>
      <c r="H1335" s="106">
        <v>5.1999999999999998E-2</v>
      </c>
      <c r="I1335" s="106"/>
      <c r="J1335" s="106">
        <v>1.8499999999999999E-2</v>
      </c>
      <c r="K1335" s="106">
        <v>2.29E-2</v>
      </c>
      <c r="L1335" s="106">
        <v>1.43E-2</v>
      </c>
      <c r="M1335" s="106">
        <v>1.7500000000000002E-2</v>
      </c>
      <c r="N1335" s="106">
        <v>0.152</v>
      </c>
      <c r="O1335" s="106">
        <v>6.0000000000000001E-3</v>
      </c>
      <c r="P1335" s="106">
        <v>2.0000000000000001E-4</v>
      </c>
      <c r="Q1335" s="106">
        <v>2.1600000000000001E-2</v>
      </c>
      <c r="R1335" s="106">
        <v>1.72E-2</v>
      </c>
      <c r="S1335" s="106">
        <v>3.3E-3</v>
      </c>
      <c r="T1335" s="106">
        <v>4.3200000000000002E-2</v>
      </c>
      <c r="U1335" s="106">
        <v>4.9799999999999997E-2</v>
      </c>
      <c r="V1335" s="106">
        <v>5.8000000000000003E-2</v>
      </c>
      <c r="W1335" s="106">
        <v>4.7399999999999998E-2</v>
      </c>
      <c r="X1335" s="106">
        <v>5.0799999999999998E-2</v>
      </c>
      <c r="Y1335" s="106">
        <v>1.5E-3</v>
      </c>
      <c r="Z1335" s="107">
        <v>5.0000000000000001E-4</v>
      </c>
      <c r="AA1335" s="107"/>
      <c r="AB1335" s="107">
        <v>0.12</v>
      </c>
      <c r="AC1335" s="56"/>
    </row>
    <row r="1336" spans="1:30" s="14" customFormat="1" ht="12.5">
      <c r="A1336" s="72"/>
      <c r="C1336" s="134"/>
      <c r="D1336" s="27">
        <f t="shared" ref="D1336" si="2096">$C1335*D1335</f>
        <v>646.26977499999998</v>
      </c>
      <c r="E1336" s="27">
        <f t="shared" ref="E1336" si="2097">$C1335*E1335</f>
        <v>11093.187375000001</v>
      </c>
      <c r="F1336" s="27">
        <f t="shared" ref="F1336:AB1336" si="2098">$C1335*F1335</f>
        <v>3291.31205</v>
      </c>
      <c r="G1336" s="27">
        <f t="shared" si="2098"/>
        <v>5176.8207750000001</v>
      </c>
      <c r="H1336" s="27">
        <f t="shared" si="2098"/>
        <v>3464.5389999999998</v>
      </c>
      <c r="I1336" s="27">
        <f t="shared" si="2098"/>
        <v>0</v>
      </c>
      <c r="J1336" s="27">
        <f t="shared" si="2098"/>
        <v>1232.5763749999999</v>
      </c>
      <c r="K1336" s="27">
        <f t="shared" si="2098"/>
        <v>1525.729675</v>
      </c>
      <c r="L1336" s="27">
        <f t="shared" si="2098"/>
        <v>952.74822500000005</v>
      </c>
      <c r="M1336" s="27">
        <f t="shared" si="2098"/>
        <v>1165.9506250000002</v>
      </c>
      <c r="N1336" s="27">
        <f t="shared" si="2098"/>
        <v>10127.114</v>
      </c>
      <c r="O1336" s="27">
        <f t="shared" si="2098"/>
        <v>399.75450000000001</v>
      </c>
      <c r="P1336" s="27">
        <f t="shared" si="2098"/>
        <v>13.325150000000001</v>
      </c>
      <c r="Q1336" s="27">
        <f t="shared" si="2098"/>
        <v>1439.1162000000002</v>
      </c>
      <c r="R1336" s="27">
        <f t="shared" si="2098"/>
        <v>1145.9629</v>
      </c>
      <c r="S1336" s="27">
        <f t="shared" si="2098"/>
        <v>219.86497499999999</v>
      </c>
      <c r="T1336" s="27">
        <f t="shared" si="2098"/>
        <v>2878.2324000000003</v>
      </c>
      <c r="U1336" s="27">
        <f t="shared" si="2098"/>
        <v>3317.9623499999998</v>
      </c>
      <c r="V1336" s="27">
        <f t="shared" si="2098"/>
        <v>3864.2935000000002</v>
      </c>
      <c r="W1336" s="27">
        <f t="shared" si="2098"/>
        <v>3158.0605499999997</v>
      </c>
      <c r="X1336" s="27">
        <f t="shared" si="2098"/>
        <v>3384.5880999999999</v>
      </c>
      <c r="Y1336" s="27">
        <f t="shared" si="2098"/>
        <v>99.938625000000002</v>
      </c>
      <c r="Z1336" s="27">
        <f t="shared" si="2098"/>
        <v>33.312874999999998</v>
      </c>
      <c r="AA1336" s="27">
        <f t="shared" si="2098"/>
        <v>0</v>
      </c>
      <c r="AB1336" s="27">
        <f t="shared" si="2098"/>
        <v>7995.09</v>
      </c>
      <c r="AC1336" s="56"/>
    </row>
    <row r="1337" spans="1:30" s="14" customFormat="1" ht="12.5">
      <c r="A1337" s="105" t="s">
        <v>509</v>
      </c>
      <c r="B1337" s="50">
        <v>758112</v>
      </c>
      <c r="C1337" s="134">
        <f t="shared" ref="C1337:C1341" si="2099">ROUND(B1337/12,2)</f>
        <v>63176</v>
      </c>
      <c r="D1337" s="106">
        <v>9.2999999999999992E-3</v>
      </c>
      <c r="E1337" s="106">
        <v>0.26019999999999999</v>
      </c>
      <c r="F1337" s="106">
        <v>4.19E-2</v>
      </c>
      <c r="G1337" s="106">
        <v>5.9499999999999997E-2</v>
      </c>
      <c r="H1337" s="106">
        <v>4.3799999999999999E-2</v>
      </c>
      <c r="I1337" s="106"/>
      <c r="J1337" s="106">
        <v>1.5800000000000002E-2</v>
      </c>
      <c r="K1337" s="106">
        <v>2.3E-2</v>
      </c>
      <c r="L1337" s="106">
        <v>1.26E-2</v>
      </c>
      <c r="M1337" s="106">
        <v>1.5299999999999999E-2</v>
      </c>
      <c r="N1337" s="106">
        <v>0.14699999999999999</v>
      </c>
      <c r="O1337" s="106">
        <v>9.7999999999999997E-3</v>
      </c>
      <c r="P1337" s="106">
        <v>2.0000000000000001E-4</v>
      </c>
      <c r="Q1337" s="106">
        <v>1.9199999999999998E-2</v>
      </c>
      <c r="R1337" s="106">
        <v>1.3899999999999999E-2</v>
      </c>
      <c r="S1337" s="106">
        <v>5.5999999999999999E-3</v>
      </c>
      <c r="T1337" s="106">
        <v>4.19E-2</v>
      </c>
      <c r="U1337" s="106">
        <v>4.3400000000000001E-2</v>
      </c>
      <c r="V1337" s="106">
        <v>5.0500000000000003E-2</v>
      </c>
      <c r="W1337" s="106">
        <v>4.0300000000000002E-2</v>
      </c>
      <c r="X1337" s="106">
        <v>4.48E-2</v>
      </c>
      <c r="Y1337" s="106">
        <v>1.1999999999999999E-3</v>
      </c>
      <c r="Z1337" s="107">
        <v>8.0000000000000004E-4</v>
      </c>
      <c r="AA1337" s="107"/>
      <c r="AB1337" s="107">
        <v>0.1</v>
      </c>
      <c r="AC1337" s="56"/>
    </row>
    <row r="1338" spans="1:30" s="14" customFormat="1" ht="12.5">
      <c r="A1338" s="72"/>
      <c r="C1338" s="134"/>
      <c r="D1338" s="27">
        <f t="shared" ref="D1338" si="2100">$C1337*D1337</f>
        <v>587.53679999999997</v>
      </c>
      <c r="E1338" s="27">
        <f t="shared" ref="E1338" si="2101">$C1337*E1337</f>
        <v>16438.395199999999</v>
      </c>
      <c r="F1338" s="27">
        <f t="shared" ref="F1338:AB1338" si="2102">$C1337*F1337</f>
        <v>2647.0744</v>
      </c>
      <c r="G1338" s="27">
        <f t="shared" si="2102"/>
        <v>3758.9719999999998</v>
      </c>
      <c r="H1338" s="27">
        <f t="shared" si="2102"/>
        <v>2767.1088</v>
      </c>
      <c r="I1338" s="27">
        <f t="shared" si="2102"/>
        <v>0</v>
      </c>
      <c r="J1338" s="27">
        <f t="shared" si="2102"/>
        <v>998.18080000000009</v>
      </c>
      <c r="K1338" s="27">
        <f t="shared" si="2102"/>
        <v>1453.048</v>
      </c>
      <c r="L1338" s="27">
        <f t="shared" si="2102"/>
        <v>796.01760000000002</v>
      </c>
      <c r="M1338" s="27">
        <f t="shared" si="2102"/>
        <v>966.59280000000001</v>
      </c>
      <c r="N1338" s="27">
        <f t="shared" si="2102"/>
        <v>9286.8719999999994</v>
      </c>
      <c r="O1338" s="27">
        <f t="shared" si="2102"/>
        <v>619.12479999999994</v>
      </c>
      <c r="P1338" s="27">
        <f t="shared" si="2102"/>
        <v>12.635200000000001</v>
      </c>
      <c r="Q1338" s="27">
        <f t="shared" si="2102"/>
        <v>1212.9792</v>
      </c>
      <c r="R1338" s="27">
        <f t="shared" si="2102"/>
        <v>878.14639999999997</v>
      </c>
      <c r="S1338" s="27">
        <f t="shared" si="2102"/>
        <v>353.78559999999999</v>
      </c>
      <c r="T1338" s="27">
        <f t="shared" si="2102"/>
        <v>2647.0744</v>
      </c>
      <c r="U1338" s="27">
        <f t="shared" si="2102"/>
        <v>2741.8384000000001</v>
      </c>
      <c r="V1338" s="27">
        <f t="shared" si="2102"/>
        <v>3190.3880000000004</v>
      </c>
      <c r="W1338" s="27">
        <f t="shared" si="2102"/>
        <v>2545.9928</v>
      </c>
      <c r="X1338" s="27">
        <f t="shared" si="2102"/>
        <v>2830.2847999999999</v>
      </c>
      <c r="Y1338" s="27">
        <f t="shared" si="2102"/>
        <v>75.811199999999999</v>
      </c>
      <c r="Z1338" s="27">
        <f t="shared" si="2102"/>
        <v>50.540800000000004</v>
      </c>
      <c r="AA1338" s="27">
        <f t="shared" si="2102"/>
        <v>0</v>
      </c>
      <c r="AB1338" s="27">
        <f t="shared" si="2102"/>
        <v>6317.6</v>
      </c>
      <c r="AC1338" s="56"/>
    </row>
    <row r="1339" spans="1:30" s="14" customFormat="1" ht="12.5">
      <c r="A1339" s="105" t="s">
        <v>510</v>
      </c>
      <c r="B1339" s="50">
        <v>6163</v>
      </c>
      <c r="C1339" s="134">
        <f t="shared" si="2099"/>
        <v>513.58000000000004</v>
      </c>
      <c r="D1339" s="106">
        <v>1E-4</v>
      </c>
      <c r="E1339" s="106">
        <v>0.40279999999999999</v>
      </c>
      <c r="F1339" s="106">
        <v>1.2999999999999999E-3</v>
      </c>
      <c r="G1339" s="106">
        <v>5.0000000000000001E-4</v>
      </c>
      <c r="H1339" s="106">
        <v>8.0000000000000004E-4</v>
      </c>
      <c r="I1339" s="106"/>
      <c r="J1339" s="106">
        <v>2.9999999999999997E-4</v>
      </c>
      <c r="K1339" s="106"/>
      <c r="L1339" s="106"/>
      <c r="M1339" s="106">
        <v>1E-4</v>
      </c>
      <c r="N1339" s="106"/>
      <c r="O1339" s="106"/>
      <c r="P1339" s="106">
        <v>4.0000000000000002E-4</v>
      </c>
      <c r="Q1339" s="106"/>
      <c r="R1339" s="106">
        <v>4.0000000000000002E-4</v>
      </c>
      <c r="S1339" s="106">
        <v>4.0000000000000002E-4</v>
      </c>
      <c r="T1339" s="106"/>
      <c r="U1339" s="106">
        <v>5.9999999999999995E-4</v>
      </c>
      <c r="V1339" s="106"/>
      <c r="W1339" s="106">
        <v>2E-3</v>
      </c>
      <c r="X1339" s="106">
        <v>2.9999999999999997E-4</v>
      </c>
      <c r="Y1339" s="106"/>
      <c r="Z1339" s="107"/>
      <c r="AA1339" s="107"/>
      <c r="AB1339" s="107">
        <v>0.59</v>
      </c>
      <c r="AC1339" s="56"/>
    </row>
    <row r="1340" spans="1:30" s="14" customFormat="1" ht="12.5">
      <c r="A1340" s="72"/>
      <c r="C1340" s="134"/>
      <c r="D1340" s="27">
        <f t="shared" ref="D1340" si="2103">$C1339*D1339</f>
        <v>5.1358000000000008E-2</v>
      </c>
      <c r="E1340" s="27">
        <f t="shared" ref="E1340" si="2104">$C1339*E1339</f>
        <v>206.870024</v>
      </c>
      <c r="F1340" s="27">
        <f t="shared" ref="F1340:AB1340" si="2105">$C1339*F1339</f>
        <v>0.66765399999999997</v>
      </c>
      <c r="G1340" s="27">
        <f t="shared" si="2105"/>
        <v>0.25679000000000002</v>
      </c>
      <c r="H1340" s="27">
        <f t="shared" si="2105"/>
        <v>0.41086400000000006</v>
      </c>
      <c r="I1340" s="27">
        <f t="shared" si="2105"/>
        <v>0</v>
      </c>
      <c r="J1340" s="27">
        <f t="shared" si="2105"/>
        <v>0.15407399999999999</v>
      </c>
      <c r="K1340" s="27">
        <f t="shared" si="2105"/>
        <v>0</v>
      </c>
      <c r="L1340" s="27">
        <f t="shared" si="2105"/>
        <v>0</v>
      </c>
      <c r="M1340" s="27">
        <f t="shared" si="2105"/>
        <v>5.1358000000000008E-2</v>
      </c>
      <c r="N1340" s="27">
        <f t="shared" si="2105"/>
        <v>0</v>
      </c>
      <c r="O1340" s="27">
        <f t="shared" si="2105"/>
        <v>0</v>
      </c>
      <c r="P1340" s="27">
        <f t="shared" si="2105"/>
        <v>0.20543200000000003</v>
      </c>
      <c r="Q1340" s="27">
        <f t="shared" si="2105"/>
        <v>0</v>
      </c>
      <c r="R1340" s="27">
        <f t="shared" si="2105"/>
        <v>0.20543200000000003</v>
      </c>
      <c r="S1340" s="27">
        <f t="shared" si="2105"/>
        <v>0.20543200000000003</v>
      </c>
      <c r="T1340" s="27">
        <f t="shared" si="2105"/>
        <v>0</v>
      </c>
      <c r="U1340" s="27">
        <f t="shared" si="2105"/>
        <v>0.30814799999999998</v>
      </c>
      <c r="V1340" s="27">
        <f t="shared" si="2105"/>
        <v>0</v>
      </c>
      <c r="W1340" s="27">
        <f t="shared" si="2105"/>
        <v>1.0271600000000001</v>
      </c>
      <c r="X1340" s="27">
        <f t="shared" si="2105"/>
        <v>0.15407399999999999</v>
      </c>
      <c r="Y1340" s="27">
        <f t="shared" si="2105"/>
        <v>0</v>
      </c>
      <c r="Z1340" s="27">
        <f t="shared" si="2105"/>
        <v>0</v>
      </c>
      <c r="AA1340" s="27">
        <f t="shared" si="2105"/>
        <v>0</v>
      </c>
      <c r="AB1340" s="27">
        <f t="shared" si="2105"/>
        <v>303.01220000000001</v>
      </c>
      <c r="AC1340" s="56"/>
    </row>
    <row r="1341" spans="1:30" s="14" customFormat="1" ht="12.5">
      <c r="A1341" s="105" t="s">
        <v>511</v>
      </c>
      <c r="B1341" s="50">
        <v>889793</v>
      </c>
      <c r="C1341" s="134">
        <f t="shared" si="2099"/>
        <v>74149.42</v>
      </c>
      <c r="D1341" s="106">
        <v>2.8E-3</v>
      </c>
      <c r="E1341" s="106">
        <v>4.5100000000000001E-2</v>
      </c>
      <c r="F1341" s="106">
        <v>1.3100000000000001E-2</v>
      </c>
      <c r="G1341" s="106">
        <v>1.9099999999999999E-2</v>
      </c>
      <c r="H1341" s="106">
        <v>1.4E-2</v>
      </c>
      <c r="I1341" s="106"/>
      <c r="J1341" s="106">
        <v>4.8999999999999998E-3</v>
      </c>
      <c r="K1341" s="106">
        <v>6.8999999999999999E-3</v>
      </c>
      <c r="L1341" s="106">
        <v>3.8E-3</v>
      </c>
      <c r="M1341" s="106">
        <v>4.5999999999999999E-3</v>
      </c>
      <c r="N1341" s="106">
        <v>4.3499999999999997E-2</v>
      </c>
      <c r="O1341" s="106">
        <v>2.7000000000000001E-3</v>
      </c>
      <c r="P1341" s="106">
        <v>1E-4</v>
      </c>
      <c r="Q1341" s="106">
        <v>5.7000000000000002E-3</v>
      </c>
      <c r="R1341" s="106">
        <v>4.3E-3</v>
      </c>
      <c r="S1341" s="106">
        <v>1.4E-3</v>
      </c>
      <c r="T1341" s="106">
        <v>1.2500000000000001E-2</v>
      </c>
      <c r="U1341" s="106">
        <v>1.34E-2</v>
      </c>
      <c r="V1341" s="106">
        <v>1.5299999999999999E-2</v>
      </c>
      <c r="W1341" s="106">
        <v>1.23E-2</v>
      </c>
      <c r="X1341" s="106">
        <v>1.41E-2</v>
      </c>
      <c r="Y1341" s="106">
        <v>4.0000000000000002E-4</v>
      </c>
      <c r="Z1341" s="107"/>
      <c r="AA1341" s="107"/>
      <c r="AB1341" s="107">
        <v>0.76</v>
      </c>
      <c r="AC1341" s="56"/>
    </row>
    <row r="1342" spans="1:30" s="14" customFormat="1" ht="12.5">
      <c r="A1342" s="72"/>
      <c r="C1342" s="134" t="s">
        <v>159</v>
      </c>
      <c r="D1342" s="27">
        <f t="shared" ref="D1342" si="2106">$C1341*D1341</f>
        <v>207.61837599999998</v>
      </c>
      <c r="E1342" s="27">
        <f t="shared" ref="E1342" si="2107">$C1341*E1341</f>
        <v>3344.1388419999998</v>
      </c>
      <c r="F1342" s="27">
        <f t="shared" ref="F1342:AB1342" si="2108">$C1341*F1341</f>
        <v>971.35740199999998</v>
      </c>
      <c r="G1342" s="27">
        <f t="shared" si="2108"/>
        <v>1416.2539219999999</v>
      </c>
      <c r="H1342" s="27">
        <f t="shared" si="2108"/>
        <v>1038.0918799999999</v>
      </c>
      <c r="I1342" s="27">
        <f t="shared" si="2108"/>
        <v>0</v>
      </c>
      <c r="J1342" s="27">
        <f t="shared" si="2108"/>
        <v>363.33215799999999</v>
      </c>
      <c r="K1342" s="27">
        <f t="shared" si="2108"/>
        <v>511.63099799999998</v>
      </c>
      <c r="L1342" s="27">
        <f t="shared" si="2108"/>
        <v>281.76779599999998</v>
      </c>
      <c r="M1342" s="27">
        <f t="shared" si="2108"/>
        <v>341.087332</v>
      </c>
      <c r="N1342" s="27">
        <f t="shared" si="2108"/>
        <v>3225.4997699999999</v>
      </c>
      <c r="O1342" s="27">
        <f t="shared" si="2108"/>
        <v>200.20343400000002</v>
      </c>
      <c r="P1342" s="27">
        <f t="shared" si="2108"/>
        <v>7.4149419999999999</v>
      </c>
      <c r="Q1342" s="27">
        <f t="shared" si="2108"/>
        <v>422.65169400000002</v>
      </c>
      <c r="R1342" s="27">
        <f t="shared" si="2108"/>
        <v>318.84250600000001</v>
      </c>
      <c r="S1342" s="27">
        <f t="shared" si="2108"/>
        <v>103.80918799999999</v>
      </c>
      <c r="T1342" s="27">
        <f t="shared" si="2108"/>
        <v>926.86775</v>
      </c>
      <c r="U1342" s="27">
        <f t="shared" si="2108"/>
        <v>993.60222799999997</v>
      </c>
      <c r="V1342" s="27">
        <f t="shared" si="2108"/>
        <v>1134.486126</v>
      </c>
      <c r="W1342" s="27">
        <f t="shared" si="2108"/>
        <v>912.03786600000001</v>
      </c>
      <c r="X1342" s="27">
        <f t="shared" si="2108"/>
        <v>1045.5068220000001</v>
      </c>
      <c r="Y1342" s="27">
        <f t="shared" si="2108"/>
        <v>29.659768</v>
      </c>
      <c r="Z1342" s="27">
        <f t="shared" si="2108"/>
        <v>0</v>
      </c>
      <c r="AA1342" s="27">
        <f t="shared" si="2108"/>
        <v>0</v>
      </c>
      <c r="AB1342" s="27">
        <f t="shared" si="2108"/>
        <v>56353.559199999996</v>
      </c>
      <c r="AC1342" s="56"/>
    </row>
    <row r="1343" spans="1:30" s="14" customFormat="1" ht="12.5">
      <c r="A1343" s="105" t="s">
        <v>672</v>
      </c>
      <c r="B1343" s="50">
        <v>3977618</v>
      </c>
      <c r="C1343" s="134">
        <f>ROUND(B1343/12,2)</f>
        <v>331468.17</v>
      </c>
      <c r="D1343" s="106"/>
      <c r="E1343" s="106"/>
      <c r="F1343" s="106"/>
      <c r="G1343" s="106"/>
      <c r="H1343" s="106"/>
      <c r="I1343" s="106">
        <v>0.89100000000000001</v>
      </c>
      <c r="J1343" s="106"/>
      <c r="K1343" s="106"/>
      <c r="L1343" s="106"/>
      <c r="M1343" s="106"/>
      <c r="N1343" s="106"/>
      <c r="O1343" s="106"/>
      <c r="P1343" s="106"/>
      <c r="Q1343" s="106"/>
      <c r="R1343" s="106"/>
      <c r="S1343" s="106"/>
      <c r="T1343" s="106"/>
      <c r="U1343" s="106"/>
      <c r="V1343" s="106"/>
      <c r="W1343" s="106"/>
      <c r="X1343" s="106"/>
      <c r="Y1343" s="106"/>
      <c r="Z1343" s="107"/>
      <c r="AA1343" s="107"/>
      <c r="AB1343" s="107">
        <v>0.109</v>
      </c>
      <c r="AC1343" s="56"/>
    </row>
    <row r="1344" spans="1:30" s="14" customFormat="1" ht="12.5">
      <c r="A1344" s="72"/>
      <c r="C1344" s="134"/>
      <c r="D1344" s="27">
        <f t="shared" ref="D1344:AB1344" si="2109">$C1343*D1343</f>
        <v>0</v>
      </c>
      <c r="E1344" s="27">
        <f t="shared" si="2109"/>
        <v>0</v>
      </c>
      <c r="F1344" s="27">
        <f t="shared" si="2109"/>
        <v>0</v>
      </c>
      <c r="G1344" s="27">
        <f t="shared" si="2109"/>
        <v>0</v>
      </c>
      <c r="H1344" s="27">
        <f t="shared" si="2109"/>
        <v>0</v>
      </c>
      <c r="I1344" s="27">
        <f t="shared" si="2109"/>
        <v>295338.13946999999</v>
      </c>
      <c r="J1344" s="27">
        <f t="shared" si="2109"/>
        <v>0</v>
      </c>
      <c r="K1344" s="27">
        <f t="shared" si="2109"/>
        <v>0</v>
      </c>
      <c r="L1344" s="27">
        <f t="shared" si="2109"/>
        <v>0</v>
      </c>
      <c r="M1344" s="27">
        <f t="shared" si="2109"/>
        <v>0</v>
      </c>
      <c r="N1344" s="27">
        <f t="shared" si="2109"/>
        <v>0</v>
      </c>
      <c r="O1344" s="27">
        <f t="shared" si="2109"/>
        <v>0</v>
      </c>
      <c r="P1344" s="27">
        <f t="shared" si="2109"/>
        <v>0</v>
      </c>
      <c r="Q1344" s="27">
        <f t="shared" si="2109"/>
        <v>0</v>
      </c>
      <c r="R1344" s="27">
        <f t="shared" si="2109"/>
        <v>0</v>
      </c>
      <c r="S1344" s="27">
        <f t="shared" si="2109"/>
        <v>0</v>
      </c>
      <c r="T1344" s="27">
        <f t="shared" si="2109"/>
        <v>0</v>
      </c>
      <c r="U1344" s="27">
        <f t="shared" si="2109"/>
        <v>0</v>
      </c>
      <c r="V1344" s="27">
        <f t="shared" si="2109"/>
        <v>0</v>
      </c>
      <c r="W1344" s="27">
        <f t="shared" si="2109"/>
        <v>0</v>
      </c>
      <c r="X1344" s="27">
        <f t="shared" si="2109"/>
        <v>0</v>
      </c>
      <c r="Y1344" s="27">
        <f t="shared" si="2109"/>
        <v>0</v>
      </c>
      <c r="Z1344" s="27">
        <f t="shared" si="2109"/>
        <v>0</v>
      </c>
      <c r="AA1344" s="27">
        <f t="shared" si="2109"/>
        <v>0</v>
      </c>
      <c r="AB1344" s="27">
        <f t="shared" si="2109"/>
        <v>36130.030529999996</v>
      </c>
      <c r="AC1344" s="56"/>
    </row>
    <row r="1345" spans="1:29" ht="12.5">
      <c r="A1345" s="45" t="s">
        <v>50</v>
      </c>
      <c r="B1345" s="30">
        <f>SUM(B1335:B1343)</f>
        <v>6431195</v>
      </c>
      <c r="C1345" s="46">
        <f>SUM(C1335:C1343)</f>
        <v>535932.91999999993</v>
      </c>
      <c r="D1345" s="46">
        <f>D1336+D1338+D1340+D1342+D1344</f>
        <v>1441.4763089999999</v>
      </c>
      <c r="E1345" s="46">
        <f t="shared" ref="E1345:AB1345" si="2110">E1336+E1338+E1340+E1342+E1344</f>
        <v>31082.591441</v>
      </c>
      <c r="F1345" s="46">
        <f t="shared" si="2110"/>
        <v>6910.4115059999995</v>
      </c>
      <c r="G1345" s="46">
        <f t="shared" si="2110"/>
        <v>10352.303486999999</v>
      </c>
      <c r="H1345" s="46">
        <f t="shared" si="2110"/>
        <v>7270.1505440000001</v>
      </c>
      <c r="I1345" s="46">
        <f t="shared" si="2110"/>
        <v>295338.13946999999</v>
      </c>
      <c r="J1345" s="46">
        <f t="shared" si="2110"/>
        <v>2594.2434069999999</v>
      </c>
      <c r="K1345" s="46">
        <f t="shared" si="2110"/>
        <v>3490.4086730000004</v>
      </c>
      <c r="L1345" s="46">
        <f t="shared" si="2110"/>
        <v>2030.533621</v>
      </c>
      <c r="M1345" s="46">
        <f t="shared" si="2110"/>
        <v>2473.6821150000005</v>
      </c>
      <c r="N1345" s="46">
        <f t="shared" si="2110"/>
        <v>22639.485769999996</v>
      </c>
      <c r="O1345" s="46">
        <f t="shared" si="2110"/>
        <v>1219.0827340000001</v>
      </c>
      <c r="P1345" s="46">
        <f t="shared" si="2110"/>
        <v>33.580724000000004</v>
      </c>
      <c r="Q1345" s="46">
        <f t="shared" si="2110"/>
        <v>3074.7470940000003</v>
      </c>
      <c r="R1345" s="46">
        <f t="shared" si="2110"/>
        <v>2343.1572380000002</v>
      </c>
      <c r="S1345" s="46">
        <f t="shared" si="2110"/>
        <v>677.66519499999993</v>
      </c>
      <c r="T1345" s="46">
        <f t="shared" si="2110"/>
        <v>6452.1745500000006</v>
      </c>
      <c r="U1345" s="46">
        <f t="shared" si="2110"/>
        <v>7053.7111260000001</v>
      </c>
      <c r="V1345" s="46">
        <f t="shared" si="2110"/>
        <v>8189.1676260000004</v>
      </c>
      <c r="W1345" s="46">
        <f t="shared" si="2110"/>
        <v>6617.1183759999994</v>
      </c>
      <c r="X1345" s="46">
        <f t="shared" si="2110"/>
        <v>7260.5337960000006</v>
      </c>
      <c r="Y1345" s="46">
        <f t="shared" si="2110"/>
        <v>205.40959299999997</v>
      </c>
      <c r="Z1345" s="46">
        <f t="shared" si="2110"/>
        <v>83.85367500000001</v>
      </c>
      <c r="AA1345" s="46">
        <f t="shared" si="2110"/>
        <v>0</v>
      </c>
      <c r="AB1345" s="46">
        <f t="shared" si="2110"/>
        <v>107099.29192999998</v>
      </c>
      <c r="AC1345" s="56"/>
    </row>
    <row r="1346" spans="1:29" ht="12.5">
      <c r="A1346" s="13"/>
      <c r="B1346" s="6"/>
      <c r="C1346" s="143"/>
      <c r="D1346" s="27"/>
      <c r="E1346" s="27"/>
      <c r="F1346" s="27"/>
      <c r="G1346" s="27"/>
      <c r="H1346" s="27"/>
      <c r="I1346" s="27"/>
      <c r="J1346" s="27"/>
      <c r="K1346" s="27"/>
      <c r="L1346" s="27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7"/>
      <c r="X1346" s="27"/>
      <c r="Y1346" s="27"/>
      <c r="Z1346" s="27"/>
      <c r="AA1346" s="27"/>
      <c r="AB1346" s="27"/>
      <c r="AC1346" s="56"/>
    </row>
    <row r="1347" spans="1:29" ht="12.5">
      <c r="A1347" s="13"/>
      <c r="B1347" s="6"/>
      <c r="C1347" s="143"/>
      <c r="D1347" s="27"/>
      <c r="E1347" s="27"/>
      <c r="F1347" s="27"/>
      <c r="G1347" s="27"/>
      <c r="H1347" s="27"/>
      <c r="I1347" s="27"/>
      <c r="J1347" s="27"/>
      <c r="K1347" s="27"/>
      <c r="L1347" s="27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7"/>
      <c r="X1347" s="27"/>
      <c r="Y1347" s="27"/>
      <c r="Z1347" s="27"/>
      <c r="AA1347" s="27"/>
      <c r="AB1347" s="27"/>
      <c r="AC1347" s="56"/>
    </row>
    <row r="1348" spans="1:29" s="14" customFormat="1" thickBot="1">
      <c r="A1348" s="66" t="s">
        <v>671</v>
      </c>
      <c r="B1348" s="65"/>
      <c r="C1348" s="157"/>
      <c r="D1348" s="65"/>
      <c r="E1348" s="65"/>
      <c r="F1348" s="65"/>
      <c r="G1348" s="65"/>
      <c r="H1348" s="65"/>
      <c r="I1348" s="65"/>
      <c r="J1348" s="19"/>
      <c r="K1348" s="19"/>
      <c r="L1348" s="19"/>
      <c r="M1348" s="19"/>
      <c r="N1348" s="19"/>
      <c r="O1348" s="19"/>
      <c r="P1348" s="19"/>
      <c r="Q1348" s="19"/>
      <c r="R1348" s="19"/>
      <c r="S1348" s="19"/>
      <c r="T1348" s="19"/>
      <c r="U1348" s="19"/>
      <c r="V1348" s="19"/>
      <c r="W1348" s="19"/>
      <c r="X1348" s="19"/>
      <c r="Y1348" s="19"/>
      <c r="Z1348" s="19"/>
      <c r="AA1348" s="19"/>
      <c r="AB1348" s="19"/>
      <c r="AC1348" s="56"/>
    </row>
    <row r="1349" spans="1:29" s="14" customFormat="1" thickBot="1">
      <c r="A1349" s="93" t="s">
        <v>1</v>
      </c>
      <c r="B1349" s="94" t="s">
        <v>2</v>
      </c>
      <c r="C1349" s="129" t="s">
        <v>3</v>
      </c>
      <c r="D1349" s="198" t="s">
        <v>4</v>
      </c>
      <c r="E1349" s="199"/>
      <c r="F1349" s="199"/>
      <c r="G1349" s="199"/>
      <c r="H1349" s="199"/>
      <c r="I1349" s="199"/>
      <c r="J1349" s="199"/>
      <c r="K1349" s="199"/>
      <c r="L1349" s="199"/>
      <c r="M1349" s="199"/>
      <c r="N1349" s="199"/>
      <c r="O1349" s="199"/>
      <c r="P1349" s="199"/>
      <c r="Q1349" s="199"/>
      <c r="R1349" s="199"/>
      <c r="S1349" s="199"/>
      <c r="T1349" s="199"/>
      <c r="U1349" s="199"/>
      <c r="V1349" s="199"/>
      <c r="W1349" s="199"/>
      <c r="X1349" s="199"/>
      <c r="Y1349" s="199"/>
      <c r="Z1349" s="103"/>
      <c r="AA1349" s="103"/>
      <c r="AB1349" s="103"/>
      <c r="AC1349" s="56"/>
    </row>
    <row r="1350" spans="1:29" ht="12.5">
      <c r="A1350" s="95" t="s">
        <v>5</v>
      </c>
      <c r="B1350" s="96" t="s">
        <v>6</v>
      </c>
      <c r="C1350" s="130" t="s">
        <v>6</v>
      </c>
      <c r="D1350" s="97"/>
      <c r="E1350" s="98"/>
      <c r="F1350" s="98"/>
      <c r="G1350" s="98"/>
      <c r="H1350" s="98"/>
      <c r="I1350" s="98"/>
      <c r="J1350" s="98"/>
      <c r="K1350" s="98"/>
      <c r="L1350" s="98"/>
      <c r="M1350" s="98"/>
      <c r="N1350" s="98"/>
      <c r="O1350" s="98"/>
      <c r="P1350" s="98"/>
      <c r="Q1350" s="98"/>
      <c r="R1350" s="98"/>
      <c r="S1350" s="98"/>
      <c r="T1350" s="98"/>
      <c r="U1350" s="98"/>
      <c r="V1350" s="98"/>
      <c r="W1350" s="98"/>
      <c r="X1350" s="98"/>
      <c r="Y1350" s="99"/>
      <c r="Z1350" s="96" t="s">
        <v>7</v>
      </c>
      <c r="AA1350" s="96"/>
      <c r="AB1350" s="96"/>
      <c r="AC1350" s="56"/>
    </row>
    <row r="1351" spans="1:29" ht="12.5">
      <c r="A1351" s="95" t="s">
        <v>8</v>
      </c>
      <c r="B1351" s="96" t="s">
        <v>9</v>
      </c>
      <c r="C1351" s="130" t="s">
        <v>9</v>
      </c>
      <c r="D1351" s="100" t="s">
        <v>10</v>
      </c>
      <c r="E1351" s="96" t="s">
        <v>11</v>
      </c>
      <c r="F1351" s="96" t="s">
        <v>12</v>
      </c>
      <c r="G1351" s="96" t="s">
        <v>13</v>
      </c>
      <c r="H1351" s="96" t="s">
        <v>14</v>
      </c>
      <c r="I1351" s="96" t="s">
        <v>15</v>
      </c>
      <c r="J1351" s="96" t="s">
        <v>16</v>
      </c>
      <c r="K1351" s="96" t="s">
        <v>17</v>
      </c>
      <c r="L1351" s="96" t="s">
        <v>18</v>
      </c>
      <c r="M1351" s="96" t="s">
        <v>19</v>
      </c>
      <c r="N1351" s="96" t="s">
        <v>20</v>
      </c>
      <c r="O1351" s="96" t="s">
        <v>169</v>
      </c>
      <c r="P1351" s="96" t="s">
        <v>21</v>
      </c>
      <c r="Q1351" s="96" t="s">
        <v>22</v>
      </c>
      <c r="R1351" s="96" t="s">
        <v>23</v>
      </c>
      <c r="S1351" s="96" t="s">
        <v>24</v>
      </c>
      <c r="T1351" s="96" t="s">
        <v>25</v>
      </c>
      <c r="U1351" s="96" t="s">
        <v>26</v>
      </c>
      <c r="V1351" s="96" t="s">
        <v>27</v>
      </c>
      <c r="W1351" s="96" t="s">
        <v>28</v>
      </c>
      <c r="X1351" s="96" t="s">
        <v>29</v>
      </c>
      <c r="Y1351" s="96" t="s">
        <v>30</v>
      </c>
      <c r="Z1351" s="96" t="s">
        <v>31</v>
      </c>
      <c r="AA1351" s="96" t="s">
        <v>484</v>
      </c>
      <c r="AB1351" s="96" t="s">
        <v>467</v>
      </c>
      <c r="AC1351" s="56"/>
    </row>
    <row r="1352" spans="1:29" ht="12.5">
      <c r="A1352" s="95"/>
      <c r="B1352" s="180"/>
      <c r="C1352" s="130" t="s">
        <v>688</v>
      </c>
      <c r="D1352" s="101"/>
      <c r="E1352" s="102"/>
      <c r="F1352" s="102"/>
      <c r="G1352" s="102"/>
      <c r="H1352" s="102"/>
      <c r="I1352" s="102"/>
      <c r="J1352" s="102"/>
      <c r="K1352" s="102"/>
      <c r="L1352" s="102"/>
      <c r="M1352" s="102"/>
      <c r="N1352" s="102"/>
      <c r="O1352" s="102"/>
      <c r="P1352" s="102"/>
      <c r="Q1352" s="102"/>
      <c r="R1352" s="102"/>
      <c r="S1352" s="102"/>
      <c r="T1352" s="102"/>
      <c r="U1352" s="102"/>
      <c r="V1352" s="102"/>
      <c r="W1352" s="102"/>
      <c r="X1352" s="102"/>
      <c r="Y1352" s="102"/>
      <c r="Z1352" s="102"/>
      <c r="AA1352" s="102"/>
      <c r="AB1352" s="102"/>
      <c r="AC1352" s="56"/>
    </row>
    <row r="1353" spans="1:29" s="14" customFormat="1" ht="12.5">
      <c r="A1353" s="105" t="s">
        <v>670</v>
      </c>
      <c r="B1353" s="50">
        <v>673826.02</v>
      </c>
      <c r="C1353" s="134">
        <f t="shared" ref="C1353" si="2111">ROUND(B1353/12,2)</f>
        <v>56152.17</v>
      </c>
      <c r="D1353" s="106"/>
      <c r="E1353" s="106">
        <v>4.7899999999999998E-2</v>
      </c>
      <c r="F1353" s="106"/>
      <c r="G1353" s="106">
        <v>2.2000000000000001E-3</v>
      </c>
      <c r="H1353" s="106"/>
      <c r="I1353" s="106">
        <v>1.4500000000000001E-2</v>
      </c>
      <c r="J1353" s="106">
        <v>5.0000000000000001E-4</v>
      </c>
      <c r="K1353" s="106"/>
      <c r="L1353" s="106">
        <v>1E-4</v>
      </c>
      <c r="M1353" s="106"/>
      <c r="N1353" s="106"/>
      <c r="O1353" s="106"/>
      <c r="P1353" s="106"/>
      <c r="Q1353" s="106"/>
      <c r="R1353" s="106">
        <v>2.0000000000000001E-4</v>
      </c>
      <c r="S1353" s="106"/>
      <c r="T1353" s="106">
        <v>1E-3</v>
      </c>
      <c r="U1353" s="106">
        <v>1.1000000000000001E-3</v>
      </c>
      <c r="V1353" s="106"/>
      <c r="W1353" s="106">
        <v>5.0000000000000001E-4</v>
      </c>
      <c r="X1353" s="106">
        <v>2E-3</v>
      </c>
      <c r="Y1353" s="106"/>
      <c r="Z1353" s="107"/>
      <c r="AA1353" s="107"/>
      <c r="AB1353" s="107">
        <v>0.93</v>
      </c>
      <c r="AC1353" s="56"/>
    </row>
    <row r="1354" spans="1:29" s="14" customFormat="1" ht="12.5">
      <c r="A1354" s="72"/>
      <c r="C1354" s="134"/>
      <c r="D1354" s="27">
        <f t="shared" ref="D1354:AB1354" si="2112">$C1353*D1353</f>
        <v>0</v>
      </c>
      <c r="E1354" s="27">
        <f>$C1353*E1353</f>
        <v>2689.6889429999997</v>
      </c>
      <c r="F1354" s="27">
        <f t="shared" si="2112"/>
        <v>0</v>
      </c>
      <c r="G1354" s="27">
        <f t="shared" si="2112"/>
        <v>123.534774</v>
      </c>
      <c r="H1354" s="27">
        <f t="shared" si="2112"/>
        <v>0</v>
      </c>
      <c r="I1354" s="27">
        <f t="shared" si="2112"/>
        <v>814.20646499999998</v>
      </c>
      <c r="J1354" s="27">
        <f t="shared" si="2112"/>
        <v>28.076084999999999</v>
      </c>
      <c r="K1354" s="27">
        <f t="shared" si="2112"/>
        <v>0</v>
      </c>
      <c r="L1354" s="27">
        <f t="shared" si="2112"/>
        <v>5.6152170000000003</v>
      </c>
      <c r="M1354" s="27">
        <f t="shared" si="2112"/>
        <v>0</v>
      </c>
      <c r="N1354" s="27">
        <f t="shared" si="2112"/>
        <v>0</v>
      </c>
      <c r="O1354" s="27">
        <f t="shared" si="2112"/>
        <v>0</v>
      </c>
      <c r="P1354" s="27">
        <f t="shared" si="2112"/>
        <v>0</v>
      </c>
      <c r="Q1354" s="27">
        <f t="shared" si="2112"/>
        <v>0</v>
      </c>
      <c r="R1354" s="27">
        <f t="shared" si="2112"/>
        <v>11.230434000000001</v>
      </c>
      <c r="S1354" s="27">
        <f t="shared" si="2112"/>
        <v>0</v>
      </c>
      <c r="T1354" s="27">
        <f t="shared" si="2112"/>
        <v>56.152169999999998</v>
      </c>
      <c r="U1354" s="27">
        <f t="shared" si="2112"/>
        <v>61.767386999999999</v>
      </c>
      <c r="V1354" s="27">
        <f t="shared" si="2112"/>
        <v>0</v>
      </c>
      <c r="W1354" s="27">
        <f t="shared" si="2112"/>
        <v>28.076084999999999</v>
      </c>
      <c r="X1354" s="27">
        <f t="shared" si="2112"/>
        <v>112.30434</v>
      </c>
      <c r="Y1354" s="27">
        <f t="shared" si="2112"/>
        <v>0</v>
      </c>
      <c r="Z1354" s="27">
        <f t="shared" si="2112"/>
        <v>0</v>
      </c>
      <c r="AA1354" s="27">
        <f t="shared" si="2112"/>
        <v>0</v>
      </c>
      <c r="AB1354" s="27">
        <f t="shared" si="2112"/>
        <v>52221.518100000001</v>
      </c>
      <c r="AC1354" s="56"/>
    </row>
    <row r="1355" spans="1:29" ht="12.5">
      <c r="A1355" s="45" t="s">
        <v>50</v>
      </c>
      <c r="B1355" s="30">
        <f>SUM(B1353:B1354)</f>
        <v>673826.02</v>
      </c>
      <c r="C1355" s="46">
        <f>SUM(C1353:C1354)</f>
        <v>56152.17</v>
      </c>
      <c r="D1355" s="46">
        <f>D1354</f>
        <v>0</v>
      </c>
      <c r="E1355" s="46">
        <f t="shared" ref="E1355:AB1355" si="2113">E1354</f>
        <v>2689.6889429999997</v>
      </c>
      <c r="F1355" s="46">
        <f t="shared" si="2113"/>
        <v>0</v>
      </c>
      <c r="G1355" s="46">
        <f t="shared" si="2113"/>
        <v>123.534774</v>
      </c>
      <c r="H1355" s="46">
        <f t="shared" si="2113"/>
        <v>0</v>
      </c>
      <c r="I1355" s="46">
        <f t="shared" si="2113"/>
        <v>814.20646499999998</v>
      </c>
      <c r="J1355" s="46">
        <f t="shared" si="2113"/>
        <v>28.076084999999999</v>
      </c>
      <c r="K1355" s="46">
        <f t="shared" si="2113"/>
        <v>0</v>
      </c>
      <c r="L1355" s="46">
        <f t="shared" si="2113"/>
        <v>5.6152170000000003</v>
      </c>
      <c r="M1355" s="46">
        <f t="shared" si="2113"/>
        <v>0</v>
      </c>
      <c r="N1355" s="46">
        <f t="shared" si="2113"/>
        <v>0</v>
      </c>
      <c r="O1355" s="46">
        <f t="shared" si="2113"/>
        <v>0</v>
      </c>
      <c r="P1355" s="46">
        <f t="shared" si="2113"/>
        <v>0</v>
      </c>
      <c r="Q1355" s="46">
        <f t="shared" si="2113"/>
        <v>0</v>
      </c>
      <c r="R1355" s="46">
        <f t="shared" si="2113"/>
        <v>11.230434000000001</v>
      </c>
      <c r="S1355" s="46">
        <f t="shared" si="2113"/>
        <v>0</v>
      </c>
      <c r="T1355" s="46">
        <f t="shared" si="2113"/>
        <v>56.152169999999998</v>
      </c>
      <c r="U1355" s="46">
        <f t="shared" si="2113"/>
        <v>61.767386999999999</v>
      </c>
      <c r="V1355" s="46">
        <f t="shared" si="2113"/>
        <v>0</v>
      </c>
      <c r="W1355" s="46">
        <f t="shared" si="2113"/>
        <v>28.076084999999999</v>
      </c>
      <c r="X1355" s="46">
        <f t="shared" si="2113"/>
        <v>112.30434</v>
      </c>
      <c r="Y1355" s="46">
        <f t="shared" si="2113"/>
        <v>0</v>
      </c>
      <c r="Z1355" s="46">
        <f t="shared" si="2113"/>
        <v>0</v>
      </c>
      <c r="AA1355" s="46">
        <f t="shared" si="2113"/>
        <v>0</v>
      </c>
      <c r="AB1355" s="46">
        <f t="shared" si="2113"/>
        <v>52221.518100000001</v>
      </c>
      <c r="AC1355" s="56"/>
    </row>
    <row r="1356" spans="1:29" ht="12.5">
      <c r="A1356" s="13"/>
      <c r="B1356" s="6"/>
      <c r="C1356" s="143"/>
      <c r="D1356" s="27"/>
      <c r="E1356" s="27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7"/>
      <c r="X1356" s="27"/>
      <c r="Y1356" s="27"/>
      <c r="Z1356" s="27"/>
      <c r="AA1356" s="27"/>
      <c r="AB1356" s="27"/>
      <c r="AC1356" s="56"/>
    </row>
    <row r="1357" spans="1:29" ht="12.5">
      <c r="A1357" s="13"/>
      <c r="B1357" s="6"/>
      <c r="C1357" s="143"/>
      <c r="D1357" s="27"/>
      <c r="E1357" s="27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7"/>
      <c r="X1357" s="27"/>
      <c r="Y1357" s="27"/>
      <c r="Z1357" s="27"/>
      <c r="AA1357" s="27"/>
      <c r="AB1357" s="27"/>
      <c r="AC1357" s="56"/>
    </row>
    <row r="1358" spans="1:29" thickBot="1">
      <c r="A1358" s="66" t="s">
        <v>515</v>
      </c>
      <c r="B1358" s="65"/>
      <c r="C1358" s="157"/>
      <c r="D1358" s="65"/>
      <c r="E1358" s="145"/>
      <c r="F1358" s="19"/>
      <c r="G1358" s="19"/>
      <c r="H1358" s="19"/>
      <c r="I1358" s="19"/>
      <c r="J1358" s="19"/>
      <c r="K1358" s="19"/>
      <c r="L1358" s="19"/>
      <c r="M1358" s="19"/>
      <c r="N1358" s="19"/>
      <c r="O1358" s="19"/>
      <c r="P1358" s="19"/>
      <c r="Q1358" s="19"/>
      <c r="R1358" s="19"/>
      <c r="S1358" s="19"/>
      <c r="T1358" s="19"/>
      <c r="U1358" s="19"/>
      <c r="V1358" s="19"/>
      <c r="W1358" s="19"/>
      <c r="X1358" s="19"/>
      <c r="Y1358" s="19"/>
      <c r="Z1358" s="19"/>
      <c r="AA1358" s="19"/>
      <c r="AB1358" s="19"/>
      <c r="AC1358" s="56"/>
    </row>
    <row r="1359" spans="1:29" thickBot="1">
      <c r="A1359" s="93" t="s">
        <v>1</v>
      </c>
      <c r="B1359" s="94" t="s">
        <v>2</v>
      </c>
      <c r="C1359" s="129" t="s">
        <v>3</v>
      </c>
      <c r="D1359" s="198" t="s">
        <v>4</v>
      </c>
      <c r="E1359" s="199"/>
      <c r="F1359" s="199"/>
      <c r="G1359" s="199"/>
      <c r="H1359" s="199"/>
      <c r="I1359" s="199"/>
      <c r="J1359" s="199"/>
      <c r="K1359" s="199"/>
      <c r="L1359" s="199"/>
      <c r="M1359" s="199"/>
      <c r="N1359" s="199"/>
      <c r="O1359" s="199"/>
      <c r="P1359" s="199"/>
      <c r="Q1359" s="199"/>
      <c r="R1359" s="199"/>
      <c r="S1359" s="199"/>
      <c r="T1359" s="199"/>
      <c r="U1359" s="199"/>
      <c r="V1359" s="199"/>
      <c r="W1359" s="199"/>
      <c r="X1359" s="199"/>
      <c r="Y1359" s="199"/>
      <c r="Z1359" s="103"/>
      <c r="AA1359" s="103"/>
      <c r="AB1359" s="103"/>
      <c r="AC1359" s="56"/>
    </row>
    <row r="1360" spans="1:29" ht="12.5">
      <c r="A1360" s="95" t="s">
        <v>5</v>
      </c>
      <c r="B1360" s="96" t="s">
        <v>6</v>
      </c>
      <c r="C1360" s="130" t="s">
        <v>6</v>
      </c>
      <c r="D1360" s="97"/>
      <c r="E1360" s="98"/>
      <c r="F1360" s="98"/>
      <c r="G1360" s="98"/>
      <c r="H1360" s="98"/>
      <c r="I1360" s="98"/>
      <c r="J1360" s="98"/>
      <c r="K1360" s="98"/>
      <c r="L1360" s="98"/>
      <c r="M1360" s="98"/>
      <c r="N1360" s="98"/>
      <c r="O1360" s="98"/>
      <c r="P1360" s="98"/>
      <c r="Q1360" s="98"/>
      <c r="R1360" s="98"/>
      <c r="S1360" s="98"/>
      <c r="T1360" s="98"/>
      <c r="U1360" s="98"/>
      <c r="V1360" s="98"/>
      <c r="W1360" s="98"/>
      <c r="X1360" s="98"/>
      <c r="Y1360" s="99"/>
      <c r="Z1360" s="96" t="s">
        <v>7</v>
      </c>
      <c r="AA1360" s="96"/>
      <c r="AB1360" s="96"/>
      <c r="AC1360" s="56"/>
    </row>
    <row r="1361" spans="1:29" ht="12.5">
      <c r="A1361" s="95" t="s">
        <v>8</v>
      </c>
      <c r="B1361" s="96" t="s">
        <v>9</v>
      </c>
      <c r="C1361" s="130" t="s">
        <v>9</v>
      </c>
      <c r="D1361" s="100" t="s">
        <v>10</v>
      </c>
      <c r="E1361" s="96" t="s">
        <v>11</v>
      </c>
      <c r="F1361" s="96" t="s">
        <v>12</v>
      </c>
      <c r="G1361" s="96" t="s">
        <v>13</v>
      </c>
      <c r="H1361" s="96" t="s">
        <v>14</v>
      </c>
      <c r="I1361" s="96" t="s">
        <v>15</v>
      </c>
      <c r="J1361" s="96" t="s">
        <v>16</v>
      </c>
      <c r="K1361" s="96" t="s">
        <v>17</v>
      </c>
      <c r="L1361" s="96" t="s">
        <v>18</v>
      </c>
      <c r="M1361" s="96" t="s">
        <v>19</v>
      </c>
      <c r="N1361" s="96" t="s">
        <v>20</v>
      </c>
      <c r="O1361" s="96" t="s">
        <v>169</v>
      </c>
      <c r="P1361" s="96" t="s">
        <v>21</v>
      </c>
      <c r="Q1361" s="96" t="s">
        <v>22</v>
      </c>
      <c r="R1361" s="96" t="s">
        <v>23</v>
      </c>
      <c r="S1361" s="96" t="s">
        <v>24</v>
      </c>
      <c r="T1361" s="96" t="s">
        <v>25</v>
      </c>
      <c r="U1361" s="96" t="s">
        <v>26</v>
      </c>
      <c r="V1361" s="96" t="s">
        <v>27</v>
      </c>
      <c r="W1361" s="96" t="s">
        <v>28</v>
      </c>
      <c r="X1361" s="96" t="s">
        <v>29</v>
      </c>
      <c r="Y1361" s="96" t="s">
        <v>30</v>
      </c>
      <c r="Z1361" s="96" t="s">
        <v>31</v>
      </c>
      <c r="AA1361" s="96" t="s">
        <v>484</v>
      </c>
      <c r="AB1361" s="96" t="s">
        <v>467</v>
      </c>
      <c r="AC1361" s="56"/>
    </row>
    <row r="1362" spans="1:29" ht="12.5">
      <c r="A1362" s="95"/>
      <c r="B1362" s="96"/>
      <c r="C1362" s="130" t="s">
        <v>673</v>
      </c>
      <c r="D1362" s="101"/>
      <c r="E1362" s="102"/>
      <c r="F1362" s="102"/>
      <c r="G1362" s="102"/>
      <c r="H1362" s="102"/>
      <c r="I1362" s="102"/>
      <c r="J1362" s="102"/>
      <c r="K1362" s="102"/>
      <c r="L1362" s="102"/>
      <c r="M1362" s="102"/>
      <c r="N1362" s="102"/>
      <c r="O1362" s="102"/>
      <c r="P1362" s="102"/>
      <c r="Q1362" s="102"/>
      <c r="R1362" s="102"/>
      <c r="S1362" s="102"/>
      <c r="T1362" s="102"/>
      <c r="U1362" s="102"/>
      <c r="V1362" s="102"/>
      <c r="W1362" s="102"/>
      <c r="X1362" s="102"/>
      <c r="Y1362" s="102"/>
      <c r="Z1362" s="102"/>
      <c r="AA1362" s="102"/>
      <c r="AB1362" s="102"/>
      <c r="AC1362" s="56"/>
    </row>
    <row r="1363" spans="1:29" s="14" customFormat="1" ht="12.5">
      <c r="A1363" s="111" t="s">
        <v>514</v>
      </c>
      <c r="B1363" s="26">
        <v>2706239</v>
      </c>
      <c r="C1363" s="134">
        <f>ROUND(B1363/12,2)</f>
        <v>225519.92</v>
      </c>
      <c r="D1363" s="17"/>
      <c r="E1363" s="39"/>
      <c r="F1363" s="4"/>
      <c r="G1363" s="16">
        <v>9.9299999999999999E-2</v>
      </c>
      <c r="H1363" s="17"/>
      <c r="I1363" s="17"/>
      <c r="J1363" s="17">
        <v>0.90069999999999995</v>
      </c>
      <c r="K1363" s="17"/>
      <c r="L1363" s="4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56"/>
    </row>
    <row r="1364" spans="1:29" s="14" customFormat="1" ht="12.5">
      <c r="A1364" s="72"/>
      <c r="C1364" s="27"/>
      <c r="D1364" s="27">
        <f t="shared" ref="D1364" si="2114">$C1363*D1363</f>
        <v>0</v>
      </c>
      <c r="E1364" s="27">
        <f t="shared" ref="E1364" si="2115">$C1363*E1363</f>
        <v>0</v>
      </c>
      <c r="F1364" s="27">
        <f t="shared" ref="F1364:AB1364" si="2116">$C1363*F1363</f>
        <v>0</v>
      </c>
      <c r="G1364" s="27">
        <f>$C1363*G1363</f>
        <v>22394.128056000001</v>
      </c>
      <c r="H1364" s="27">
        <f t="shared" si="2116"/>
        <v>0</v>
      </c>
      <c r="I1364" s="27">
        <f t="shared" si="2116"/>
        <v>0</v>
      </c>
      <c r="J1364" s="27">
        <f>$C1363*J1363</f>
        <v>203125.791944</v>
      </c>
      <c r="K1364" s="27">
        <f t="shared" si="2116"/>
        <v>0</v>
      </c>
      <c r="L1364" s="27">
        <f t="shared" si="2116"/>
        <v>0</v>
      </c>
      <c r="M1364" s="27">
        <f t="shared" si="2116"/>
        <v>0</v>
      </c>
      <c r="N1364" s="27">
        <f t="shared" si="2116"/>
        <v>0</v>
      </c>
      <c r="O1364" s="27">
        <f t="shared" si="2116"/>
        <v>0</v>
      </c>
      <c r="P1364" s="27">
        <f t="shared" si="2116"/>
        <v>0</v>
      </c>
      <c r="Q1364" s="27">
        <f t="shared" si="2116"/>
        <v>0</v>
      </c>
      <c r="R1364" s="27">
        <f t="shared" si="2116"/>
        <v>0</v>
      </c>
      <c r="S1364" s="27">
        <f t="shared" si="2116"/>
        <v>0</v>
      </c>
      <c r="T1364" s="27">
        <f t="shared" si="2116"/>
        <v>0</v>
      </c>
      <c r="U1364" s="27">
        <f t="shared" si="2116"/>
        <v>0</v>
      </c>
      <c r="V1364" s="27">
        <f t="shared" si="2116"/>
        <v>0</v>
      </c>
      <c r="W1364" s="27">
        <f t="shared" si="2116"/>
        <v>0</v>
      </c>
      <c r="X1364" s="27">
        <f t="shared" si="2116"/>
        <v>0</v>
      </c>
      <c r="Y1364" s="27">
        <f t="shared" si="2116"/>
        <v>0</v>
      </c>
      <c r="Z1364" s="27">
        <f t="shared" si="2116"/>
        <v>0</v>
      </c>
      <c r="AA1364" s="27">
        <f t="shared" si="2116"/>
        <v>0</v>
      </c>
      <c r="AB1364" s="27">
        <f t="shared" si="2116"/>
        <v>0</v>
      </c>
      <c r="AC1364" s="56"/>
    </row>
    <row r="1365" spans="1:29" s="14" customFormat="1" ht="12.5">
      <c r="A1365" s="45" t="s">
        <v>50</v>
      </c>
      <c r="B1365" s="30">
        <f>SUM(B1363:B1364)</f>
        <v>2706239</v>
      </c>
      <c r="C1365" s="46">
        <f>SUM(C1363:C1364)</f>
        <v>225519.92</v>
      </c>
      <c r="D1365" s="46">
        <f>D1364</f>
        <v>0</v>
      </c>
      <c r="E1365" s="46">
        <f t="shared" ref="E1365:AB1365" si="2117">E1364</f>
        <v>0</v>
      </c>
      <c r="F1365" s="46">
        <f t="shared" si="2117"/>
        <v>0</v>
      </c>
      <c r="G1365" s="46">
        <f t="shared" si="2117"/>
        <v>22394.128056000001</v>
      </c>
      <c r="H1365" s="46">
        <f t="shared" si="2117"/>
        <v>0</v>
      </c>
      <c r="I1365" s="46">
        <f t="shared" si="2117"/>
        <v>0</v>
      </c>
      <c r="J1365" s="46">
        <f t="shared" si="2117"/>
        <v>203125.791944</v>
      </c>
      <c r="K1365" s="46">
        <f t="shared" si="2117"/>
        <v>0</v>
      </c>
      <c r="L1365" s="46">
        <f t="shared" si="2117"/>
        <v>0</v>
      </c>
      <c r="M1365" s="46">
        <f t="shared" si="2117"/>
        <v>0</v>
      </c>
      <c r="N1365" s="46">
        <f t="shared" si="2117"/>
        <v>0</v>
      </c>
      <c r="O1365" s="46">
        <f t="shared" si="2117"/>
        <v>0</v>
      </c>
      <c r="P1365" s="46">
        <f t="shared" si="2117"/>
        <v>0</v>
      </c>
      <c r="Q1365" s="46">
        <f t="shared" si="2117"/>
        <v>0</v>
      </c>
      <c r="R1365" s="46">
        <f t="shared" si="2117"/>
        <v>0</v>
      </c>
      <c r="S1365" s="46">
        <f t="shared" si="2117"/>
        <v>0</v>
      </c>
      <c r="T1365" s="46">
        <f t="shared" si="2117"/>
        <v>0</v>
      </c>
      <c r="U1365" s="46">
        <f t="shared" si="2117"/>
        <v>0</v>
      </c>
      <c r="V1365" s="46">
        <f t="shared" si="2117"/>
        <v>0</v>
      </c>
      <c r="W1365" s="46">
        <f t="shared" si="2117"/>
        <v>0</v>
      </c>
      <c r="X1365" s="46">
        <f t="shared" si="2117"/>
        <v>0</v>
      </c>
      <c r="Y1365" s="46">
        <f t="shared" si="2117"/>
        <v>0</v>
      </c>
      <c r="Z1365" s="46">
        <f t="shared" si="2117"/>
        <v>0</v>
      </c>
      <c r="AA1365" s="46">
        <f t="shared" si="2117"/>
        <v>0</v>
      </c>
      <c r="AB1365" s="46">
        <f t="shared" si="2117"/>
        <v>0</v>
      </c>
      <c r="AC1365" s="56"/>
    </row>
    <row r="1366" spans="1:29" s="14" customFormat="1" ht="12.5">
      <c r="A1366" s="13"/>
      <c r="B1366" s="6"/>
      <c r="C1366" s="143"/>
      <c r="D1366" s="27"/>
      <c r="E1366" s="27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7"/>
      <c r="X1366" s="27"/>
      <c r="Y1366" s="27"/>
      <c r="Z1366" s="27"/>
      <c r="AA1366" s="27"/>
      <c r="AB1366" s="27"/>
      <c r="AC1366" s="56"/>
    </row>
    <row r="1367" spans="1:29" s="14" customFormat="1" ht="12.5">
      <c r="A1367" s="13"/>
      <c r="B1367" s="6"/>
      <c r="C1367" s="143"/>
      <c r="D1367" s="27"/>
      <c r="E1367" s="27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7"/>
      <c r="X1367" s="27"/>
      <c r="Y1367" s="27"/>
      <c r="Z1367" s="27"/>
      <c r="AA1367" s="27"/>
      <c r="AB1367" s="27"/>
      <c r="AC1367" s="56"/>
    </row>
    <row r="1368" spans="1:29" ht="12.5">
      <c r="A1368" s="13"/>
      <c r="B1368" s="6"/>
      <c r="C1368" s="143"/>
      <c r="D1368" s="27"/>
      <c r="E1368" s="27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7"/>
      <c r="X1368" s="27"/>
      <c r="Y1368" s="27"/>
      <c r="Z1368" s="27"/>
      <c r="AA1368" s="27"/>
      <c r="AB1368" s="27"/>
      <c r="AC1368" s="56"/>
    </row>
    <row r="1369" spans="1:29" thickBot="1">
      <c r="A1369" s="144" t="s">
        <v>563</v>
      </c>
      <c r="B1369" s="145"/>
      <c r="C1369" s="161"/>
      <c r="D1369" s="145"/>
      <c r="E1369" s="145"/>
      <c r="F1369" s="19"/>
      <c r="G1369" s="19"/>
      <c r="H1369" s="19"/>
      <c r="I1369" s="19"/>
      <c r="J1369" s="19"/>
      <c r="K1369" s="19"/>
      <c r="L1369" s="19"/>
      <c r="M1369" s="19"/>
      <c r="N1369" s="19"/>
      <c r="O1369" s="19"/>
      <c r="P1369" s="19"/>
      <c r="Q1369" s="19"/>
      <c r="R1369" s="19"/>
      <c r="S1369" s="19"/>
      <c r="T1369" s="19"/>
      <c r="U1369" s="19"/>
      <c r="V1369" s="19"/>
      <c r="W1369" s="19"/>
      <c r="X1369" s="19"/>
      <c r="Y1369" s="19"/>
      <c r="Z1369" s="19"/>
      <c r="AA1369" s="19"/>
      <c r="AB1369" s="19"/>
      <c r="AC1369" s="56"/>
    </row>
    <row r="1370" spans="1:29" thickBot="1">
      <c r="A1370" s="93" t="s">
        <v>1</v>
      </c>
      <c r="B1370" s="94" t="s">
        <v>2</v>
      </c>
      <c r="C1370" s="129" t="s">
        <v>3</v>
      </c>
      <c r="D1370" s="198" t="s">
        <v>4</v>
      </c>
      <c r="E1370" s="199"/>
      <c r="F1370" s="199"/>
      <c r="G1370" s="199"/>
      <c r="H1370" s="199"/>
      <c r="I1370" s="199"/>
      <c r="J1370" s="199"/>
      <c r="K1370" s="199"/>
      <c r="L1370" s="199"/>
      <c r="M1370" s="199"/>
      <c r="N1370" s="199"/>
      <c r="O1370" s="199"/>
      <c r="P1370" s="199"/>
      <c r="Q1370" s="199"/>
      <c r="R1370" s="199"/>
      <c r="S1370" s="199"/>
      <c r="T1370" s="199"/>
      <c r="U1370" s="199"/>
      <c r="V1370" s="199"/>
      <c r="W1370" s="199"/>
      <c r="X1370" s="199"/>
      <c r="Y1370" s="199"/>
      <c r="Z1370" s="103"/>
      <c r="AA1370" s="103"/>
      <c r="AB1370" s="103"/>
      <c r="AC1370" s="56"/>
    </row>
    <row r="1371" spans="1:29" ht="12.5">
      <c r="A1371" s="95" t="s">
        <v>5</v>
      </c>
      <c r="B1371" s="96" t="s">
        <v>6</v>
      </c>
      <c r="C1371" s="130" t="s">
        <v>6</v>
      </c>
      <c r="D1371" s="97"/>
      <c r="E1371" s="98"/>
      <c r="F1371" s="98"/>
      <c r="G1371" s="98"/>
      <c r="H1371" s="98"/>
      <c r="I1371" s="98"/>
      <c r="J1371" s="98"/>
      <c r="K1371" s="98"/>
      <c r="L1371" s="98"/>
      <c r="M1371" s="98"/>
      <c r="N1371" s="98"/>
      <c r="O1371" s="98"/>
      <c r="P1371" s="98"/>
      <c r="Q1371" s="98"/>
      <c r="R1371" s="98"/>
      <c r="S1371" s="98"/>
      <c r="T1371" s="98"/>
      <c r="U1371" s="98"/>
      <c r="V1371" s="98"/>
      <c r="W1371" s="98"/>
      <c r="X1371" s="98"/>
      <c r="Y1371" s="99"/>
      <c r="Z1371" s="96" t="s">
        <v>7</v>
      </c>
      <c r="AA1371" s="96"/>
      <c r="AB1371" s="96"/>
      <c r="AC1371" s="56"/>
    </row>
    <row r="1372" spans="1:29" ht="12.5">
      <c r="A1372" s="95" t="s">
        <v>8</v>
      </c>
      <c r="B1372" s="96" t="s">
        <v>9</v>
      </c>
      <c r="C1372" s="130" t="s">
        <v>9</v>
      </c>
      <c r="D1372" s="100" t="s">
        <v>10</v>
      </c>
      <c r="E1372" s="96" t="s">
        <v>11</v>
      </c>
      <c r="F1372" s="96" t="s">
        <v>12</v>
      </c>
      <c r="G1372" s="96" t="s">
        <v>13</v>
      </c>
      <c r="H1372" s="96" t="s">
        <v>14</v>
      </c>
      <c r="I1372" s="96" t="s">
        <v>15</v>
      </c>
      <c r="J1372" s="96" t="s">
        <v>16</v>
      </c>
      <c r="K1372" s="96" t="s">
        <v>17</v>
      </c>
      <c r="L1372" s="96" t="s">
        <v>18</v>
      </c>
      <c r="M1372" s="96" t="s">
        <v>19</v>
      </c>
      <c r="N1372" s="96" t="s">
        <v>20</v>
      </c>
      <c r="O1372" s="96" t="s">
        <v>169</v>
      </c>
      <c r="P1372" s="96" t="s">
        <v>21</v>
      </c>
      <c r="Q1372" s="96" t="s">
        <v>22</v>
      </c>
      <c r="R1372" s="96" t="s">
        <v>23</v>
      </c>
      <c r="S1372" s="96" t="s">
        <v>24</v>
      </c>
      <c r="T1372" s="96" t="s">
        <v>25</v>
      </c>
      <c r="U1372" s="96" t="s">
        <v>26</v>
      </c>
      <c r="V1372" s="96" t="s">
        <v>27</v>
      </c>
      <c r="W1372" s="96" t="s">
        <v>28</v>
      </c>
      <c r="X1372" s="96" t="s">
        <v>29</v>
      </c>
      <c r="Y1372" s="96" t="s">
        <v>30</v>
      </c>
      <c r="Z1372" s="96" t="s">
        <v>31</v>
      </c>
      <c r="AA1372" s="96" t="s">
        <v>484</v>
      </c>
      <c r="AB1372" s="96" t="s">
        <v>467</v>
      </c>
      <c r="AC1372" s="56"/>
    </row>
    <row r="1373" spans="1:29" ht="12.5">
      <c r="A1373" s="95"/>
      <c r="B1373" s="96"/>
      <c r="C1373" s="130" t="s">
        <v>673</v>
      </c>
      <c r="D1373" s="101"/>
      <c r="E1373" s="102"/>
      <c r="F1373" s="102"/>
      <c r="G1373" s="102"/>
      <c r="H1373" s="102"/>
      <c r="I1373" s="102"/>
      <c r="J1373" s="102"/>
      <c r="K1373" s="102"/>
      <c r="L1373" s="102"/>
      <c r="M1373" s="102"/>
      <c r="N1373" s="102"/>
      <c r="O1373" s="102"/>
      <c r="P1373" s="102"/>
      <c r="Q1373" s="102"/>
      <c r="R1373" s="102"/>
      <c r="S1373" s="102"/>
      <c r="T1373" s="102"/>
      <c r="U1373" s="102"/>
      <c r="V1373" s="102"/>
      <c r="W1373" s="102"/>
      <c r="X1373" s="102"/>
      <c r="Y1373" s="102"/>
      <c r="Z1373" s="102"/>
      <c r="AA1373" s="102"/>
      <c r="AB1373" s="102"/>
      <c r="AC1373" s="56"/>
    </row>
    <row r="1374" spans="1:29" s="14" customFormat="1" ht="12.5">
      <c r="A1374" s="105" t="s">
        <v>564</v>
      </c>
      <c r="B1374" s="50">
        <v>0</v>
      </c>
      <c r="C1374" s="134">
        <f>ROUND(B1374/12,2)</f>
        <v>0</v>
      </c>
      <c r="D1374" s="35">
        <v>1.5800000000000002E-2</v>
      </c>
      <c r="E1374" s="35">
        <v>0.1371</v>
      </c>
      <c r="F1374" s="35">
        <v>5.4899999999999997E-2</v>
      </c>
      <c r="G1374" s="35">
        <v>7.6899999999999996E-2</v>
      </c>
      <c r="H1374" s="35">
        <v>4.1599999999999998E-2</v>
      </c>
      <c r="I1374" s="35">
        <v>0.13250000000000001</v>
      </c>
      <c r="J1374" s="35">
        <v>2.07E-2</v>
      </c>
      <c r="K1374" s="35">
        <v>3.1800000000000002E-2</v>
      </c>
      <c r="L1374" s="35">
        <v>1.6500000000000001E-2</v>
      </c>
      <c r="M1374" s="35">
        <v>2.5700000000000001E-2</v>
      </c>
      <c r="N1374" s="35">
        <v>0.14199999999999999</v>
      </c>
      <c r="O1374" s="35">
        <v>2.3E-2</v>
      </c>
      <c r="P1374" s="35">
        <v>0</v>
      </c>
      <c r="Q1374" s="35">
        <v>3.7999999999999999E-2</v>
      </c>
      <c r="R1374" s="35">
        <v>1.8800000000000001E-2</v>
      </c>
      <c r="S1374" s="35">
        <v>4.1999999999999997E-3</v>
      </c>
      <c r="T1374" s="35">
        <v>5.3199999999999997E-2</v>
      </c>
      <c r="U1374" s="35">
        <v>1.8100000000000002E-2</v>
      </c>
      <c r="V1374" s="35">
        <v>3.7900000000000003E-2</v>
      </c>
      <c r="W1374" s="35">
        <v>4.58E-2</v>
      </c>
      <c r="X1374" s="35">
        <v>6.2399999999999997E-2</v>
      </c>
      <c r="Y1374" s="35">
        <v>2.5000000000000001E-3</v>
      </c>
      <c r="Z1374" s="4">
        <v>0</v>
      </c>
      <c r="AA1374" s="4">
        <v>5.9999999999999995E-4</v>
      </c>
      <c r="AB1374" s="4">
        <v>0</v>
      </c>
      <c r="AC1374" s="56"/>
    </row>
    <row r="1375" spans="1:29" s="14" customFormat="1" ht="12.5">
      <c r="A1375" s="72"/>
      <c r="C1375" s="134"/>
      <c r="D1375" s="27">
        <f>$C1374*D1374</f>
        <v>0</v>
      </c>
      <c r="E1375" s="27">
        <f t="shared" ref="E1375" si="2118">$C1374*E1374</f>
        <v>0</v>
      </c>
      <c r="F1375" s="27">
        <f t="shared" ref="F1375" si="2119">$C1374*F1374</f>
        <v>0</v>
      </c>
      <c r="G1375" s="27">
        <f t="shared" ref="G1375:AB1375" si="2120">$C1374*G1374</f>
        <v>0</v>
      </c>
      <c r="H1375" s="27">
        <f t="shared" si="2120"/>
        <v>0</v>
      </c>
      <c r="I1375" s="27">
        <f t="shared" si="2120"/>
        <v>0</v>
      </c>
      <c r="J1375" s="27">
        <f t="shared" si="2120"/>
        <v>0</v>
      </c>
      <c r="K1375" s="27">
        <f t="shared" si="2120"/>
        <v>0</v>
      </c>
      <c r="L1375" s="27">
        <f t="shared" si="2120"/>
        <v>0</v>
      </c>
      <c r="M1375" s="27">
        <f t="shared" si="2120"/>
        <v>0</v>
      </c>
      <c r="N1375" s="27">
        <f t="shared" si="2120"/>
        <v>0</v>
      </c>
      <c r="O1375" s="27">
        <f t="shared" si="2120"/>
        <v>0</v>
      </c>
      <c r="P1375" s="27">
        <f t="shared" si="2120"/>
        <v>0</v>
      </c>
      <c r="Q1375" s="27">
        <f t="shared" si="2120"/>
        <v>0</v>
      </c>
      <c r="R1375" s="27">
        <f t="shared" si="2120"/>
        <v>0</v>
      </c>
      <c r="S1375" s="27">
        <f t="shared" si="2120"/>
        <v>0</v>
      </c>
      <c r="T1375" s="27">
        <f t="shared" si="2120"/>
        <v>0</v>
      </c>
      <c r="U1375" s="27">
        <f t="shared" si="2120"/>
        <v>0</v>
      </c>
      <c r="V1375" s="27">
        <f t="shared" si="2120"/>
        <v>0</v>
      </c>
      <c r="W1375" s="27">
        <f t="shared" si="2120"/>
        <v>0</v>
      </c>
      <c r="X1375" s="27">
        <f t="shared" si="2120"/>
        <v>0</v>
      </c>
      <c r="Y1375" s="27">
        <f t="shared" si="2120"/>
        <v>0</v>
      </c>
      <c r="Z1375" s="27">
        <f t="shared" si="2120"/>
        <v>0</v>
      </c>
      <c r="AA1375" s="27">
        <f t="shared" si="2120"/>
        <v>0</v>
      </c>
      <c r="AB1375" s="27">
        <f t="shared" si="2120"/>
        <v>0</v>
      </c>
      <c r="AC1375" s="56"/>
    </row>
    <row r="1376" spans="1:29" s="14" customFormat="1" ht="12.5">
      <c r="A1376" s="105" t="s">
        <v>572</v>
      </c>
      <c r="B1376" s="50">
        <v>0</v>
      </c>
      <c r="C1376" s="134">
        <f>ROUND(B1376/12,2)</f>
        <v>0</v>
      </c>
      <c r="D1376" s="106"/>
      <c r="E1376" s="106"/>
      <c r="F1376" s="106">
        <v>1</v>
      </c>
      <c r="G1376" s="106"/>
      <c r="H1376" s="106"/>
      <c r="I1376" s="106"/>
      <c r="J1376" s="106"/>
      <c r="K1376" s="106"/>
      <c r="L1376" s="106"/>
      <c r="M1376" s="106"/>
      <c r="N1376" s="106"/>
      <c r="O1376" s="106"/>
      <c r="P1376" s="106"/>
      <c r="Q1376" s="106"/>
      <c r="R1376" s="106"/>
      <c r="S1376" s="106"/>
      <c r="T1376" s="106"/>
      <c r="U1376" s="106"/>
      <c r="V1376" s="106"/>
      <c r="W1376" s="106"/>
      <c r="X1376" s="106"/>
      <c r="Y1376" s="106"/>
      <c r="Z1376" s="107"/>
      <c r="AA1376" s="107"/>
      <c r="AB1376" s="107"/>
      <c r="AC1376" s="56"/>
    </row>
    <row r="1377" spans="1:29" s="14" customFormat="1" ht="12.5">
      <c r="A1377" s="72"/>
      <c r="C1377" s="134"/>
      <c r="D1377" s="27">
        <f t="shared" ref="D1377" si="2121">$C1376*D1376</f>
        <v>0</v>
      </c>
      <c r="E1377" s="27">
        <f t="shared" ref="E1377" si="2122">$C1376*E1376</f>
        <v>0</v>
      </c>
      <c r="F1377" s="27">
        <f t="shared" ref="F1377:AB1377" si="2123">$C1376*F1376</f>
        <v>0</v>
      </c>
      <c r="G1377" s="27">
        <f t="shared" si="2123"/>
        <v>0</v>
      </c>
      <c r="H1377" s="27">
        <f t="shared" si="2123"/>
        <v>0</v>
      </c>
      <c r="I1377" s="27">
        <f t="shared" si="2123"/>
        <v>0</v>
      </c>
      <c r="J1377" s="27">
        <f t="shared" si="2123"/>
        <v>0</v>
      </c>
      <c r="K1377" s="27">
        <f t="shared" si="2123"/>
        <v>0</v>
      </c>
      <c r="L1377" s="27">
        <f t="shared" si="2123"/>
        <v>0</v>
      </c>
      <c r="M1377" s="27">
        <f t="shared" si="2123"/>
        <v>0</v>
      </c>
      <c r="N1377" s="27">
        <f t="shared" si="2123"/>
        <v>0</v>
      </c>
      <c r="O1377" s="27">
        <f t="shared" si="2123"/>
        <v>0</v>
      </c>
      <c r="P1377" s="27">
        <f t="shared" si="2123"/>
        <v>0</v>
      </c>
      <c r="Q1377" s="27">
        <f t="shared" si="2123"/>
        <v>0</v>
      </c>
      <c r="R1377" s="27">
        <f t="shared" si="2123"/>
        <v>0</v>
      </c>
      <c r="S1377" s="27">
        <f t="shared" si="2123"/>
        <v>0</v>
      </c>
      <c r="T1377" s="27">
        <f t="shared" si="2123"/>
        <v>0</v>
      </c>
      <c r="U1377" s="27">
        <f t="shared" si="2123"/>
        <v>0</v>
      </c>
      <c r="V1377" s="27">
        <f t="shared" si="2123"/>
        <v>0</v>
      </c>
      <c r="W1377" s="27">
        <f t="shared" si="2123"/>
        <v>0</v>
      </c>
      <c r="X1377" s="27">
        <f t="shared" si="2123"/>
        <v>0</v>
      </c>
      <c r="Y1377" s="27">
        <f t="shared" si="2123"/>
        <v>0</v>
      </c>
      <c r="Z1377" s="27">
        <f t="shared" si="2123"/>
        <v>0</v>
      </c>
      <c r="AA1377" s="27">
        <f t="shared" si="2123"/>
        <v>0</v>
      </c>
      <c r="AB1377" s="27">
        <f t="shared" si="2123"/>
        <v>0</v>
      </c>
      <c r="AC1377" s="56"/>
    </row>
    <row r="1378" spans="1:29" s="14" customFormat="1" ht="12.5">
      <c r="A1378" s="105" t="s">
        <v>565</v>
      </c>
      <c r="B1378" s="50">
        <v>380334.68922742899</v>
      </c>
      <c r="C1378" s="134">
        <f>ROUND(B1378/12,2)</f>
        <v>31694.560000000001</v>
      </c>
      <c r="D1378" s="106"/>
      <c r="E1378" s="106">
        <v>1</v>
      </c>
      <c r="F1378" s="106"/>
      <c r="G1378" s="106"/>
      <c r="H1378" s="106"/>
      <c r="I1378" s="106"/>
      <c r="J1378" s="106"/>
      <c r="K1378" s="106"/>
      <c r="L1378" s="106"/>
      <c r="M1378" s="106"/>
      <c r="N1378" s="106"/>
      <c r="O1378" s="106"/>
      <c r="P1378" s="106"/>
      <c r="Q1378" s="106"/>
      <c r="R1378" s="106"/>
      <c r="S1378" s="106"/>
      <c r="T1378" s="106"/>
      <c r="U1378" s="106"/>
      <c r="V1378" s="106"/>
      <c r="W1378" s="106"/>
      <c r="X1378" s="106"/>
      <c r="Y1378" s="106"/>
      <c r="Z1378" s="107"/>
      <c r="AA1378" s="107"/>
      <c r="AB1378" s="107"/>
      <c r="AC1378" s="56"/>
    </row>
    <row r="1379" spans="1:29" s="14" customFormat="1" ht="12.5">
      <c r="A1379" s="72"/>
      <c r="C1379" s="134"/>
      <c r="D1379" s="27">
        <f t="shared" ref="D1379" si="2124">$C1378*D1378</f>
        <v>0</v>
      </c>
      <c r="E1379" s="27">
        <f t="shared" ref="E1379" si="2125">$C1378*E1378</f>
        <v>31694.560000000001</v>
      </c>
      <c r="F1379" s="27">
        <f t="shared" ref="F1379:AB1379" si="2126">$C1378*F1378</f>
        <v>0</v>
      </c>
      <c r="G1379" s="27">
        <f t="shared" si="2126"/>
        <v>0</v>
      </c>
      <c r="H1379" s="27">
        <f t="shared" si="2126"/>
        <v>0</v>
      </c>
      <c r="I1379" s="27">
        <f t="shared" si="2126"/>
        <v>0</v>
      </c>
      <c r="J1379" s="27">
        <f t="shared" si="2126"/>
        <v>0</v>
      </c>
      <c r="K1379" s="27">
        <f t="shared" si="2126"/>
        <v>0</v>
      </c>
      <c r="L1379" s="27">
        <f t="shared" si="2126"/>
        <v>0</v>
      </c>
      <c r="M1379" s="27">
        <f t="shared" si="2126"/>
        <v>0</v>
      </c>
      <c r="N1379" s="27">
        <f t="shared" si="2126"/>
        <v>0</v>
      </c>
      <c r="O1379" s="27">
        <f t="shared" si="2126"/>
        <v>0</v>
      </c>
      <c r="P1379" s="27">
        <f t="shared" si="2126"/>
        <v>0</v>
      </c>
      <c r="Q1379" s="27">
        <f t="shared" si="2126"/>
        <v>0</v>
      </c>
      <c r="R1379" s="27">
        <f t="shared" si="2126"/>
        <v>0</v>
      </c>
      <c r="S1379" s="27">
        <f t="shared" si="2126"/>
        <v>0</v>
      </c>
      <c r="T1379" s="27">
        <f t="shared" si="2126"/>
        <v>0</v>
      </c>
      <c r="U1379" s="27">
        <f t="shared" si="2126"/>
        <v>0</v>
      </c>
      <c r="V1379" s="27">
        <f t="shared" si="2126"/>
        <v>0</v>
      </c>
      <c r="W1379" s="27">
        <f t="shared" si="2126"/>
        <v>0</v>
      </c>
      <c r="X1379" s="27">
        <f t="shared" si="2126"/>
        <v>0</v>
      </c>
      <c r="Y1379" s="27">
        <f t="shared" si="2126"/>
        <v>0</v>
      </c>
      <c r="Z1379" s="27">
        <f t="shared" si="2126"/>
        <v>0</v>
      </c>
      <c r="AA1379" s="27">
        <f t="shared" si="2126"/>
        <v>0</v>
      </c>
      <c r="AB1379" s="27">
        <f t="shared" si="2126"/>
        <v>0</v>
      </c>
      <c r="AC1379" s="56"/>
    </row>
    <row r="1380" spans="1:29" s="14" customFormat="1" ht="12.5">
      <c r="A1380" s="105" t="s">
        <v>566</v>
      </c>
      <c r="B1380" s="50">
        <v>497094.97789309599</v>
      </c>
      <c r="C1380" s="134">
        <f>ROUND(B1380/12,2)</f>
        <v>41424.58</v>
      </c>
      <c r="D1380" s="106"/>
      <c r="E1380" s="106"/>
      <c r="F1380" s="106"/>
      <c r="G1380" s="106"/>
      <c r="H1380" s="106">
        <v>0.1666</v>
      </c>
      <c r="I1380" s="106"/>
      <c r="J1380" s="106"/>
      <c r="K1380" s="106"/>
      <c r="L1380" s="106"/>
      <c r="M1380" s="106"/>
      <c r="N1380" s="106">
        <v>0.33660000000000001</v>
      </c>
      <c r="O1380" s="106"/>
      <c r="P1380" s="106"/>
      <c r="Q1380" s="106"/>
      <c r="R1380" s="106"/>
      <c r="S1380" s="106"/>
      <c r="T1380" s="106"/>
      <c r="U1380" s="106"/>
      <c r="V1380" s="106">
        <v>0.49680000000000002</v>
      </c>
      <c r="W1380" s="106"/>
      <c r="X1380" s="106"/>
      <c r="Y1380" s="106"/>
      <c r="Z1380" s="107"/>
      <c r="AA1380" s="107"/>
      <c r="AB1380" s="107"/>
      <c r="AC1380" s="56"/>
    </row>
    <row r="1381" spans="1:29" s="14" customFormat="1" ht="12.5">
      <c r="A1381" s="72"/>
      <c r="C1381" s="134"/>
      <c r="D1381" s="27">
        <f t="shared" ref="D1381" si="2127">$C1380*D1380</f>
        <v>0</v>
      </c>
      <c r="E1381" s="27">
        <f t="shared" ref="E1381" si="2128">$C1380*E1380</f>
        <v>0</v>
      </c>
      <c r="F1381" s="27">
        <f t="shared" ref="F1381:AB1381" si="2129">$C1380*F1380</f>
        <v>0</v>
      </c>
      <c r="G1381" s="27">
        <f t="shared" si="2129"/>
        <v>0</v>
      </c>
      <c r="H1381" s="27">
        <f t="shared" si="2129"/>
        <v>6901.3350280000004</v>
      </c>
      <c r="I1381" s="27">
        <f t="shared" si="2129"/>
        <v>0</v>
      </c>
      <c r="J1381" s="27">
        <f t="shared" si="2129"/>
        <v>0</v>
      </c>
      <c r="K1381" s="27">
        <f t="shared" si="2129"/>
        <v>0</v>
      </c>
      <c r="L1381" s="27">
        <f t="shared" si="2129"/>
        <v>0</v>
      </c>
      <c r="M1381" s="27">
        <f t="shared" si="2129"/>
        <v>0</v>
      </c>
      <c r="N1381" s="27">
        <f t="shared" si="2129"/>
        <v>13943.513628000001</v>
      </c>
      <c r="O1381" s="27">
        <f t="shared" si="2129"/>
        <v>0</v>
      </c>
      <c r="P1381" s="27">
        <f t="shared" si="2129"/>
        <v>0</v>
      </c>
      <c r="Q1381" s="27">
        <f t="shared" si="2129"/>
        <v>0</v>
      </c>
      <c r="R1381" s="27">
        <f t="shared" si="2129"/>
        <v>0</v>
      </c>
      <c r="S1381" s="27">
        <f t="shared" si="2129"/>
        <v>0</v>
      </c>
      <c r="T1381" s="27">
        <f t="shared" si="2129"/>
        <v>0</v>
      </c>
      <c r="U1381" s="27">
        <f t="shared" si="2129"/>
        <v>0</v>
      </c>
      <c r="V1381" s="27">
        <f t="shared" si="2129"/>
        <v>20579.731344000003</v>
      </c>
      <c r="W1381" s="27">
        <f t="shared" si="2129"/>
        <v>0</v>
      </c>
      <c r="X1381" s="27">
        <f t="shared" si="2129"/>
        <v>0</v>
      </c>
      <c r="Y1381" s="27">
        <f t="shared" si="2129"/>
        <v>0</v>
      </c>
      <c r="Z1381" s="27">
        <f t="shared" si="2129"/>
        <v>0</v>
      </c>
      <c r="AA1381" s="27">
        <f t="shared" si="2129"/>
        <v>0</v>
      </c>
      <c r="AB1381" s="27">
        <f t="shared" si="2129"/>
        <v>0</v>
      </c>
      <c r="AC1381" s="56"/>
    </row>
    <row r="1382" spans="1:29" s="14" customFormat="1" ht="12.5">
      <c r="A1382" s="105" t="s">
        <v>567</v>
      </c>
      <c r="B1382" s="50">
        <v>359947.81114158302</v>
      </c>
      <c r="C1382" s="134">
        <f>ROUND(B1382/12,2)</f>
        <v>29995.65</v>
      </c>
      <c r="D1382" s="106">
        <v>1.8200000000000001E-2</v>
      </c>
      <c r="E1382" s="106"/>
      <c r="F1382" s="106">
        <v>0.76839999999999997</v>
      </c>
      <c r="G1382" s="106"/>
      <c r="H1382" s="106"/>
      <c r="I1382" s="106"/>
      <c r="J1382" s="106"/>
      <c r="K1382" s="106"/>
      <c r="L1382" s="106"/>
      <c r="M1382" s="106">
        <v>2.64E-2</v>
      </c>
      <c r="N1382" s="106"/>
      <c r="O1382" s="106"/>
      <c r="P1382" s="106"/>
      <c r="Q1382" s="106">
        <v>4.53E-2</v>
      </c>
      <c r="R1382" s="106">
        <v>9.1499999999999998E-2</v>
      </c>
      <c r="S1382" s="106">
        <v>4.1999999999999997E-3</v>
      </c>
      <c r="T1382" s="106"/>
      <c r="U1382" s="106"/>
      <c r="V1382" s="106"/>
      <c r="W1382" s="106">
        <v>4.5999999999999999E-2</v>
      </c>
      <c r="X1382" s="106"/>
      <c r="Y1382" s="106"/>
      <c r="Z1382" s="107"/>
      <c r="AA1382" s="107"/>
      <c r="AB1382" s="107"/>
      <c r="AC1382" s="56"/>
    </row>
    <row r="1383" spans="1:29" s="14" customFormat="1" ht="12.5">
      <c r="A1383" s="72"/>
      <c r="C1383" s="134"/>
      <c r="D1383" s="27">
        <f t="shared" ref="D1383" si="2130">$C1382*D1382</f>
        <v>545.92083000000002</v>
      </c>
      <c r="E1383" s="27">
        <f t="shared" ref="E1383" si="2131">$C1382*E1382</f>
        <v>0</v>
      </c>
      <c r="F1383" s="27">
        <f t="shared" ref="F1383:AB1383" si="2132">$C1382*F1382</f>
        <v>23048.657459999999</v>
      </c>
      <c r="G1383" s="27">
        <f t="shared" si="2132"/>
        <v>0</v>
      </c>
      <c r="H1383" s="27">
        <f t="shared" si="2132"/>
        <v>0</v>
      </c>
      <c r="I1383" s="27">
        <f t="shared" si="2132"/>
        <v>0</v>
      </c>
      <c r="J1383" s="27">
        <f t="shared" si="2132"/>
        <v>0</v>
      </c>
      <c r="K1383" s="27">
        <f t="shared" si="2132"/>
        <v>0</v>
      </c>
      <c r="L1383" s="27">
        <f t="shared" si="2132"/>
        <v>0</v>
      </c>
      <c r="M1383" s="27">
        <f t="shared" si="2132"/>
        <v>791.88516000000004</v>
      </c>
      <c r="N1383" s="27">
        <f t="shared" si="2132"/>
        <v>0</v>
      </c>
      <c r="O1383" s="27">
        <f t="shared" si="2132"/>
        <v>0</v>
      </c>
      <c r="P1383" s="27">
        <f t="shared" si="2132"/>
        <v>0</v>
      </c>
      <c r="Q1383" s="27">
        <f t="shared" si="2132"/>
        <v>1358.8029450000001</v>
      </c>
      <c r="R1383" s="27">
        <f t="shared" si="2132"/>
        <v>2744.601975</v>
      </c>
      <c r="S1383" s="27">
        <f t="shared" si="2132"/>
        <v>125.98173</v>
      </c>
      <c r="T1383" s="27">
        <f t="shared" si="2132"/>
        <v>0</v>
      </c>
      <c r="U1383" s="27">
        <f t="shared" si="2132"/>
        <v>0</v>
      </c>
      <c r="V1383" s="27">
        <f t="shared" si="2132"/>
        <v>0</v>
      </c>
      <c r="W1383" s="27">
        <f t="shared" si="2132"/>
        <v>1379.7999</v>
      </c>
      <c r="X1383" s="27">
        <f t="shared" si="2132"/>
        <v>0</v>
      </c>
      <c r="Y1383" s="27">
        <f t="shared" si="2132"/>
        <v>0</v>
      </c>
      <c r="Z1383" s="27">
        <f t="shared" si="2132"/>
        <v>0</v>
      </c>
      <c r="AA1383" s="27">
        <f t="shared" si="2132"/>
        <v>0</v>
      </c>
      <c r="AB1383" s="27">
        <f t="shared" si="2132"/>
        <v>0</v>
      </c>
      <c r="AC1383" s="56"/>
    </row>
    <row r="1384" spans="1:29" s="14" customFormat="1" ht="12.5">
      <c r="A1384" s="105" t="s">
        <v>568</v>
      </c>
      <c r="B1384" s="50">
        <f>20328.1688584932/2</f>
        <v>10164.084429246601</v>
      </c>
      <c r="C1384" s="134">
        <f>ROUND(B1384/12,2)</f>
        <v>847.01</v>
      </c>
      <c r="D1384" s="35">
        <v>1.5800000000000002E-2</v>
      </c>
      <c r="E1384" s="35">
        <v>0.1371</v>
      </c>
      <c r="F1384" s="35">
        <v>5.4899999999999997E-2</v>
      </c>
      <c r="G1384" s="35">
        <v>7.6899999999999996E-2</v>
      </c>
      <c r="H1384" s="35">
        <v>4.1599999999999998E-2</v>
      </c>
      <c r="I1384" s="35">
        <v>0.13250000000000001</v>
      </c>
      <c r="J1384" s="35">
        <v>2.07E-2</v>
      </c>
      <c r="K1384" s="35">
        <v>3.1800000000000002E-2</v>
      </c>
      <c r="L1384" s="35">
        <v>1.6500000000000001E-2</v>
      </c>
      <c r="M1384" s="35">
        <v>2.5700000000000001E-2</v>
      </c>
      <c r="N1384" s="35">
        <v>0.14199999999999999</v>
      </c>
      <c r="O1384" s="35">
        <v>2.3E-2</v>
      </c>
      <c r="P1384" s="35">
        <v>0</v>
      </c>
      <c r="Q1384" s="35">
        <v>3.7999999999999999E-2</v>
      </c>
      <c r="R1384" s="35">
        <v>1.8800000000000001E-2</v>
      </c>
      <c r="S1384" s="35">
        <v>4.1999999999999997E-3</v>
      </c>
      <c r="T1384" s="35">
        <v>5.3199999999999997E-2</v>
      </c>
      <c r="U1384" s="35">
        <v>1.8100000000000002E-2</v>
      </c>
      <c r="V1384" s="35">
        <v>3.7900000000000003E-2</v>
      </c>
      <c r="W1384" s="35">
        <v>4.58E-2</v>
      </c>
      <c r="X1384" s="35">
        <v>6.2399999999999997E-2</v>
      </c>
      <c r="Y1384" s="35">
        <v>2.5000000000000001E-3</v>
      </c>
      <c r="Z1384" s="4">
        <v>0</v>
      </c>
      <c r="AA1384" s="4">
        <v>5.9999999999999995E-4</v>
      </c>
      <c r="AB1384" s="4">
        <v>0</v>
      </c>
      <c r="AC1384" s="56"/>
    </row>
    <row r="1385" spans="1:29" s="14" customFormat="1" ht="12.5">
      <c r="A1385" s="72"/>
      <c r="C1385" s="134"/>
      <c r="D1385" s="27">
        <f t="shared" ref="D1385" si="2133">$C1384*D1384</f>
        <v>13.382758000000001</v>
      </c>
      <c r="E1385" s="27">
        <f t="shared" ref="E1385" si="2134">$C1384*E1384</f>
        <v>116.12507100000001</v>
      </c>
      <c r="F1385" s="27">
        <f t="shared" ref="F1385:AB1385" si="2135">$C1384*F1384</f>
        <v>46.500848999999995</v>
      </c>
      <c r="G1385" s="27">
        <f t="shared" si="2135"/>
        <v>65.135069000000001</v>
      </c>
      <c r="H1385" s="27">
        <f t="shared" si="2135"/>
        <v>35.235616</v>
      </c>
      <c r="I1385" s="27">
        <f t="shared" si="2135"/>
        <v>112.228825</v>
      </c>
      <c r="J1385" s="27">
        <f t="shared" si="2135"/>
        <v>17.533107000000001</v>
      </c>
      <c r="K1385" s="27">
        <f t="shared" si="2135"/>
        <v>26.934918</v>
      </c>
      <c r="L1385" s="27">
        <f t="shared" si="2135"/>
        <v>13.975665000000001</v>
      </c>
      <c r="M1385" s="27">
        <f t="shared" si="2135"/>
        <v>21.768156999999999</v>
      </c>
      <c r="N1385" s="27">
        <f t="shared" si="2135"/>
        <v>120.27541999999998</v>
      </c>
      <c r="O1385" s="27">
        <f t="shared" si="2135"/>
        <v>19.48123</v>
      </c>
      <c r="P1385" s="27">
        <f t="shared" si="2135"/>
        <v>0</v>
      </c>
      <c r="Q1385" s="27">
        <f t="shared" si="2135"/>
        <v>32.18638</v>
      </c>
      <c r="R1385" s="27">
        <f t="shared" si="2135"/>
        <v>15.923788</v>
      </c>
      <c r="S1385" s="27">
        <f t="shared" si="2135"/>
        <v>3.5574419999999995</v>
      </c>
      <c r="T1385" s="27">
        <f t="shared" si="2135"/>
        <v>45.060931999999994</v>
      </c>
      <c r="U1385" s="27">
        <f t="shared" si="2135"/>
        <v>15.330881000000002</v>
      </c>
      <c r="V1385" s="27">
        <f t="shared" si="2135"/>
        <v>32.101679000000004</v>
      </c>
      <c r="W1385" s="27">
        <f t="shared" si="2135"/>
        <v>38.793058000000002</v>
      </c>
      <c r="X1385" s="27">
        <f t="shared" si="2135"/>
        <v>52.853423999999997</v>
      </c>
      <c r="Y1385" s="27">
        <f t="shared" si="2135"/>
        <v>2.1175250000000001</v>
      </c>
      <c r="Z1385" s="27">
        <f t="shared" si="2135"/>
        <v>0</v>
      </c>
      <c r="AA1385" s="27">
        <f t="shared" si="2135"/>
        <v>0.50820599999999994</v>
      </c>
      <c r="AB1385" s="27">
        <f t="shared" si="2135"/>
        <v>0</v>
      </c>
      <c r="AC1385" s="56"/>
    </row>
    <row r="1386" spans="1:29" s="14" customFormat="1" ht="12.5">
      <c r="A1386" s="105" t="s">
        <v>573</v>
      </c>
      <c r="B1386" s="50">
        <f>20328.1688584932/2</f>
        <v>10164.084429246601</v>
      </c>
      <c r="C1386" s="134">
        <f>ROUND(B1386/12,2)</f>
        <v>847.01</v>
      </c>
      <c r="D1386" s="106"/>
      <c r="E1386" s="106"/>
      <c r="F1386" s="106">
        <v>0.16950000000000001</v>
      </c>
      <c r="G1386" s="106"/>
      <c r="H1386" s="106">
        <v>6.83E-2</v>
      </c>
      <c r="I1386" s="106"/>
      <c r="J1386" s="106"/>
      <c r="K1386" s="106"/>
      <c r="L1386" s="106"/>
      <c r="M1386" s="106">
        <v>1.9699999999999999E-2</v>
      </c>
      <c r="N1386" s="106">
        <v>0.67110000000000003</v>
      </c>
      <c r="O1386" s="106"/>
      <c r="P1386" s="106"/>
      <c r="Q1386" s="106"/>
      <c r="R1386" s="106"/>
      <c r="S1386" s="106"/>
      <c r="T1386" s="106"/>
      <c r="U1386" s="106"/>
      <c r="V1386" s="106">
        <v>7.1400000000000005E-2</v>
      </c>
      <c r="W1386" s="106"/>
      <c r="X1386" s="106"/>
      <c r="Y1386" s="106"/>
      <c r="Z1386" s="107"/>
      <c r="AA1386" s="107"/>
      <c r="AB1386" s="107"/>
      <c r="AC1386" s="56"/>
    </row>
    <row r="1387" spans="1:29" s="14" customFormat="1" ht="12.5">
      <c r="A1387" s="72"/>
      <c r="C1387" s="134"/>
      <c r="D1387" s="27">
        <f t="shared" ref="D1387" si="2136">$C1386*D1386</f>
        <v>0</v>
      </c>
      <c r="E1387" s="27">
        <f t="shared" ref="E1387" si="2137">$C1386*E1386</f>
        <v>0</v>
      </c>
      <c r="F1387" s="27">
        <f t="shared" ref="F1387:AB1387" si="2138">$C1386*F1386</f>
        <v>143.568195</v>
      </c>
      <c r="G1387" s="27">
        <f t="shared" si="2138"/>
        <v>0</v>
      </c>
      <c r="H1387" s="27">
        <f t="shared" si="2138"/>
        <v>57.850783</v>
      </c>
      <c r="I1387" s="27">
        <f t="shared" si="2138"/>
        <v>0</v>
      </c>
      <c r="J1387" s="27">
        <f t="shared" si="2138"/>
        <v>0</v>
      </c>
      <c r="K1387" s="27">
        <f t="shared" si="2138"/>
        <v>0</v>
      </c>
      <c r="L1387" s="27">
        <f t="shared" si="2138"/>
        <v>0</v>
      </c>
      <c r="M1387" s="27">
        <f t="shared" si="2138"/>
        <v>16.686097</v>
      </c>
      <c r="N1387" s="27">
        <f t="shared" si="2138"/>
        <v>568.42841099999998</v>
      </c>
      <c r="O1387" s="27">
        <f t="shared" si="2138"/>
        <v>0</v>
      </c>
      <c r="P1387" s="27">
        <f t="shared" si="2138"/>
        <v>0</v>
      </c>
      <c r="Q1387" s="27">
        <f t="shared" si="2138"/>
        <v>0</v>
      </c>
      <c r="R1387" s="27">
        <f t="shared" si="2138"/>
        <v>0</v>
      </c>
      <c r="S1387" s="27">
        <f t="shared" si="2138"/>
        <v>0</v>
      </c>
      <c r="T1387" s="27">
        <f t="shared" si="2138"/>
        <v>0</v>
      </c>
      <c r="U1387" s="27">
        <f t="shared" si="2138"/>
        <v>0</v>
      </c>
      <c r="V1387" s="27">
        <f t="shared" si="2138"/>
        <v>60.476514000000002</v>
      </c>
      <c r="W1387" s="27">
        <f t="shared" si="2138"/>
        <v>0</v>
      </c>
      <c r="X1387" s="27">
        <f t="shared" si="2138"/>
        <v>0</v>
      </c>
      <c r="Y1387" s="27">
        <f t="shared" si="2138"/>
        <v>0</v>
      </c>
      <c r="Z1387" s="27">
        <f t="shared" si="2138"/>
        <v>0</v>
      </c>
      <c r="AA1387" s="27">
        <f t="shared" si="2138"/>
        <v>0</v>
      </c>
      <c r="AB1387" s="27">
        <f t="shared" si="2138"/>
        <v>0</v>
      </c>
      <c r="AC1387" s="56"/>
    </row>
    <row r="1388" spans="1:29" s="14" customFormat="1" ht="12.5">
      <c r="A1388" s="105" t="s">
        <v>569</v>
      </c>
      <c r="B1388" s="50">
        <f>2605037.15709639/2</f>
        <v>1302518.5785481951</v>
      </c>
      <c r="C1388" s="134">
        <f>ROUND(B1388/12,2)</f>
        <v>108543.21</v>
      </c>
      <c r="D1388" s="35">
        <v>1.5800000000000002E-2</v>
      </c>
      <c r="E1388" s="35">
        <v>0.1371</v>
      </c>
      <c r="F1388" s="35">
        <v>5.4899999999999997E-2</v>
      </c>
      <c r="G1388" s="35">
        <v>7.6899999999999996E-2</v>
      </c>
      <c r="H1388" s="35">
        <v>4.1599999999999998E-2</v>
      </c>
      <c r="I1388" s="35">
        <v>0.13250000000000001</v>
      </c>
      <c r="J1388" s="35">
        <v>2.07E-2</v>
      </c>
      <c r="K1388" s="35">
        <v>3.1800000000000002E-2</v>
      </c>
      <c r="L1388" s="35">
        <v>1.6500000000000001E-2</v>
      </c>
      <c r="M1388" s="35">
        <v>2.5700000000000001E-2</v>
      </c>
      <c r="N1388" s="35">
        <v>0.14199999999999999</v>
      </c>
      <c r="O1388" s="35">
        <v>2.3E-2</v>
      </c>
      <c r="P1388" s="35">
        <v>0</v>
      </c>
      <c r="Q1388" s="35">
        <v>3.7999999999999999E-2</v>
      </c>
      <c r="R1388" s="35">
        <v>1.8800000000000001E-2</v>
      </c>
      <c r="S1388" s="35">
        <v>4.1999999999999997E-3</v>
      </c>
      <c r="T1388" s="35">
        <v>5.3199999999999997E-2</v>
      </c>
      <c r="U1388" s="35">
        <v>1.8100000000000002E-2</v>
      </c>
      <c r="V1388" s="35">
        <v>3.7900000000000003E-2</v>
      </c>
      <c r="W1388" s="35">
        <v>4.58E-2</v>
      </c>
      <c r="X1388" s="35">
        <v>6.2399999999999997E-2</v>
      </c>
      <c r="Y1388" s="35">
        <v>2.5000000000000001E-3</v>
      </c>
      <c r="Z1388" s="4">
        <v>0</v>
      </c>
      <c r="AA1388" s="4">
        <v>5.9999999999999995E-4</v>
      </c>
      <c r="AB1388" s="4">
        <v>0</v>
      </c>
      <c r="AC1388" s="56"/>
    </row>
    <row r="1389" spans="1:29" s="14" customFormat="1" ht="12.5">
      <c r="A1389" s="72"/>
      <c r="C1389" s="134"/>
      <c r="D1389" s="27">
        <f t="shared" ref="D1389" si="2139">$C1388*D1388</f>
        <v>1714.9827180000002</v>
      </c>
      <c r="E1389" s="27">
        <f t="shared" ref="E1389" si="2140">$C1388*E1388</f>
        <v>14881.274091000001</v>
      </c>
      <c r="F1389" s="27">
        <f t="shared" ref="F1389:AB1389" si="2141">$C1388*F1388</f>
        <v>5959.0222290000002</v>
      </c>
      <c r="G1389" s="27">
        <f t="shared" si="2141"/>
        <v>8346.9728489999998</v>
      </c>
      <c r="H1389" s="27">
        <f t="shared" si="2141"/>
        <v>4515.3975360000004</v>
      </c>
      <c r="I1389" s="27">
        <f t="shared" si="2141"/>
        <v>14381.975325000001</v>
      </c>
      <c r="J1389" s="27">
        <f t="shared" si="2141"/>
        <v>2246.8444469999999</v>
      </c>
      <c r="K1389" s="27">
        <f t="shared" si="2141"/>
        <v>3451.6740780000005</v>
      </c>
      <c r="L1389" s="27">
        <f t="shared" si="2141"/>
        <v>1790.9629650000002</v>
      </c>
      <c r="M1389" s="27">
        <f t="shared" si="2141"/>
        <v>2789.5604970000004</v>
      </c>
      <c r="N1389" s="27">
        <f t="shared" si="2141"/>
        <v>15413.13582</v>
      </c>
      <c r="O1389" s="27">
        <f t="shared" si="2141"/>
        <v>2496.4938299999999</v>
      </c>
      <c r="P1389" s="27">
        <f t="shared" si="2141"/>
        <v>0</v>
      </c>
      <c r="Q1389" s="27">
        <f t="shared" si="2141"/>
        <v>4124.6419800000003</v>
      </c>
      <c r="R1389" s="27">
        <f t="shared" si="2141"/>
        <v>2040.6123480000001</v>
      </c>
      <c r="S1389" s="27">
        <f t="shared" si="2141"/>
        <v>455.88148200000001</v>
      </c>
      <c r="T1389" s="27">
        <f t="shared" si="2141"/>
        <v>5774.4987719999999</v>
      </c>
      <c r="U1389" s="27">
        <f t="shared" si="2141"/>
        <v>1964.6321010000004</v>
      </c>
      <c r="V1389" s="27">
        <f t="shared" si="2141"/>
        <v>4113.7876590000005</v>
      </c>
      <c r="W1389" s="27">
        <f t="shared" si="2141"/>
        <v>4971.2790180000002</v>
      </c>
      <c r="X1389" s="27">
        <f t="shared" si="2141"/>
        <v>6773.0963039999997</v>
      </c>
      <c r="Y1389" s="27">
        <f t="shared" si="2141"/>
        <v>271.358025</v>
      </c>
      <c r="Z1389" s="27">
        <f t="shared" si="2141"/>
        <v>0</v>
      </c>
      <c r="AA1389" s="27">
        <f t="shared" si="2141"/>
        <v>65.125925999999993</v>
      </c>
      <c r="AB1389" s="27">
        <f t="shared" si="2141"/>
        <v>0</v>
      </c>
      <c r="AC1389" s="56"/>
    </row>
    <row r="1390" spans="1:29" s="14" customFormat="1" ht="12.5">
      <c r="A1390" s="105" t="s">
        <v>574</v>
      </c>
      <c r="B1390" s="50">
        <f>2605037.15709639/2</f>
        <v>1302518.5785481951</v>
      </c>
      <c r="C1390" s="134">
        <f>ROUND(B1390/12,2)</f>
        <v>108543.21</v>
      </c>
      <c r="D1390" s="106"/>
      <c r="E1390" s="106"/>
      <c r="F1390" s="106">
        <v>0.16950000000000001</v>
      </c>
      <c r="G1390" s="106"/>
      <c r="H1390" s="106">
        <v>6.83E-2</v>
      </c>
      <c r="I1390" s="106"/>
      <c r="J1390" s="106"/>
      <c r="K1390" s="106"/>
      <c r="L1390" s="106"/>
      <c r="M1390" s="106">
        <v>1.9699999999999999E-2</v>
      </c>
      <c r="N1390" s="106">
        <v>0.67110000000000003</v>
      </c>
      <c r="O1390" s="106"/>
      <c r="P1390" s="106"/>
      <c r="Q1390" s="106"/>
      <c r="R1390" s="106"/>
      <c r="S1390" s="106"/>
      <c r="T1390" s="106"/>
      <c r="U1390" s="106"/>
      <c r="V1390" s="106">
        <v>7.1400000000000005E-2</v>
      </c>
      <c r="W1390" s="106"/>
      <c r="X1390" s="106"/>
      <c r="Y1390" s="106"/>
      <c r="Z1390" s="107"/>
      <c r="AA1390" s="107"/>
      <c r="AB1390" s="107"/>
      <c r="AC1390" s="56"/>
    </row>
    <row r="1391" spans="1:29" s="14" customFormat="1" ht="12.5">
      <c r="A1391" s="72"/>
      <c r="C1391" s="134"/>
      <c r="D1391" s="27">
        <f t="shared" ref="D1391" si="2142">$C1390*D1390</f>
        <v>0</v>
      </c>
      <c r="E1391" s="27">
        <f t="shared" ref="E1391" si="2143">$C1390*E1390</f>
        <v>0</v>
      </c>
      <c r="F1391" s="27">
        <f t="shared" ref="F1391:AB1391" si="2144">$C1390*F1390</f>
        <v>18398.074095000004</v>
      </c>
      <c r="G1391" s="27">
        <f t="shared" si="2144"/>
        <v>0</v>
      </c>
      <c r="H1391" s="27">
        <f t="shared" si="2144"/>
        <v>7413.5012430000006</v>
      </c>
      <c r="I1391" s="27">
        <f t="shared" si="2144"/>
        <v>0</v>
      </c>
      <c r="J1391" s="27">
        <f t="shared" si="2144"/>
        <v>0</v>
      </c>
      <c r="K1391" s="27">
        <f t="shared" si="2144"/>
        <v>0</v>
      </c>
      <c r="L1391" s="27">
        <f t="shared" si="2144"/>
        <v>0</v>
      </c>
      <c r="M1391" s="27">
        <f t="shared" si="2144"/>
        <v>2138.3012370000001</v>
      </c>
      <c r="N1391" s="27">
        <f t="shared" si="2144"/>
        <v>72843.348231000011</v>
      </c>
      <c r="O1391" s="27">
        <f t="shared" si="2144"/>
        <v>0</v>
      </c>
      <c r="P1391" s="27">
        <f t="shared" si="2144"/>
        <v>0</v>
      </c>
      <c r="Q1391" s="27">
        <f t="shared" si="2144"/>
        <v>0</v>
      </c>
      <c r="R1391" s="27">
        <f t="shared" si="2144"/>
        <v>0</v>
      </c>
      <c r="S1391" s="27">
        <f t="shared" si="2144"/>
        <v>0</v>
      </c>
      <c r="T1391" s="27">
        <f t="shared" si="2144"/>
        <v>0</v>
      </c>
      <c r="U1391" s="27">
        <f t="shared" si="2144"/>
        <v>0</v>
      </c>
      <c r="V1391" s="27">
        <f t="shared" si="2144"/>
        <v>7749.9851940000008</v>
      </c>
      <c r="W1391" s="27">
        <f t="shared" si="2144"/>
        <v>0</v>
      </c>
      <c r="X1391" s="27">
        <f t="shared" si="2144"/>
        <v>0</v>
      </c>
      <c r="Y1391" s="27">
        <f t="shared" si="2144"/>
        <v>0</v>
      </c>
      <c r="Z1391" s="27">
        <f t="shared" si="2144"/>
        <v>0</v>
      </c>
      <c r="AA1391" s="27">
        <f t="shared" si="2144"/>
        <v>0</v>
      </c>
      <c r="AB1391" s="27">
        <f t="shared" si="2144"/>
        <v>0</v>
      </c>
      <c r="AC1391" s="56"/>
    </row>
    <row r="1392" spans="1:29" s="14" customFormat="1" ht="12.5">
      <c r="A1392" s="105" t="s">
        <v>570</v>
      </c>
      <c r="B1392" s="50">
        <v>86221.012075912193</v>
      </c>
      <c r="C1392" s="134">
        <f>ROUND(B1392/12,2)</f>
        <v>7185.08</v>
      </c>
      <c r="D1392" s="106"/>
      <c r="E1392" s="106">
        <v>0.12909999999999999</v>
      </c>
      <c r="F1392" s="106">
        <v>0.19040000000000001</v>
      </c>
      <c r="G1392" s="106">
        <v>1.24E-2</v>
      </c>
      <c r="H1392" s="106"/>
      <c r="I1392" s="106">
        <v>3.5000000000000001E-3</v>
      </c>
      <c r="J1392" s="106">
        <v>1.4500000000000001E-2</v>
      </c>
      <c r="K1392" s="106">
        <v>2.3E-2</v>
      </c>
      <c r="L1392" s="106">
        <v>1.11E-2</v>
      </c>
      <c r="M1392" s="106"/>
      <c r="N1392" s="106">
        <v>0.44850000000000001</v>
      </c>
      <c r="O1392" s="106">
        <v>7.7999999999999996E-3</v>
      </c>
      <c r="P1392" s="106"/>
      <c r="Q1392" s="106"/>
      <c r="R1392" s="106"/>
      <c r="S1392" s="106"/>
      <c r="T1392" s="106"/>
      <c r="U1392" s="106"/>
      <c r="V1392" s="106">
        <v>0.1585</v>
      </c>
      <c r="W1392" s="106">
        <v>1.1999999999999999E-3</v>
      </c>
      <c r="X1392" s="106"/>
      <c r="Y1392" s="106"/>
      <c r="Z1392" s="107"/>
      <c r="AA1392" s="107"/>
      <c r="AB1392" s="107"/>
      <c r="AC1392" s="56"/>
    </row>
    <row r="1393" spans="1:29" s="14" customFormat="1" ht="12.5">
      <c r="A1393" s="72"/>
      <c r="C1393" s="134"/>
      <c r="D1393" s="27">
        <f t="shared" ref="D1393" si="2145">$C1392*D1392</f>
        <v>0</v>
      </c>
      <c r="E1393" s="27">
        <f t="shared" ref="E1393" si="2146">$C1392*E1392</f>
        <v>927.59382799999992</v>
      </c>
      <c r="F1393" s="27">
        <f t="shared" ref="F1393:AB1393" si="2147">$C1392*F1392</f>
        <v>1368.0392320000001</v>
      </c>
      <c r="G1393" s="27">
        <f t="shared" si="2147"/>
        <v>89.094991999999991</v>
      </c>
      <c r="H1393" s="27">
        <f t="shared" si="2147"/>
        <v>0</v>
      </c>
      <c r="I1393" s="27">
        <f t="shared" si="2147"/>
        <v>25.147780000000001</v>
      </c>
      <c r="J1393" s="27">
        <f t="shared" si="2147"/>
        <v>104.18366</v>
      </c>
      <c r="K1393" s="27">
        <f t="shared" si="2147"/>
        <v>165.25683999999998</v>
      </c>
      <c r="L1393" s="27">
        <f t="shared" si="2147"/>
        <v>79.754388000000006</v>
      </c>
      <c r="M1393" s="27">
        <f t="shared" si="2147"/>
        <v>0</v>
      </c>
      <c r="N1393" s="27">
        <f t="shared" si="2147"/>
        <v>3222.5083800000002</v>
      </c>
      <c r="O1393" s="27">
        <f t="shared" si="2147"/>
        <v>56.043623999999994</v>
      </c>
      <c r="P1393" s="27">
        <f t="shared" si="2147"/>
        <v>0</v>
      </c>
      <c r="Q1393" s="27">
        <f t="shared" si="2147"/>
        <v>0</v>
      </c>
      <c r="R1393" s="27">
        <f t="shared" si="2147"/>
        <v>0</v>
      </c>
      <c r="S1393" s="27">
        <f t="shared" si="2147"/>
        <v>0</v>
      </c>
      <c r="T1393" s="27">
        <f t="shared" si="2147"/>
        <v>0</v>
      </c>
      <c r="U1393" s="27">
        <f t="shared" si="2147"/>
        <v>0</v>
      </c>
      <c r="V1393" s="27">
        <f t="shared" si="2147"/>
        <v>1138.83518</v>
      </c>
      <c r="W1393" s="27">
        <f t="shared" si="2147"/>
        <v>8.6220959999999991</v>
      </c>
      <c r="X1393" s="27">
        <f t="shared" si="2147"/>
        <v>0</v>
      </c>
      <c r="Y1393" s="27">
        <f t="shared" si="2147"/>
        <v>0</v>
      </c>
      <c r="Z1393" s="27">
        <f t="shared" si="2147"/>
        <v>0</v>
      </c>
      <c r="AA1393" s="27">
        <f t="shared" si="2147"/>
        <v>0</v>
      </c>
      <c r="AB1393" s="27">
        <f t="shared" si="2147"/>
        <v>0</v>
      </c>
      <c r="AC1393" s="56"/>
    </row>
    <row r="1394" spans="1:29" s="14" customFormat="1" ht="12.5">
      <c r="A1394" s="105" t="s">
        <v>576</v>
      </c>
      <c r="B1394" s="50">
        <f>335066.226230235/2</f>
        <v>167533.11311511751</v>
      </c>
      <c r="C1394" s="134">
        <f>ROUND(B1394/12,2)</f>
        <v>13961.09</v>
      </c>
      <c r="D1394" s="35">
        <v>1.5800000000000002E-2</v>
      </c>
      <c r="E1394" s="35">
        <v>0.1371</v>
      </c>
      <c r="F1394" s="35">
        <v>5.4899999999999997E-2</v>
      </c>
      <c r="G1394" s="35">
        <v>7.6899999999999996E-2</v>
      </c>
      <c r="H1394" s="35">
        <v>4.1599999999999998E-2</v>
      </c>
      <c r="I1394" s="35">
        <v>0.13250000000000001</v>
      </c>
      <c r="J1394" s="35">
        <v>2.07E-2</v>
      </c>
      <c r="K1394" s="35">
        <v>3.1800000000000002E-2</v>
      </c>
      <c r="L1394" s="35">
        <v>1.6500000000000001E-2</v>
      </c>
      <c r="M1394" s="35">
        <v>2.5700000000000001E-2</v>
      </c>
      <c r="N1394" s="35">
        <v>0.14199999999999999</v>
      </c>
      <c r="O1394" s="35">
        <v>2.3E-2</v>
      </c>
      <c r="P1394" s="35">
        <v>0</v>
      </c>
      <c r="Q1394" s="35">
        <v>3.7999999999999999E-2</v>
      </c>
      <c r="R1394" s="35">
        <v>1.8800000000000001E-2</v>
      </c>
      <c r="S1394" s="35">
        <v>4.1999999999999997E-3</v>
      </c>
      <c r="T1394" s="35">
        <v>5.3199999999999997E-2</v>
      </c>
      <c r="U1394" s="35">
        <v>1.8100000000000002E-2</v>
      </c>
      <c r="V1394" s="35">
        <v>3.7900000000000003E-2</v>
      </c>
      <c r="W1394" s="35">
        <v>4.58E-2</v>
      </c>
      <c r="X1394" s="35">
        <v>6.2399999999999997E-2</v>
      </c>
      <c r="Y1394" s="35">
        <v>2.5000000000000001E-3</v>
      </c>
      <c r="Z1394" s="4">
        <v>0</v>
      </c>
      <c r="AA1394" s="4">
        <v>5.9999999999999995E-4</v>
      </c>
      <c r="AB1394" s="4">
        <v>0</v>
      </c>
      <c r="AC1394" s="56"/>
    </row>
    <row r="1395" spans="1:29" s="14" customFormat="1" ht="12.5">
      <c r="A1395" s="72"/>
      <c r="C1395" s="134"/>
      <c r="D1395" s="27">
        <f t="shared" ref="D1395" si="2148">$C1394*D1394</f>
        <v>220.58522200000002</v>
      </c>
      <c r="E1395" s="27">
        <f t="shared" ref="E1395" si="2149">$C1394*E1394</f>
        <v>1914.065439</v>
      </c>
      <c r="F1395" s="27">
        <f t="shared" ref="F1395:AB1395" si="2150">$C1394*F1394</f>
        <v>766.463841</v>
      </c>
      <c r="G1395" s="27">
        <f t="shared" si="2150"/>
        <v>1073.6078210000001</v>
      </c>
      <c r="H1395" s="27">
        <f t="shared" si="2150"/>
        <v>580.78134399999999</v>
      </c>
      <c r="I1395" s="27">
        <f t="shared" si="2150"/>
        <v>1849.844425</v>
      </c>
      <c r="J1395" s="27">
        <f t="shared" si="2150"/>
        <v>288.99456299999997</v>
      </c>
      <c r="K1395" s="27">
        <f t="shared" si="2150"/>
        <v>443.96266200000002</v>
      </c>
      <c r="L1395" s="27">
        <f t="shared" si="2150"/>
        <v>230.35798500000001</v>
      </c>
      <c r="M1395" s="27">
        <f t="shared" si="2150"/>
        <v>358.80001300000004</v>
      </c>
      <c r="N1395" s="27">
        <f t="shared" si="2150"/>
        <v>1982.4747799999998</v>
      </c>
      <c r="O1395" s="27">
        <f t="shared" si="2150"/>
        <v>321.10507000000001</v>
      </c>
      <c r="P1395" s="27">
        <f t="shared" si="2150"/>
        <v>0</v>
      </c>
      <c r="Q1395" s="27">
        <f t="shared" si="2150"/>
        <v>530.52142000000003</v>
      </c>
      <c r="R1395" s="27">
        <f t="shared" si="2150"/>
        <v>262.46849200000003</v>
      </c>
      <c r="S1395" s="27">
        <f t="shared" si="2150"/>
        <v>58.636578</v>
      </c>
      <c r="T1395" s="27">
        <f t="shared" si="2150"/>
        <v>742.72998799999993</v>
      </c>
      <c r="U1395" s="27">
        <f t="shared" si="2150"/>
        <v>252.69572900000003</v>
      </c>
      <c r="V1395" s="27">
        <f t="shared" si="2150"/>
        <v>529.12531100000001</v>
      </c>
      <c r="W1395" s="27">
        <f t="shared" si="2150"/>
        <v>639.41792199999998</v>
      </c>
      <c r="X1395" s="27">
        <f t="shared" si="2150"/>
        <v>871.17201599999999</v>
      </c>
      <c r="Y1395" s="27">
        <f t="shared" si="2150"/>
        <v>34.902725000000004</v>
      </c>
      <c r="Z1395" s="27">
        <f t="shared" si="2150"/>
        <v>0</v>
      </c>
      <c r="AA1395" s="27">
        <f t="shared" si="2150"/>
        <v>8.3766539999999985</v>
      </c>
      <c r="AB1395" s="27">
        <f t="shared" si="2150"/>
        <v>0</v>
      </c>
      <c r="AC1395" s="56"/>
    </row>
    <row r="1396" spans="1:29" s="14" customFormat="1" ht="12.5">
      <c r="A1396" s="148" t="s">
        <v>575</v>
      </c>
      <c r="B1396" s="50">
        <f>335066.226230235/2</f>
        <v>167533.11311511751</v>
      </c>
      <c r="C1396" s="134">
        <f>ROUND(B1396/12,2)</f>
        <v>13961.09</v>
      </c>
      <c r="D1396" s="106"/>
      <c r="E1396" s="106"/>
      <c r="F1396" s="106">
        <v>0.19209999999999999</v>
      </c>
      <c r="G1396" s="106"/>
      <c r="H1396" s="106">
        <v>7.3599999999999999E-2</v>
      </c>
      <c r="I1396" s="106"/>
      <c r="J1396" s="106"/>
      <c r="K1396" s="106"/>
      <c r="L1396" s="106"/>
      <c r="M1396" s="106"/>
      <c r="N1396" s="106">
        <v>0.63319999999999999</v>
      </c>
      <c r="O1396" s="106"/>
      <c r="P1396" s="106"/>
      <c r="Q1396" s="106"/>
      <c r="R1396" s="106"/>
      <c r="S1396" s="106"/>
      <c r="T1396" s="106"/>
      <c r="U1396" s="106"/>
      <c r="V1396" s="106">
        <v>0.1011</v>
      </c>
      <c r="W1396" s="106"/>
      <c r="X1396" s="106"/>
      <c r="Y1396" s="106"/>
      <c r="Z1396" s="107"/>
      <c r="AA1396" s="107"/>
      <c r="AB1396" s="107"/>
      <c r="AC1396" s="56"/>
    </row>
    <row r="1397" spans="1:29" s="14" customFormat="1" ht="12.5">
      <c r="A1397" s="126"/>
      <c r="C1397" s="134"/>
      <c r="D1397" s="27">
        <f t="shared" ref="D1397" si="2151">$C1396*D1396</f>
        <v>0</v>
      </c>
      <c r="E1397" s="27">
        <f t="shared" ref="E1397" si="2152">$C1396*E1396</f>
        <v>0</v>
      </c>
      <c r="F1397" s="27">
        <f t="shared" ref="F1397:AB1397" si="2153">$C1396*F1396</f>
        <v>2681.925389</v>
      </c>
      <c r="G1397" s="27">
        <f t="shared" si="2153"/>
        <v>0</v>
      </c>
      <c r="H1397" s="27">
        <f t="shared" si="2153"/>
        <v>1027.5362239999999</v>
      </c>
      <c r="I1397" s="27">
        <f t="shared" si="2153"/>
        <v>0</v>
      </c>
      <c r="J1397" s="27">
        <f t="shared" si="2153"/>
        <v>0</v>
      </c>
      <c r="K1397" s="27">
        <f t="shared" si="2153"/>
        <v>0</v>
      </c>
      <c r="L1397" s="27">
        <f t="shared" si="2153"/>
        <v>0</v>
      </c>
      <c r="M1397" s="27">
        <f t="shared" si="2153"/>
        <v>0</v>
      </c>
      <c r="N1397" s="27">
        <f t="shared" si="2153"/>
        <v>8840.1621880000002</v>
      </c>
      <c r="O1397" s="27">
        <f t="shared" si="2153"/>
        <v>0</v>
      </c>
      <c r="P1397" s="27">
        <f t="shared" si="2153"/>
        <v>0</v>
      </c>
      <c r="Q1397" s="27">
        <f t="shared" si="2153"/>
        <v>0</v>
      </c>
      <c r="R1397" s="27">
        <f t="shared" si="2153"/>
        <v>0</v>
      </c>
      <c r="S1397" s="27">
        <f t="shared" si="2153"/>
        <v>0</v>
      </c>
      <c r="T1397" s="27">
        <f t="shared" si="2153"/>
        <v>0</v>
      </c>
      <c r="U1397" s="27">
        <f t="shared" si="2153"/>
        <v>0</v>
      </c>
      <c r="V1397" s="27">
        <f t="shared" si="2153"/>
        <v>1411.466199</v>
      </c>
      <c r="W1397" s="27">
        <f t="shared" si="2153"/>
        <v>0</v>
      </c>
      <c r="X1397" s="27">
        <f t="shared" si="2153"/>
        <v>0</v>
      </c>
      <c r="Y1397" s="27">
        <f t="shared" si="2153"/>
        <v>0</v>
      </c>
      <c r="Z1397" s="27">
        <f t="shared" si="2153"/>
        <v>0</v>
      </c>
      <c r="AA1397" s="27">
        <f t="shared" si="2153"/>
        <v>0</v>
      </c>
      <c r="AB1397" s="27">
        <f t="shared" si="2153"/>
        <v>0</v>
      </c>
      <c r="AC1397" s="56"/>
    </row>
    <row r="1398" spans="1:29" s="14" customFormat="1" ht="12.5">
      <c r="A1398" s="105" t="s">
        <v>571</v>
      </c>
      <c r="B1398" s="50">
        <v>1972.3041255613</v>
      </c>
      <c r="C1398" s="134">
        <f>ROUND(B1398/12,2)</f>
        <v>164.36</v>
      </c>
      <c r="D1398" s="106"/>
      <c r="E1398" s="106"/>
      <c r="F1398" s="106">
        <v>0.37680000000000002</v>
      </c>
      <c r="G1398" s="106"/>
      <c r="H1398" s="106">
        <v>0.1145</v>
      </c>
      <c r="I1398" s="106"/>
      <c r="J1398" s="106"/>
      <c r="K1398" s="106"/>
      <c r="L1398" s="106">
        <v>1.8E-3</v>
      </c>
      <c r="M1398" s="106"/>
      <c r="N1398" s="106">
        <v>0.34460000000000002</v>
      </c>
      <c r="O1398" s="106"/>
      <c r="P1398" s="106"/>
      <c r="Q1398" s="106"/>
      <c r="R1398" s="106">
        <v>2.01E-2</v>
      </c>
      <c r="S1398" s="106"/>
      <c r="T1398" s="106"/>
      <c r="U1398" s="106">
        <v>5.3E-3</v>
      </c>
      <c r="V1398" s="106">
        <v>0.13689999999999999</v>
      </c>
      <c r="W1398" s="106"/>
      <c r="X1398" s="106"/>
      <c r="Y1398" s="106"/>
      <c r="Z1398" s="107"/>
      <c r="AA1398" s="107"/>
      <c r="AB1398" s="107"/>
      <c r="AC1398" s="56"/>
    </row>
    <row r="1399" spans="1:29" s="14" customFormat="1" ht="12.5">
      <c r="A1399" s="72"/>
      <c r="C1399" s="134"/>
      <c r="D1399" s="27">
        <f t="shared" ref="D1399" si="2154">$C1398*D1398</f>
        <v>0</v>
      </c>
      <c r="E1399" s="27">
        <f t="shared" ref="E1399" si="2155">$C1398*E1398</f>
        <v>0</v>
      </c>
      <c r="F1399" s="27">
        <f t="shared" ref="F1399:AB1399" si="2156">$C1398*F1398</f>
        <v>61.930848000000012</v>
      </c>
      <c r="G1399" s="27">
        <f t="shared" si="2156"/>
        <v>0</v>
      </c>
      <c r="H1399" s="27">
        <f t="shared" si="2156"/>
        <v>18.819220000000001</v>
      </c>
      <c r="I1399" s="27">
        <f t="shared" si="2156"/>
        <v>0</v>
      </c>
      <c r="J1399" s="27">
        <f t="shared" si="2156"/>
        <v>0</v>
      </c>
      <c r="K1399" s="27">
        <f t="shared" si="2156"/>
        <v>0</v>
      </c>
      <c r="L1399" s="27">
        <f t="shared" si="2156"/>
        <v>0.295848</v>
      </c>
      <c r="M1399" s="27">
        <f t="shared" si="2156"/>
        <v>0</v>
      </c>
      <c r="N1399" s="27">
        <f t="shared" si="2156"/>
        <v>56.638456000000005</v>
      </c>
      <c r="O1399" s="27">
        <f t="shared" si="2156"/>
        <v>0</v>
      </c>
      <c r="P1399" s="27">
        <f t="shared" si="2156"/>
        <v>0</v>
      </c>
      <c r="Q1399" s="27">
        <f t="shared" si="2156"/>
        <v>0</v>
      </c>
      <c r="R1399" s="27">
        <f t="shared" si="2156"/>
        <v>3.3036360000000005</v>
      </c>
      <c r="S1399" s="27">
        <f t="shared" si="2156"/>
        <v>0</v>
      </c>
      <c r="T1399" s="27">
        <f t="shared" si="2156"/>
        <v>0</v>
      </c>
      <c r="U1399" s="27">
        <f t="shared" si="2156"/>
        <v>0.8711080000000001</v>
      </c>
      <c r="V1399" s="27">
        <f t="shared" si="2156"/>
        <v>22.500883999999999</v>
      </c>
      <c r="W1399" s="27">
        <f t="shared" si="2156"/>
        <v>0</v>
      </c>
      <c r="X1399" s="27">
        <f t="shared" si="2156"/>
        <v>0</v>
      </c>
      <c r="Y1399" s="27">
        <f t="shared" si="2156"/>
        <v>0</v>
      </c>
      <c r="Z1399" s="27">
        <f t="shared" si="2156"/>
        <v>0</v>
      </c>
      <c r="AA1399" s="27">
        <f t="shared" si="2156"/>
        <v>0</v>
      </c>
      <c r="AB1399" s="27">
        <f t="shared" si="2156"/>
        <v>0</v>
      </c>
      <c r="AC1399" s="56"/>
    </row>
    <row r="1400" spans="1:29" ht="12.5">
      <c r="A1400" s="45" t="s">
        <v>50</v>
      </c>
      <c r="B1400" s="30">
        <f>SUM(B1374:B1399)</f>
        <v>4286002.3466486996</v>
      </c>
      <c r="C1400" s="46">
        <f>SUM(C1374:C1399)</f>
        <v>357166.85000000009</v>
      </c>
      <c r="D1400" s="46">
        <f>D1375+D1377+D1379+D1381+D1383+D1385+D1387+D1389+D1391+D1393+D1395+D1397+D1399</f>
        <v>2494.8715280000001</v>
      </c>
      <c r="E1400" s="46">
        <f t="shared" ref="E1400:AB1400" si="2157">E1375+E1377+E1379+E1381+E1383+E1385+E1387+E1389+E1391+E1393+E1395+E1397+E1399</f>
        <v>49533.618428999995</v>
      </c>
      <c r="F1400" s="46">
        <f t="shared" si="2157"/>
        <v>52474.182138000004</v>
      </c>
      <c r="G1400" s="46">
        <f t="shared" si="2157"/>
        <v>9574.8107309999996</v>
      </c>
      <c r="H1400" s="46">
        <f t="shared" si="2157"/>
        <v>20550.456994000004</v>
      </c>
      <c r="I1400" s="46">
        <f t="shared" si="2157"/>
        <v>16369.196355</v>
      </c>
      <c r="J1400" s="46">
        <f t="shared" si="2157"/>
        <v>2657.5557770000005</v>
      </c>
      <c r="K1400" s="46">
        <f t="shared" si="2157"/>
        <v>4087.8284980000003</v>
      </c>
      <c r="L1400" s="46">
        <f t="shared" si="2157"/>
        <v>2115.3468510000002</v>
      </c>
      <c r="M1400" s="46">
        <f t="shared" si="2157"/>
        <v>6117.0011610000001</v>
      </c>
      <c r="N1400" s="46">
        <f t="shared" si="2157"/>
        <v>116990.48531400002</v>
      </c>
      <c r="O1400" s="46">
        <f t="shared" si="2157"/>
        <v>2893.1237539999997</v>
      </c>
      <c r="P1400" s="46">
        <f t="shared" si="2157"/>
        <v>0</v>
      </c>
      <c r="Q1400" s="46">
        <f t="shared" si="2157"/>
        <v>6046.1527250000008</v>
      </c>
      <c r="R1400" s="46">
        <f t="shared" si="2157"/>
        <v>5066.9102389999998</v>
      </c>
      <c r="S1400" s="46">
        <f t="shared" si="2157"/>
        <v>644.057232</v>
      </c>
      <c r="T1400" s="46">
        <f t="shared" si="2157"/>
        <v>6562.2896920000003</v>
      </c>
      <c r="U1400" s="46">
        <f t="shared" si="2157"/>
        <v>2233.5298190000003</v>
      </c>
      <c r="V1400" s="46">
        <f t="shared" si="2157"/>
        <v>35638.009964000012</v>
      </c>
      <c r="W1400" s="46">
        <f t="shared" si="2157"/>
        <v>7037.911994</v>
      </c>
      <c r="X1400" s="46">
        <f t="shared" si="2157"/>
        <v>7697.121744</v>
      </c>
      <c r="Y1400" s="46">
        <f t="shared" si="2157"/>
        <v>308.37827500000003</v>
      </c>
      <c r="Z1400" s="46">
        <f t="shared" si="2157"/>
        <v>0</v>
      </c>
      <c r="AA1400" s="46">
        <f t="shared" si="2157"/>
        <v>74.010785999999996</v>
      </c>
      <c r="AB1400" s="46">
        <f t="shared" si="2157"/>
        <v>0</v>
      </c>
      <c r="AC1400" s="56"/>
    </row>
    <row r="1401" spans="1:29" ht="12.5">
      <c r="A1401" s="13"/>
      <c r="B1401" s="6"/>
      <c r="C1401" s="27"/>
      <c r="D1401" s="27"/>
      <c r="E1401" s="27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  <c r="P1401" s="27"/>
      <c r="Q1401" s="27"/>
      <c r="R1401" s="27"/>
      <c r="S1401" s="27"/>
      <c r="T1401" s="27"/>
      <c r="U1401" s="27"/>
      <c r="V1401" s="27"/>
      <c r="W1401" s="27"/>
      <c r="X1401" s="27"/>
      <c r="Y1401" s="27"/>
      <c r="Z1401" s="27"/>
      <c r="AA1401" s="27"/>
      <c r="AB1401" s="27"/>
      <c r="AC1401" s="56"/>
    </row>
    <row r="1402" spans="1:29" ht="12.5">
      <c r="A1402" s="13"/>
      <c r="B1402" s="6"/>
      <c r="C1402" s="143"/>
      <c r="D1402" s="27"/>
      <c r="E1402" s="27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  <c r="P1402" s="27"/>
      <c r="Q1402" s="27"/>
      <c r="R1402" s="27"/>
      <c r="S1402" s="27"/>
      <c r="T1402" s="27"/>
      <c r="U1402" s="27"/>
      <c r="V1402" s="27"/>
      <c r="W1402" s="27"/>
      <c r="X1402" s="27"/>
      <c r="Y1402" s="27"/>
      <c r="Z1402" s="27"/>
      <c r="AA1402" s="27"/>
      <c r="AB1402" s="27"/>
      <c r="AC1402" s="56"/>
    </row>
    <row r="1403" spans="1:29" thickBot="1">
      <c r="A1403" s="144" t="s">
        <v>677</v>
      </c>
      <c r="B1403" s="145"/>
      <c r="C1403" s="179"/>
      <c r="D1403" s="145"/>
      <c r="E1403" s="145"/>
      <c r="F1403" s="19"/>
      <c r="G1403" s="19"/>
      <c r="H1403" s="19"/>
      <c r="I1403" s="19"/>
      <c r="J1403" s="19"/>
      <c r="K1403" s="19"/>
      <c r="L1403" s="19"/>
      <c r="M1403" s="19"/>
      <c r="N1403" s="19"/>
      <c r="O1403" s="19"/>
      <c r="P1403" s="19"/>
      <c r="Q1403" s="19"/>
      <c r="R1403" s="19"/>
      <c r="S1403" s="19"/>
      <c r="T1403" s="19"/>
      <c r="U1403" s="19"/>
      <c r="V1403" s="19"/>
      <c r="W1403" s="19"/>
      <c r="X1403" s="19"/>
      <c r="Y1403" s="19"/>
      <c r="Z1403" s="19"/>
      <c r="AA1403" s="19"/>
      <c r="AB1403" s="19"/>
      <c r="AC1403" s="56"/>
    </row>
    <row r="1404" spans="1:29" thickBot="1">
      <c r="A1404" s="93" t="s">
        <v>1</v>
      </c>
      <c r="B1404" s="94" t="s">
        <v>2</v>
      </c>
      <c r="C1404" s="129" t="s">
        <v>3</v>
      </c>
      <c r="D1404" s="198" t="s">
        <v>4</v>
      </c>
      <c r="E1404" s="199"/>
      <c r="F1404" s="199"/>
      <c r="G1404" s="199"/>
      <c r="H1404" s="199"/>
      <c r="I1404" s="199"/>
      <c r="J1404" s="199"/>
      <c r="K1404" s="199"/>
      <c r="L1404" s="199"/>
      <c r="M1404" s="199"/>
      <c r="N1404" s="199"/>
      <c r="O1404" s="199"/>
      <c r="P1404" s="199"/>
      <c r="Q1404" s="199"/>
      <c r="R1404" s="199"/>
      <c r="S1404" s="199"/>
      <c r="T1404" s="199"/>
      <c r="U1404" s="199"/>
      <c r="V1404" s="199"/>
      <c r="W1404" s="199"/>
      <c r="X1404" s="199"/>
      <c r="Y1404" s="199"/>
      <c r="Z1404" s="103"/>
      <c r="AA1404" s="103"/>
      <c r="AB1404" s="103"/>
      <c r="AC1404" s="56"/>
    </row>
    <row r="1405" spans="1:29" ht="12.5">
      <c r="A1405" s="95" t="s">
        <v>5</v>
      </c>
      <c r="B1405" s="96" t="s">
        <v>6</v>
      </c>
      <c r="C1405" s="130" t="s">
        <v>6</v>
      </c>
      <c r="D1405" s="97"/>
      <c r="E1405" s="98"/>
      <c r="F1405" s="98"/>
      <c r="G1405" s="98"/>
      <c r="H1405" s="98"/>
      <c r="I1405" s="98"/>
      <c r="J1405" s="98"/>
      <c r="K1405" s="98"/>
      <c r="L1405" s="98"/>
      <c r="M1405" s="98"/>
      <c r="N1405" s="98"/>
      <c r="O1405" s="98"/>
      <c r="P1405" s="98"/>
      <c r="Q1405" s="98"/>
      <c r="R1405" s="98"/>
      <c r="S1405" s="98"/>
      <c r="T1405" s="98"/>
      <c r="U1405" s="98"/>
      <c r="V1405" s="98"/>
      <c r="W1405" s="98"/>
      <c r="X1405" s="98"/>
      <c r="Y1405" s="99"/>
      <c r="Z1405" s="96" t="s">
        <v>7</v>
      </c>
      <c r="AA1405" s="96"/>
      <c r="AB1405" s="96"/>
      <c r="AC1405" s="56"/>
    </row>
    <row r="1406" spans="1:29" ht="12.5">
      <c r="A1406" s="95" t="s">
        <v>8</v>
      </c>
      <c r="B1406" s="96" t="s">
        <v>9</v>
      </c>
      <c r="C1406" s="130" t="s">
        <v>9</v>
      </c>
      <c r="D1406" s="100" t="s">
        <v>10</v>
      </c>
      <c r="E1406" s="96" t="s">
        <v>11</v>
      </c>
      <c r="F1406" s="96" t="s">
        <v>12</v>
      </c>
      <c r="G1406" s="96" t="s">
        <v>13</v>
      </c>
      <c r="H1406" s="96" t="s">
        <v>14</v>
      </c>
      <c r="I1406" s="96" t="s">
        <v>15</v>
      </c>
      <c r="J1406" s="96" t="s">
        <v>16</v>
      </c>
      <c r="K1406" s="96" t="s">
        <v>17</v>
      </c>
      <c r="L1406" s="96" t="s">
        <v>18</v>
      </c>
      <c r="M1406" s="96" t="s">
        <v>19</v>
      </c>
      <c r="N1406" s="96" t="s">
        <v>20</v>
      </c>
      <c r="O1406" s="96" t="s">
        <v>169</v>
      </c>
      <c r="P1406" s="96" t="s">
        <v>21</v>
      </c>
      <c r="Q1406" s="96" t="s">
        <v>22</v>
      </c>
      <c r="R1406" s="96" t="s">
        <v>23</v>
      </c>
      <c r="S1406" s="96" t="s">
        <v>24</v>
      </c>
      <c r="T1406" s="96" t="s">
        <v>25</v>
      </c>
      <c r="U1406" s="96" t="s">
        <v>26</v>
      </c>
      <c r="V1406" s="96" t="s">
        <v>27</v>
      </c>
      <c r="W1406" s="96" t="s">
        <v>28</v>
      </c>
      <c r="X1406" s="96" t="s">
        <v>29</v>
      </c>
      <c r="Y1406" s="96" t="s">
        <v>30</v>
      </c>
      <c r="Z1406" s="96" t="s">
        <v>31</v>
      </c>
      <c r="AA1406" s="96" t="s">
        <v>484</v>
      </c>
      <c r="AB1406" s="96" t="s">
        <v>467</v>
      </c>
      <c r="AC1406" s="56"/>
    </row>
    <row r="1407" spans="1:29" ht="12.5">
      <c r="A1407" s="95"/>
      <c r="B1407" s="96"/>
      <c r="C1407" s="130" t="s">
        <v>673</v>
      </c>
      <c r="D1407" s="101"/>
      <c r="E1407" s="102"/>
      <c r="F1407" s="102"/>
      <c r="G1407" s="102"/>
      <c r="H1407" s="102"/>
      <c r="I1407" s="102"/>
      <c r="J1407" s="102"/>
      <c r="K1407" s="102"/>
      <c r="L1407" s="102"/>
      <c r="M1407" s="102"/>
      <c r="N1407" s="102"/>
      <c r="O1407" s="102"/>
      <c r="P1407" s="102"/>
      <c r="Q1407" s="102"/>
      <c r="R1407" s="102"/>
      <c r="S1407" s="102"/>
      <c r="T1407" s="102"/>
      <c r="U1407" s="102"/>
      <c r="V1407" s="102"/>
      <c r="W1407" s="102"/>
      <c r="X1407" s="102"/>
      <c r="Y1407" s="102"/>
      <c r="Z1407" s="102"/>
      <c r="AA1407" s="102"/>
      <c r="AB1407" s="102"/>
      <c r="AC1407" s="56"/>
    </row>
    <row r="1408" spans="1:29" s="14" customFormat="1" ht="12.5">
      <c r="A1408" s="105" t="s">
        <v>689</v>
      </c>
      <c r="B1408" s="50">
        <v>69792.745181922393</v>
      </c>
      <c r="C1408" s="134">
        <f>ROUND(B1408/12,2)</f>
        <v>5816.06</v>
      </c>
      <c r="D1408" s="106"/>
      <c r="E1408" s="106"/>
      <c r="F1408" s="106">
        <v>0.9698</v>
      </c>
      <c r="G1408" s="106"/>
      <c r="H1408" s="106"/>
      <c r="I1408" s="106"/>
      <c r="J1408" s="106"/>
      <c r="K1408" s="106"/>
      <c r="L1408" s="106">
        <v>3.0200000000000001E-2</v>
      </c>
      <c r="M1408" s="106"/>
      <c r="N1408" s="106"/>
      <c r="O1408" s="106"/>
      <c r="P1408" s="106"/>
      <c r="Q1408" s="106"/>
      <c r="R1408" s="106"/>
      <c r="S1408" s="106"/>
      <c r="T1408" s="106"/>
      <c r="U1408" s="106"/>
      <c r="V1408" s="106"/>
      <c r="W1408" s="106"/>
      <c r="X1408" s="106"/>
      <c r="Y1408" s="106"/>
      <c r="Z1408" s="107"/>
      <c r="AA1408" s="107"/>
      <c r="AB1408" s="107"/>
      <c r="AC1408" s="56"/>
    </row>
    <row r="1409" spans="1:29" s="14" customFormat="1" ht="12.5">
      <c r="A1409" s="72"/>
      <c r="C1409" s="134"/>
      <c r="D1409" s="27">
        <f t="shared" ref="D1409:AB1409" si="2158">$C1408*D1408</f>
        <v>0</v>
      </c>
      <c r="E1409" s="27">
        <f t="shared" si="2158"/>
        <v>0</v>
      </c>
      <c r="F1409" s="27">
        <f t="shared" si="2158"/>
        <v>5640.4149880000004</v>
      </c>
      <c r="G1409" s="27">
        <f t="shared" si="2158"/>
        <v>0</v>
      </c>
      <c r="H1409" s="27">
        <f t="shared" si="2158"/>
        <v>0</v>
      </c>
      <c r="I1409" s="27">
        <f t="shared" si="2158"/>
        <v>0</v>
      </c>
      <c r="J1409" s="27">
        <f t="shared" si="2158"/>
        <v>0</v>
      </c>
      <c r="K1409" s="27">
        <f t="shared" si="2158"/>
        <v>0</v>
      </c>
      <c r="L1409" s="27">
        <f t="shared" si="2158"/>
        <v>175.64501200000001</v>
      </c>
      <c r="M1409" s="27">
        <f t="shared" si="2158"/>
        <v>0</v>
      </c>
      <c r="N1409" s="27">
        <f t="shared" si="2158"/>
        <v>0</v>
      </c>
      <c r="O1409" s="27">
        <f t="shared" si="2158"/>
        <v>0</v>
      </c>
      <c r="P1409" s="27">
        <f t="shared" si="2158"/>
        <v>0</v>
      </c>
      <c r="Q1409" s="27">
        <f t="shared" si="2158"/>
        <v>0</v>
      </c>
      <c r="R1409" s="27">
        <f t="shared" si="2158"/>
        <v>0</v>
      </c>
      <c r="S1409" s="27">
        <f t="shared" si="2158"/>
        <v>0</v>
      </c>
      <c r="T1409" s="27">
        <f t="shared" si="2158"/>
        <v>0</v>
      </c>
      <c r="U1409" s="27">
        <f t="shared" si="2158"/>
        <v>0</v>
      </c>
      <c r="V1409" s="27">
        <f t="shared" si="2158"/>
        <v>0</v>
      </c>
      <c r="W1409" s="27">
        <f t="shared" si="2158"/>
        <v>0</v>
      </c>
      <c r="X1409" s="27">
        <f t="shared" si="2158"/>
        <v>0</v>
      </c>
      <c r="Y1409" s="27">
        <f t="shared" si="2158"/>
        <v>0</v>
      </c>
      <c r="Z1409" s="27">
        <f t="shared" si="2158"/>
        <v>0</v>
      </c>
      <c r="AA1409" s="27">
        <f t="shared" si="2158"/>
        <v>0</v>
      </c>
      <c r="AB1409" s="27">
        <f t="shared" si="2158"/>
        <v>0</v>
      </c>
      <c r="AC1409" s="56"/>
    </row>
    <row r="1410" spans="1:29" s="14" customFormat="1" ht="12.5">
      <c r="A1410" s="105" t="s">
        <v>690</v>
      </c>
      <c r="B1410" s="50">
        <v>87742.226797789597</v>
      </c>
      <c r="C1410" s="134">
        <f>ROUND(B1410/12,2)</f>
        <v>7311.85</v>
      </c>
      <c r="D1410" s="106"/>
      <c r="E1410" s="106"/>
      <c r="F1410" s="106">
        <v>0.9698</v>
      </c>
      <c r="G1410" s="106"/>
      <c r="H1410" s="106"/>
      <c r="I1410" s="106"/>
      <c r="J1410" s="106"/>
      <c r="K1410" s="106"/>
      <c r="L1410" s="106">
        <v>3.0200000000000001E-2</v>
      </c>
      <c r="M1410" s="106"/>
      <c r="N1410" s="106"/>
      <c r="O1410" s="106"/>
      <c r="P1410" s="106"/>
      <c r="Q1410" s="106"/>
      <c r="R1410" s="106"/>
      <c r="S1410" s="106"/>
      <c r="T1410" s="106"/>
      <c r="U1410" s="106"/>
      <c r="V1410" s="106"/>
      <c r="W1410" s="106"/>
      <c r="X1410" s="106"/>
      <c r="Y1410" s="106"/>
      <c r="Z1410" s="107"/>
      <c r="AA1410" s="107"/>
      <c r="AB1410" s="107"/>
      <c r="AC1410" s="56"/>
    </row>
    <row r="1411" spans="1:29" s="14" customFormat="1" ht="12.5">
      <c r="A1411" s="72"/>
      <c r="C1411" s="134"/>
      <c r="D1411" s="27">
        <f t="shared" ref="D1411:AB1411" si="2159">$C1410*D1410</f>
        <v>0</v>
      </c>
      <c r="E1411" s="27">
        <f t="shared" si="2159"/>
        <v>0</v>
      </c>
      <c r="F1411" s="27">
        <f t="shared" si="2159"/>
        <v>7091.0321300000005</v>
      </c>
      <c r="G1411" s="27">
        <f t="shared" si="2159"/>
        <v>0</v>
      </c>
      <c r="H1411" s="27">
        <f t="shared" si="2159"/>
        <v>0</v>
      </c>
      <c r="I1411" s="27">
        <f t="shared" si="2159"/>
        <v>0</v>
      </c>
      <c r="J1411" s="27">
        <f t="shared" si="2159"/>
        <v>0</v>
      </c>
      <c r="K1411" s="27">
        <f t="shared" si="2159"/>
        <v>0</v>
      </c>
      <c r="L1411" s="27">
        <f t="shared" si="2159"/>
        <v>220.81787000000003</v>
      </c>
      <c r="M1411" s="27">
        <f t="shared" si="2159"/>
        <v>0</v>
      </c>
      <c r="N1411" s="27">
        <f t="shared" si="2159"/>
        <v>0</v>
      </c>
      <c r="O1411" s="27">
        <f t="shared" si="2159"/>
        <v>0</v>
      </c>
      <c r="P1411" s="27">
        <f t="shared" si="2159"/>
        <v>0</v>
      </c>
      <c r="Q1411" s="27">
        <f t="shared" si="2159"/>
        <v>0</v>
      </c>
      <c r="R1411" s="27">
        <f t="shared" si="2159"/>
        <v>0</v>
      </c>
      <c r="S1411" s="27">
        <f t="shared" si="2159"/>
        <v>0</v>
      </c>
      <c r="T1411" s="27">
        <f t="shared" si="2159"/>
        <v>0</v>
      </c>
      <c r="U1411" s="27">
        <f t="shared" si="2159"/>
        <v>0</v>
      </c>
      <c r="V1411" s="27">
        <f t="shared" si="2159"/>
        <v>0</v>
      </c>
      <c r="W1411" s="27">
        <f t="shared" si="2159"/>
        <v>0</v>
      </c>
      <c r="X1411" s="27">
        <f t="shared" si="2159"/>
        <v>0</v>
      </c>
      <c r="Y1411" s="27">
        <f t="shared" si="2159"/>
        <v>0</v>
      </c>
      <c r="Z1411" s="27">
        <f t="shared" si="2159"/>
        <v>0</v>
      </c>
      <c r="AA1411" s="27">
        <f t="shared" si="2159"/>
        <v>0</v>
      </c>
      <c r="AB1411" s="27">
        <f t="shared" si="2159"/>
        <v>0</v>
      </c>
      <c r="AC1411" s="56"/>
    </row>
    <row r="1412" spans="1:29" s="14" customFormat="1" ht="12.5">
      <c r="A1412" s="105" t="s">
        <v>691</v>
      </c>
      <c r="B1412" s="50">
        <v>17589173.087305401</v>
      </c>
      <c r="C1412" s="134">
        <f>ROUND(B1412/12,2)</f>
        <v>1465764.42</v>
      </c>
      <c r="D1412" s="106"/>
      <c r="E1412" s="106"/>
      <c r="F1412" s="106">
        <v>0.60470000000000002</v>
      </c>
      <c r="G1412" s="106"/>
      <c r="H1412" s="106"/>
      <c r="I1412" s="106"/>
      <c r="J1412" s="106"/>
      <c r="K1412" s="106"/>
      <c r="L1412" s="106">
        <v>0.39529999999999998</v>
      </c>
      <c r="M1412" s="106"/>
      <c r="N1412" s="106"/>
      <c r="O1412" s="106"/>
      <c r="P1412" s="106"/>
      <c r="Q1412" s="106"/>
      <c r="R1412" s="106"/>
      <c r="S1412" s="106"/>
      <c r="T1412" s="106"/>
      <c r="U1412" s="106"/>
      <c r="V1412" s="106"/>
      <c r="W1412" s="106"/>
      <c r="X1412" s="106"/>
      <c r="Y1412" s="106"/>
      <c r="Z1412" s="107"/>
      <c r="AA1412" s="107"/>
      <c r="AB1412" s="107"/>
      <c r="AC1412" s="56"/>
    </row>
    <row r="1413" spans="1:29" s="14" customFormat="1" ht="12.5">
      <c r="A1413" s="72"/>
      <c r="C1413" s="134"/>
      <c r="D1413" s="27">
        <f t="shared" ref="D1413:AB1413" si="2160">$C1412*D1412</f>
        <v>0</v>
      </c>
      <c r="E1413" s="27">
        <f t="shared" si="2160"/>
        <v>0</v>
      </c>
      <c r="F1413" s="27">
        <f t="shared" si="2160"/>
        <v>886347.74477400002</v>
      </c>
      <c r="G1413" s="27">
        <f t="shared" si="2160"/>
        <v>0</v>
      </c>
      <c r="H1413" s="27">
        <f t="shared" si="2160"/>
        <v>0</v>
      </c>
      <c r="I1413" s="27">
        <f t="shared" si="2160"/>
        <v>0</v>
      </c>
      <c r="J1413" s="27">
        <f t="shared" si="2160"/>
        <v>0</v>
      </c>
      <c r="K1413" s="27">
        <f t="shared" si="2160"/>
        <v>0</v>
      </c>
      <c r="L1413" s="27">
        <f t="shared" si="2160"/>
        <v>579416.6752259999</v>
      </c>
      <c r="M1413" s="27">
        <f t="shared" si="2160"/>
        <v>0</v>
      </c>
      <c r="N1413" s="27">
        <f t="shared" si="2160"/>
        <v>0</v>
      </c>
      <c r="O1413" s="27">
        <f t="shared" si="2160"/>
        <v>0</v>
      </c>
      <c r="P1413" s="27">
        <f t="shared" si="2160"/>
        <v>0</v>
      </c>
      <c r="Q1413" s="27">
        <f t="shared" si="2160"/>
        <v>0</v>
      </c>
      <c r="R1413" s="27">
        <f t="shared" si="2160"/>
        <v>0</v>
      </c>
      <c r="S1413" s="27">
        <f t="shared" si="2160"/>
        <v>0</v>
      </c>
      <c r="T1413" s="27">
        <f t="shared" si="2160"/>
        <v>0</v>
      </c>
      <c r="U1413" s="27">
        <f t="shared" si="2160"/>
        <v>0</v>
      </c>
      <c r="V1413" s="27">
        <f t="shared" si="2160"/>
        <v>0</v>
      </c>
      <c r="W1413" s="27">
        <f t="shared" si="2160"/>
        <v>0</v>
      </c>
      <c r="X1413" s="27">
        <f t="shared" si="2160"/>
        <v>0</v>
      </c>
      <c r="Y1413" s="27">
        <f t="shared" si="2160"/>
        <v>0</v>
      </c>
      <c r="Z1413" s="27">
        <f t="shared" si="2160"/>
        <v>0</v>
      </c>
      <c r="AA1413" s="27">
        <f t="shared" si="2160"/>
        <v>0</v>
      </c>
      <c r="AB1413" s="27">
        <f t="shared" si="2160"/>
        <v>0</v>
      </c>
      <c r="AC1413" s="56"/>
    </row>
    <row r="1414" spans="1:29" s="14" customFormat="1" ht="12.5">
      <c r="A1414" s="105" t="s">
        <v>692</v>
      </c>
      <c r="B1414" s="50">
        <v>136903.998729282</v>
      </c>
      <c r="C1414" s="134">
        <f>ROUND(B1414/12,2)</f>
        <v>11408.67</v>
      </c>
      <c r="D1414" s="106"/>
      <c r="E1414" s="106"/>
      <c r="F1414" s="106">
        <v>8.1900000000000001E-2</v>
      </c>
      <c r="G1414" s="106"/>
      <c r="H1414" s="106"/>
      <c r="I1414" s="106"/>
      <c r="J1414" s="106"/>
      <c r="K1414" s="106"/>
      <c r="L1414" s="106">
        <v>0.91810000000000003</v>
      </c>
      <c r="M1414" s="106"/>
      <c r="N1414" s="106"/>
      <c r="O1414" s="106"/>
      <c r="P1414" s="106"/>
      <c r="Q1414" s="106"/>
      <c r="R1414" s="106"/>
      <c r="S1414" s="106"/>
      <c r="T1414" s="106"/>
      <c r="U1414" s="106"/>
      <c r="V1414" s="106"/>
      <c r="W1414" s="106"/>
      <c r="X1414" s="106"/>
      <c r="Y1414" s="106"/>
      <c r="Z1414" s="107"/>
      <c r="AA1414" s="107"/>
      <c r="AB1414" s="107"/>
      <c r="AC1414" s="56"/>
    </row>
    <row r="1415" spans="1:29" s="14" customFormat="1" ht="12.5">
      <c r="A1415" s="72"/>
      <c r="C1415" s="134"/>
      <c r="D1415" s="27">
        <f t="shared" ref="D1415:AB1415" si="2161">$C1414*D1414</f>
        <v>0</v>
      </c>
      <c r="E1415" s="27">
        <f t="shared" si="2161"/>
        <v>0</v>
      </c>
      <c r="F1415" s="27">
        <f t="shared" si="2161"/>
        <v>934.37007300000005</v>
      </c>
      <c r="G1415" s="27">
        <f t="shared" si="2161"/>
        <v>0</v>
      </c>
      <c r="H1415" s="27">
        <f t="shared" si="2161"/>
        <v>0</v>
      </c>
      <c r="I1415" s="27">
        <f t="shared" si="2161"/>
        <v>0</v>
      </c>
      <c r="J1415" s="27">
        <f t="shared" si="2161"/>
        <v>0</v>
      </c>
      <c r="K1415" s="27">
        <f t="shared" si="2161"/>
        <v>0</v>
      </c>
      <c r="L1415" s="27">
        <f t="shared" si="2161"/>
        <v>10474.299927</v>
      </c>
      <c r="M1415" s="27">
        <f t="shared" si="2161"/>
        <v>0</v>
      </c>
      <c r="N1415" s="27">
        <f t="shared" si="2161"/>
        <v>0</v>
      </c>
      <c r="O1415" s="27">
        <f t="shared" si="2161"/>
        <v>0</v>
      </c>
      <c r="P1415" s="27">
        <f t="shared" si="2161"/>
        <v>0</v>
      </c>
      <c r="Q1415" s="27">
        <f t="shared" si="2161"/>
        <v>0</v>
      </c>
      <c r="R1415" s="27">
        <f t="shared" si="2161"/>
        <v>0</v>
      </c>
      <c r="S1415" s="27">
        <f t="shared" si="2161"/>
        <v>0</v>
      </c>
      <c r="T1415" s="27">
        <f t="shared" si="2161"/>
        <v>0</v>
      </c>
      <c r="U1415" s="27">
        <f t="shared" si="2161"/>
        <v>0</v>
      </c>
      <c r="V1415" s="27">
        <f t="shared" si="2161"/>
        <v>0</v>
      </c>
      <c r="W1415" s="27">
        <f t="shared" si="2161"/>
        <v>0</v>
      </c>
      <c r="X1415" s="27">
        <f t="shared" si="2161"/>
        <v>0</v>
      </c>
      <c r="Y1415" s="27">
        <f t="shared" si="2161"/>
        <v>0</v>
      </c>
      <c r="Z1415" s="27">
        <f t="shared" si="2161"/>
        <v>0</v>
      </c>
      <c r="AA1415" s="27">
        <f t="shared" si="2161"/>
        <v>0</v>
      </c>
      <c r="AB1415" s="27">
        <f t="shared" si="2161"/>
        <v>0</v>
      </c>
      <c r="AC1415" s="56"/>
    </row>
    <row r="1416" spans="1:29" s="14" customFormat="1" ht="12.5">
      <c r="A1416" s="105" t="s">
        <v>693</v>
      </c>
      <c r="B1416" s="50">
        <v>180421.52006095101</v>
      </c>
      <c r="C1416" s="134">
        <f>ROUND(B1416/12,2)</f>
        <v>15035.13</v>
      </c>
      <c r="D1416" s="106"/>
      <c r="E1416" s="106"/>
      <c r="F1416" s="106">
        <v>8.1900000000000001E-2</v>
      </c>
      <c r="G1416" s="106"/>
      <c r="H1416" s="106"/>
      <c r="I1416" s="106"/>
      <c r="J1416" s="106"/>
      <c r="K1416" s="106"/>
      <c r="L1416" s="106">
        <v>0.91810000000000003</v>
      </c>
      <c r="M1416" s="106"/>
      <c r="N1416" s="106"/>
      <c r="O1416" s="106"/>
      <c r="P1416" s="106"/>
      <c r="Q1416" s="106"/>
      <c r="R1416" s="106"/>
      <c r="S1416" s="106"/>
      <c r="T1416" s="106"/>
      <c r="U1416" s="106"/>
      <c r="V1416" s="106"/>
      <c r="W1416" s="106"/>
      <c r="X1416" s="106"/>
      <c r="Y1416" s="106"/>
      <c r="Z1416" s="107"/>
      <c r="AA1416" s="107"/>
      <c r="AB1416" s="107"/>
      <c r="AC1416" s="56"/>
    </row>
    <row r="1417" spans="1:29" s="14" customFormat="1" ht="12.5">
      <c r="A1417" s="72"/>
      <c r="C1417" s="134"/>
      <c r="D1417" s="27">
        <f t="shared" ref="D1417:AB1417" si="2162">$C1416*D1416</f>
        <v>0</v>
      </c>
      <c r="E1417" s="27">
        <f t="shared" si="2162"/>
        <v>0</v>
      </c>
      <c r="F1417" s="27">
        <f t="shared" si="2162"/>
        <v>1231.3771469999999</v>
      </c>
      <c r="G1417" s="27">
        <f t="shared" si="2162"/>
        <v>0</v>
      </c>
      <c r="H1417" s="27">
        <f t="shared" si="2162"/>
        <v>0</v>
      </c>
      <c r="I1417" s="27">
        <f t="shared" si="2162"/>
        <v>0</v>
      </c>
      <c r="J1417" s="27">
        <f t="shared" si="2162"/>
        <v>0</v>
      </c>
      <c r="K1417" s="27">
        <f t="shared" si="2162"/>
        <v>0</v>
      </c>
      <c r="L1417" s="27">
        <f t="shared" si="2162"/>
        <v>13803.752853</v>
      </c>
      <c r="M1417" s="27">
        <f t="shared" si="2162"/>
        <v>0</v>
      </c>
      <c r="N1417" s="27">
        <f t="shared" si="2162"/>
        <v>0</v>
      </c>
      <c r="O1417" s="27">
        <f t="shared" si="2162"/>
        <v>0</v>
      </c>
      <c r="P1417" s="27">
        <f t="shared" si="2162"/>
        <v>0</v>
      </c>
      <c r="Q1417" s="27">
        <f t="shared" si="2162"/>
        <v>0</v>
      </c>
      <c r="R1417" s="27">
        <f t="shared" si="2162"/>
        <v>0</v>
      </c>
      <c r="S1417" s="27">
        <f t="shared" si="2162"/>
        <v>0</v>
      </c>
      <c r="T1417" s="27">
        <f t="shared" si="2162"/>
        <v>0</v>
      </c>
      <c r="U1417" s="27">
        <f t="shared" si="2162"/>
        <v>0</v>
      </c>
      <c r="V1417" s="27">
        <f t="shared" si="2162"/>
        <v>0</v>
      </c>
      <c r="W1417" s="27">
        <f t="shared" si="2162"/>
        <v>0</v>
      </c>
      <c r="X1417" s="27">
        <f t="shared" si="2162"/>
        <v>0</v>
      </c>
      <c r="Y1417" s="27">
        <f t="shared" si="2162"/>
        <v>0</v>
      </c>
      <c r="Z1417" s="27">
        <f t="shared" si="2162"/>
        <v>0</v>
      </c>
      <c r="AA1417" s="27">
        <f t="shared" si="2162"/>
        <v>0</v>
      </c>
      <c r="AB1417" s="27">
        <f t="shared" si="2162"/>
        <v>0</v>
      </c>
      <c r="AC1417" s="56"/>
    </row>
    <row r="1418" spans="1:29" s="14" customFormat="1" ht="12.5">
      <c r="A1418" s="105" t="s">
        <v>694</v>
      </c>
      <c r="B1418" s="50">
        <v>444958.99457567499</v>
      </c>
      <c r="C1418" s="134">
        <f>ROUND(B1418/12,2)</f>
        <v>37079.919999999998</v>
      </c>
      <c r="D1418" s="106"/>
      <c r="E1418" s="106"/>
      <c r="F1418" s="106">
        <v>0.3372</v>
      </c>
      <c r="G1418" s="106"/>
      <c r="H1418" s="106"/>
      <c r="I1418" s="106"/>
      <c r="J1418" s="106"/>
      <c r="K1418" s="106"/>
      <c r="L1418" s="106">
        <v>0.66279999999999994</v>
      </c>
      <c r="M1418" s="106"/>
      <c r="N1418" s="106"/>
      <c r="O1418" s="106"/>
      <c r="P1418" s="106"/>
      <c r="Q1418" s="106"/>
      <c r="R1418" s="106"/>
      <c r="S1418" s="106"/>
      <c r="T1418" s="106"/>
      <c r="U1418" s="106"/>
      <c r="V1418" s="106"/>
      <c r="W1418" s="106"/>
      <c r="X1418" s="106"/>
      <c r="Y1418" s="106"/>
      <c r="Z1418" s="107"/>
      <c r="AA1418" s="107"/>
      <c r="AB1418" s="107"/>
      <c r="AC1418" s="56"/>
    </row>
    <row r="1419" spans="1:29" s="14" customFormat="1" ht="12.5">
      <c r="A1419" s="72"/>
      <c r="C1419" s="134"/>
      <c r="D1419" s="27">
        <f t="shared" ref="D1419:AB1419" si="2163">$C1418*D1418</f>
        <v>0</v>
      </c>
      <c r="E1419" s="27">
        <f t="shared" si="2163"/>
        <v>0</v>
      </c>
      <c r="F1419" s="27">
        <f t="shared" si="2163"/>
        <v>12503.349023999999</v>
      </c>
      <c r="G1419" s="27">
        <f t="shared" si="2163"/>
        <v>0</v>
      </c>
      <c r="H1419" s="27">
        <f t="shared" si="2163"/>
        <v>0</v>
      </c>
      <c r="I1419" s="27">
        <f t="shared" si="2163"/>
        <v>0</v>
      </c>
      <c r="J1419" s="27">
        <f t="shared" si="2163"/>
        <v>0</v>
      </c>
      <c r="K1419" s="27">
        <f t="shared" si="2163"/>
        <v>0</v>
      </c>
      <c r="L1419" s="27">
        <f t="shared" si="2163"/>
        <v>24576.570975999995</v>
      </c>
      <c r="M1419" s="27">
        <f t="shared" si="2163"/>
        <v>0</v>
      </c>
      <c r="N1419" s="27">
        <f t="shared" si="2163"/>
        <v>0</v>
      </c>
      <c r="O1419" s="27">
        <f t="shared" si="2163"/>
        <v>0</v>
      </c>
      <c r="P1419" s="27">
        <f t="shared" si="2163"/>
        <v>0</v>
      </c>
      <c r="Q1419" s="27">
        <f t="shared" si="2163"/>
        <v>0</v>
      </c>
      <c r="R1419" s="27">
        <f t="shared" si="2163"/>
        <v>0</v>
      </c>
      <c r="S1419" s="27">
        <f t="shared" si="2163"/>
        <v>0</v>
      </c>
      <c r="T1419" s="27">
        <f t="shared" si="2163"/>
        <v>0</v>
      </c>
      <c r="U1419" s="27">
        <f t="shared" si="2163"/>
        <v>0</v>
      </c>
      <c r="V1419" s="27">
        <f t="shared" si="2163"/>
        <v>0</v>
      </c>
      <c r="W1419" s="27">
        <f t="shared" si="2163"/>
        <v>0</v>
      </c>
      <c r="X1419" s="27">
        <f t="shared" si="2163"/>
        <v>0</v>
      </c>
      <c r="Y1419" s="27">
        <f t="shared" si="2163"/>
        <v>0</v>
      </c>
      <c r="Z1419" s="27">
        <f t="shared" si="2163"/>
        <v>0</v>
      </c>
      <c r="AA1419" s="27">
        <f t="shared" si="2163"/>
        <v>0</v>
      </c>
      <c r="AB1419" s="27">
        <f t="shared" si="2163"/>
        <v>0</v>
      </c>
      <c r="AC1419" s="56"/>
    </row>
    <row r="1420" spans="1:29" s="14" customFormat="1" ht="12.5">
      <c r="A1420" s="105" t="s">
        <v>678</v>
      </c>
      <c r="B1420" s="50">
        <v>4144213.6216310202</v>
      </c>
      <c r="C1420" s="134">
        <f>ROUND(B1420/12,2)</f>
        <v>345351.14</v>
      </c>
      <c r="D1420" s="106"/>
      <c r="E1420" s="106"/>
      <c r="F1420" s="106"/>
      <c r="G1420" s="106"/>
      <c r="H1420" s="106"/>
      <c r="I1420" s="106"/>
      <c r="J1420" s="106"/>
      <c r="K1420" s="106"/>
      <c r="L1420" s="106">
        <v>1</v>
      </c>
      <c r="M1420" s="106"/>
      <c r="N1420" s="106"/>
      <c r="O1420" s="106"/>
      <c r="P1420" s="106"/>
      <c r="Q1420" s="106"/>
      <c r="R1420" s="106"/>
      <c r="S1420" s="106"/>
      <c r="T1420" s="106"/>
      <c r="U1420" s="106"/>
      <c r="V1420" s="106"/>
      <c r="W1420" s="106"/>
      <c r="X1420" s="106"/>
      <c r="Y1420" s="106"/>
      <c r="Z1420" s="107"/>
      <c r="AA1420" s="107"/>
      <c r="AB1420" s="107"/>
      <c r="AC1420" s="56"/>
    </row>
    <row r="1421" spans="1:29" s="14" customFormat="1" ht="12.5">
      <c r="A1421" s="72"/>
      <c r="C1421" s="134"/>
      <c r="D1421" s="27">
        <f t="shared" ref="D1421:AB1421" si="2164">$C1420*D1420</f>
        <v>0</v>
      </c>
      <c r="E1421" s="27">
        <f t="shared" si="2164"/>
        <v>0</v>
      </c>
      <c r="F1421" s="27">
        <f t="shared" si="2164"/>
        <v>0</v>
      </c>
      <c r="G1421" s="27">
        <f t="shared" si="2164"/>
        <v>0</v>
      </c>
      <c r="H1421" s="27">
        <f t="shared" si="2164"/>
        <v>0</v>
      </c>
      <c r="I1421" s="27">
        <f t="shared" si="2164"/>
        <v>0</v>
      </c>
      <c r="J1421" s="27">
        <f t="shared" si="2164"/>
        <v>0</v>
      </c>
      <c r="K1421" s="27">
        <f t="shared" si="2164"/>
        <v>0</v>
      </c>
      <c r="L1421" s="27">
        <f t="shared" si="2164"/>
        <v>345351.14</v>
      </c>
      <c r="M1421" s="27">
        <f t="shared" si="2164"/>
        <v>0</v>
      </c>
      <c r="N1421" s="27">
        <f t="shared" si="2164"/>
        <v>0</v>
      </c>
      <c r="O1421" s="27">
        <f t="shared" si="2164"/>
        <v>0</v>
      </c>
      <c r="P1421" s="27">
        <f t="shared" si="2164"/>
        <v>0</v>
      </c>
      <c r="Q1421" s="27">
        <f t="shared" si="2164"/>
        <v>0</v>
      </c>
      <c r="R1421" s="27">
        <f t="shared" si="2164"/>
        <v>0</v>
      </c>
      <c r="S1421" s="27">
        <f t="shared" si="2164"/>
        <v>0</v>
      </c>
      <c r="T1421" s="27">
        <f t="shared" si="2164"/>
        <v>0</v>
      </c>
      <c r="U1421" s="27">
        <f t="shared" si="2164"/>
        <v>0</v>
      </c>
      <c r="V1421" s="27">
        <f t="shared" si="2164"/>
        <v>0</v>
      </c>
      <c r="W1421" s="27">
        <f t="shared" si="2164"/>
        <v>0</v>
      </c>
      <c r="X1421" s="27">
        <f t="shared" si="2164"/>
        <v>0</v>
      </c>
      <c r="Y1421" s="27">
        <f t="shared" si="2164"/>
        <v>0</v>
      </c>
      <c r="Z1421" s="27">
        <f t="shared" si="2164"/>
        <v>0</v>
      </c>
      <c r="AA1421" s="27">
        <f t="shared" si="2164"/>
        <v>0</v>
      </c>
      <c r="AB1421" s="27">
        <f t="shared" si="2164"/>
        <v>0</v>
      </c>
      <c r="AC1421" s="56"/>
    </row>
    <row r="1422" spans="1:29" s="14" customFormat="1" ht="12.5">
      <c r="A1422" s="105" t="s">
        <v>679</v>
      </c>
      <c r="B1422" s="50">
        <v>561415.57832067704</v>
      </c>
      <c r="C1422" s="134">
        <f>ROUND(B1422/12,2)</f>
        <v>46784.63</v>
      </c>
      <c r="D1422" s="106"/>
      <c r="E1422" s="106"/>
      <c r="F1422" s="106">
        <v>0.2319</v>
      </c>
      <c r="G1422" s="106"/>
      <c r="H1422" s="106"/>
      <c r="I1422" s="106"/>
      <c r="J1422" s="106"/>
      <c r="K1422" s="106"/>
      <c r="L1422" s="106">
        <v>0.7681</v>
      </c>
      <c r="M1422" s="106"/>
      <c r="N1422" s="106"/>
      <c r="O1422" s="106"/>
      <c r="P1422" s="106"/>
      <c r="Q1422" s="106"/>
      <c r="R1422" s="106"/>
      <c r="S1422" s="106"/>
      <c r="T1422" s="106"/>
      <c r="U1422" s="106"/>
      <c r="V1422" s="106"/>
      <c r="W1422" s="106"/>
      <c r="X1422" s="106"/>
      <c r="Y1422" s="106"/>
      <c r="Z1422" s="107"/>
      <c r="AA1422" s="107"/>
      <c r="AB1422" s="107"/>
      <c r="AC1422" s="56"/>
    </row>
    <row r="1423" spans="1:29" s="14" customFormat="1" ht="12.5">
      <c r="A1423" s="72"/>
      <c r="C1423" s="134"/>
      <c r="D1423" s="27">
        <f t="shared" ref="D1423:AB1423" si="2165">$C1422*D1422</f>
        <v>0</v>
      </c>
      <c r="E1423" s="27">
        <f t="shared" si="2165"/>
        <v>0</v>
      </c>
      <c r="F1423" s="27">
        <f t="shared" si="2165"/>
        <v>10849.355696999999</v>
      </c>
      <c r="G1423" s="27">
        <f t="shared" si="2165"/>
        <v>0</v>
      </c>
      <c r="H1423" s="27">
        <f t="shared" si="2165"/>
        <v>0</v>
      </c>
      <c r="I1423" s="27">
        <f t="shared" si="2165"/>
        <v>0</v>
      </c>
      <c r="J1423" s="27">
        <f t="shared" si="2165"/>
        <v>0</v>
      </c>
      <c r="K1423" s="27">
        <f t="shared" si="2165"/>
        <v>0</v>
      </c>
      <c r="L1423" s="27">
        <f t="shared" si="2165"/>
        <v>35935.274302999998</v>
      </c>
      <c r="M1423" s="27">
        <f t="shared" si="2165"/>
        <v>0</v>
      </c>
      <c r="N1423" s="27">
        <f t="shared" si="2165"/>
        <v>0</v>
      </c>
      <c r="O1423" s="27">
        <f t="shared" si="2165"/>
        <v>0</v>
      </c>
      <c r="P1423" s="27">
        <f t="shared" si="2165"/>
        <v>0</v>
      </c>
      <c r="Q1423" s="27">
        <f t="shared" si="2165"/>
        <v>0</v>
      </c>
      <c r="R1423" s="27">
        <f t="shared" si="2165"/>
        <v>0</v>
      </c>
      <c r="S1423" s="27">
        <f t="shared" si="2165"/>
        <v>0</v>
      </c>
      <c r="T1423" s="27">
        <f t="shared" si="2165"/>
        <v>0</v>
      </c>
      <c r="U1423" s="27">
        <f t="shared" si="2165"/>
        <v>0</v>
      </c>
      <c r="V1423" s="27">
        <f t="shared" si="2165"/>
        <v>0</v>
      </c>
      <c r="W1423" s="27">
        <f t="shared" si="2165"/>
        <v>0</v>
      </c>
      <c r="X1423" s="27">
        <f t="shared" si="2165"/>
        <v>0</v>
      </c>
      <c r="Y1423" s="27">
        <f t="shared" si="2165"/>
        <v>0</v>
      </c>
      <c r="Z1423" s="27">
        <f t="shared" si="2165"/>
        <v>0</v>
      </c>
      <c r="AA1423" s="27">
        <f t="shared" si="2165"/>
        <v>0</v>
      </c>
      <c r="AB1423" s="27">
        <f t="shared" si="2165"/>
        <v>0</v>
      </c>
      <c r="AC1423" s="56"/>
    </row>
    <row r="1424" spans="1:29" ht="12.5">
      <c r="A1424" s="45" t="s">
        <v>50</v>
      </c>
      <c r="B1424" s="30">
        <f>SUM(B1408:B1422)</f>
        <v>23214621.772602718</v>
      </c>
      <c r="C1424" s="46">
        <f>SUM(C1408:C1422)</f>
        <v>1934551.8199999994</v>
      </c>
      <c r="D1424" s="46">
        <f>D1409+D1411+D1413+D1415+D1417+D1419+D1421+D1423</f>
        <v>0</v>
      </c>
      <c r="E1424" s="46">
        <f t="shared" ref="E1424:AB1424" si="2166">E1409+E1411+E1413+E1415+E1417+E1419+E1421+E1423</f>
        <v>0</v>
      </c>
      <c r="F1424" s="46">
        <f>F1409+F1411+F1413+F1415+F1417+F1419+F1421+F1423</f>
        <v>924597.6438330001</v>
      </c>
      <c r="G1424" s="46">
        <f t="shared" si="2166"/>
        <v>0</v>
      </c>
      <c r="H1424" s="46">
        <f t="shared" si="2166"/>
        <v>0</v>
      </c>
      <c r="I1424" s="46">
        <f t="shared" si="2166"/>
        <v>0</v>
      </c>
      <c r="J1424" s="46">
        <f t="shared" si="2166"/>
        <v>0</v>
      </c>
      <c r="K1424" s="46">
        <f t="shared" si="2166"/>
        <v>0</v>
      </c>
      <c r="L1424" s="46">
        <f>L1409+L1411+L1413+L1415+L1417+L1419+L1421+L1423</f>
        <v>1009954.1761669999</v>
      </c>
      <c r="M1424" s="46">
        <f t="shared" si="2166"/>
        <v>0</v>
      </c>
      <c r="N1424" s="46">
        <f t="shared" si="2166"/>
        <v>0</v>
      </c>
      <c r="O1424" s="46">
        <f t="shared" si="2166"/>
        <v>0</v>
      </c>
      <c r="P1424" s="46">
        <f t="shared" si="2166"/>
        <v>0</v>
      </c>
      <c r="Q1424" s="46">
        <f t="shared" si="2166"/>
        <v>0</v>
      </c>
      <c r="R1424" s="46">
        <f t="shared" si="2166"/>
        <v>0</v>
      </c>
      <c r="S1424" s="46">
        <f t="shared" si="2166"/>
        <v>0</v>
      </c>
      <c r="T1424" s="46">
        <f t="shared" si="2166"/>
        <v>0</v>
      </c>
      <c r="U1424" s="46">
        <f t="shared" si="2166"/>
        <v>0</v>
      </c>
      <c r="V1424" s="46">
        <f t="shared" si="2166"/>
        <v>0</v>
      </c>
      <c r="W1424" s="46">
        <f t="shared" si="2166"/>
        <v>0</v>
      </c>
      <c r="X1424" s="46">
        <f t="shared" si="2166"/>
        <v>0</v>
      </c>
      <c r="Y1424" s="46">
        <f t="shared" si="2166"/>
        <v>0</v>
      </c>
      <c r="Z1424" s="46">
        <f t="shared" si="2166"/>
        <v>0</v>
      </c>
      <c r="AA1424" s="46">
        <f t="shared" si="2166"/>
        <v>0</v>
      </c>
      <c r="AB1424" s="46">
        <f t="shared" si="2166"/>
        <v>0</v>
      </c>
      <c r="AC1424" s="56"/>
    </row>
    <row r="1425" spans="1:29" ht="12.5">
      <c r="A1425" s="13"/>
      <c r="B1425" s="6"/>
      <c r="C1425" s="27"/>
      <c r="D1425" s="27"/>
      <c r="E1425" s="27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  <c r="P1425" s="27"/>
      <c r="Q1425" s="27"/>
      <c r="R1425" s="27"/>
      <c r="S1425" s="27"/>
      <c r="T1425" s="27"/>
      <c r="U1425" s="27"/>
      <c r="V1425" s="27"/>
      <c r="W1425" s="27"/>
      <c r="X1425" s="27"/>
      <c r="Y1425" s="27"/>
      <c r="Z1425" s="27"/>
      <c r="AA1425" s="27"/>
      <c r="AB1425" s="27"/>
      <c r="AC1425" s="56"/>
    </row>
    <row r="1426" spans="1:29" ht="12.5">
      <c r="A1426" s="13"/>
      <c r="B1426" s="6"/>
      <c r="C1426" s="27"/>
      <c r="D1426" s="27"/>
      <c r="E1426" s="27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  <c r="P1426" s="27"/>
      <c r="Q1426" s="27"/>
      <c r="R1426" s="27"/>
      <c r="S1426" s="27"/>
      <c r="T1426" s="27"/>
      <c r="U1426" s="27"/>
      <c r="V1426" s="27"/>
      <c r="W1426" s="27"/>
      <c r="X1426" s="27"/>
      <c r="Y1426" s="27"/>
      <c r="Z1426" s="27"/>
      <c r="AA1426" s="27"/>
      <c r="AB1426" s="27"/>
      <c r="AC1426" s="56"/>
    </row>
    <row r="1427" spans="1:29" thickBot="1">
      <c r="A1427" s="144" t="s">
        <v>695</v>
      </c>
      <c r="B1427" s="145"/>
      <c r="C1427" s="179"/>
      <c r="D1427" s="145"/>
      <c r="E1427" s="145"/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  <c r="AC1427" s="56"/>
    </row>
    <row r="1428" spans="1:29" thickBot="1">
      <c r="A1428" s="93" t="s">
        <v>1</v>
      </c>
      <c r="B1428" s="94" t="s">
        <v>2</v>
      </c>
      <c r="C1428" s="129" t="s">
        <v>3</v>
      </c>
      <c r="D1428" s="198" t="s">
        <v>4</v>
      </c>
      <c r="E1428" s="199"/>
      <c r="F1428" s="199"/>
      <c r="G1428" s="199"/>
      <c r="H1428" s="199"/>
      <c r="I1428" s="199"/>
      <c r="J1428" s="199"/>
      <c r="K1428" s="199"/>
      <c r="L1428" s="199"/>
      <c r="M1428" s="199"/>
      <c r="N1428" s="199"/>
      <c r="O1428" s="199"/>
      <c r="P1428" s="199"/>
      <c r="Q1428" s="199"/>
      <c r="R1428" s="199"/>
      <c r="S1428" s="199"/>
      <c r="T1428" s="199"/>
      <c r="U1428" s="199"/>
      <c r="V1428" s="199"/>
      <c r="W1428" s="199"/>
      <c r="X1428" s="199"/>
      <c r="Y1428" s="199"/>
      <c r="Z1428" s="103"/>
      <c r="AA1428" s="103"/>
      <c r="AB1428" s="103"/>
      <c r="AC1428" s="56"/>
    </row>
    <row r="1429" spans="1:29" ht="12.5">
      <c r="A1429" s="95" t="s">
        <v>5</v>
      </c>
      <c r="B1429" s="96" t="s">
        <v>6</v>
      </c>
      <c r="C1429" s="130" t="s">
        <v>6</v>
      </c>
      <c r="D1429" s="97"/>
      <c r="E1429" s="98"/>
      <c r="F1429" s="98"/>
      <c r="G1429" s="98"/>
      <c r="H1429" s="98"/>
      <c r="I1429" s="98"/>
      <c r="J1429" s="98"/>
      <c r="K1429" s="98"/>
      <c r="L1429" s="98"/>
      <c r="M1429" s="98"/>
      <c r="N1429" s="98"/>
      <c r="O1429" s="98"/>
      <c r="P1429" s="98"/>
      <c r="Q1429" s="98"/>
      <c r="R1429" s="98"/>
      <c r="S1429" s="98"/>
      <c r="T1429" s="98"/>
      <c r="U1429" s="98"/>
      <c r="V1429" s="98"/>
      <c r="W1429" s="98"/>
      <c r="X1429" s="98"/>
      <c r="Y1429" s="99"/>
      <c r="Z1429" s="96" t="s">
        <v>7</v>
      </c>
      <c r="AA1429" s="96"/>
      <c r="AB1429" s="96"/>
      <c r="AC1429" s="56"/>
    </row>
    <row r="1430" spans="1:29" ht="12.5">
      <c r="A1430" s="95" t="s">
        <v>8</v>
      </c>
      <c r="B1430" s="96" t="s">
        <v>9</v>
      </c>
      <c r="C1430" s="130" t="s">
        <v>9</v>
      </c>
      <c r="D1430" s="100" t="s">
        <v>10</v>
      </c>
      <c r="E1430" s="96" t="s">
        <v>11</v>
      </c>
      <c r="F1430" s="96" t="s">
        <v>12</v>
      </c>
      <c r="G1430" s="96" t="s">
        <v>13</v>
      </c>
      <c r="H1430" s="96" t="s">
        <v>14</v>
      </c>
      <c r="I1430" s="96" t="s">
        <v>15</v>
      </c>
      <c r="J1430" s="96" t="s">
        <v>16</v>
      </c>
      <c r="K1430" s="96" t="s">
        <v>17</v>
      </c>
      <c r="L1430" s="96" t="s">
        <v>18</v>
      </c>
      <c r="M1430" s="96" t="s">
        <v>19</v>
      </c>
      <c r="N1430" s="96" t="s">
        <v>20</v>
      </c>
      <c r="O1430" s="96" t="s">
        <v>169</v>
      </c>
      <c r="P1430" s="96" t="s">
        <v>21</v>
      </c>
      <c r="Q1430" s="96" t="s">
        <v>22</v>
      </c>
      <c r="R1430" s="96" t="s">
        <v>23</v>
      </c>
      <c r="S1430" s="96" t="s">
        <v>24</v>
      </c>
      <c r="T1430" s="96" t="s">
        <v>25</v>
      </c>
      <c r="U1430" s="96" t="s">
        <v>26</v>
      </c>
      <c r="V1430" s="96" t="s">
        <v>27</v>
      </c>
      <c r="W1430" s="96" t="s">
        <v>28</v>
      </c>
      <c r="X1430" s="96" t="s">
        <v>29</v>
      </c>
      <c r="Y1430" s="96" t="s">
        <v>30</v>
      </c>
      <c r="Z1430" s="96" t="s">
        <v>31</v>
      </c>
      <c r="AA1430" s="96" t="s">
        <v>484</v>
      </c>
      <c r="AB1430" s="96" t="s">
        <v>467</v>
      </c>
      <c r="AC1430" s="56"/>
    </row>
    <row r="1431" spans="1:29" ht="12.5">
      <c r="A1431" s="95"/>
      <c r="B1431" s="96"/>
      <c r="C1431" s="130" t="s">
        <v>688</v>
      </c>
      <c r="D1431" s="101"/>
      <c r="E1431" s="102"/>
      <c r="F1431" s="102"/>
      <c r="G1431" s="102"/>
      <c r="H1431" s="102"/>
      <c r="I1431" s="102"/>
      <c r="J1431" s="102"/>
      <c r="K1431" s="102"/>
      <c r="L1431" s="102"/>
      <c r="M1431" s="102"/>
      <c r="N1431" s="102"/>
      <c r="O1431" s="102"/>
      <c r="P1431" s="102"/>
      <c r="Q1431" s="102"/>
      <c r="R1431" s="102"/>
      <c r="S1431" s="102"/>
      <c r="T1431" s="102"/>
      <c r="U1431" s="102"/>
      <c r="V1431" s="102"/>
      <c r="W1431" s="102"/>
      <c r="X1431" s="102"/>
      <c r="Y1431" s="102"/>
      <c r="Z1431" s="102"/>
      <c r="AA1431" s="102"/>
      <c r="AB1431" s="102"/>
      <c r="AC1431" s="56"/>
    </row>
    <row r="1432" spans="1:29" s="14" customFormat="1" ht="12.5">
      <c r="A1432" s="105" t="s">
        <v>696</v>
      </c>
      <c r="B1432" s="50">
        <v>28676042</v>
      </c>
      <c r="C1432" s="134">
        <f>ROUND(B1432/12,2)</f>
        <v>2389670.17</v>
      </c>
      <c r="D1432" s="106"/>
      <c r="E1432" s="106"/>
      <c r="F1432" s="106"/>
      <c r="G1432" s="106"/>
      <c r="H1432" s="106"/>
      <c r="I1432" s="106">
        <v>1</v>
      </c>
      <c r="J1432" s="106"/>
      <c r="K1432" s="106"/>
      <c r="L1432" s="106"/>
      <c r="M1432" s="106"/>
      <c r="N1432" s="106"/>
      <c r="O1432" s="106"/>
      <c r="P1432" s="106"/>
      <c r="Q1432" s="106"/>
      <c r="R1432" s="106"/>
      <c r="S1432" s="106"/>
      <c r="T1432" s="106"/>
      <c r="U1432" s="106"/>
      <c r="V1432" s="106"/>
      <c r="W1432" s="106"/>
      <c r="X1432" s="106"/>
      <c r="Y1432" s="106"/>
      <c r="Z1432" s="107"/>
      <c r="AA1432" s="107"/>
      <c r="AB1432" s="107"/>
      <c r="AC1432" s="56"/>
    </row>
    <row r="1433" spans="1:29" s="14" customFormat="1" ht="12.5">
      <c r="A1433" s="72"/>
      <c r="C1433" s="134"/>
      <c r="D1433" s="27">
        <f t="shared" ref="D1433:AB1433" si="2167">$C1432*D1432</f>
        <v>0</v>
      </c>
      <c r="E1433" s="27">
        <f t="shared" si="2167"/>
        <v>0</v>
      </c>
      <c r="F1433" s="27">
        <f t="shared" si="2167"/>
        <v>0</v>
      </c>
      <c r="G1433" s="27">
        <f t="shared" si="2167"/>
        <v>0</v>
      </c>
      <c r="H1433" s="27">
        <f t="shared" si="2167"/>
        <v>0</v>
      </c>
      <c r="I1433" s="27">
        <f t="shared" si="2167"/>
        <v>2389670.17</v>
      </c>
      <c r="J1433" s="27">
        <f t="shared" si="2167"/>
        <v>0</v>
      </c>
      <c r="K1433" s="27">
        <f t="shared" si="2167"/>
        <v>0</v>
      </c>
      <c r="L1433" s="27">
        <f t="shared" si="2167"/>
        <v>0</v>
      </c>
      <c r="M1433" s="27">
        <f t="shared" si="2167"/>
        <v>0</v>
      </c>
      <c r="N1433" s="27">
        <f t="shared" si="2167"/>
        <v>0</v>
      </c>
      <c r="O1433" s="27">
        <f t="shared" si="2167"/>
        <v>0</v>
      </c>
      <c r="P1433" s="27">
        <f t="shared" si="2167"/>
        <v>0</v>
      </c>
      <c r="Q1433" s="27">
        <f t="shared" si="2167"/>
        <v>0</v>
      </c>
      <c r="R1433" s="27">
        <f t="shared" si="2167"/>
        <v>0</v>
      </c>
      <c r="S1433" s="27">
        <f t="shared" si="2167"/>
        <v>0</v>
      </c>
      <c r="T1433" s="27">
        <f t="shared" si="2167"/>
        <v>0</v>
      </c>
      <c r="U1433" s="27">
        <f t="shared" si="2167"/>
        <v>0</v>
      </c>
      <c r="V1433" s="27">
        <f t="shared" si="2167"/>
        <v>0</v>
      </c>
      <c r="W1433" s="27">
        <f t="shared" si="2167"/>
        <v>0</v>
      </c>
      <c r="X1433" s="27">
        <f t="shared" si="2167"/>
        <v>0</v>
      </c>
      <c r="Y1433" s="27">
        <f t="shared" si="2167"/>
        <v>0</v>
      </c>
      <c r="Z1433" s="27">
        <f t="shared" si="2167"/>
        <v>0</v>
      </c>
      <c r="AA1433" s="27">
        <f t="shared" si="2167"/>
        <v>0</v>
      </c>
      <c r="AB1433" s="27">
        <f t="shared" si="2167"/>
        <v>0</v>
      </c>
      <c r="AC1433" s="56"/>
    </row>
    <row r="1434" spans="1:29" s="14" customFormat="1" ht="12.5">
      <c r="A1434" s="105" t="s">
        <v>697</v>
      </c>
      <c r="B1434" s="50">
        <f>SUM(3113826*0.4725)</f>
        <v>1471282.7849999999</v>
      </c>
      <c r="C1434" s="134">
        <f>ROUND(B1434/12,2)</f>
        <v>122606.9</v>
      </c>
      <c r="D1434" s="106"/>
      <c r="E1434" s="106"/>
      <c r="F1434" s="106"/>
      <c r="G1434" s="106"/>
      <c r="H1434" s="106"/>
      <c r="I1434" s="106">
        <v>1</v>
      </c>
      <c r="J1434" s="106"/>
      <c r="K1434" s="106"/>
      <c r="L1434" s="106"/>
      <c r="M1434" s="106"/>
      <c r="N1434" s="106"/>
      <c r="O1434" s="106"/>
      <c r="P1434" s="106"/>
      <c r="Q1434" s="106"/>
      <c r="R1434" s="106"/>
      <c r="S1434" s="106"/>
      <c r="T1434" s="106"/>
      <c r="U1434" s="106"/>
      <c r="V1434" s="106"/>
      <c r="W1434" s="106"/>
      <c r="X1434" s="106"/>
      <c r="Y1434" s="106"/>
      <c r="Z1434" s="107"/>
      <c r="AA1434" s="107"/>
      <c r="AB1434" s="107"/>
      <c r="AC1434" s="56"/>
    </row>
    <row r="1435" spans="1:29" s="14" customFormat="1" ht="12.5">
      <c r="A1435" s="72"/>
      <c r="C1435" s="134"/>
      <c r="D1435" s="27">
        <f t="shared" ref="D1435:AB1435" si="2168">$C1434*D1434</f>
        <v>0</v>
      </c>
      <c r="E1435" s="27">
        <f t="shared" si="2168"/>
        <v>0</v>
      </c>
      <c r="F1435" s="27">
        <f t="shared" si="2168"/>
        <v>0</v>
      </c>
      <c r="G1435" s="27">
        <f t="shared" si="2168"/>
        <v>0</v>
      </c>
      <c r="H1435" s="27">
        <f t="shared" si="2168"/>
        <v>0</v>
      </c>
      <c r="I1435" s="27">
        <f t="shared" si="2168"/>
        <v>122606.9</v>
      </c>
      <c r="J1435" s="27">
        <f t="shared" si="2168"/>
        <v>0</v>
      </c>
      <c r="K1435" s="27">
        <f t="shared" si="2168"/>
        <v>0</v>
      </c>
      <c r="L1435" s="27">
        <f t="shared" si="2168"/>
        <v>0</v>
      </c>
      <c r="M1435" s="27">
        <f t="shared" si="2168"/>
        <v>0</v>
      </c>
      <c r="N1435" s="27">
        <f t="shared" si="2168"/>
        <v>0</v>
      </c>
      <c r="O1435" s="27">
        <f t="shared" si="2168"/>
        <v>0</v>
      </c>
      <c r="P1435" s="27">
        <f t="shared" si="2168"/>
        <v>0</v>
      </c>
      <c r="Q1435" s="27">
        <f t="shared" si="2168"/>
        <v>0</v>
      </c>
      <c r="R1435" s="27">
        <f t="shared" si="2168"/>
        <v>0</v>
      </c>
      <c r="S1435" s="27">
        <f t="shared" si="2168"/>
        <v>0</v>
      </c>
      <c r="T1435" s="27">
        <f t="shared" si="2168"/>
        <v>0</v>
      </c>
      <c r="U1435" s="27">
        <f t="shared" si="2168"/>
        <v>0</v>
      </c>
      <c r="V1435" s="27">
        <f t="shared" si="2168"/>
        <v>0</v>
      </c>
      <c r="W1435" s="27">
        <f t="shared" si="2168"/>
        <v>0</v>
      </c>
      <c r="X1435" s="27">
        <f t="shared" si="2168"/>
        <v>0</v>
      </c>
      <c r="Y1435" s="27">
        <f t="shared" si="2168"/>
        <v>0</v>
      </c>
      <c r="Z1435" s="27">
        <f t="shared" si="2168"/>
        <v>0</v>
      </c>
      <c r="AA1435" s="27">
        <f t="shared" si="2168"/>
        <v>0</v>
      </c>
      <c r="AB1435" s="27">
        <f t="shared" si="2168"/>
        <v>0</v>
      </c>
      <c r="AC1435" s="56"/>
    </row>
    <row r="1436" spans="1:29" s="14" customFormat="1" ht="12.5">
      <c r="A1436" s="105" t="s">
        <v>698</v>
      </c>
      <c r="B1436" s="50">
        <f>SUM(3113826*0.5275)</f>
        <v>1642543.2149999999</v>
      </c>
      <c r="C1436" s="134">
        <f>ROUND(B1436/12,2)</f>
        <v>136878.6</v>
      </c>
      <c r="D1436" s="106">
        <v>8.6999999999999994E-3</v>
      </c>
      <c r="E1436" s="106">
        <v>0.2407</v>
      </c>
      <c r="F1436" s="106">
        <v>3.95E-2</v>
      </c>
      <c r="G1436" s="106">
        <v>0.1104</v>
      </c>
      <c r="H1436" s="106">
        <v>4.2999999999999997E-2</v>
      </c>
      <c r="I1436" s="106"/>
      <c r="J1436" s="106">
        <v>3.5200000000000002E-2</v>
      </c>
      <c r="K1436" s="106">
        <v>5.3499999999999999E-2</v>
      </c>
      <c r="L1436" s="106">
        <v>2.1100000000000001E-2</v>
      </c>
      <c r="M1436" s="106">
        <v>1.7299999999999999E-2</v>
      </c>
      <c r="N1436" s="106">
        <v>0.2009</v>
      </c>
      <c r="O1436" s="106">
        <v>1.7299999999999999E-2</v>
      </c>
      <c r="P1436" s="106">
        <v>6.9999999999999999E-4</v>
      </c>
      <c r="Q1436" s="106">
        <v>1.9800000000000002E-2</v>
      </c>
      <c r="R1436" s="106">
        <v>1.6299999999999999E-2</v>
      </c>
      <c r="S1436" s="106">
        <v>4.3E-3</v>
      </c>
      <c r="T1436" s="106">
        <v>3.5900000000000001E-2</v>
      </c>
      <c r="U1436" s="106">
        <v>1.6799999999999999E-2</v>
      </c>
      <c r="V1436" s="106">
        <v>3.9100000000000003E-2</v>
      </c>
      <c r="W1436" s="106">
        <v>3.6400000000000002E-2</v>
      </c>
      <c r="X1436" s="106">
        <v>3.9300000000000002E-2</v>
      </c>
      <c r="Y1436" s="106">
        <v>1.4E-3</v>
      </c>
      <c r="Z1436" s="107">
        <v>1.6999999999999999E-3</v>
      </c>
      <c r="AA1436" s="107">
        <v>6.9999999999999999E-4</v>
      </c>
      <c r="AB1436" s="107"/>
      <c r="AC1436" s="56"/>
    </row>
    <row r="1437" spans="1:29" s="14" customFormat="1" ht="12.5">
      <c r="A1437" s="72"/>
      <c r="C1437" s="134"/>
      <c r="D1437" s="27">
        <f t="shared" ref="D1437:AB1437" si="2169">$C1436*D1436</f>
        <v>1190.8438200000001</v>
      </c>
      <c r="E1437" s="27">
        <f t="shared" si="2169"/>
        <v>32946.679020000003</v>
      </c>
      <c r="F1437" s="27">
        <f t="shared" si="2169"/>
        <v>5406.7047000000002</v>
      </c>
      <c r="G1437" s="27">
        <f t="shared" si="2169"/>
        <v>15111.397440000001</v>
      </c>
      <c r="H1437" s="27">
        <f t="shared" si="2169"/>
        <v>5885.7797999999993</v>
      </c>
      <c r="I1437" s="27">
        <f t="shared" si="2169"/>
        <v>0</v>
      </c>
      <c r="J1437" s="27">
        <f t="shared" si="2169"/>
        <v>4818.1267200000002</v>
      </c>
      <c r="K1437" s="27">
        <f t="shared" si="2169"/>
        <v>7323.0051000000003</v>
      </c>
      <c r="L1437" s="27">
        <f t="shared" si="2169"/>
        <v>2888.1384600000001</v>
      </c>
      <c r="M1437" s="27">
        <f t="shared" si="2169"/>
        <v>2367.9997800000001</v>
      </c>
      <c r="N1437" s="27">
        <f t="shared" si="2169"/>
        <v>27498.910739999999</v>
      </c>
      <c r="O1437" s="27">
        <f t="shared" si="2169"/>
        <v>2367.9997800000001</v>
      </c>
      <c r="P1437" s="27">
        <f t="shared" si="2169"/>
        <v>95.815020000000004</v>
      </c>
      <c r="Q1437" s="27">
        <f t="shared" si="2169"/>
        <v>2710.1962800000001</v>
      </c>
      <c r="R1437" s="27">
        <f t="shared" si="2169"/>
        <v>2231.1211800000001</v>
      </c>
      <c r="S1437" s="27">
        <f t="shared" si="2169"/>
        <v>588.57798000000003</v>
      </c>
      <c r="T1437" s="27">
        <f t="shared" si="2169"/>
        <v>4913.9417400000002</v>
      </c>
      <c r="U1437" s="27">
        <f t="shared" si="2169"/>
        <v>2299.5604800000001</v>
      </c>
      <c r="V1437" s="27">
        <f t="shared" si="2169"/>
        <v>5351.9532600000002</v>
      </c>
      <c r="W1437" s="27">
        <f t="shared" si="2169"/>
        <v>4982.3810400000002</v>
      </c>
      <c r="X1437" s="27">
        <f t="shared" si="2169"/>
        <v>5379.3289800000002</v>
      </c>
      <c r="Y1437" s="27">
        <f t="shared" si="2169"/>
        <v>191.63004000000001</v>
      </c>
      <c r="Z1437" s="27">
        <f t="shared" si="2169"/>
        <v>232.69362000000001</v>
      </c>
      <c r="AA1437" s="27">
        <f t="shared" si="2169"/>
        <v>95.815020000000004</v>
      </c>
      <c r="AB1437" s="27">
        <f t="shared" si="2169"/>
        <v>0</v>
      </c>
      <c r="AC1437" s="56"/>
    </row>
    <row r="1438" spans="1:29" s="14" customFormat="1" ht="12.5">
      <c r="A1438" s="105" t="s">
        <v>699</v>
      </c>
      <c r="B1438" s="50">
        <f>3986347/2</f>
        <v>1993173.5</v>
      </c>
      <c r="C1438" s="134">
        <f>ROUND(B1438/12,2)</f>
        <v>166097.79</v>
      </c>
      <c r="D1438" s="106">
        <v>1.5800000000000002E-2</v>
      </c>
      <c r="E1438" s="106">
        <v>0.1371</v>
      </c>
      <c r="F1438" s="106">
        <v>5.4899999999999997E-2</v>
      </c>
      <c r="G1438" s="106">
        <v>7.6899999999999996E-2</v>
      </c>
      <c r="H1438" s="106">
        <v>4.1599999999999998E-2</v>
      </c>
      <c r="I1438" s="106">
        <v>0.13250000000000001</v>
      </c>
      <c r="J1438" s="106">
        <v>2.07E-2</v>
      </c>
      <c r="K1438" s="106">
        <v>3.1800000000000002E-2</v>
      </c>
      <c r="L1438" s="106">
        <v>1.6500000000000001E-2</v>
      </c>
      <c r="M1438" s="106">
        <v>2.5700000000000001E-2</v>
      </c>
      <c r="N1438" s="106">
        <v>0.14199999999999999</v>
      </c>
      <c r="O1438" s="106">
        <v>2.3E-2</v>
      </c>
      <c r="P1438" s="106">
        <v>0</v>
      </c>
      <c r="Q1438" s="106">
        <v>3.7999999999999999E-2</v>
      </c>
      <c r="R1438" s="106">
        <v>1.8800000000000001E-2</v>
      </c>
      <c r="S1438" s="106">
        <v>4.1999999999999997E-3</v>
      </c>
      <c r="T1438" s="106">
        <v>5.3199999999999997E-2</v>
      </c>
      <c r="U1438" s="106">
        <v>1.8100000000000002E-2</v>
      </c>
      <c r="V1438" s="106">
        <v>3.7900000000000003E-2</v>
      </c>
      <c r="W1438" s="106">
        <v>4.58E-2</v>
      </c>
      <c r="X1438" s="106">
        <v>6.2399999999999997E-2</v>
      </c>
      <c r="Y1438" s="106">
        <v>2.5000000000000001E-3</v>
      </c>
      <c r="Z1438" s="107">
        <v>0</v>
      </c>
      <c r="AA1438" s="107">
        <v>5.9999999999999995E-4</v>
      </c>
      <c r="AB1438" s="107">
        <v>0</v>
      </c>
      <c r="AC1438" s="56"/>
    </row>
    <row r="1439" spans="1:29" s="14" customFormat="1" ht="12.5">
      <c r="A1439" s="72"/>
      <c r="C1439" s="134"/>
      <c r="D1439" s="27">
        <f t="shared" ref="D1439:AB1439" si="2170">$C1438*D1438</f>
        <v>2624.3450820000003</v>
      </c>
      <c r="E1439" s="27">
        <f t="shared" si="2170"/>
        <v>22772.007009000001</v>
      </c>
      <c r="F1439" s="27">
        <f t="shared" si="2170"/>
        <v>9118.7686709999998</v>
      </c>
      <c r="G1439" s="27">
        <f t="shared" si="2170"/>
        <v>12772.920050999999</v>
      </c>
      <c r="H1439" s="27">
        <f t="shared" si="2170"/>
        <v>6909.6680640000004</v>
      </c>
      <c r="I1439" s="27">
        <f t="shared" si="2170"/>
        <v>22007.957175000003</v>
      </c>
      <c r="J1439" s="27">
        <f t="shared" si="2170"/>
        <v>3438.2242530000003</v>
      </c>
      <c r="K1439" s="27">
        <f t="shared" si="2170"/>
        <v>5281.9097220000003</v>
      </c>
      <c r="L1439" s="27">
        <f t="shared" si="2170"/>
        <v>2740.6135350000004</v>
      </c>
      <c r="M1439" s="27">
        <f t="shared" si="2170"/>
        <v>4268.7132030000002</v>
      </c>
      <c r="N1439" s="27">
        <f t="shared" si="2170"/>
        <v>23585.886179999998</v>
      </c>
      <c r="O1439" s="27">
        <f t="shared" si="2170"/>
        <v>3820.24917</v>
      </c>
      <c r="P1439" s="27">
        <f t="shared" si="2170"/>
        <v>0</v>
      </c>
      <c r="Q1439" s="27">
        <f t="shared" si="2170"/>
        <v>6311.7160199999998</v>
      </c>
      <c r="R1439" s="27">
        <f t="shared" si="2170"/>
        <v>3122.6384520000001</v>
      </c>
      <c r="S1439" s="27">
        <f t="shared" si="2170"/>
        <v>697.61071800000002</v>
      </c>
      <c r="T1439" s="27">
        <f t="shared" si="2170"/>
        <v>8836.4024279999994</v>
      </c>
      <c r="U1439" s="27">
        <f t="shared" si="2170"/>
        <v>3006.3699990000005</v>
      </c>
      <c r="V1439" s="27">
        <f t="shared" si="2170"/>
        <v>6295.1062410000004</v>
      </c>
      <c r="W1439" s="27">
        <f t="shared" si="2170"/>
        <v>7607.2787820000003</v>
      </c>
      <c r="X1439" s="27">
        <f t="shared" si="2170"/>
        <v>10364.502096</v>
      </c>
      <c r="Y1439" s="27">
        <f t="shared" si="2170"/>
        <v>415.24447500000002</v>
      </c>
      <c r="Z1439" s="27">
        <f t="shared" si="2170"/>
        <v>0</v>
      </c>
      <c r="AA1439" s="27">
        <f t="shared" si="2170"/>
        <v>99.658673999999991</v>
      </c>
      <c r="AB1439" s="27">
        <f t="shared" si="2170"/>
        <v>0</v>
      </c>
      <c r="AC1439" s="56"/>
    </row>
    <row r="1440" spans="1:29" s="14" customFormat="1" ht="12.5">
      <c r="A1440" s="105" t="s">
        <v>700</v>
      </c>
      <c r="B1440" s="50">
        <f>3986347/2</f>
        <v>1993173.5</v>
      </c>
      <c r="C1440" s="134">
        <f>ROUND(B1440/12,2)</f>
        <v>166097.79</v>
      </c>
      <c r="D1440" s="106"/>
      <c r="E1440" s="106"/>
      <c r="F1440" s="106">
        <v>0.25590000000000002</v>
      </c>
      <c r="G1440" s="106"/>
      <c r="H1440" s="106">
        <v>9.7900000000000001E-2</v>
      </c>
      <c r="I1440" s="106"/>
      <c r="J1440" s="106"/>
      <c r="K1440" s="106"/>
      <c r="L1440" s="106"/>
      <c r="M1440" s="106"/>
      <c r="N1440" s="106">
        <v>0.51939999999999997</v>
      </c>
      <c r="O1440" s="106"/>
      <c r="P1440" s="106"/>
      <c r="Q1440" s="106"/>
      <c r="R1440" s="106"/>
      <c r="S1440" s="106"/>
      <c r="T1440" s="106"/>
      <c r="U1440" s="106"/>
      <c r="V1440" s="106">
        <v>0.1268</v>
      </c>
      <c r="W1440" s="106"/>
      <c r="X1440" s="106"/>
      <c r="Y1440" s="106"/>
      <c r="Z1440" s="107"/>
      <c r="AA1440" s="107"/>
      <c r="AB1440" s="107"/>
      <c r="AC1440" s="56"/>
    </row>
    <row r="1441" spans="1:29" s="14" customFormat="1" ht="12.5">
      <c r="A1441" s="72"/>
      <c r="C1441" s="134"/>
      <c r="D1441" s="27">
        <f t="shared" ref="D1441:AB1441" si="2171">$C1440*D1440</f>
        <v>0</v>
      </c>
      <c r="E1441" s="27">
        <f t="shared" si="2171"/>
        <v>0</v>
      </c>
      <c r="F1441" s="27">
        <f t="shared" si="2171"/>
        <v>42504.424461000002</v>
      </c>
      <c r="G1441" s="27">
        <f t="shared" si="2171"/>
        <v>0</v>
      </c>
      <c r="H1441" s="27">
        <f t="shared" si="2171"/>
        <v>16260.973641</v>
      </c>
      <c r="I1441" s="27">
        <f t="shared" si="2171"/>
        <v>0</v>
      </c>
      <c r="J1441" s="27">
        <f t="shared" si="2171"/>
        <v>0</v>
      </c>
      <c r="K1441" s="27">
        <f t="shared" si="2171"/>
        <v>0</v>
      </c>
      <c r="L1441" s="27">
        <f t="shared" si="2171"/>
        <v>0</v>
      </c>
      <c r="M1441" s="27">
        <f t="shared" si="2171"/>
        <v>0</v>
      </c>
      <c r="N1441" s="27">
        <f t="shared" si="2171"/>
        <v>86271.192125999994</v>
      </c>
      <c r="O1441" s="27">
        <f t="shared" si="2171"/>
        <v>0</v>
      </c>
      <c r="P1441" s="27">
        <f t="shared" si="2171"/>
        <v>0</v>
      </c>
      <c r="Q1441" s="27">
        <f t="shared" si="2171"/>
        <v>0</v>
      </c>
      <c r="R1441" s="27">
        <f t="shared" si="2171"/>
        <v>0</v>
      </c>
      <c r="S1441" s="27">
        <f t="shared" si="2171"/>
        <v>0</v>
      </c>
      <c r="T1441" s="27">
        <f t="shared" si="2171"/>
        <v>0</v>
      </c>
      <c r="U1441" s="27">
        <f t="shared" si="2171"/>
        <v>0</v>
      </c>
      <c r="V1441" s="27">
        <f t="shared" si="2171"/>
        <v>21061.199772</v>
      </c>
      <c r="W1441" s="27">
        <f t="shared" si="2171"/>
        <v>0</v>
      </c>
      <c r="X1441" s="27">
        <f t="shared" si="2171"/>
        <v>0</v>
      </c>
      <c r="Y1441" s="27">
        <f t="shared" si="2171"/>
        <v>0</v>
      </c>
      <c r="Z1441" s="27">
        <f t="shared" si="2171"/>
        <v>0</v>
      </c>
      <c r="AA1441" s="27">
        <f t="shared" si="2171"/>
        <v>0</v>
      </c>
      <c r="AB1441" s="27">
        <f t="shared" si="2171"/>
        <v>0</v>
      </c>
      <c r="AC1441" s="56"/>
    </row>
    <row r="1442" spans="1:29" s="14" customFormat="1" ht="12.5">
      <c r="A1442" s="105" t="s">
        <v>701</v>
      </c>
      <c r="B1442" s="50">
        <f>121764/2</f>
        <v>60882</v>
      </c>
      <c r="C1442" s="134">
        <f>ROUND(B1442/12,2)</f>
        <v>5073.5</v>
      </c>
      <c r="D1442" s="106">
        <v>1.5800000000000002E-2</v>
      </c>
      <c r="E1442" s="106">
        <v>0.1371</v>
      </c>
      <c r="F1442" s="106">
        <v>5.4899999999999997E-2</v>
      </c>
      <c r="G1442" s="106">
        <v>7.6899999999999996E-2</v>
      </c>
      <c r="H1442" s="106">
        <v>4.1599999999999998E-2</v>
      </c>
      <c r="I1442" s="106">
        <v>0.13250000000000001</v>
      </c>
      <c r="J1442" s="106">
        <v>2.07E-2</v>
      </c>
      <c r="K1442" s="106">
        <v>3.1800000000000002E-2</v>
      </c>
      <c r="L1442" s="106">
        <v>1.6500000000000001E-2</v>
      </c>
      <c r="M1442" s="106">
        <v>2.5700000000000001E-2</v>
      </c>
      <c r="N1442" s="106">
        <v>0.14199999999999999</v>
      </c>
      <c r="O1442" s="106">
        <v>2.3E-2</v>
      </c>
      <c r="P1442" s="106">
        <v>0</v>
      </c>
      <c r="Q1442" s="106">
        <v>3.7999999999999999E-2</v>
      </c>
      <c r="R1442" s="106">
        <v>1.8800000000000001E-2</v>
      </c>
      <c r="S1442" s="106">
        <v>4.1999999999999997E-3</v>
      </c>
      <c r="T1442" s="106">
        <v>5.3199999999999997E-2</v>
      </c>
      <c r="U1442" s="106">
        <v>1.8100000000000002E-2</v>
      </c>
      <c r="V1442" s="106">
        <v>3.7900000000000003E-2</v>
      </c>
      <c r="W1442" s="106">
        <v>4.58E-2</v>
      </c>
      <c r="X1442" s="106">
        <v>6.2399999999999997E-2</v>
      </c>
      <c r="Y1442" s="106">
        <v>2.5000000000000001E-3</v>
      </c>
      <c r="Z1442" s="107">
        <v>0</v>
      </c>
      <c r="AA1442" s="107">
        <v>5.9999999999999995E-4</v>
      </c>
      <c r="AB1442" s="107">
        <v>0</v>
      </c>
      <c r="AC1442" s="56"/>
    </row>
    <row r="1443" spans="1:29" s="14" customFormat="1" ht="12.5">
      <c r="A1443" s="72"/>
      <c r="C1443" s="134"/>
      <c r="D1443" s="27">
        <f t="shared" ref="D1443:AB1443" si="2172">$C1442*D1442</f>
        <v>80.161300000000011</v>
      </c>
      <c r="E1443" s="27">
        <f t="shared" si="2172"/>
        <v>695.57685000000004</v>
      </c>
      <c r="F1443" s="27">
        <f t="shared" si="2172"/>
        <v>278.53514999999999</v>
      </c>
      <c r="G1443" s="27">
        <f t="shared" si="2172"/>
        <v>390.15215000000001</v>
      </c>
      <c r="H1443" s="27">
        <f t="shared" si="2172"/>
        <v>211.05759999999998</v>
      </c>
      <c r="I1443" s="27">
        <f t="shared" si="2172"/>
        <v>672.23874999999998</v>
      </c>
      <c r="J1443" s="27">
        <f t="shared" si="2172"/>
        <v>105.02145</v>
      </c>
      <c r="K1443" s="27">
        <f t="shared" si="2172"/>
        <v>161.3373</v>
      </c>
      <c r="L1443" s="27">
        <f t="shared" si="2172"/>
        <v>83.71275</v>
      </c>
      <c r="M1443" s="27">
        <f t="shared" si="2172"/>
        <v>130.38894999999999</v>
      </c>
      <c r="N1443" s="27">
        <f t="shared" si="2172"/>
        <v>720.4369999999999</v>
      </c>
      <c r="O1443" s="27">
        <f t="shared" si="2172"/>
        <v>116.6905</v>
      </c>
      <c r="P1443" s="27">
        <f t="shared" si="2172"/>
        <v>0</v>
      </c>
      <c r="Q1443" s="27">
        <f t="shared" si="2172"/>
        <v>192.79300000000001</v>
      </c>
      <c r="R1443" s="27">
        <f t="shared" si="2172"/>
        <v>95.381799999999998</v>
      </c>
      <c r="S1443" s="27">
        <f t="shared" si="2172"/>
        <v>21.308699999999998</v>
      </c>
      <c r="T1443" s="27">
        <f t="shared" si="2172"/>
        <v>269.91019999999997</v>
      </c>
      <c r="U1443" s="27">
        <f t="shared" si="2172"/>
        <v>91.83035000000001</v>
      </c>
      <c r="V1443" s="27">
        <f t="shared" si="2172"/>
        <v>192.28565</v>
      </c>
      <c r="W1443" s="27">
        <f t="shared" si="2172"/>
        <v>232.3663</v>
      </c>
      <c r="X1443" s="27">
        <f t="shared" si="2172"/>
        <v>316.58639999999997</v>
      </c>
      <c r="Y1443" s="27">
        <f t="shared" si="2172"/>
        <v>12.68375</v>
      </c>
      <c r="Z1443" s="27">
        <f t="shared" si="2172"/>
        <v>0</v>
      </c>
      <c r="AA1443" s="27">
        <f t="shared" si="2172"/>
        <v>3.0440999999999998</v>
      </c>
      <c r="AB1443" s="27">
        <f t="shared" si="2172"/>
        <v>0</v>
      </c>
      <c r="AC1443" s="56"/>
    </row>
    <row r="1444" spans="1:29" s="14" customFormat="1" ht="12.5">
      <c r="A1444" s="105" t="s">
        <v>702</v>
      </c>
      <c r="B1444" s="50">
        <f>121764/2</f>
        <v>60882</v>
      </c>
      <c r="C1444" s="134">
        <f>ROUND(B1444/12,2)</f>
        <v>5073.5</v>
      </c>
      <c r="D1444" s="106"/>
      <c r="E1444" s="106"/>
      <c r="F1444" s="106">
        <v>1</v>
      </c>
      <c r="G1444" s="106"/>
      <c r="H1444" s="106"/>
      <c r="I1444" s="106"/>
      <c r="J1444" s="106"/>
      <c r="K1444" s="106"/>
      <c r="L1444" s="106"/>
      <c r="M1444" s="106"/>
      <c r="N1444" s="106"/>
      <c r="O1444" s="106"/>
      <c r="P1444" s="106"/>
      <c r="Q1444" s="106"/>
      <c r="R1444" s="106"/>
      <c r="S1444" s="106"/>
      <c r="T1444" s="106"/>
      <c r="U1444" s="106"/>
      <c r="V1444" s="106"/>
      <c r="W1444" s="106"/>
      <c r="X1444" s="106"/>
      <c r="Y1444" s="106"/>
      <c r="Z1444" s="107"/>
      <c r="AA1444" s="107"/>
      <c r="AB1444" s="107"/>
      <c r="AC1444" s="56"/>
    </row>
    <row r="1445" spans="1:29" s="14" customFormat="1" ht="12.5">
      <c r="A1445" s="72"/>
      <c r="C1445" s="134"/>
      <c r="D1445" s="27">
        <f t="shared" ref="D1445:AB1445" si="2173">$C1444*D1444</f>
        <v>0</v>
      </c>
      <c r="E1445" s="27">
        <f t="shared" si="2173"/>
        <v>0</v>
      </c>
      <c r="F1445" s="27">
        <f t="shared" si="2173"/>
        <v>5073.5</v>
      </c>
      <c r="G1445" s="27">
        <f t="shared" si="2173"/>
        <v>0</v>
      </c>
      <c r="H1445" s="27">
        <f t="shared" si="2173"/>
        <v>0</v>
      </c>
      <c r="I1445" s="27">
        <f t="shared" si="2173"/>
        <v>0</v>
      </c>
      <c r="J1445" s="27">
        <f t="shared" si="2173"/>
        <v>0</v>
      </c>
      <c r="K1445" s="27">
        <f t="shared" si="2173"/>
        <v>0</v>
      </c>
      <c r="L1445" s="27">
        <f t="shared" si="2173"/>
        <v>0</v>
      </c>
      <c r="M1445" s="27">
        <f t="shared" si="2173"/>
        <v>0</v>
      </c>
      <c r="N1445" s="27">
        <f t="shared" si="2173"/>
        <v>0</v>
      </c>
      <c r="O1445" s="27">
        <f t="shared" si="2173"/>
        <v>0</v>
      </c>
      <c r="P1445" s="27">
        <f t="shared" si="2173"/>
        <v>0</v>
      </c>
      <c r="Q1445" s="27">
        <f t="shared" si="2173"/>
        <v>0</v>
      </c>
      <c r="R1445" s="27">
        <f t="shared" si="2173"/>
        <v>0</v>
      </c>
      <c r="S1445" s="27">
        <f t="shared" si="2173"/>
        <v>0</v>
      </c>
      <c r="T1445" s="27">
        <f t="shared" si="2173"/>
        <v>0</v>
      </c>
      <c r="U1445" s="27">
        <f t="shared" si="2173"/>
        <v>0</v>
      </c>
      <c r="V1445" s="27">
        <f t="shared" si="2173"/>
        <v>0</v>
      </c>
      <c r="W1445" s="27">
        <f t="shared" si="2173"/>
        <v>0</v>
      </c>
      <c r="X1445" s="27">
        <f t="shared" si="2173"/>
        <v>0</v>
      </c>
      <c r="Y1445" s="27">
        <f t="shared" si="2173"/>
        <v>0</v>
      </c>
      <c r="Z1445" s="27">
        <f t="shared" si="2173"/>
        <v>0</v>
      </c>
      <c r="AA1445" s="27">
        <f t="shared" si="2173"/>
        <v>0</v>
      </c>
      <c r="AB1445" s="27">
        <f t="shared" si="2173"/>
        <v>0</v>
      </c>
      <c r="AC1445" s="56"/>
    </row>
    <row r="1446" spans="1:29" ht="12.5">
      <c r="A1446" s="45" t="s">
        <v>50</v>
      </c>
      <c r="B1446" s="30">
        <f>SUM(B1432:B1444)</f>
        <v>35897979</v>
      </c>
      <c r="C1446" s="46">
        <f>SUM(C1432:C1444)</f>
        <v>2991498.25</v>
      </c>
      <c r="D1446" s="46">
        <f>D1433+D1435+D1437+D1439+D1441+D1443+D1445</f>
        <v>3895.3502020000005</v>
      </c>
      <c r="E1446" s="46">
        <f>E1433+E1435+E1437+E1439+E1441+E1443+E1445</f>
        <v>56414.262879000002</v>
      </c>
      <c r="F1446" s="46">
        <f t="shared" ref="F1446:AB1446" si="2174">F1433+F1435+F1437+F1439+F1441+F1443+F1445</f>
        <v>62381.932982000006</v>
      </c>
      <c r="G1446" s="46">
        <f t="shared" si="2174"/>
        <v>28274.469641000003</v>
      </c>
      <c r="H1446" s="46">
        <f>H1433+H1435+H1437+H1439+H1441+H1443+H1445</f>
        <v>29267.479104999999</v>
      </c>
      <c r="I1446" s="46">
        <f t="shared" si="2174"/>
        <v>2534957.265925</v>
      </c>
      <c r="J1446" s="46">
        <f t="shared" si="2174"/>
        <v>8361.3724230000007</v>
      </c>
      <c r="K1446" s="46">
        <f t="shared" si="2174"/>
        <v>12766.252122</v>
      </c>
      <c r="L1446" s="46">
        <f t="shared" si="2174"/>
        <v>5712.4647450000002</v>
      </c>
      <c r="M1446" s="46">
        <f t="shared" si="2174"/>
        <v>6767.1019329999999</v>
      </c>
      <c r="N1446" s="46">
        <f t="shared" si="2174"/>
        <v>138076.42604600001</v>
      </c>
      <c r="O1446" s="46">
        <f t="shared" si="2174"/>
        <v>6304.9394499999999</v>
      </c>
      <c r="P1446" s="46">
        <f t="shared" si="2174"/>
        <v>95.815020000000004</v>
      </c>
      <c r="Q1446" s="46">
        <f t="shared" si="2174"/>
        <v>9214.7052999999996</v>
      </c>
      <c r="R1446" s="46">
        <f t="shared" si="2174"/>
        <v>5449.1414320000003</v>
      </c>
      <c r="S1446" s="46">
        <f t="shared" si="2174"/>
        <v>1307.497398</v>
      </c>
      <c r="T1446" s="46">
        <f t="shared" si="2174"/>
        <v>14020.254368</v>
      </c>
      <c r="U1446" s="46">
        <f t="shared" si="2174"/>
        <v>5397.7608290000007</v>
      </c>
      <c r="V1446" s="46">
        <f t="shared" si="2174"/>
        <v>32900.544923000001</v>
      </c>
      <c r="W1446" s="46">
        <f t="shared" si="2174"/>
        <v>12822.026122000001</v>
      </c>
      <c r="X1446" s="46">
        <f t="shared" si="2174"/>
        <v>16060.417476000001</v>
      </c>
      <c r="Y1446" s="46">
        <f t="shared" si="2174"/>
        <v>619.55826500000001</v>
      </c>
      <c r="Z1446" s="46">
        <f t="shared" si="2174"/>
        <v>232.69362000000001</v>
      </c>
      <c r="AA1446" s="46">
        <f t="shared" si="2174"/>
        <v>198.51779399999998</v>
      </c>
      <c r="AB1446" s="46">
        <f t="shared" si="2174"/>
        <v>0</v>
      </c>
      <c r="AC1446" s="56"/>
    </row>
    <row r="1447" spans="1:29" ht="12.5">
      <c r="A1447" s="13"/>
      <c r="B1447" s="6"/>
      <c r="C1447" s="27"/>
      <c r="D1447" s="27"/>
      <c r="E1447" s="27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  <c r="P1447" s="27"/>
      <c r="Q1447" s="27"/>
      <c r="R1447" s="27"/>
      <c r="S1447" s="27"/>
      <c r="T1447" s="27"/>
      <c r="U1447" s="27"/>
      <c r="V1447" s="27"/>
      <c r="W1447" s="27"/>
      <c r="X1447" s="27"/>
      <c r="Y1447" s="27"/>
      <c r="Z1447" s="27"/>
      <c r="AA1447" s="27"/>
      <c r="AB1447" s="27"/>
      <c r="AC1447" s="56"/>
    </row>
    <row r="1448" spans="1:29" ht="12.5">
      <c r="A1448" s="13"/>
      <c r="B1448" s="6"/>
      <c r="C1448" s="27"/>
      <c r="D1448" s="27"/>
      <c r="E1448" s="27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  <c r="P1448" s="27"/>
      <c r="Q1448" s="27"/>
      <c r="R1448" s="27"/>
      <c r="S1448" s="27"/>
      <c r="T1448" s="27"/>
      <c r="U1448" s="27"/>
      <c r="V1448" s="27"/>
      <c r="W1448" s="27"/>
      <c r="X1448" s="27"/>
      <c r="Y1448" s="27"/>
      <c r="Z1448" s="27"/>
      <c r="AA1448" s="27"/>
      <c r="AB1448" s="27"/>
      <c r="AC1448" s="56"/>
    </row>
    <row r="1449" spans="1:29" thickBot="1">
      <c r="A1449" s="144" t="s">
        <v>704</v>
      </c>
      <c r="B1449" s="145"/>
      <c r="C1449" s="179"/>
      <c r="D1449" s="145"/>
      <c r="E1449" s="145"/>
      <c r="F1449" s="145"/>
      <c r="G1449" s="145"/>
      <c r="H1449" s="19"/>
      <c r="I1449" s="19"/>
      <c r="J1449" s="19"/>
      <c r="K1449" s="19"/>
      <c r="L1449" s="19"/>
      <c r="M1449" s="19"/>
      <c r="N1449" s="19"/>
      <c r="O1449" s="19"/>
      <c r="P1449" s="19"/>
      <c r="Q1449" s="19"/>
      <c r="R1449" s="19"/>
      <c r="S1449" s="19"/>
      <c r="T1449" s="19"/>
      <c r="U1449" s="19"/>
      <c r="V1449" s="19"/>
      <c r="W1449" s="19"/>
      <c r="X1449" s="19"/>
      <c r="Y1449" s="19"/>
      <c r="Z1449" s="19"/>
      <c r="AA1449" s="19"/>
      <c r="AB1449" s="19"/>
      <c r="AC1449" s="56"/>
    </row>
    <row r="1450" spans="1:29" thickBot="1">
      <c r="A1450" s="93" t="s">
        <v>1</v>
      </c>
      <c r="B1450" s="94" t="s">
        <v>2</v>
      </c>
      <c r="C1450" s="129" t="s">
        <v>3</v>
      </c>
      <c r="D1450" s="198" t="s">
        <v>4</v>
      </c>
      <c r="E1450" s="199"/>
      <c r="F1450" s="199"/>
      <c r="G1450" s="199"/>
      <c r="H1450" s="199"/>
      <c r="I1450" s="199"/>
      <c r="J1450" s="199"/>
      <c r="K1450" s="199"/>
      <c r="L1450" s="199"/>
      <c r="M1450" s="199"/>
      <c r="N1450" s="199"/>
      <c r="O1450" s="199"/>
      <c r="P1450" s="199"/>
      <c r="Q1450" s="199"/>
      <c r="R1450" s="199"/>
      <c r="S1450" s="199"/>
      <c r="T1450" s="199"/>
      <c r="U1450" s="199"/>
      <c r="V1450" s="199"/>
      <c r="W1450" s="199"/>
      <c r="X1450" s="199"/>
      <c r="Y1450" s="199"/>
      <c r="Z1450" s="103"/>
      <c r="AA1450" s="103"/>
      <c r="AB1450" s="103"/>
      <c r="AC1450" s="56"/>
    </row>
    <row r="1451" spans="1:29" ht="12.5">
      <c r="A1451" s="95" t="s">
        <v>5</v>
      </c>
      <c r="B1451" s="96" t="s">
        <v>6</v>
      </c>
      <c r="C1451" s="130" t="s">
        <v>6</v>
      </c>
      <c r="D1451" s="97"/>
      <c r="E1451" s="98"/>
      <c r="F1451" s="98"/>
      <c r="G1451" s="98"/>
      <c r="H1451" s="98"/>
      <c r="I1451" s="98"/>
      <c r="J1451" s="98"/>
      <c r="K1451" s="98"/>
      <c r="L1451" s="98"/>
      <c r="M1451" s="98"/>
      <c r="N1451" s="98"/>
      <c r="O1451" s="98"/>
      <c r="P1451" s="98"/>
      <c r="Q1451" s="98"/>
      <c r="R1451" s="98"/>
      <c r="S1451" s="98"/>
      <c r="T1451" s="98"/>
      <c r="U1451" s="98"/>
      <c r="V1451" s="98"/>
      <c r="W1451" s="98"/>
      <c r="X1451" s="98"/>
      <c r="Y1451" s="99"/>
      <c r="Z1451" s="96" t="s">
        <v>7</v>
      </c>
      <c r="AA1451" s="96"/>
      <c r="AB1451" s="96"/>
      <c r="AC1451" s="56"/>
    </row>
    <row r="1452" spans="1:29" ht="12.5">
      <c r="A1452" s="95" t="s">
        <v>8</v>
      </c>
      <c r="B1452" s="96" t="s">
        <v>9</v>
      </c>
      <c r="C1452" s="130" t="s">
        <v>9</v>
      </c>
      <c r="D1452" s="100" t="s">
        <v>10</v>
      </c>
      <c r="E1452" s="96" t="s">
        <v>11</v>
      </c>
      <c r="F1452" s="96" t="s">
        <v>12</v>
      </c>
      <c r="G1452" s="96" t="s">
        <v>13</v>
      </c>
      <c r="H1452" s="96" t="s">
        <v>14</v>
      </c>
      <c r="I1452" s="96" t="s">
        <v>15</v>
      </c>
      <c r="J1452" s="96" t="s">
        <v>16</v>
      </c>
      <c r="K1452" s="96" t="s">
        <v>17</v>
      </c>
      <c r="L1452" s="96" t="s">
        <v>18</v>
      </c>
      <c r="M1452" s="96" t="s">
        <v>19</v>
      </c>
      <c r="N1452" s="96" t="s">
        <v>20</v>
      </c>
      <c r="O1452" s="96" t="s">
        <v>169</v>
      </c>
      <c r="P1452" s="96" t="s">
        <v>21</v>
      </c>
      <c r="Q1452" s="96" t="s">
        <v>22</v>
      </c>
      <c r="R1452" s="96" t="s">
        <v>23</v>
      </c>
      <c r="S1452" s="96" t="s">
        <v>24</v>
      </c>
      <c r="T1452" s="96" t="s">
        <v>25</v>
      </c>
      <c r="U1452" s="96" t="s">
        <v>26</v>
      </c>
      <c r="V1452" s="96" t="s">
        <v>27</v>
      </c>
      <c r="W1452" s="96" t="s">
        <v>28</v>
      </c>
      <c r="X1452" s="96" t="s">
        <v>29</v>
      </c>
      <c r="Y1452" s="96" t="s">
        <v>30</v>
      </c>
      <c r="Z1452" s="96" t="s">
        <v>31</v>
      </c>
      <c r="AA1452" s="96" t="s">
        <v>484</v>
      </c>
      <c r="AB1452" s="96" t="s">
        <v>467</v>
      </c>
      <c r="AC1452" s="56"/>
    </row>
    <row r="1453" spans="1:29" ht="12.5">
      <c r="A1453" s="95"/>
      <c r="B1453" s="96"/>
      <c r="C1453" s="181" t="s">
        <v>688</v>
      </c>
      <c r="D1453" s="101"/>
      <c r="E1453" s="102"/>
      <c r="F1453" s="102"/>
      <c r="G1453" s="102"/>
      <c r="H1453" s="102"/>
      <c r="I1453" s="102"/>
      <c r="J1453" s="102"/>
      <c r="K1453" s="102"/>
      <c r="L1453" s="102"/>
      <c r="M1453" s="102"/>
      <c r="N1453" s="102"/>
      <c r="O1453" s="102"/>
      <c r="P1453" s="102"/>
      <c r="Q1453" s="102"/>
      <c r="R1453" s="102"/>
      <c r="S1453" s="102"/>
      <c r="T1453" s="102"/>
      <c r="U1453" s="102"/>
      <c r="V1453" s="102"/>
      <c r="W1453" s="102"/>
      <c r="X1453" s="102"/>
      <c r="Y1453" s="102"/>
      <c r="Z1453" s="102"/>
      <c r="AA1453" s="102"/>
      <c r="AB1453" s="102"/>
      <c r="AC1453" s="56"/>
    </row>
    <row r="1454" spans="1:29" s="14" customFormat="1" ht="12.5">
      <c r="A1454" s="184" t="s">
        <v>705</v>
      </c>
      <c r="B1454" s="185">
        <v>3673957</v>
      </c>
      <c r="C1454" s="186">
        <f>ROUND(B1454/12,2)</f>
        <v>306163.08</v>
      </c>
      <c r="D1454" s="189"/>
      <c r="E1454" s="189"/>
      <c r="F1454" s="189"/>
      <c r="G1454" s="189"/>
      <c r="H1454" s="189"/>
      <c r="I1454" s="189"/>
      <c r="J1454" s="189">
        <v>0.56779999999999997</v>
      </c>
      <c r="K1454" s="189">
        <v>0.43219999999999997</v>
      </c>
      <c r="L1454" s="189"/>
      <c r="M1454" s="189"/>
      <c r="N1454" s="189"/>
      <c r="O1454" s="189"/>
      <c r="P1454" s="189"/>
      <c r="Q1454" s="189"/>
      <c r="R1454" s="189"/>
      <c r="S1454" s="189"/>
      <c r="T1454" s="189"/>
      <c r="U1454" s="189"/>
      <c r="V1454" s="189"/>
      <c r="W1454" s="189"/>
      <c r="X1454" s="189"/>
      <c r="Y1454" s="189"/>
      <c r="Z1454" s="190"/>
      <c r="AA1454" s="190"/>
      <c r="AB1454" s="190"/>
      <c r="AC1454" s="56"/>
    </row>
    <row r="1455" spans="1:29" s="14" customFormat="1" ht="12.5">
      <c r="A1455" s="187"/>
      <c r="B1455" s="188"/>
      <c r="C1455" s="186"/>
      <c r="D1455" s="191">
        <f t="shared" ref="D1455:AB1455" si="2175">$C1454*D1454</f>
        <v>0</v>
      </c>
      <c r="E1455" s="191">
        <f t="shared" si="2175"/>
        <v>0</v>
      </c>
      <c r="F1455" s="191">
        <f t="shared" si="2175"/>
        <v>0</v>
      </c>
      <c r="G1455" s="191">
        <f t="shared" si="2175"/>
        <v>0</v>
      </c>
      <c r="H1455" s="191">
        <f t="shared" si="2175"/>
        <v>0</v>
      </c>
      <c r="I1455" s="191">
        <f t="shared" si="2175"/>
        <v>0</v>
      </c>
      <c r="J1455" s="191">
        <f t="shared" si="2175"/>
        <v>173839.396824</v>
      </c>
      <c r="K1455" s="191">
        <f t="shared" si="2175"/>
        <v>132323.68317599999</v>
      </c>
      <c r="L1455" s="191">
        <f t="shared" si="2175"/>
        <v>0</v>
      </c>
      <c r="M1455" s="191">
        <f t="shared" si="2175"/>
        <v>0</v>
      </c>
      <c r="N1455" s="191">
        <f t="shared" si="2175"/>
        <v>0</v>
      </c>
      <c r="O1455" s="191">
        <f t="shared" si="2175"/>
        <v>0</v>
      </c>
      <c r="P1455" s="191">
        <f t="shared" si="2175"/>
        <v>0</v>
      </c>
      <c r="Q1455" s="191">
        <f t="shared" si="2175"/>
        <v>0</v>
      </c>
      <c r="R1455" s="191">
        <f t="shared" si="2175"/>
        <v>0</v>
      </c>
      <c r="S1455" s="191">
        <f t="shared" si="2175"/>
        <v>0</v>
      </c>
      <c r="T1455" s="191">
        <f t="shared" si="2175"/>
        <v>0</v>
      </c>
      <c r="U1455" s="191">
        <f t="shared" si="2175"/>
        <v>0</v>
      </c>
      <c r="V1455" s="191">
        <f t="shared" si="2175"/>
        <v>0</v>
      </c>
      <c r="W1455" s="191">
        <f t="shared" si="2175"/>
        <v>0</v>
      </c>
      <c r="X1455" s="191">
        <f t="shared" si="2175"/>
        <v>0</v>
      </c>
      <c r="Y1455" s="191">
        <f t="shared" si="2175"/>
        <v>0</v>
      </c>
      <c r="Z1455" s="191">
        <f t="shared" si="2175"/>
        <v>0</v>
      </c>
      <c r="AA1455" s="191">
        <f t="shared" si="2175"/>
        <v>0</v>
      </c>
      <c r="AB1455" s="191">
        <f t="shared" si="2175"/>
        <v>0</v>
      </c>
      <c r="AC1455" s="56"/>
    </row>
    <row r="1456" spans="1:29" ht="12.5">
      <c r="A1456" s="45" t="s">
        <v>50</v>
      </c>
      <c r="B1456" s="30">
        <f>SUM(B1454:B1455)</f>
        <v>3673957</v>
      </c>
      <c r="C1456" s="46">
        <f>SUM(C1454:C1455)</f>
        <v>306163.08</v>
      </c>
      <c r="D1456" s="46">
        <f>D1455</f>
        <v>0</v>
      </c>
      <c r="E1456" s="46">
        <f t="shared" ref="E1456:AB1456" si="2176">E1455</f>
        <v>0</v>
      </c>
      <c r="F1456" s="46">
        <f t="shared" si="2176"/>
        <v>0</v>
      </c>
      <c r="G1456" s="46">
        <f t="shared" si="2176"/>
        <v>0</v>
      </c>
      <c r="H1456" s="46">
        <f t="shared" si="2176"/>
        <v>0</v>
      </c>
      <c r="I1456" s="46">
        <f t="shared" si="2176"/>
        <v>0</v>
      </c>
      <c r="J1456" s="46">
        <f t="shared" si="2176"/>
        <v>173839.396824</v>
      </c>
      <c r="K1456" s="46">
        <f t="shared" si="2176"/>
        <v>132323.68317599999</v>
      </c>
      <c r="L1456" s="46">
        <f t="shared" si="2176"/>
        <v>0</v>
      </c>
      <c r="M1456" s="46">
        <f t="shared" si="2176"/>
        <v>0</v>
      </c>
      <c r="N1456" s="46">
        <f t="shared" si="2176"/>
        <v>0</v>
      </c>
      <c r="O1456" s="46">
        <f t="shared" si="2176"/>
        <v>0</v>
      </c>
      <c r="P1456" s="46">
        <f t="shared" si="2176"/>
        <v>0</v>
      </c>
      <c r="Q1456" s="46">
        <f t="shared" si="2176"/>
        <v>0</v>
      </c>
      <c r="R1456" s="46">
        <f t="shared" si="2176"/>
        <v>0</v>
      </c>
      <c r="S1456" s="46">
        <f t="shared" si="2176"/>
        <v>0</v>
      </c>
      <c r="T1456" s="46">
        <f t="shared" si="2176"/>
        <v>0</v>
      </c>
      <c r="U1456" s="46">
        <f t="shared" si="2176"/>
        <v>0</v>
      </c>
      <c r="V1456" s="46">
        <f t="shared" si="2176"/>
        <v>0</v>
      </c>
      <c r="W1456" s="46">
        <f t="shared" si="2176"/>
        <v>0</v>
      </c>
      <c r="X1456" s="46">
        <f t="shared" si="2176"/>
        <v>0</v>
      </c>
      <c r="Y1456" s="46">
        <f t="shared" si="2176"/>
        <v>0</v>
      </c>
      <c r="Z1456" s="46">
        <f t="shared" si="2176"/>
        <v>0</v>
      </c>
      <c r="AA1456" s="46">
        <f t="shared" si="2176"/>
        <v>0</v>
      </c>
      <c r="AB1456" s="46">
        <f t="shared" si="2176"/>
        <v>0</v>
      </c>
      <c r="AC1456" s="56"/>
    </row>
    <row r="1457" spans="1:29" s="14" customFormat="1" ht="12.5">
      <c r="A1457" s="72"/>
      <c r="C1457" s="27"/>
      <c r="D1457" s="27"/>
      <c r="E1457" s="27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7"/>
      <c r="Q1457" s="27"/>
      <c r="R1457" s="27"/>
      <c r="S1457" s="27"/>
      <c r="T1457" s="27"/>
      <c r="U1457" s="27"/>
      <c r="V1457" s="27"/>
      <c r="W1457" s="27"/>
      <c r="X1457" s="27"/>
      <c r="Y1457" s="27"/>
      <c r="Z1457" s="27"/>
      <c r="AA1457" s="27"/>
      <c r="AB1457" s="27"/>
      <c r="AC1457" s="56"/>
    </row>
    <row r="1458" spans="1:29" s="14" customFormat="1" ht="12.5">
      <c r="A1458" s="72"/>
      <c r="C1458" s="27"/>
      <c r="D1458" s="27"/>
      <c r="E1458" s="27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  <c r="P1458" s="27"/>
      <c r="Q1458" s="27"/>
      <c r="R1458" s="27"/>
      <c r="S1458" s="27"/>
      <c r="T1458" s="27"/>
      <c r="U1458" s="27"/>
      <c r="V1458" s="27"/>
      <c r="W1458" s="27"/>
      <c r="X1458" s="27"/>
      <c r="Y1458" s="27"/>
      <c r="Z1458" s="27"/>
      <c r="AA1458" s="27"/>
      <c r="AB1458" s="27"/>
      <c r="AC1458" s="56"/>
    </row>
    <row r="1459" spans="1:29" ht="12.5">
      <c r="A1459" s="13"/>
      <c r="B1459" s="6"/>
      <c r="C1459" s="143"/>
      <c r="D1459" s="27"/>
      <c r="E1459" s="27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  <c r="P1459" s="27"/>
      <c r="Q1459" s="27"/>
      <c r="R1459" s="27"/>
      <c r="S1459" s="27"/>
      <c r="T1459" s="27"/>
      <c r="U1459" s="27"/>
      <c r="V1459" s="27"/>
      <c r="W1459" s="27"/>
      <c r="X1459" s="27"/>
      <c r="Y1459" s="27"/>
      <c r="Z1459" s="27"/>
      <c r="AC1459" s="56"/>
    </row>
    <row r="1460" spans="1:29">
      <c r="A1460" s="88" t="s">
        <v>229</v>
      </c>
      <c r="B1460" s="89" t="s">
        <v>231</v>
      </c>
      <c r="C1460" s="162"/>
      <c r="D1460" s="90"/>
      <c r="I1460" s="23"/>
      <c r="AC1460" s="56"/>
    </row>
    <row r="1461" spans="1:29">
      <c r="A1461" s="74" t="s">
        <v>230</v>
      </c>
      <c r="B1461" s="14" t="s">
        <v>232</v>
      </c>
      <c r="C1461" s="163"/>
      <c r="D1461" s="48"/>
      <c r="I1461" s="23"/>
      <c r="AC1461" s="56"/>
    </row>
    <row r="1462" spans="1:29">
      <c r="A1462" s="75" t="s">
        <v>380</v>
      </c>
      <c r="B1462" s="63" t="s">
        <v>501</v>
      </c>
      <c r="C1462" s="164"/>
      <c r="D1462" s="49"/>
      <c r="F1462" s="23"/>
      <c r="AC1462" s="56"/>
    </row>
    <row r="1463" spans="1:29">
      <c r="AC1463" s="56"/>
    </row>
    <row r="1464" spans="1:29">
      <c r="AC1464" s="56"/>
    </row>
    <row r="1465" spans="1:29">
      <c r="AC1465" s="56"/>
    </row>
    <row r="1466" spans="1:29">
      <c r="AC1466" s="56"/>
    </row>
    <row r="1467" spans="1:29">
      <c r="AC1467" s="56"/>
    </row>
    <row r="1468" spans="1:29">
      <c r="A1468" s="76"/>
      <c r="C1468" s="166"/>
      <c r="D1468" s="44"/>
      <c r="E1468" s="32"/>
      <c r="F1468" s="32"/>
      <c r="G1468" s="32"/>
      <c r="H1468" s="32"/>
      <c r="I1468" s="32"/>
      <c r="J1468" s="32"/>
      <c r="K1468" s="32"/>
      <c r="L1468" s="32"/>
      <c r="M1468" s="32"/>
      <c r="N1468" s="32"/>
      <c r="O1468" s="32"/>
      <c r="P1468" s="32"/>
      <c r="Q1468" s="32"/>
      <c r="R1468" s="32"/>
      <c r="S1468" s="32"/>
      <c r="T1468" s="32"/>
      <c r="U1468" s="32"/>
      <c r="V1468" s="32"/>
      <c r="W1468" s="32"/>
      <c r="X1468" s="32"/>
      <c r="Y1468" s="32"/>
      <c r="Z1468" s="32"/>
      <c r="AC1468" s="56"/>
    </row>
    <row r="1469" spans="1:29">
      <c r="AC1469" s="56"/>
    </row>
    <row r="1470" spans="1:29">
      <c r="AC1470" s="56"/>
    </row>
    <row r="1471" spans="1:29">
      <c r="AC1471" s="56"/>
    </row>
    <row r="1472" spans="1:29">
      <c r="AC1472" s="56"/>
    </row>
    <row r="1473" spans="29:29">
      <c r="AC1473" s="56"/>
    </row>
    <row r="1474" spans="29:29">
      <c r="AC1474" s="56"/>
    </row>
    <row r="1506" spans="1:26">
      <c r="A1506" s="76"/>
      <c r="C1506" s="166"/>
      <c r="D1506" s="32"/>
      <c r="E1506" s="32"/>
      <c r="F1506" s="32"/>
      <c r="G1506" s="6"/>
      <c r="H1506" s="32"/>
      <c r="I1506" s="32"/>
      <c r="J1506" s="32"/>
      <c r="K1506" s="32"/>
      <c r="L1506" s="32"/>
      <c r="M1506" s="32"/>
      <c r="N1506" s="32"/>
      <c r="O1506" s="32"/>
      <c r="P1506" s="32"/>
      <c r="Q1506" s="32"/>
      <c r="R1506" s="32"/>
      <c r="S1506" s="32"/>
      <c r="T1506" s="32"/>
      <c r="U1506" s="32"/>
      <c r="V1506" s="32"/>
      <c r="W1506" s="32"/>
      <c r="X1506" s="32"/>
      <c r="Y1506" s="32"/>
      <c r="Z1506" s="32"/>
    </row>
  </sheetData>
  <mergeCells count="28">
    <mergeCell ref="D1118:Y1118"/>
    <mergeCell ref="D1186:Y1186"/>
    <mergeCell ref="D1257:Y1257"/>
    <mergeCell ref="D736:Y736"/>
    <mergeCell ref="D789:Y789"/>
    <mergeCell ref="D966:Y966"/>
    <mergeCell ref="D1102:Y1102"/>
    <mergeCell ref="D996:Y996"/>
    <mergeCell ref="D1020:Y1020"/>
    <mergeCell ref="D1068:Y1068"/>
    <mergeCell ref="D1088:Y1088"/>
    <mergeCell ref="D1256:Y1256"/>
    <mergeCell ref="A1:Y1"/>
    <mergeCell ref="D4:Y4"/>
    <mergeCell ref="D166:Y166"/>
    <mergeCell ref="D200:Y200"/>
    <mergeCell ref="D454:Y454"/>
    <mergeCell ref="D1450:Y1450"/>
    <mergeCell ref="D1349:Y1349"/>
    <mergeCell ref="D1302:Y1302"/>
    <mergeCell ref="D1282:Y1282"/>
    <mergeCell ref="D1292:Y1292"/>
    <mergeCell ref="D1331:Y1331"/>
    <mergeCell ref="D1321:Y1321"/>
    <mergeCell ref="D1428:Y1428"/>
    <mergeCell ref="D1404:Y1404"/>
    <mergeCell ref="D1370:Y1370"/>
    <mergeCell ref="D1359:Y1359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2"/>
  <sheetViews>
    <sheetView workbookViewId="0"/>
  </sheetViews>
  <sheetFormatPr defaultRowHeight="12.5"/>
  <cols>
    <col min="1" max="1" width="35.453125" bestFit="1" customWidth="1"/>
    <col min="2" max="2" width="16.08984375" bestFit="1" customWidth="1"/>
    <col min="3" max="4" width="15" bestFit="1" customWidth="1"/>
    <col min="5" max="6" width="14" bestFit="1" customWidth="1"/>
    <col min="7" max="7" width="15" bestFit="1" customWidth="1"/>
    <col min="8" max="8" width="14.90625" customWidth="1"/>
    <col min="9" max="9" width="16" bestFit="1" customWidth="1"/>
    <col min="10" max="10" width="17.08984375" customWidth="1"/>
    <col min="11" max="11" width="14" bestFit="1" customWidth="1"/>
    <col min="12" max="12" width="15" bestFit="1" customWidth="1"/>
    <col min="13" max="13" width="14.08984375" bestFit="1" customWidth="1"/>
    <col min="14" max="14" width="14" bestFit="1" customWidth="1"/>
    <col min="15" max="15" width="15.453125" customWidth="1"/>
    <col min="16" max="19" width="14" bestFit="1" customWidth="1"/>
    <col min="20" max="20" width="15" bestFit="1" customWidth="1"/>
    <col min="21" max="22" width="15.08984375" customWidth="1"/>
    <col min="23" max="23" width="14" customWidth="1"/>
    <col min="24" max="24" width="12.36328125" bestFit="1" customWidth="1"/>
    <col min="25" max="25" width="11.36328125" bestFit="1" customWidth="1"/>
  </cols>
  <sheetData>
    <row r="1" spans="1:25" ht="13">
      <c r="A1" s="91" t="s">
        <v>477</v>
      </c>
      <c r="B1" s="58" t="s">
        <v>10</v>
      </c>
      <c r="C1" s="58" t="s">
        <v>11</v>
      </c>
      <c r="D1" s="58" t="s">
        <v>12</v>
      </c>
      <c r="E1" s="58" t="s">
        <v>13</v>
      </c>
      <c r="F1" s="58" t="s">
        <v>14</v>
      </c>
      <c r="G1" s="58" t="s">
        <v>15</v>
      </c>
      <c r="H1" s="58" t="s">
        <v>16</v>
      </c>
      <c r="I1" s="58" t="s">
        <v>17</v>
      </c>
      <c r="J1" s="58" t="s">
        <v>18</v>
      </c>
      <c r="K1" s="58" t="s">
        <v>19</v>
      </c>
      <c r="L1" s="58" t="s">
        <v>20</v>
      </c>
      <c r="M1" s="58" t="s">
        <v>169</v>
      </c>
      <c r="N1" s="58" t="s">
        <v>22</v>
      </c>
      <c r="O1" s="58" t="s">
        <v>23</v>
      </c>
      <c r="P1" s="58" t="s">
        <v>25</v>
      </c>
      <c r="Q1" s="58" t="s">
        <v>26</v>
      </c>
      <c r="R1" s="58" t="s">
        <v>27</v>
      </c>
      <c r="S1" s="58" t="s">
        <v>28</v>
      </c>
      <c r="T1" s="58" t="s">
        <v>29</v>
      </c>
      <c r="U1" s="58" t="s">
        <v>30</v>
      </c>
      <c r="V1" s="58" t="s">
        <v>484</v>
      </c>
      <c r="W1" s="91"/>
    </row>
    <row r="2" spans="1:25" s="32" customFormat="1" ht="13">
      <c r="A2" s="76" t="s">
        <v>674</v>
      </c>
      <c r="B2" s="92">
        <v>2566</v>
      </c>
      <c r="C2" s="92">
        <v>22318</v>
      </c>
      <c r="D2" s="92">
        <v>8937.6</v>
      </c>
      <c r="E2" s="92">
        <v>12508.3</v>
      </c>
      <c r="F2" s="92">
        <v>6765.9</v>
      </c>
      <c r="G2" s="92">
        <v>21559.599999999999</v>
      </c>
      <c r="H2" s="92">
        <v>3365</v>
      </c>
      <c r="I2" s="92">
        <v>5170.8999999999996</v>
      </c>
      <c r="J2" s="92">
        <v>2690.7</v>
      </c>
      <c r="K2" s="92">
        <v>4188.5</v>
      </c>
      <c r="L2" s="92">
        <v>23117.8</v>
      </c>
      <c r="M2" s="92">
        <v>3748.3</v>
      </c>
      <c r="N2" s="92">
        <v>6183.6</v>
      </c>
      <c r="O2" s="92">
        <v>3066.9</v>
      </c>
      <c r="P2" s="92">
        <v>8651.5</v>
      </c>
      <c r="Q2" s="92">
        <v>2762.8</v>
      </c>
      <c r="R2" s="92">
        <v>6161.7</v>
      </c>
      <c r="S2" s="92">
        <v>7459.6</v>
      </c>
      <c r="T2" s="92">
        <v>10151.700000000001</v>
      </c>
      <c r="U2" s="92">
        <v>403.6</v>
      </c>
      <c r="V2" s="92">
        <v>104</v>
      </c>
    </row>
    <row r="4" spans="1:25">
      <c r="A4" t="s">
        <v>476</v>
      </c>
      <c r="B4" s="59">
        <f>SUM('September 2025'!D162+'September 2025'!D196+'September 2025'!D448+'September 2025'!D732+'September 2025'!D784+'September 2025'!D961+'September 2025'!D992+'September 2025'!D1016+'September 2025'!D1064+'September 2025'!D1084+'September 2025'!D1098+'September 2025'!D1114+'September 2025'!D1182+'September 2025'!D1252+'September 2025'!D1278+'September 2025'!D1288+'September 2025'!D1298+'September 2025'!D1317+'September 2025'!D1327+'September 2025'!D1345+'September 2025'!D1355+'September 2025'!D1365+'September 2025'!D1400+'September 2025'!D1424+'September 2025'!D1446+'September 2025'!D1456)</f>
        <v>2028322.2013320003</v>
      </c>
      <c r="C4" s="59">
        <f>SUM('September 2025'!E162+'September 2025'!E196+'September 2025'!E448+'September 2025'!E732+'September 2025'!E784+'September 2025'!E961+'September 2025'!E992+'September 2025'!E1016+'September 2025'!E1064+'September 2025'!E1084+'September 2025'!E1098+'September 2025'!E1114+'September 2025'!E1182+'September 2025'!E1252+'September 2025'!E1278+'September 2025'!E1288+'September 2025'!E1298+'September 2025'!E1317+'September 2025'!E1327+'September 2025'!E1345+'September 2025'!E1355+'September 2025'!E1365+'September 2025'!E1400+'September 2025'!E1424+'September 2025'!E1446+'September 2025'!D1456)</f>
        <v>15275410.204876998</v>
      </c>
      <c r="D4" s="59">
        <f>SUM('September 2025'!F162+'September 2025'!F196+'September 2025'!F448+'September 2025'!F732+'September 2025'!F784+'September 2025'!F961+'September 2025'!F992+'September 2025'!F1016+'September 2025'!F1064+'September 2025'!F1084+'September 2025'!F1098+'September 2025'!F1114+'September 2025'!F1182+'September 2025'!F1252+'September 2025'!F1278+'September 2025'!F1288+'September 2025'!F1298+'September 2025'!F1317+'September 2025'!F1327+'September 2025'!F1345+'September 2025'!F1355+'September 2025'!F1365+'September 2025'!F1400+'September 2025'!F1424+'September 2025'!F1446+'September 2025'!F1456)</f>
        <v>14170337.561852997</v>
      </c>
      <c r="E4" s="59">
        <f>SUM('September 2025'!G162+'September 2025'!G196+'September 2025'!G448+'September 2025'!G732+'September 2025'!G784+'September 2025'!G961+'September 2025'!G992+'September 2025'!G1016+'September 2025'!G1064+'September 2025'!G1084+'September 2025'!G1098+'September 2025'!G1114+'September 2025'!G1182+'September 2025'!G1252+'September 2025'!G1278+'September 2025'!G1288+'September 2025'!G1298+'September 2025'!G1317+'September 2025'!G1327+'September 2025'!G1345+'September 2025'!G1355+'September 2025'!G1365+'September 2025'!G1400+'September 2025'!G1424+'September 2025'!G1446+'September 2025'!G1456)</f>
        <v>6912526.4944719998</v>
      </c>
      <c r="F4" s="59">
        <f>SUM('September 2025'!H162+'September 2025'!H196+'September 2025'!H448+'September 2025'!H732+'September 2025'!H784+'September 2025'!H961+'September 2025'!H992+'September 2025'!H1016+'September 2025'!H1064+'September 2025'!H1084+'September 2025'!H1098+'September 2025'!H1114+'September 2025'!H1182+'September 2025'!H1252+'September 2025'!H1278+'September 2025'!H1288+'September 2025'!H1298+'September 2025'!H1317+'September 2025'!H1327+'September 2025'!H1345+'September 2025'!H1355+'September 2025'!H1365+'September 2025'!H1400+'September 2025'!H1424+'September 2025'!H1446+'September 2025'!H1456)</f>
        <v>5826474.6313339993</v>
      </c>
      <c r="G4" s="59">
        <f>SUM('September 2025'!I162+'September 2025'!I196+'September 2025'!I448+'September 2025'!I732+'September 2025'!I784+'September 2025'!I961+'September 2025'!I992+'September 2025'!I1016+'September 2025'!I1064+'September 2025'!I1084+'September 2025'!I1098+'September 2025'!I1114+'September 2025'!I1182+'September 2025'!I1252+'September 2025'!I1278+'September 2025'!I1288+'September 2025'!I1298+'September 2025'!I1317+'September 2025'!I1327+'September 2025'!I1345+'September 2025'!I1355+'September 2025'!I1365+'September 2025'!I1400+'September 2025'!I1424+'September 2025'!I1446+'September 2025'!I1456)</f>
        <v>9663728.6789650004</v>
      </c>
      <c r="H4" s="59">
        <f>SUM('September 2025'!J162+'September 2025'!J196+'September 2025'!J448+'September 2025'!J732+'September 2025'!J784+'September 2025'!J961+'September 2025'!J992+'September 2025'!J1016+'September 2025'!J1064+'September 2025'!J1084+'September 2025'!J1098+'September 2025'!J1114+'September 2025'!J1182+'September 2025'!J1252+'September 2025'!J1278+'September 2025'!J1288+'September 2025'!J1298+'September 2025'!J1317+'September 2025'!J1327+'September 2025'!J1345+'September 2025'!J1355+'September 2025'!J1365+'September 2025'!J1400+'September 2025'!J1424+'September 2025'!J1446+'September 2025'!J1456)</f>
        <v>1346341.8144209997</v>
      </c>
      <c r="I4" s="59">
        <f>SUM('September 2025'!K162+'September 2025'!K196+'September 2025'!K448+'September 2025'!K732+'September 2025'!K784+'September 2025'!K961+'September 2025'!K992+'September 2025'!K1016+'September 2025'!K1064+'September 2025'!K1084+'September 2025'!K1098+'September 2025'!K1114+'September 2025'!K1182+'September 2025'!K1252+'September 2025'!K1278+'September 2025'!K1288+'September 2025'!K1298+'September 2025'!K1317+'September 2025'!K1327+'September 2025'!K1345+'September 2025'!K1355+'September 2025'!K1365+'September 2025'!K1400+'September 2025'!K1424+'September 2025'!K1446+'September 2025'!K1456)</f>
        <v>1316851.0083420004</v>
      </c>
      <c r="J4" s="59">
        <f>SUM('September 2025'!L162+'September 2025'!L196+'September 2025'!L448+'September 2025'!L732+'September 2025'!L784+'September 2025'!L961+'September 2025'!L992+'September 2025'!L1016+'September 2025'!L1064+'September 2025'!L1084+'September 2025'!L1098+'September 2025'!L1114+'September 2025'!L1182+'September 2025'!L1252+'September 2025'!L1278+'September 2025'!L1288+'September 2025'!L1298+'September 2025'!L1317+'September 2025'!L1327+'September 2025'!L1345+'September 2025'!L1355+'September 2025'!L1365+'September 2025'!L1400+'September 2025'!L1424+'September 2025'!L1446+'September 2025'!L1456)</f>
        <v>3928488.217743</v>
      </c>
      <c r="K4" s="59">
        <f>SUM('September 2025'!M162+'September 2025'!M196+'September 2025'!M448+'September 2025'!M732+'September 2025'!M784+'September 2025'!M961+'September 2025'!M992+'September 2025'!M1016+'September 2025'!M1064+'September 2025'!M1084+'September 2025'!M1098+'September 2025'!M1114+'September 2025'!M1182+'September 2025'!M1252+'September 2025'!M1278+'September 2025'!M1288+'September 2025'!M1298+'September 2025'!M1317+'September 2025'!M1327+'September 2025'!M1345+'September 2025'!M1355+'September 2025'!M1365+'September 2025'!M1400+'September 2025'!M1424+'September 2025'!M1446+'September 2025'!M1456)</f>
        <v>1803121.2490819998</v>
      </c>
      <c r="L4" s="59">
        <f>SUM('September 2025'!N162+'September 2025'!N196+'September 2025'!N448+'September 2025'!N732+'September 2025'!N784+'September 2025'!N961+'September 2025'!N992+'September 2025'!N1016+'September 2025'!N1064+'September 2025'!N1084+'September 2025'!N1098+'September 2025'!N1114+'September 2025'!N1182+'September 2025'!N1252+'September 2025'!N1278+'September 2025'!N1288+'September 2025'!N1298+'September 2025'!N1317+'September 2025'!N1327+'September 2025'!N1345+'September 2025'!N1355+'September 2025'!N1365+'September 2025'!N1400+'September 2025'!N1424+'September 2025'!N1446+'September 2025'!N1456)</f>
        <v>29098940.804951996</v>
      </c>
      <c r="M4" s="59">
        <f>SUM('September 2025'!O162+'September 2025'!O196+'September 2025'!O448+'September 2025'!O732+'September 2025'!O784+'September 2025'!O961+'September 2025'!O992+'September 2025'!O1016+'September 2025'!O1064+'September 2025'!O1084+'September 2025'!O1098+'September 2025'!O1114+'September 2025'!O1182+'September 2025'!O1252+'September 2025'!O1278+'September 2025'!O1288+'September 2025'!O1298+'September 2025'!O1317+'September 2025'!O1327+'September 2025'!O1345+'September 2025'!O1355+'September 2025'!O1365+'September 2025'!O1400+'September 2025'!O1424+'September 2025'!O1446+'September 2025'!O1456)</f>
        <v>2484202.067241</v>
      </c>
      <c r="N4" s="59">
        <f>SUM('September 2025'!Q162+'September 2025'!Q196+'September 2025'!Q448+'September 2025'!Q732+'September 2025'!Q784+'September 2025'!Q961+'September 2025'!Q992+'September 2025'!Q1016+'September 2025'!Q1064+'September 2025'!Q1084+'September 2025'!Q1098+'September 2025'!Q1114+'September 2025'!Q1182+'September 2025'!Q1252+'September 2025'!Q1278+'September 2025'!Q1288+'September 2025'!Q1298+'September 2025'!Q1317+'September 2025'!Q1327+'September 2025'!Q1345+'September 2025'!Q1355+'September 2025'!Q1365+'September 2025'!Q1400+'September 2025'!Q1424+'September 2025'!Q1446+'September 2025'!Q1456)</f>
        <v>6654147.4855169989</v>
      </c>
      <c r="O4" s="59">
        <f>SUM('September 2025'!R162+'September 2025'!R196+'September 2025'!R448+'September 2025'!R732+'September 2025'!R784+'September 2025'!R961+'September 2025'!R992+'September 2025'!R1016+'September 2025'!R1064+'September 2025'!R1084+'September 2025'!R1098+'September 2025'!R1114+'September 2025'!R1182+'September 2025'!R1252+'September 2025'!R1278+'September 2025'!R1288+'September 2025'!R1298+'September 2025'!R1317+'September 2025'!R1327+'September 2025'!R1345+'September 2025'!R1355+'September 2025'!R1365+'September 2025'!R1400+'September 2025'!R1424+'September 2025'!R1446+'September 2025'!R1456)</f>
        <v>234389.11790599988</v>
      </c>
      <c r="P4" s="59">
        <f>SUM('September 2025'!T162+'September 2025'!T196+'September 2025'!T448+'September 2025'!T732+'September 2025'!T784+'September 2025'!T961+'September 2025'!T992+'September 2025'!T1016+'September 2025'!T1064+'September 2025'!T1084+'September 2025'!T1098+'September 2025'!T1114+'September 2025'!T1182+'September 2025'!T1252+'September 2025'!T1278+'September 2025'!T1288+'September 2025'!T1298+'September 2025'!T1317+'September 2025'!T1327+'September 2025'!T1345+'September 2025'!T1355+'September 2025'!T1365+'September 2025'!T1400+'September 2025'!T1424+'September 2025'!T1446+'September 2025'!T1456)</f>
        <v>8690108.8756039999</v>
      </c>
      <c r="Q4" s="59">
        <f>SUM('September 2025'!U162+'September 2025'!U196+'September 2025'!U448+'September 2025'!U732+'September 2025'!U784+'September 2025'!U961+'September 2025'!U992+'September 2025'!U1016+'September 2025'!U1064+'September 2025'!U1084+'September 2025'!U1098+'September 2025'!U1114+'September 2025'!U1182+'September 2025'!U1252+'September 2025'!U1278+'September 2025'!U1288+'September 2025'!U1298+'September 2025'!U1317+'September 2025'!U1327+'September 2025'!U1345+'September 2025'!U1355+'September 2025'!U1365+'September 2025'!U1400+'September 2025'!U1424+'September 2025'!U1446+'September 2025'!U1456)</f>
        <v>4414155.3757729996</v>
      </c>
      <c r="R4" s="59">
        <f>SUM('September 2025'!V162+'September 2025'!V196+'September 2025'!V448+'September 2025'!V732+'September 2025'!V784+'September 2025'!V961+'September 2025'!V992+'September 2025'!V1016+'September 2025'!V1064+'September 2025'!V1084+'September 2025'!V1098+'September 2025'!V1114+'September 2025'!V1182+'September 2025'!V1252+'September 2025'!V1278+'September 2025'!V1288+'September 2025'!V1298+'September 2025'!V1317+'September 2025'!V1327+'September 2025'!V1345+'September 2025'!V1355+'September 2025'!V1365+'September 2025'!V1400+'September 2025'!V1424+'September 2025'!V1446+'September 2025'!V1456)</f>
        <v>5613127.9001390003</v>
      </c>
      <c r="S4" s="59">
        <f>SUM('September 2025'!W162+'September 2025'!W196+'September 2025'!W448+'September 2025'!W732+'September 2025'!W784+'September 2025'!W961+'September 2025'!W992+'September 2025'!W1016+'September 2025'!W1064+'September 2025'!W1084+'September 2025'!W1098+'September 2025'!W1114+'September 2025'!W1182+'September 2025'!W1252+'September 2025'!W1278+'September 2025'!W1288+'September 2025'!W1298+'September 2025'!W1317+'September 2025'!W1327+'September 2025'!W1345+'September 2025'!W1355+'September 2025'!W1365+'September 2025'!W1400+'September 2025'!W1424+'September 2025'!W1446+'September 2025'!W1456)</f>
        <v>2924985.5982639999</v>
      </c>
      <c r="T4" s="59">
        <f>SUM('September 2025'!X162+'September 2025'!X196+'September 2025'!X448+'September 2025'!X732+'September 2025'!X784+'September 2025'!X961+'September 2025'!X992+'September 2025'!X1016+'September 2025'!X1064+'September 2025'!X1084+'September 2025'!X1098+'September 2025'!X1114+'September 2025'!X1182+'September 2025'!X1252+'September 2025'!X1278+'September 2025'!X1288+'September 2025'!X1298+'September 2025'!X1317+'September 2025'!X1327+'September 2025'!X1345+'September 2025'!X1355+'September 2025'!X1365+'September 2025'!X1400+'September 2025'!X1424+'September 2025'!X1446+'September 2025'!X1456)</f>
        <v>53957870.309929989</v>
      </c>
      <c r="U4" s="59">
        <f>SUM('September 2025'!Y162+'September 2025'!Y196+'September 2025'!Y448+'September 2025'!Y732+'September 2025'!Y784+'September 2025'!Y961+'September 2025'!Y992+'September 2025'!Y1016+'September 2025'!Y1064+'September 2025'!Y1084+'September 2025'!Y1098+'September 2025'!Y1114+'September 2025'!Y1182+'September 2025'!Y1252+'September 2025'!Y1278+'September 2025'!Y1288+'September 2025'!Y1298+'September 2025'!Y1317+'September 2025'!Y1327+'September 2025'!Y1345+'September 2025'!Y1355+'September 2025'!Y1365+'September 2025'!Y1400+'September 2025'!Y1424+'September 2025'!Y1446+'September 2025'!Y1456)</f>
        <v>2097382.8500019996</v>
      </c>
      <c r="V4" s="59">
        <f>SUM('September 2025'!AA162+'September 2025'!AA196+'September 2025'!AA448+'September 2025'!AA732+'September 2025'!AA784+'September 2025'!AA961+'September 2025'!AA992+'September 2025'!AA1016+'September 2025'!AA1064+'September 2025'!AA1084+'September 2025'!AA1098+'September 2025'!AA1114+'September 2025'!AA1182+'September 2025'!AA1252+'September 2025'!AA1278+'September 2025'!AA1288+'September 2025'!AA1298+'September 2025'!AA1317+'September 2025'!AA1327+'September 2025'!AA1345+'September 2025'!AA1355+'September 2025'!AA1365+'September 2025'!AA1400+'September 2025'!AA1424+'September 2025'!AA1446+'September 2025'!AA1456)</f>
        <v>19203.808787999998</v>
      </c>
      <c r="W4" s="59"/>
      <c r="X4" s="59"/>
      <c r="Y4" s="59"/>
    </row>
    <row r="5" spans="1:25">
      <c r="A5" t="s">
        <v>478</v>
      </c>
      <c r="B5" s="59">
        <f>B4/B2</f>
        <v>790.4607175884646</v>
      </c>
      <c r="C5" s="59">
        <f t="shared" ref="C5" si="0">C4/C2</f>
        <v>684.44350770127244</v>
      </c>
      <c r="D5" s="59">
        <f t="shared" ref="D5" si="1">D4/D2</f>
        <v>1585.4745750372579</v>
      </c>
      <c r="E5" s="59">
        <f t="shared" ref="E5:V5" si="2">E4/E2</f>
        <v>552.63516980500947</v>
      </c>
      <c r="F5" s="59">
        <f>F4/F2</f>
        <v>861.15293328810651</v>
      </c>
      <c r="G5" s="59">
        <f t="shared" si="2"/>
        <v>448.23320836031286</v>
      </c>
      <c r="H5" s="59">
        <f t="shared" si="2"/>
        <v>400.10157932273393</v>
      </c>
      <c r="I5" s="59">
        <f t="shared" si="2"/>
        <v>254.66572711558925</v>
      </c>
      <c r="J5" s="59">
        <f t="shared" si="2"/>
        <v>1460.0246098572864</v>
      </c>
      <c r="K5" s="59">
        <f t="shared" si="2"/>
        <v>430.49331481007516</v>
      </c>
      <c r="L5" s="59">
        <f t="shared" si="2"/>
        <v>1258.7244809173883</v>
      </c>
      <c r="M5" s="59">
        <f t="shared" si="2"/>
        <v>662.75433322866365</v>
      </c>
      <c r="N5" s="59">
        <f t="shared" si="2"/>
        <v>1076.0960420332813</v>
      </c>
      <c r="O5" s="59">
        <f t="shared" si="2"/>
        <v>76.425419122240655</v>
      </c>
      <c r="P5" s="59">
        <f t="shared" si="2"/>
        <v>1004.4626799519159</v>
      </c>
      <c r="Q5" s="59">
        <f t="shared" si="2"/>
        <v>1597.7107918680322</v>
      </c>
      <c r="R5" s="59">
        <f t="shared" si="2"/>
        <v>910.9706574709902</v>
      </c>
      <c r="S5" s="59">
        <f t="shared" si="2"/>
        <v>392.1102469655209</v>
      </c>
      <c r="T5" s="59">
        <f t="shared" si="2"/>
        <v>5315.1561127623927</v>
      </c>
      <c r="U5" s="59">
        <f t="shared" si="2"/>
        <v>5196.6869425222985</v>
      </c>
      <c r="V5" s="59">
        <f t="shared" si="2"/>
        <v>184.65200757692307</v>
      </c>
    </row>
    <row r="6" spans="1:25">
      <c r="A6" t="s">
        <v>474</v>
      </c>
      <c r="B6" s="59">
        <f>B5*12</f>
        <v>9485.5286110615743</v>
      </c>
      <c r="C6" s="59">
        <f>C5*12</f>
        <v>8213.3220924152702</v>
      </c>
      <c r="D6" s="59">
        <f t="shared" ref="D6:V6" si="3">D5*12</f>
        <v>19025.694900447095</v>
      </c>
      <c r="E6" s="59">
        <f t="shared" si="3"/>
        <v>6631.6220376601141</v>
      </c>
      <c r="F6" s="59">
        <f t="shared" si="3"/>
        <v>10333.835199457279</v>
      </c>
      <c r="G6" s="59">
        <f t="shared" si="3"/>
        <v>5378.7985003237545</v>
      </c>
      <c r="H6" s="59">
        <f t="shared" si="3"/>
        <v>4801.2189518728073</v>
      </c>
      <c r="I6" s="59">
        <f t="shared" si="3"/>
        <v>3055.9887253870711</v>
      </c>
      <c r="J6" s="59">
        <f t="shared" si="3"/>
        <v>17520.295318287437</v>
      </c>
      <c r="K6" s="59">
        <f t="shared" si="3"/>
        <v>5165.9197777209019</v>
      </c>
      <c r="L6" s="59">
        <f t="shared" si="3"/>
        <v>15104.69377100866</v>
      </c>
      <c r="M6" s="59">
        <f t="shared" si="3"/>
        <v>7953.0519987439638</v>
      </c>
      <c r="N6" s="59">
        <f t="shared" si="3"/>
        <v>12913.152504399375</v>
      </c>
      <c r="O6" s="59">
        <f t="shared" si="3"/>
        <v>917.1050294668878</v>
      </c>
      <c r="P6" s="59">
        <f t="shared" si="3"/>
        <v>12053.55215942299</v>
      </c>
      <c r="Q6" s="59">
        <f t="shared" si="3"/>
        <v>19172.529502416386</v>
      </c>
      <c r="R6" s="59">
        <f t="shared" si="3"/>
        <v>10931.647889651882</v>
      </c>
      <c r="S6" s="59">
        <f t="shared" si="3"/>
        <v>4705.3229635862508</v>
      </c>
      <c r="T6" s="59">
        <f t="shared" si="3"/>
        <v>63781.873353148709</v>
      </c>
      <c r="U6" s="59">
        <f t="shared" si="3"/>
        <v>62360.243310267586</v>
      </c>
      <c r="V6" s="59">
        <f t="shared" si="3"/>
        <v>2215.8240909230767</v>
      </c>
    </row>
    <row r="9" spans="1:25">
      <c r="A9" t="s">
        <v>475</v>
      </c>
      <c r="B9" s="59">
        <f>'September 2025'!C992</f>
        <v>869177.6100000001</v>
      </c>
      <c r="C9" s="60">
        <v>0</v>
      </c>
      <c r="D9" s="60">
        <v>0</v>
      </c>
      <c r="E9" s="60">
        <v>0</v>
      </c>
      <c r="F9" s="59">
        <f>'September 2025'!C196</f>
        <v>3887568.84</v>
      </c>
      <c r="G9" s="59">
        <f>'September 2025'!C1098</f>
        <v>2624969.42</v>
      </c>
      <c r="H9" s="60">
        <v>0</v>
      </c>
      <c r="I9" s="60">
        <f>'September 2025'!C1456</f>
        <v>306163.08</v>
      </c>
      <c r="J9" s="59">
        <f>'September 2025'!C1084</f>
        <v>2252672.17</v>
      </c>
      <c r="K9" s="59">
        <f>'September 2025'!C1016</f>
        <v>364740.85</v>
      </c>
      <c r="L9" s="59">
        <f>'September 2025'!C449</f>
        <v>38711797.640000015</v>
      </c>
      <c r="M9" s="60">
        <v>0</v>
      </c>
      <c r="N9" s="60">
        <v>0</v>
      </c>
      <c r="O9" s="60">
        <v>0</v>
      </c>
      <c r="P9" s="60">
        <v>0</v>
      </c>
      <c r="Q9" s="60">
        <v>0</v>
      </c>
      <c r="R9" s="59">
        <f>'September 2025'!C1064</f>
        <v>2588910.98</v>
      </c>
      <c r="S9" s="60">
        <v>0</v>
      </c>
      <c r="T9" s="59">
        <f>'September 2025'!C732</f>
        <v>66977625.439999975</v>
      </c>
      <c r="U9" s="60">
        <v>0</v>
      </c>
      <c r="V9" s="60">
        <v>0</v>
      </c>
    </row>
    <row r="10" spans="1:25">
      <c r="A10" t="s">
        <v>478</v>
      </c>
      <c r="B10" s="59">
        <f>B9/B2</f>
        <v>338.72860872954016</v>
      </c>
      <c r="C10" s="60">
        <v>0</v>
      </c>
      <c r="D10" s="60">
        <v>0</v>
      </c>
      <c r="E10" s="60">
        <v>0</v>
      </c>
      <c r="F10" s="59">
        <f>F9/F2</f>
        <v>574.5826630603467</v>
      </c>
      <c r="G10" s="59">
        <f>G9/G2</f>
        <v>121.75408727434647</v>
      </c>
      <c r="H10" s="60">
        <v>0</v>
      </c>
      <c r="I10" s="60">
        <v>0</v>
      </c>
      <c r="J10" s="59">
        <f>J9/J2</f>
        <v>837.20673802356271</v>
      </c>
      <c r="K10" s="59">
        <f>K9/K2</f>
        <v>87.081496955950811</v>
      </c>
      <c r="L10" s="59">
        <f>L9/L2</f>
        <v>1674.5450535950661</v>
      </c>
      <c r="M10" s="60">
        <v>0</v>
      </c>
      <c r="N10" s="60">
        <v>0</v>
      </c>
      <c r="O10" s="60">
        <v>0</v>
      </c>
      <c r="P10" s="60">
        <v>0</v>
      </c>
      <c r="Q10" s="60">
        <v>0</v>
      </c>
      <c r="R10" s="59">
        <f>R9/R2</f>
        <v>420.1618027492413</v>
      </c>
      <c r="S10" s="60">
        <v>0</v>
      </c>
      <c r="T10" s="59">
        <f>T9/T2</f>
        <v>6597.6758020824072</v>
      </c>
      <c r="U10" s="60">
        <v>0</v>
      </c>
      <c r="V10" s="60">
        <v>0</v>
      </c>
    </row>
    <row r="11" spans="1:25">
      <c r="A11" t="s">
        <v>474</v>
      </c>
      <c r="B11" s="59">
        <f>B10*12</f>
        <v>4064.7433047544819</v>
      </c>
      <c r="C11" s="60">
        <v>0</v>
      </c>
      <c r="D11" s="60">
        <v>0</v>
      </c>
      <c r="E11" s="60">
        <v>0</v>
      </c>
      <c r="F11" s="59">
        <f>F10*12</f>
        <v>6894.9919567241604</v>
      </c>
      <c r="G11" s="59">
        <f>G10*12</f>
        <v>1461.0490472921576</v>
      </c>
      <c r="H11" s="60">
        <v>0</v>
      </c>
      <c r="I11" s="60">
        <v>0</v>
      </c>
      <c r="J11" s="59">
        <f>J10*12</f>
        <v>10046.480856282753</v>
      </c>
      <c r="K11" s="59">
        <f>K10*12</f>
        <v>1044.9779634714098</v>
      </c>
      <c r="L11" s="59">
        <f>L10*12</f>
        <v>20094.540643140794</v>
      </c>
      <c r="M11" s="60">
        <v>0</v>
      </c>
      <c r="N11" s="60">
        <v>0</v>
      </c>
      <c r="O11" s="60">
        <v>0</v>
      </c>
      <c r="P11" s="60">
        <v>0</v>
      </c>
      <c r="Q11" s="60">
        <v>0</v>
      </c>
      <c r="R11" s="59">
        <f>R10*12</f>
        <v>5041.9416329908954</v>
      </c>
      <c r="S11" s="60">
        <v>0</v>
      </c>
      <c r="T11" s="59">
        <f>T10*12</f>
        <v>79172.109624988894</v>
      </c>
      <c r="U11" s="60">
        <v>0</v>
      </c>
      <c r="V11" s="60">
        <v>0</v>
      </c>
    </row>
    <row r="13" spans="1:25">
      <c r="A13" t="s">
        <v>479</v>
      </c>
      <c r="L13" s="59"/>
      <c r="M13" s="59"/>
    </row>
    <row r="14" spans="1:25">
      <c r="L14" s="59"/>
      <c r="M14" s="59"/>
    </row>
    <row r="22" spans="1:13">
      <c r="A22" s="58"/>
      <c r="B22" s="60"/>
      <c r="C22" s="60"/>
      <c r="L22" s="59"/>
      <c r="M22" s="59"/>
    </row>
    <row r="23" spans="1:13">
      <c r="A23" s="58"/>
      <c r="B23" s="60"/>
      <c r="C23" s="60"/>
      <c r="L23" s="59"/>
      <c r="M23" s="59"/>
    </row>
    <row r="24" spans="1:13">
      <c r="A24" s="58"/>
      <c r="B24" s="60"/>
      <c r="C24" s="60"/>
      <c r="L24" s="59"/>
      <c r="M24" s="59"/>
    </row>
    <row r="25" spans="1:13">
      <c r="A25" s="58"/>
      <c r="B25" s="60"/>
      <c r="C25" s="60"/>
      <c r="L25" s="59"/>
      <c r="M25" s="59"/>
    </row>
    <row r="26" spans="1:13">
      <c r="A26" s="58"/>
      <c r="B26" s="60"/>
      <c r="C26" s="60"/>
      <c r="L26" s="59"/>
      <c r="M26" s="59"/>
    </row>
    <row r="27" spans="1:13">
      <c r="A27" s="58"/>
      <c r="B27" s="60"/>
      <c r="C27" s="60"/>
      <c r="L27" s="59"/>
      <c r="M27" s="59"/>
    </row>
    <row r="28" spans="1:13">
      <c r="A28" s="58"/>
      <c r="B28" s="60"/>
      <c r="C28" s="60"/>
      <c r="L28" s="59"/>
      <c r="M28" s="59"/>
    </row>
    <row r="29" spans="1:13">
      <c r="A29" s="58"/>
      <c r="B29" s="60"/>
      <c r="C29" s="60"/>
      <c r="L29" s="59"/>
      <c r="M29" s="59"/>
    </row>
    <row r="30" spans="1:13">
      <c r="A30" s="58"/>
      <c r="B30" s="60"/>
      <c r="C30" s="60"/>
      <c r="L30" s="59"/>
      <c r="M30" s="59"/>
    </row>
    <row r="31" spans="1:13">
      <c r="A31" s="58"/>
      <c r="B31" s="60"/>
      <c r="C31" s="60"/>
    </row>
    <row r="32" spans="1:13">
      <c r="A32" s="58"/>
      <c r="B32" s="60"/>
      <c r="C32" s="6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E150D-4DFC-4781-A9E4-7BA5030867C0}">
  <dimension ref="A1:AD89"/>
  <sheetViews>
    <sheetView zoomScale="91" zoomScaleNormal="91" workbookViewId="0">
      <selection sqref="A1:Y1"/>
    </sheetView>
  </sheetViews>
  <sheetFormatPr defaultColWidth="9.08984375" defaultRowHeight="13"/>
  <cols>
    <col min="1" max="1" width="17" style="77" customWidth="1"/>
    <col min="2" max="2" width="18.6328125" style="14" customWidth="1"/>
    <col min="3" max="3" width="19.54296875" style="165" customWidth="1"/>
    <col min="4" max="4" width="13.54296875" style="14" customWidth="1"/>
    <col min="5" max="7" width="15.08984375" style="14" bestFit="1" customWidth="1"/>
    <col min="8" max="9" width="14" style="14" bestFit="1" customWidth="1"/>
    <col min="10" max="10" width="11.453125" style="14" bestFit="1" customWidth="1"/>
    <col min="11" max="11" width="19.6328125" style="14" customWidth="1"/>
    <col min="12" max="12" width="13.54296875" style="14" customWidth="1"/>
    <col min="13" max="13" width="14.453125" style="14" customWidth="1"/>
    <col min="14" max="14" width="13.453125" style="14" customWidth="1"/>
    <col min="15" max="15" width="12.453125" style="14" bestFit="1" customWidth="1"/>
    <col min="16" max="17" width="12" style="14" bestFit="1" customWidth="1"/>
    <col min="18" max="18" width="11.453125" style="14" bestFit="1" customWidth="1"/>
    <col min="19" max="19" width="12" style="14" customWidth="1"/>
    <col min="20" max="20" width="15.453125" style="14" customWidth="1"/>
    <col min="21" max="21" width="14.08984375" style="14" bestFit="1" customWidth="1"/>
    <col min="22" max="22" width="13.453125" style="14" customWidth="1"/>
    <col min="23" max="23" width="12" style="14" bestFit="1" customWidth="1"/>
    <col min="24" max="24" width="15.453125" style="14" customWidth="1"/>
    <col min="25" max="25" width="12.90625" style="14" customWidth="1"/>
    <col min="26" max="26" width="12" style="14" bestFit="1" customWidth="1"/>
    <col min="27" max="28" width="15.54296875" style="14" bestFit="1" customWidth="1"/>
    <col min="29" max="29" width="15.453125" style="32" bestFit="1" customWidth="1"/>
    <col min="30" max="30" width="12.453125" style="32" bestFit="1" customWidth="1"/>
    <col min="31" max="16384" width="9.08984375" style="32"/>
  </cols>
  <sheetData>
    <row r="1" spans="1:29" s="14" customFormat="1" ht="13.5" customHeight="1">
      <c r="A1" s="200" t="s">
        <v>685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18"/>
    </row>
    <row r="2" spans="1:29" s="14" customFormat="1" ht="26" customHeight="1">
      <c r="A2" s="195" t="s">
        <v>711</v>
      </c>
      <c r="B2" s="196"/>
      <c r="C2" s="197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9" ht="12.5">
      <c r="A3" s="13"/>
      <c r="B3" s="6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56"/>
    </row>
    <row r="4" spans="1:29" thickBot="1">
      <c r="A4" s="144" t="s">
        <v>704</v>
      </c>
      <c r="B4" s="145"/>
      <c r="C4" s="179"/>
      <c r="D4" s="145"/>
      <c r="E4" s="145"/>
      <c r="F4" s="145"/>
      <c r="G4" s="145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56"/>
    </row>
    <row r="5" spans="1:29" thickBot="1">
      <c r="A5" s="93" t="s">
        <v>1</v>
      </c>
      <c r="B5" s="94" t="s">
        <v>2</v>
      </c>
      <c r="C5" s="129" t="s">
        <v>3</v>
      </c>
      <c r="D5" s="198" t="s">
        <v>4</v>
      </c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03"/>
      <c r="AA5" s="103"/>
      <c r="AB5" s="103"/>
      <c r="AC5" s="56"/>
    </row>
    <row r="6" spans="1:29" ht="12.5">
      <c r="A6" s="95" t="s">
        <v>5</v>
      </c>
      <c r="B6" s="96" t="s">
        <v>6</v>
      </c>
      <c r="C6" s="130" t="s">
        <v>6</v>
      </c>
      <c r="D6" s="97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6" t="s">
        <v>7</v>
      </c>
      <c r="AA6" s="96"/>
      <c r="AB6" s="96"/>
      <c r="AC6" s="56"/>
    </row>
    <row r="7" spans="1:29" ht="12.5">
      <c r="A7" s="95" t="s">
        <v>8</v>
      </c>
      <c r="B7" s="96" t="s">
        <v>9</v>
      </c>
      <c r="C7" s="130" t="s">
        <v>9</v>
      </c>
      <c r="D7" s="100" t="s">
        <v>10</v>
      </c>
      <c r="E7" s="96" t="s">
        <v>11</v>
      </c>
      <c r="F7" s="96" t="s">
        <v>12</v>
      </c>
      <c r="G7" s="96" t="s">
        <v>13</v>
      </c>
      <c r="H7" s="96" t="s">
        <v>14</v>
      </c>
      <c r="I7" s="96" t="s">
        <v>15</v>
      </c>
      <c r="J7" s="96" t="s">
        <v>16</v>
      </c>
      <c r="K7" s="96" t="s">
        <v>17</v>
      </c>
      <c r="L7" s="96" t="s">
        <v>18</v>
      </c>
      <c r="M7" s="96" t="s">
        <v>19</v>
      </c>
      <c r="N7" s="96" t="s">
        <v>20</v>
      </c>
      <c r="O7" s="96" t="s">
        <v>169</v>
      </c>
      <c r="P7" s="96" t="s">
        <v>21</v>
      </c>
      <c r="Q7" s="96" t="s">
        <v>22</v>
      </c>
      <c r="R7" s="96" t="s">
        <v>23</v>
      </c>
      <c r="S7" s="96" t="s">
        <v>24</v>
      </c>
      <c r="T7" s="96" t="s">
        <v>25</v>
      </c>
      <c r="U7" s="96" t="s">
        <v>26</v>
      </c>
      <c r="V7" s="96" t="s">
        <v>27</v>
      </c>
      <c r="W7" s="96" t="s">
        <v>28</v>
      </c>
      <c r="X7" s="96" t="s">
        <v>29</v>
      </c>
      <c r="Y7" s="96" t="s">
        <v>30</v>
      </c>
      <c r="Z7" s="96" t="s">
        <v>31</v>
      </c>
      <c r="AA7" s="96" t="s">
        <v>484</v>
      </c>
      <c r="AB7" s="96" t="s">
        <v>467</v>
      </c>
      <c r="AC7" s="56"/>
    </row>
    <row r="8" spans="1:29" ht="12.5">
      <c r="A8" s="95"/>
      <c r="B8" s="96"/>
      <c r="C8" s="192" t="s">
        <v>706</v>
      </c>
      <c r="D8" s="101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56"/>
    </row>
    <row r="9" spans="1:29" s="14" customFormat="1" ht="12.5">
      <c r="A9" s="105" t="s">
        <v>705</v>
      </c>
      <c r="B9" s="50">
        <v>3377579</v>
      </c>
      <c r="C9" s="134">
        <f>ROUND(B9/12,2)</f>
        <v>281464.92</v>
      </c>
      <c r="D9" s="106"/>
      <c r="E9" s="106"/>
      <c r="F9" s="106"/>
      <c r="G9" s="106"/>
      <c r="H9" s="106"/>
      <c r="I9" s="106"/>
      <c r="J9" s="106">
        <v>0.52990000000000004</v>
      </c>
      <c r="K9" s="106">
        <v>0.47010000000000002</v>
      </c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7"/>
      <c r="AA9" s="107"/>
      <c r="AB9" s="107"/>
      <c r="AC9" s="56"/>
    </row>
    <row r="10" spans="1:29" s="14" customFormat="1" ht="12.5">
      <c r="A10" s="72"/>
      <c r="C10" s="134"/>
      <c r="D10" s="27">
        <f>$C9*D9</f>
        <v>0</v>
      </c>
      <c r="E10" s="27">
        <f t="shared" ref="E10:AB10" si="0">$C9*E9</f>
        <v>0</v>
      </c>
      <c r="F10" s="27">
        <f t="shared" si="0"/>
        <v>0</v>
      </c>
      <c r="G10" s="27">
        <f t="shared" si="0"/>
        <v>0</v>
      </c>
      <c r="H10" s="27">
        <f t="shared" si="0"/>
        <v>0</v>
      </c>
      <c r="I10" s="27">
        <f t="shared" si="0"/>
        <v>0</v>
      </c>
      <c r="J10" s="27">
        <f t="shared" si="0"/>
        <v>149148.26110800001</v>
      </c>
      <c r="K10" s="27">
        <f t="shared" si="0"/>
        <v>132316.65889200001</v>
      </c>
      <c r="L10" s="27">
        <f t="shared" si="0"/>
        <v>0</v>
      </c>
      <c r="M10" s="27">
        <f t="shared" si="0"/>
        <v>0</v>
      </c>
      <c r="N10" s="27">
        <f t="shared" si="0"/>
        <v>0</v>
      </c>
      <c r="O10" s="27">
        <f t="shared" si="0"/>
        <v>0</v>
      </c>
      <c r="P10" s="27">
        <f t="shared" si="0"/>
        <v>0</v>
      </c>
      <c r="Q10" s="27">
        <f t="shared" si="0"/>
        <v>0</v>
      </c>
      <c r="R10" s="27">
        <f t="shared" si="0"/>
        <v>0</v>
      </c>
      <c r="S10" s="27">
        <f t="shared" si="0"/>
        <v>0</v>
      </c>
      <c r="T10" s="27">
        <f t="shared" si="0"/>
        <v>0</v>
      </c>
      <c r="U10" s="27">
        <f t="shared" si="0"/>
        <v>0</v>
      </c>
      <c r="V10" s="27">
        <f t="shared" si="0"/>
        <v>0</v>
      </c>
      <c r="W10" s="27">
        <f t="shared" si="0"/>
        <v>0</v>
      </c>
      <c r="X10" s="27">
        <f t="shared" si="0"/>
        <v>0</v>
      </c>
      <c r="Y10" s="27">
        <f t="shared" si="0"/>
        <v>0</v>
      </c>
      <c r="Z10" s="27">
        <f t="shared" si="0"/>
        <v>0</v>
      </c>
      <c r="AA10" s="27">
        <f t="shared" si="0"/>
        <v>0</v>
      </c>
      <c r="AB10" s="27">
        <f t="shared" si="0"/>
        <v>0</v>
      </c>
      <c r="AC10" s="56"/>
    </row>
    <row r="11" spans="1:29" ht="12.5">
      <c r="A11" s="45" t="s">
        <v>50</v>
      </c>
      <c r="B11" s="30">
        <f>SUM(B9:B10)</f>
        <v>3377579</v>
      </c>
      <c r="C11" s="46">
        <f>SUM(C9:C10)</f>
        <v>281464.92</v>
      </c>
      <c r="D11" s="46">
        <f>D10</f>
        <v>0</v>
      </c>
      <c r="E11" s="46">
        <f t="shared" ref="E11:AB11" si="1">E10</f>
        <v>0</v>
      </c>
      <c r="F11" s="46">
        <f t="shared" si="1"/>
        <v>0</v>
      </c>
      <c r="G11" s="46">
        <f t="shared" si="1"/>
        <v>0</v>
      </c>
      <c r="H11" s="46">
        <f t="shared" si="1"/>
        <v>0</v>
      </c>
      <c r="I11" s="46">
        <f t="shared" si="1"/>
        <v>0</v>
      </c>
      <c r="J11" s="46">
        <f t="shared" si="1"/>
        <v>149148.26110800001</v>
      </c>
      <c r="K11" s="46">
        <f t="shared" si="1"/>
        <v>132316.65889200001</v>
      </c>
      <c r="L11" s="46">
        <f t="shared" si="1"/>
        <v>0</v>
      </c>
      <c r="M11" s="46">
        <f t="shared" si="1"/>
        <v>0</v>
      </c>
      <c r="N11" s="46">
        <f t="shared" si="1"/>
        <v>0</v>
      </c>
      <c r="O11" s="46">
        <f t="shared" si="1"/>
        <v>0</v>
      </c>
      <c r="P11" s="46">
        <f t="shared" si="1"/>
        <v>0</v>
      </c>
      <c r="Q11" s="46">
        <f t="shared" si="1"/>
        <v>0</v>
      </c>
      <c r="R11" s="46">
        <f t="shared" si="1"/>
        <v>0</v>
      </c>
      <c r="S11" s="46">
        <f t="shared" si="1"/>
        <v>0</v>
      </c>
      <c r="T11" s="46">
        <f t="shared" si="1"/>
        <v>0</v>
      </c>
      <c r="U11" s="46">
        <f t="shared" si="1"/>
        <v>0</v>
      </c>
      <c r="V11" s="46">
        <f t="shared" si="1"/>
        <v>0</v>
      </c>
      <c r="W11" s="46">
        <f t="shared" si="1"/>
        <v>0</v>
      </c>
      <c r="X11" s="46">
        <f t="shared" si="1"/>
        <v>0</v>
      </c>
      <c r="Y11" s="46">
        <f t="shared" si="1"/>
        <v>0</v>
      </c>
      <c r="Z11" s="46">
        <f t="shared" si="1"/>
        <v>0</v>
      </c>
      <c r="AA11" s="46">
        <f t="shared" si="1"/>
        <v>0</v>
      </c>
      <c r="AB11" s="46">
        <f t="shared" si="1"/>
        <v>0</v>
      </c>
      <c r="AC11" s="56"/>
    </row>
    <row r="12" spans="1:29" ht="12.5">
      <c r="A12" s="13"/>
      <c r="B12" s="6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56"/>
    </row>
    <row r="13" spans="1:29" ht="12.5">
      <c r="A13" s="13"/>
      <c r="B13" s="6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56"/>
    </row>
    <row r="14" spans="1:29" s="14" customFormat="1" ht="12.5">
      <c r="A14" s="72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56"/>
    </row>
    <row r="15" spans="1:29" thickBot="1">
      <c r="A15" s="144" t="s">
        <v>704</v>
      </c>
      <c r="B15" s="145"/>
      <c r="C15" s="179"/>
      <c r="D15" s="145"/>
      <c r="E15" s="145"/>
      <c r="F15" s="145"/>
      <c r="G15" s="145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56"/>
    </row>
    <row r="16" spans="1:29" thickBot="1">
      <c r="A16" s="93" t="s">
        <v>1</v>
      </c>
      <c r="B16" s="94" t="s">
        <v>2</v>
      </c>
      <c r="C16" s="129" t="s">
        <v>3</v>
      </c>
      <c r="D16" s="198" t="s">
        <v>4</v>
      </c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03"/>
      <c r="AA16" s="103"/>
      <c r="AB16" s="103"/>
      <c r="AC16" s="56"/>
    </row>
    <row r="17" spans="1:29" ht="12.5">
      <c r="A17" s="95" t="s">
        <v>5</v>
      </c>
      <c r="B17" s="96" t="s">
        <v>6</v>
      </c>
      <c r="C17" s="130" t="s">
        <v>6</v>
      </c>
      <c r="D17" s="97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9"/>
      <c r="Z17" s="96" t="s">
        <v>7</v>
      </c>
      <c r="AA17" s="96"/>
      <c r="AB17" s="96"/>
      <c r="AC17" s="56"/>
    </row>
    <row r="18" spans="1:29" ht="12.5">
      <c r="A18" s="95" t="s">
        <v>8</v>
      </c>
      <c r="B18" s="96" t="s">
        <v>9</v>
      </c>
      <c r="C18" s="130" t="s">
        <v>9</v>
      </c>
      <c r="D18" s="100" t="s">
        <v>10</v>
      </c>
      <c r="E18" s="96" t="s">
        <v>11</v>
      </c>
      <c r="F18" s="96" t="s">
        <v>12</v>
      </c>
      <c r="G18" s="96" t="s">
        <v>13</v>
      </c>
      <c r="H18" s="96" t="s">
        <v>14</v>
      </c>
      <c r="I18" s="96" t="s">
        <v>15</v>
      </c>
      <c r="J18" s="96" t="s">
        <v>16</v>
      </c>
      <c r="K18" s="96" t="s">
        <v>17</v>
      </c>
      <c r="L18" s="96" t="s">
        <v>18</v>
      </c>
      <c r="M18" s="96" t="s">
        <v>19</v>
      </c>
      <c r="N18" s="96" t="s">
        <v>20</v>
      </c>
      <c r="O18" s="96" t="s">
        <v>169</v>
      </c>
      <c r="P18" s="96" t="s">
        <v>21</v>
      </c>
      <c r="Q18" s="96" t="s">
        <v>22</v>
      </c>
      <c r="R18" s="96" t="s">
        <v>23</v>
      </c>
      <c r="S18" s="96" t="s">
        <v>24</v>
      </c>
      <c r="T18" s="96" t="s">
        <v>25</v>
      </c>
      <c r="U18" s="96" t="s">
        <v>26</v>
      </c>
      <c r="V18" s="96" t="s">
        <v>27</v>
      </c>
      <c r="W18" s="96" t="s">
        <v>28</v>
      </c>
      <c r="X18" s="96" t="s">
        <v>29</v>
      </c>
      <c r="Y18" s="96" t="s">
        <v>30</v>
      </c>
      <c r="Z18" s="96" t="s">
        <v>31</v>
      </c>
      <c r="AA18" s="96" t="s">
        <v>484</v>
      </c>
      <c r="AB18" s="96" t="s">
        <v>467</v>
      </c>
      <c r="AC18" s="56"/>
    </row>
    <row r="19" spans="1:29" ht="12.5">
      <c r="A19" s="95"/>
      <c r="B19" s="96"/>
      <c r="C19" s="192" t="s">
        <v>707</v>
      </c>
      <c r="D19" s="101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56"/>
    </row>
    <row r="20" spans="1:29" s="14" customFormat="1" ht="12.5">
      <c r="A20" s="105" t="s">
        <v>705</v>
      </c>
      <c r="B20" s="50">
        <v>3377579</v>
      </c>
      <c r="C20" s="134">
        <f>ROUND(B20/12,2)</f>
        <v>281464.92</v>
      </c>
      <c r="D20" s="106"/>
      <c r="E20" s="106"/>
      <c r="F20" s="106"/>
      <c r="G20" s="106"/>
      <c r="H20" s="106"/>
      <c r="I20" s="106"/>
      <c r="J20" s="193">
        <v>0.51259999999999994</v>
      </c>
      <c r="K20" s="193">
        <v>0.4874</v>
      </c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7"/>
      <c r="AA20" s="107"/>
      <c r="AB20" s="107"/>
      <c r="AC20" s="56"/>
    </row>
    <row r="21" spans="1:29" s="14" customFormat="1" ht="12.5">
      <c r="A21" s="72"/>
      <c r="C21" s="134"/>
      <c r="D21" s="27">
        <f t="shared" ref="D21:AB21" si="2">$C20*D20</f>
        <v>0</v>
      </c>
      <c r="E21" s="27">
        <f t="shared" si="2"/>
        <v>0</v>
      </c>
      <c r="F21" s="27">
        <f t="shared" si="2"/>
        <v>0</v>
      </c>
      <c r="G21" s="27">
        <f t="shared" si="2"/>
        <v>0</v>
      </c>
      <c r="H21" s="27">
        <f t="shared" si="2"/>
        <v>0</v>
      </c>
      <c r="I21" s="27">
        <f t="shared" si="2"/>
        <v>0</v>
      </c>
      <c r="J21" s="27">
        <f t="shared" si="2"/>
        <v>144278.91799199997</v>
      </c>
      <c r="K21" s="27">
        <f t="shared" si="2"/>
        <v>137186.00200799998</v>
      </c>
      <c r="L21" s="27">
        <f t="shared" si="2"/>
        <v>0</v>
      </c>
      <c r="M21" s="27">
        <f t="shared" si="2"/>
        <v>0</v>
      </c>
      <c r="N21" s="27">
        <f t="shared" si="2"/>
        <v>0</v>
      </c>
      <c r="O21" s="27">
        <f t="shared" si="2"/>
        <v>0</v>
      </c>
      <c r="P21" s="27">
        <f t="shared" si="2"/>
        <v>0</v>
      </c>
      <c r="Q21" s="27">
        <f t="shared" si="2"/>
        <v>0</v>
      </c>
      <c r="R21" s="27">
        <f t="shared" si="2"/>
        <v>0</v>
      </c>
      <c r="S21" s="27">
        <f t="shared" si="2"/>
        <v>0</v>
      </c>
      <c r="T21" s="27">
        <f t="shared" si="2"/>
        <v>0</v>
      </c>
      <c r="U21" s="27">
        <f t="shared" si="2"/>
        <v>0</v>
      </c>
      <c r="V21" s="27">
        <f t="shared" si="2"/>
        <v>0</v>
      </c>
      <c r="W21" s="27">
        <f t="shared" si="2"/>
        <v>0</v>
      </c>
      <c r="X21" s="27">
        <f t="shared" si="2"/>
        <v>0</v>
      </c>
      <c r="Y21" s="27">
        <f t="shared" si="2"/>
        <v>0</v>
      </c>
      <c r="Z21" s="27">
        <f t="shared" si="2"/>
        <v>0</v>
      </c>
      <c r="AA21" s="27">
        <f t="shared" si="2"/>
        <v>0</v>
      </c>
      <c r="AB21" s="27">
        <f t="shared" si="2"/>
        <v>0</v>
      </c>
      <c r="AC21" s="56"/>
    </row>
    <row r="22" spans="1:29" ht="12.5">
      <c r="A22" s="45" t="s">
        <v>50</v>
      </c>
      <c r="B22" s="30">
        <f>SUM(B20:B21)</f>
        <v>3377579</v>
      </c>
      <c r="C22" s="46">
        <f>SUM(C20:C21)</f>
        <v>281464.92</v>
      </c>
      <c r="D22" s="46">
        <f>D21</f>
        <v>0</v>
      </c>
      <c r="E22" s="46">
        <f t="shared" ref="E22:AB22" si="3">E21</f>
        <v>0</v>
      </c>
      <c r="F22" s="46">
        <f t="shared" si="3"/>
        <v>0</v>
      </c>
      <c r="G22" s="46">
        <f t="shared" si="3"/>
        <v>0</v>
      </c>
      <c r="H22" s="46">
        <f t="shared" si="3"/>
        <v>0</v>
      </c>
      <c r="I22" s="46">
        <f t="shared" si="3"/>
        <v>0</v>
      </c>
      <c r="J22" s="46">
        <f t="shared" si="3"/>
        <v>144278.91799199997</v>
      </c>
      <c r="K22" s="46">
        <f t="shared" si="3"/>
        <v>137186.00200799998</v>
      </c>
      <c r="L22" s="46">
        <f t="shared" si="3"/>
        <v>0</v>
      </c>
      <c r="M22" s="46">
        <f t="shared" si="3"/>
        <v>0</v>
      </c>
      <c r="N22" s="46">
        <f t="shared" si="3"/>
        <v>0</v>
      </c>
      <c r="O22" s="46">
        <f t="shared" si="3"/>
        <v>0</v>
      </c>
      <c r="P22" s="46">
        <f t="shared" si="3"/>
        <v>0</v>
      </c>
      <c r="Q22" s="46">
        <f t="shared" si="3"/>
        <v>0</v>
      </c>
      <c r="R22" s="46">
        <f t="shared" si="3"/>
        <v>0</v>
      </c>
      <c r="S22" s="46">
        <f t="shared" si="3"/>
        <v>0</v>
      </c>
      <c r="T22" s="46">
        <f t="shared" si="3"/>
        <v>0</v>
      </c>
      <c r="U22" s="46">
        <f t="shared" si="3"/>
        <v>0</v>
      </c>
      <c r="V22" s="46">
        <f t="shared" si="3"/>
        <v>0</v>
      </c>
      <c r="W22" s="46">
        <f t="shared" si="3"/>
        <v>0</v>
      </c>
      <c r="X22" s="46">
        <f t="shared" si="3"/>
        <v>0</v>
      </c>
      <c r="Y22" s="46">
        <f t="shared" si="3"/>
        <v>0</v>
      </c>
      <c r="Z22" s="46">
        <f t="shared" si="3"/>
        <v>0</v>
      </c>
      <c r="AA22" s="46">
        <f t="shared" si="3"/>
        <v>0</v>
      </c>
      <c r="AB22" s="46">
        <f t="shared" si="3"/>
        <v>0</v>
      </c>
      <c r="AC22" s="56"/>
    </row>
    <row r="23" spans="1:29" ht="12.5">
      <c r="A23" s="13"/>
      <c r="B23" s="6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56"/>
    </row>
    <row r="24" spans="1:29" ht="12.5">
      <c r="A24" s="13"/>
      <c r="B24" s="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56"/>
    </row>
    <row r="25" spans="1:29" thickBot="1">
      <c r="A25" s="144" t="s">
        <v>704</v>
      </c>
      <c r="B25" s="145"/>
      <c r="C25" s="179"/>
      <c r="D25" s="145"/>
      <c r="E25" s="145"/>
      <c r="F25" s="145"/>
      <c r="G25" s="145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56"/>
    </row>
    <row r="26" spans="1:29" thickBot="1">
      <c r="A26" s="93" t="s">
        <v>1</v>
      </c>
      <c r="B26" s="94" t="s">
        <v>2</v>
      </c>
      <c r="C26" s="129" t="s">
        <v>3</v>
      </c>
      <c r="D26" s="198" t="s">
        <v>4</v>
      </c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03"/>
      <c r="AA26" s="103"/>
      <c r="AB26" s="103"/>
      <c r="AC26" s="56"/>
    </row>
    <row r="27" spans="1:29" ht="12.5">
      <c r="A27" s="95" t="s">
        <v>5</v>
      </c>
      <c r="B27" s="96" t="s">
        <v>6</v>
      </c>
      <c r="C27" s="130" t="s">
        <v>6</v>
      </c>
      <c r="D27" s="97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9"/>
      <c r="Z27" s="96" t="s">
        <v>7</v>
      </c>
      <c r="AA27" s="96"/>
      <c r="AB27" s="96"/>
      <c r="AC27" s="56"/>
    </row>
    <row r="28" spans="1:29" ht="12.5">
      <c r="A28" s="95" t="s">
        <v>8</v>
      </c>
      <c r="B28" s="96" t="s">
        <v>9</v>
      </c>
      <c r="C28" s="130" t="s">
        <v>9</v>
      </c>
      <c r="D28" s="100" t="s">
        <v>10</v>
      </c>
      <c r="E28" s="96" t="s">
        <v>11</v>
      </c>
      <c r="F28" s="96" t="s">
        <v>12</v>
      </c>
      <c r="G28" s="96" t="s">
        <v>13</v>
      </c>
      <c r="H28" s="96" t="s">
        <v>14</v>
      </c>
      <c r="I28" s="96" t="s">
        <v>15</v>
      </c>
      <c r="J28" s="96" t="s">
        <v>16</v>
      </c>
      <c r="K28" s="96" t="s">
        <v>17</v>
      </c>
      <c r="L28" s="96" t="s">
        <v>18</v>
      </c>
      <c r="M28" s="96" t="s">
        <v>19</v>
      </c>
      <c r="N28" s="96" t="s">
        <v>20</v>
      </c>
      <c r="O28" s="96" t="s">
        <v>169</v>
      </c>
      <c r="P28" s="96" t="s">
        <v>21</v>
      </c>
      <c r="Q28" s="96" t="s">
        <v>22</v>
      </c>
      <c r="R28" s="96" t="s">
        <v>23</v>
      </c>
      <c r="S28" s="96" t="s">
        <v>24</v>
      </c>
      <c r="T28" s="96" t="s">
        <v>25</v>
      </c>
      <c r="U28" s="96" t="s">
        <v>26</v>
      </c>
      <c r="V28" s="96" t="s">
        <v>27</v>
      </c>
      <c r="W28" s="96" t="s">
        <v>28</v>
      </c>
      <c r="X28" s="96" t="s">
        <v>29</v>
      </c>
      <c r="Y28" s="96" t="s">
        <v>30</v>
      </c>
      <c r="Z28" s="96" t="s">
        <v>31</v>
      </c>
      <c r="AA28" s="96" t="s">
        <v>484</v>
      </c>
      <c r="AB28" s="96" t="s">
        <v>467</v>
      </c>
      <c r="AC28" s="56"/>
    </row>
    <row r="29" spans="1:29" ht="12.5">
      <c r="A29" s="95"/>
      <c r="B29" s="96"/>
      <c r="C29" s="192" t="s">
        <v>708</v>
      </c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56"/>
    </row>
    <row r="30" spans="1:29" s="14" customFormat="1" ht="12.5">
      <c r="A30" s="105" t="s">
        <v>705</v>
      </c>
      <c r="B30" s="50">
        <v>3878968</v>
      </c>
      <c r="C30" s="134">
        <f>ROUND(B30/12,2)</f>
        <v>323247.33</v>
      </c>
      <c r="D30" s="106"/>
      <c r="E30" s="106"/>
      <c r="F30" s="106"/>
      <c r="G30" s="106"/>
      <c r="H30" s="106"/>
      <c r="I30" s="106"/>
      <c r="J30" s="106">
        <v>0.51259999999999994</v>
      </c>
      <c r="K30" s="106">
        <v>0.4874</v>
      </c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7"/>
      <c r="AA30" s="107"/>
      <c r="AB30" s="107"/>
      <c r="AC30" s="56"/>
    </row>
    <row r="31" spans="1:29" s="14" customFormat="1" ht="12.5">
      <c r="A31" s="72"/>
      <c r="C31" s="134"/>
      <c r="D31" s="27">
        <f t="shared" ref="D31:AB31" si="4">$C30*D30</f>
        <v>0</v>
      </c>
      <c r="E31" s="27">
        <f t="shared" si="4"/>
        <v>0</v>
      </c>
      <c r="F31" s="27">
        <f t="shared" si="4"/>
        <v>0</v>
      </c>
      <c r="G31" s="27">
        <f t="shared" si="4"/>
        <v>0</v>
      </c>
      <c r="H31" s="27">
        <f t="shared" si="4"/>
        <v>0</v>
      </c>
      <c r="I31" s="27">
        <f t="shared" si="4"/>
        <v>0</v>
      </c>
      <c r="J31" s="27">
        <f t="shared" si="4"/>
        <v>165696.581358</v>
      </c>
      <c r="K31" s="27">
        <f>$C30*K30</f>
        <v>157550.74864200002</v>
      </c>
      <c r="L31" s="27">
        <f>$C30*L30</f>
        <v>0</v>
      </c>
      <c r="M31" s="27">
        <f t="shared" si="4"/>
        <v>0</v>
      </c>
      <c r="N31" s="27">
        <f t="shared" si="4"/>
        <v>0</v>
      </c>
      <c r="O31" s="27">
        <f t="shared" si="4"/>
        <v>0</v>
      </c>
      <c r="P31" s="27">
        <f t="shared" si="4"/>
        <v>0</v>
      </c>
      <c r="Q31" s="27">
        <f t="shared" si="4"/>
        <v>0</v>
      </c>
      <c r="R31" s="27">
        <f t="shared" si="4"/>
        <v>0</v>
      </c>
      <c r="S31" s="27">
        <f t="shared" si="4"/>
        <v>0</v>
      </c>
      <c r="T31" s="27">
        <f t="shared" si="4"/>
        <v>0</v>
      </c>
      <c r="U31" s="27">
        <f t="shared" si="4"/>
        <v>0</v>
      </c>
      <c r="V31" s="27">
        <f t="shared" si="4"/>
        <v>0</v>
      </c>
      <c r="W31" s="27">
        <f t="shared" si="4"/>
        <v>0</v>
      </c>
      <c r="X31" s="27">
        <f t="shared" si="4"/>
        <v>0</v>
      </c>
      <c r="Y31" s="27">
        <f t="shared" si="4"/>
        <v>0</v>
      </c>
      <c r="Z31" s="27">
        <f t="shared" si="4"/>
        <v>0</v>
      </c>
      <c r="AA31" s="27">
        <f t="shared" si="4"/>
        <v>0</v>
      </c>
      <c r="AB31" s="27">
        <f t="shared" si="4"/>
        <v>0</v>
      </c>
      <c r="AC31" s="56"/>
    </row>
    <row r="32" spans="1:29" ht="12.5">
      <c r="A32" s="45" t="s">
        <v>50</v>
      </c>
      <c r="B32" s="30">
        <f>SUM(B30:B31)</f>
        <v>3878968</v>
      </c>
      <c r="C32" s="46">
        <f>SUM(C30:C31)</f>
        <v>323247.33</v>
      </c>
      <c r="D32" s="46">
        <f>D31</f>
        <v>0</v>
      </c>
      <c r="E32" s="46">
        <f t="shared" ref="E32:AB32" si="5">E31</f>
        <v>0</v>
      </c>
      <c r="F32" s="46">
        <f t="shared" si="5"/>
        <v>0</v>
      </c>
      <c r="G32" s="46">
        <f t="shared" si="5"/>
        <v>0</v>
      </c>
      <c r="H32" s="46">
        <f t="shared" si="5"/>
        <v>0</v>
      </c>
      <c r="I32" s="46">
        <f t="shared" si="5"/>
        <v>0</v>
      </c>
      <c r="J32" s="46">
        <f t="shared" si="5"/>
        <v>165696.581358</v>
      </c>
      <c r="K32" s="46">
        <f t="shared" si="5"/>
        <v>157550.74864200002</v>
      </c>
      <c r="L32" s="46">
        <f t="shared" si="5"/>
        <v>0</v>
      </c>
      <c r="M32" s="46">
        <f t="shared" si="5"/>
        <v>0</v>
      </c>
      <c r="N32" s="46">
        <f t="shared" si="5"/>
        <v>0</v>
      </c>
      <c r="O32" s="46">
        <f t="shared" si="5"/>
        <v>0</v>
      </c>
      <c r="P32" s="46">
        <f t="shared" si="5"/>
        <v>0</v>
      </c>
      <c r="Q32" s="46">
        <f t="shared" si="5"/>
        <v>0</v>
      </c>
      <c r="R32" s="46">
        <f t="shared" si="5"/>
        <v>0</v>
      </c>
      <c r="S32" s="46">
        <f t="shared" si="5"/>
        <v>0</v>
      </c>
      <c r="T32" s="46">
        <f t="shared" si="5"/>
        <v>0</v>
      </c>
      <c r="U32" s="46">
        <f t="shared" si="5"/>
        <v>0</v>
      </c>
      <c r="V32" s="46">
        <f t="shared" si="5"/>
        <v>0</v>
      </c>
      <c r="W32" s="46">
        <f t="shared" si="5"/>
        <v>0</v>
      </c>
      <c r="X32" s="46">
        <f t="shared" si="5"/>
        <v>0</v>
      </c>
      <c r="Y32" s="46">
        <f t="shared" si="5"/>
        <v>0</v>
      </c>
      <c r="Z32" s="46">
        <f t="shared" si="5"/>
        <v>0</v>
      </c>
      <c r="AA32" s="46">
        <f t="shared" si="5"/>
        <v>0</v>
      </c>
      <c r="AB32" s="46">
        <f t="shared" si="5"/>
        <v>0</v>
      </c>
      <c r="AC32" s="56"/>
    </row>
    <row r="33" spans="1:29" ht="12.5">
      <c r="A33" s="13"/>
      <c r="B33" s="6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56"/>
    </row>
    <row r="34" spans="1:29" ht="12.5">
      <c r="A34" s="13"/>
      <c r="B34" s="6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56"/>
    </row>
    <row r="35" spans="1:29" thickBot="1">
      <c r="A35" s="144" t="s">
        <v>704</v>
      </c>
      <c r="B35" s="145"/>
      <c r="C35" s="179"/>
      <c r="D35" s="145"/>
      <c r="E35" s="145"/>
      <c r="F35" s="145"/>
      <c r="G35" s="145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56"/>
    </row>
    <row r="36" spans="1:29" thickBot="1">
      <c r="A36" s="93" t="s">
        <v>1</v>
      </c>
      <c r="B36" s="94" t="s">
        <v>2</v>
      </c>
      <c r="C36" s="129" t="s">
        <v>3</v>
      </c>
      <c r="D36" s="198" t="s">
        <v>4</v>
      </c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03"/>
      <c r="AA36" s="103"/>
      <c r="AB36" s="103"/>
      <c r="AC36" s="56"/>
    </row>
    <row r="37" spans="1:29" ht="12.5">
      <c r="A37" s="95" t="s">
        <v>5</v>
      </c>
      <c r="B37" s="96" t="s">
        <v>6</v>
      </c>
      <c r="C37" s="130" t="s">
        <v>6</v>
      </c>
      <c r="D37" s="97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9"/>
      <c r="Z37" s="96" t="s">
        <v>7</v>
      </c>
      <c r="AA37" s="96"/>
      <c r="AB37" s="96"/>
      <c r="AC37" s="56"/>
    </row>
    <row r="38" spans="1:29" ht="12.5">
      <c r="A38" s="95" t="s">
        <v>8</v>
      </c>
      <c r="B38" s="96" t="s">
        <v>9</v>
      </c>
      <c r="C38" s="130" t="s">
        <v>9</v>
      </c>
      <c r="D38" s="100" t="s">
        <v>10</v>
      </c>
      <c r="E38" s="96" t="s">
        <v>11</v>
      </c>
      <c r="F38" s="96" t="s">
        <v>12</v>
      </c>
      <c r="G38" s="96" t="s">
        <v>13</v>
      </c>
      <c r="H38" s="96" t="s">
        <v>14</v>
      </c>
      <c r="I38" s="96" t="s">
        <v>15</v>
      </c>
      <c r="J38" s="96" t="s">
        <v>16</v>
      </c>
      <c r="K38" s="96" t="s">
        <v>17</v>
      </c>
      <c r="L38" s="96" t="s">
        <v>18</v>
      </c>
      <c r="M38" s="96" t="s">
        <v>19</v>
      </c>
      <c r="N38" s="96" t="s">
        <v>20</v>
      </c>
      <c r="O38" s="96" t="s">
        <v>169</v>
      </c>
      <c r="P38" s="96" t="s">
        <v>21</v>
      </c>
      <c r="Q38" s="96" t="s">
        <v>22</v>
      </c>
      <c r="R38" s="96" t="s">
        <v>23</v>
      </c>
      <c r="S38" s="96" t="s">
        <v>24</v>
      </c>
      <c r="T38" s="96" t="s">
        <v>25</v>
      </c>
      <c r="U38" s="96" t="s">
        <v>26</v>
      </c>
      <c r="V38" s="96" t="s">
        <v>27</v>
      </c>
      <c r="W38" s="96" t="s">
        <v>28</v>
      </c>
      <c r="X38" s="96" t="s">
        <v>29</v>
      </c>
      <c r="Y38" s="96" t="s">
        <v>30</v>
      </c>
      <c r="Z38" s="96" t="s">
        <v>31</v>
      </c>
      <c r="AA38" s="96" t="s">
        <v>484</v>
      </c>
      <c r="AB38" s="96" t="s">
        <v>467</v>
      </c>
      <c r="AC38" s="56"/>
    </row>
    <row r="39" spans="1:29" ht="12.5">
      <c r="A39" s="95"/>
      <c r="B39" s="96"/>
      <c r="C39" s="192" t="s">
        <v>709</v>
      </c>
      <c r="D39" s="101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56"/>
    </row>
    <row r="40" spans="1:29" s="14" customFormat="1" ht="12.5">
      <c r="A40" s="105" t="s">
        <v>705</v>
      </c>
      <c r="B40" s="50">
        <v>3878968</v>
      </c>
      <c r="C40" s="134">
        <f>ROUND(B40/12,2)</f>
        <v>323247.33</v>
      </c>
      <c r="D40" s="106"/>
      <c r="E40" s="106"/>
      <c r="F40" s="106"/>
      <c r="G40" s="106"/>
      <c r="H40" s="106"/>
      <c r="I40" s="106"/>
      <c r="J40" s="193">
        <v>0.56779999999999997</v>
      </c>
      <c r="K40" s="193">
        <v>0.43219999999999997</v>
      </c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7"/>
      <c r="AA40" s="107"/>
      <c r="AB40" s="107"/>
      <c r="AC40" s="56"/>
    </row>
    <row r="41" spans="1:29" s="14" customFormat="1" ht="12.5">
      <c r="A41" s="72"/>
      <c r="C41" s="134"/>
      <c r="D41" s="27">
        <f t="shared" ref="D41:AB41" si="6">$C40*D40</f>
        <v>0</v>
      </c>
      <c r="E41" s="27">
        <f t="shared" si="6"/>
        <v>0</v>
      </c>
      <c r="F41" s="27">
        <f t="shared" si="6"/>
        <v>0</v>
      </c>
      <c r="G41" s="27">
        <f t="shared" si="6"/>
        <v>0</v>
      </c>
      <c r="H41" s="27">
        <f t="shared" si="6"/>
        <v>0</v>
      </c>
      <c r="I41" s="27">
        <f t="shared" si="6"/>
        <v>0</v>
      </c>
      <c r="J41" s="27">
        <f t="shared" si="6"/>
        <v>183539.83397400001</v>
      </c>
      <c r="K41" s="27">
        <f t="shared" si="6"/>
        <v>139707.49602600001</v>
      </c>
      <c r="L41" s="27">
        <f t="shared" si="6"/>
        <v>0</v>
      </c>
      <c r="M41" s="27">
        <f t="shared" si="6"/>
        <v>0</v>
      </c>
      <c r="N41" s="27">
        <f t="shared" si="6"/>
        <v>0</v>
      </c>
      <c r="O41" s="27">
        <f t="shared" si="6"/>
        <v>0</v>
      </c>
      <c r="P41" s="27">
        <f t="shared" si="6"/>
        <v>0</v>
      </c>
      <c r="Q41" s="27">
        <f t="shared" si="6"/>
        <v>0</v>
      </c>
      <c r="R41" s="27">
        <f t="shared" si="6"/>
        <v>0</v>
      </c>
      <c r="S41" s="27">
        <f t="shared" si="6"/>
        <v>0</v>
      </c>
      <c r="T41" s="27">
        <f t="shared" si="6"/>
        <v>0</v>
      </c>
      <c r="U41" s="27">
        <f t="shared" si="6"/>
        <v>0</v>
      </c>
      <c r="V41" s="27">
        <f t="shared" si="6"/>
        <v>0</v>
      </c>
      <c r="W41" s="27">
        <f t="shared" si="6"/>
        <v>0</v>
      </c>
      <c r="X41" s="27">
        <f t="shared" si="6"/>
        <v>0</v>
      </c>
      <c r="Y41" s="27">
        <f t="shared" si="6"/>
        <v>0</v>
      </c>
      <c r="Z41" s="27">
        <f t="shared" si="6"/>
        <v>0</v>
      </c>
      <c r="AA41" s="27">
        <f t="shared" si="6"/>
        <v>0</v>
      </c>
      <c r="AB41" s="27">
        <f t="shared" si="6"/>
        <v>0</v>
      </c>
      <c r="AC41" s="56"/>
    </row>
    <row r="42" spans="1:29" ht="12.5">
      <c r="A42" s="45" t="s">
        <v>50</v>
      </c>
      <c r="B42" s="30">
        <f>SUM(B40:B41)</f>
        <v>3878968</v>
      </c>
      <c r="C42" s="46">
        <f>SUM(C40:C41)</f>
        <v>323247.33</v>
      </c>
      <c r="D42" s="46">
        <f>D41</f>
        <v>0</v>
      </c>
      <c r="E42" s="46">
        <f t="shared" ref="E42:AB42" si="7">E41</f>
        <v>0</v>
      </c>
      <c r="F42" s="46">
        <f t="shared" si="7"/>
        <v>0</v>
      </c>
      <c r="G42" s="46">
        <f t="shared" si="7"/>
        <v>0</v>
      </c>
      <c r="H42" s="46">
        <f t="shared" si="7"/>
        <v>0</v>
      </c>
      <c r="I42" s="46">
        <f t="shared" si="7"/>
        <v>0</v>
      </c>
      <c r="J42" s="46">
        <f t="shared" si="7"/>
        <v>183539.83397400001</v>
      </c>
      <c r="K42" s="46">
        <f t="shared" si="7"/>
        <v>139707.49602600001</v>
      </c>
      <c r="L42" s="46">
        <f t="shared" si="7"/>
        <v>0</v>
      </c>
      <c r="M42" s="46">
        <f t="shared" si="7"/>
        <v>0</v>
      </c>
      <c r="N42" s="46">
        <f t="shared" si="7"/>
        <v>0</v>
      </c>
      <c r="O42" s="46">
        <f t="shared" si="7"/>
        <v>0</v>
      </c>
      <c r="P42" s="46">
        <f t="shared" si="7"/>
        <v>0</v>
      </c>
      <c r="Q42" s="46">
        <f t="shared" si="7"/>
        <v>0</v>
      </c>
      <c r="R42" s="46">
        <f t="shared" si="7"/>
        <v>0</v>
      </c>
      <c r="S42" s="46">
        <f t="shared" si="7"/>
        <v>0</v>
      </c>
      <c r="T42" s="46">
        <f t="shared" si="7"/>
        <v>0</v>
      </c>
      <c r="U42" s="46">
        <f t="shared" si="7"/>
        <v>0</v>
      </c>
      <c r="V42" s="46">
        <f t="shared" si="7"/>
        <v>0</v>
      </c>
      <c r="W42" s="46">
        <f t="shared" si="7"/>
        <v>0</v>
      </c>
      <c r="X42" s="46">
        <f t="shared" si="7"/>
        <v>0</v>
      </c>
      <c r="Y42" s="46">
        <f t="shared" si="7"/>
        <v>0</v>
      </c>
      <c r="Z42" s="46">
        <f t="shared" si="7"/>
        <v>0</v>
      </c>
      <c r="AA42" s="46">
        <f t="shared" si="7"/>
        <v>0</v>
      </c>
      <c r="AB42" s="46">
        <f t="shared" si="7"/>
        <v>0</v>
      </c>
      <c r="AC42" s="56"/>
    </row>
    <row r="43" spans="1:29" ht="12.5">
      <c r="A43" s="13"/>
      <c r="B43" s="6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56"/>
    </row>
    <row r="44" spans="1:29" ht="12.5">
      <c r="A44" s="13"/>
      <c r="B44" s="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56"/>
    </row>
    <row r="45" spans="1:29" thickBot="1">
      <c r="A45" s="144" t="s">
        <v>704</v>
      </c>
      <c r="B45" s="145"/>
      <c r="C45" s="179"/>
      <c r="D45" s="145"/>
      <c r="E45" s="145"/>
      <c r="F45" s="145"/>
      <c r="G45" s="145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56"/>
    </row>
    <row r="46" spans="1:29" thickBot="1">
      <c r="A46" s="93" t="s">
        <v>1</v>
      </c>
      <c r="B46" s="94" t="s">
        <v>2</v>
      </c>
      <c r="C46" s="129" t="s">
        <v>3</v>
      </c>
      <c r="D46" s="198" t="s">
        <v>4</v>
      </c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03"/>
      <c r="AA46" s="103"/>
      <c r="AB46" s="103"/>
      <c r="AC46" s="56"/>
    </row>
    <row r="47" spans="1:29" ht="12.5">
      <c r="A47" s="95" t="s">
        <v>5</v>
      </c>
      <c r="B47" s="96" t="s">
        <v>6</v>
      </c>
      <c r="C47" s="130" t="s">
        <v>6</v>
      </c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9"/>
      <c r="Z47" s="96" t="s">
        <v>7</v>
      </c>
      <c r="AA47" s="96"/>
      <c r="AB47" s="96"/>
      <c r="AC47" s="56"/>
    </row>
    <row r="48" spans="1:29" ht="12.5">
      <c r="A48" s="95" t="s">
        <v>8</v>
      </c>
      <c r="B48" s="96" t="s">
        <v>9</v>
      </c>
      <c r="C48" s="130" t="s">
        <v>9</v>
      </c>
      <c r="D48" s="100" t="s">
        <v>10</v>
      </c>
      <c r="E48" s="96" t="s">
        <v>11</v>
      </c>
      <c r="F48" s="96" t="s">
        <v>12</v>
      </c>
      <c r="G48" s="96" t="s">
        <v>13</v>
      </c>
      <c r="H48" s="96" t="s">
        <v>14</v>
      </c>
      <c r="I48" s="96" t="s">
        <v>15</v>
      </c>
      <c r="J48" s="96" t="s">
        <v>16</v>
      </c>
      <c r="K48" s="96" t="s">
        <v>17</v>
      </c>
      <c r="L48" s="96" t="s">
        <v>18</v>
      </c>
      <c r="M48" s="96" t="s">
        <v>19</v>
      </c>
      <c r="N48" s="96" t="s">
        <v>20</v>
      </c>
      <c r="O48" s="96" t="s">
        <v>169</v>
      </c>
      <c r="P48" s="96" t="s">
        <v>21</v>
      </c>
      <c r="Q48" s="96" t="s">
        <v>22</v>
      </c>
      <c r="R48" s="96" t="s">
        <v>23</v>
      </c>
      <c r="S48" s="96" t="s">
        <v>24</v>
      </c>
      <c r="T48" s="96" t="s">
        <v>25</v>
      </c>
      <c r="U48" s="96" t="s">
        <v>26</v>
      </c>
      <c r="V48" s="96" t="s">
        <v>27</v>
      </c>
      <c r="W48" s="96" t="s">
        <v>28</v>
      </c>
      <c r="X48" s="96" t="s">
        <v>29</v>
      </c>
      <c r="Y48" s="96" t="s">
        <v>30</v>
      </c>
      <c r="Z48" s="96" t="s">
        <v>31</v>
      </c>
      <c r="AA48" s="96" t="s">
        <v>484</v>
      </c>
      <c r="AB48" s="96" t="s">
        <v>467</v>
      </c>
      <c r="AC48" s="56"/>
    </row>
    <row r="49" spans="1:29" ht="12.5">
      <c r="A49" s="95"/>
      <c r="B49" s="96"/>
      <c r="C49" s="192" t="s">
        <v>710</v>
      </c>
      <c r="D49" s="101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56"/>
    </row>
    <row r="50" spans="1:29" s="14" customFormat="1" ht="12.5">
      <c r="A50" s="105" t="s">
        <v>705</v>
      </c>
      <c r="B50" s="50">
        <v>3673957</v>
      </c>
      <c r="C50" s="134">
        <f>ROUND(B50/12,2)</f>
        <v>306163.08</v>
      </c>
      <c r="D50" s="106"/>
      <c r="E50" s="106"/>
      <c r="F50" s="106"/>
      <c r="G50" s="106"/>
      <c r="H50" s="106"/>
      <c r="I50" s="106"/>
      <c r="J50" s="106">
        <v>0.56779999999999997</v>
      </c>
      <c r="K50" s="106">
        <v>0.43219999999999997</v>
      </c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7"/>
      <c r="AA50" s="107"/>
      <c r="AB50" s="107"/>
      <c r="AC50" s="56"/>
    </row>
    <row r="51" spans="1:29" s="14" customFormat="1" ht="12.5">
      <c r="A51" s="72"/>
      <c r="C51" s="134"/>
      <c r="D51" s="27">
        <f t="shared" ref="D51:AB51" si="8">$C50*D50</f>
        <v>0</v>
      </c>
      <c r="E51" s="27">
        <f t="shared" si="8"/>
        <v>0</v>
      </c>
      <c r="F51" s="27">
        <f t="shared" si="8"/>
        <v>0</v>
      </c>
      <c r="G51" s="27">
        <f t="shared" si="8"/>
        <v>0</v>
      </c>
      <c r="H51" s="27">
        <f t="shared" si="8"/>
        <v>0</v>
      </c>
      <c r="I51" s="27">
        <f t="shared" si="8"/>
        <v>0</v>
      </c>
      <c r="J51" s="27">
        <f t="shared" si="8"/>
        <v>173839.396824</v>
      </c>
      <c r="K51" s="27">
        <f t="shared" si="8"/>
        <v>132323.68317599999</v>
      </c>
      <c r="L51" s="27">
        <f t="shared" si="8"/>
        <v>0</v>
      </c>
      <c r="M51" s="27">
        <f t="shared" si="8"/>
        <v>0</v>
      </c>
      <c r="N51" s="27">
        <f t="shared" si="8"/>
        <v>0</v>
      </c>
      <c r="O51" s="27">
        <f t="shared" si="8"/>
        <v>0</v>
      </c>
      <c r="P51" s="27">
        <f t="shared" si="8"/>
        <v>0</v>
      </c>
      <c r="Q51" s="27">
        <f t="shared" si="8"/>
        <v>0</v>
      </c>
      <c r="R51" s="27">
        <f t="shared" si="8"/>
        <v>0</v>
      </c>
      <c r="S51" s="27">
        <f t="shared" si="8"/>
        <v>0</v>
      </c>
      <c r="T51" s="27">
        <f t="shared" si="8"/>
        <v>0</v>
      </c>
      <c r="U51" s="27">
        <f t="shared" si="8"/>
        <v>0</v>
      </c>
      <c r="V51" s="27">
        <f t="shared" si="8"/>
        <v>0</v>
      </c>
      <c r="W51" s="27">
        <f t="shared" si="8"/>
        <v>0</v>
      </c>
      <c r="X51" s="27">
        <f t="shared" si="8"/>
        <v>0</v>
      </c>
      <c r="Y51" s="27">
        <f t="shared" si="8"/>
        <v>0</v>
      </c>
      <c r="Z51" s="27">
        <f t="shared" si="8"/>
        <v>0</v>
      </c>
      <c r="AA51" s="27">
        <f t="shared" si="8"/>
        <v>0</v>
      </c>
      <c r="AB51" s="27">
        <f t="shared" si="8"/>
        <v>0</v>
      </c>
      <c r="AC51" s="56"/>
    </row>
    <row r="52" spans="1:29" ht="12.5">
      <c r="A52" s="45" t="s">
        <v>50</v>
      </c>
      <c r="B52" s="30">
        <f>SUM(B50:B51)</f>
        <v>3673957</v>
      </c>
      <c r="C52" s="46">
        <f>SUM(C50:C51)</f>
        <v>306163.08</v>
      </c>
      <c r="D52" s="46">
        <f>D51</f>
        <v>0</v>
      </c>
      <c r="E52" s="46">
        <f t="shared" ref="E52:AB52" si="9">E51</f>
        <v>0</v>
      </c>
      <c r="F52" s="46">
        <f t="shared" si="9"/>
        <v>0</v>
      </c>
      <c r="G52" s="46">
        <f t="shared" si="9"/>
        <v>0</v>
      </c>
      <c r="H52" s="46">
        <f t="shared" si="9"/>
        <v>0</v>
      </c>
      <c r="I52" s="46">
        <f t="shared" si="9"/>
        <v>0</v>
      </c>
      <c r="J52" s="46">
        <f t="shared" si="9"/>
        <v>173839.396824</v>
      </c>
      <c r="K52" s="46">
        <f t="shared" si="9"/>
        <v>132323.68317599999</v>
      </c>
      <c r="L52" s="46">
        <f t="shared" si="9"/>
        <v>0</v>
      </c>
      <c r="M52" s="46">
        <f t="shared" si="9"/>
        <v>0</v>
      </c>
      <c r="N52" s="46">
        <f t="shared" si="9"/>
        <v>0</v>
      </c>
      <c r="O52" s="46">
        <f t="shared" si="9"/>
        <v>0</v>
      </c>
      <c r="P52" s="46">
        <f t="shared" si="9"/>
        <v>0</v>
      </c>
      <c r="Q52" s="46">
        <f t="shared" si="9"/>
        <v>0</v>
      </c>
      <c r="R52" s="46">
        <f t="shared" si="9"/>
        <v>0</v>
      </c>
      <c r="S52" s="46">
        <f t="shared" si="9"/>
        <v>0</v>
      </c>
      <c r="T52" s="46">
        <f t="shared" si="9"/>
        <v>0</v>
      </c>
      <c r="U52" s="46">
        <f t="shared" si="9"/>
        <v>0</v>
      </c>
      <c r="V52" s="46">
        <f t="shared" si="9"/>
        <v>0</v>
      </c>
      <c r="W52" s="46">
        <f t="shared" si="9"/>
        <v>0</v>
      </c>
      <c r="X52" s="46">
        <f t="shared" si="9"/>
        <v>0</v>
      </c>
      <c r="Y52" s="46">
        <f t="shared" si="9"/>
        <v>0</v>
      </c>
      <c r="Z52" s="46">
        <f t="shared" si="9"/>
        <v>0</v>
      </c>
      <c r="AA52" s="46">
        <f t="shared" si="9"/>
        <v>0</v>
      </c>
      <c r="AB52" s="46">
        <f t="shared" si="9"/>
        <v>0</v>
      </c>
      <c r="AC52" s="56"/>
    </row>
    <row r="53" spans="1:29">
      <c r="AC53" s="56"/>
    </row>
    <row r="54" spans="1:29">
      <c r="AC54" s="56"/>
    </row>
    <row r="55" spans="1:29">
      <c r="AC55" s="56"/>
    </row>
    <row r="56" spans="1:29">
      <c r="AC56" s="56"/>
    </row>
    <row r="57" spans="1:29">
      <c r="AC57" s="56"/>
    </row>
    <row r="89" spans="1:30" s="14" customFormat="1">
      <c r="A89" s="76"/>
      <c r="C89" s="166"/>
      <c r="D89" s="32"/>
      <c r="E89" s="32"/>
      <c r="F89" s="32"/>
      <c r="G89" s="6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C89" s="32"/>
      <c r="AD89" s="32"/>
    </row>
  </sheetData>
  <mergeCells count="6">
    <mergeCell ref="A1:Y1"/>
    <mergeCell ref="D46:Y46"/>
    <mergeCell ref="D5:Y5"/>
    <mergeCell ref="D16:Y16"/>
    <mergeCell ref="D26:Y26"/>
    <mergeCell ref="D36:Y36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September 2025</vt:lpstr>
      <vt:lpstr>TEC_Rates</vt:lpstr>
      <vt:lpstr>DEOK Adjs.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2022-01-26T15:23:01Z</dcterms:created>
  <dcterms:modified xsi:type="dcterms:W3CDTF">2025-10-06T18:53:07Z</dcterms:modified>
  <cp:category/>
</cp:coreProperties>
</file>