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13_ncr:1_{4D57B3BD-4B12-4BC7-B6C0-BD1A30BA1D65}" xr6:coauthVersionLast="47" xr6:coauthVersionMax="47" xr10:uidLastSave="{00000000-0000-0000-0000-000000000000}"/>
  <bookViews>
    <workbookView xWindow="25080" yWindow="-120" windowWidth="25440" windowHeight="15990" tabRatio="591" xr2:uid="{00000000-000D-0000-FFFF-FFFF00000000}"/>
  </bookViews>
  <sheets>
    <sheet name="February 2026" sheetId="2" r:id="rId1"/>
    <sheet name="TEC_Rates" sheetId="3" r:id="rId2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75" i="2" l="1"/>
  <c r="C1373" i="2"/>
  <c r="C1371" i="2"/>
  <c r="C1369" i="2"/>
  <c r="C1367" i="2"/>
  <c r="C1365" i="2"/>
  <c r="C1544" i="2"/>
  <c r="B1570" i="2"/>
  <c r="C1570" i="2" s="1"/>
  <c r="B1568" i="2"/>
  <c r="C1568" i="2" s="1"/>
  <c r="B1566" i="2"/>
  <c r="C1566" i="2" s="1"/>
  <c r="N1567" i="2" s="1"/>
  <c r="B1564" i="2"/>
  <c r="C1564" i="2" s="1"/>
  <c r="B1562" i="2"/>
  <c r="C1562" i="2" s="1"/>
  <c r="B1560" i="2"/>
  <c r="C1560" i="2" s="1"/>
  <c r="B1558" i="2"/>
  <c r="C1558" i="2" s="1"/>
  <c r="B1556" i="2"/>
  <c r="B1554" i="2"/>
  <c r="C1554" i="2" s="1"/>
  <c r="B1552" i="2"/>
  <c r="C1552" i="2" s="1"/>
  <c r="X1553" i="2" s="1"/>
  <c r="R1543" i="2"/>
  <c r="Q1543" i="2"/>
  <c r="F1543" i="2"/>
  <c r="E1543" i="2"/>
  <c r="C1542" i="2"/>
  <c r="AB1543" i="2" s="1"/>
  <c r="B1540" i="2"/>
  <c r="C1540" i="2" s="1"/>
  <c r="T1541" i="2" s="1"/>
  <c r="B1538" i="2"/>
  <c r="C1538" i="2" s="1"/>
  <c r="B1536" i="2"/>
  <c r="C1536" i="2" s="1"/>
  <c r="Z1537" i="2" s="1"/>
  <c r="B1534" i="2"/>
  <c r="C1534" i="2" s="1"/>
  <c r="B1532" i="2"/>
  <c r="C1532" i="2" s="1"/>
  <c r="H1533" i="2" s="1"/>
  <c r="B1530" i="2"/>
  <c r="C1530" i="2" s="1"/>
  <c r="W1531" i="2" s="1"/>
  <c r="AB1529" i="2"/>
  <c r="Y1529" i="2"/>
  <c r="W1529" i="2"/>
  <c r="V1529" i="2"/>
  <c r="S1529" i="2"/>
  <c r="P1529" i="2"/>
  <c r="N1529" i="2"/>
  <c r="M1529" i="2"/>
  <c r="K1529" i="2"/>
  <c r="J1529" i="2"/>
  <c r="G1529" i="2"/>
  <c r="D1529" i="2"/>
  <c r="C1528" i="2"/>
  <c r="X1529" i="2" s="1"/>
  <c r="B1526" i="2"/>
  <c r="C1526" i="2" s="1"/>
  <c r="B1524" i="2"/>
  <c r="C1524" i="2" s="1"/>
  <c r="B1522" i="2"/>
  <c r="C1522" i="2" s="1"/>
  <c r="B1520" i="2"/>
  <c r="C1520" i="2" s="1"/>
  <c r="B1518" i="2"/>
  <c r="C1518" i="2" s="1"/>
  <c r="B1516" i="2"/>
  <c r="C1516" i="2" s="1"/>
  <c r="B1506" i="2"/>
  <c r="C1506" i="2" s="1"/>
  <c r="B1504" i="2"/>
  <c r="C1504" i="2" s="1"/>
  <c r="C1502" i="2"/>
  <c r="S1503" i="2" s="1"/>
  <c r="B1502" i="2"/>
  <c r="C1500" i="2"/>
  <c r="T1501" i="2" s="1"/>
  <c r="B1500" i="2"/>
  <c r="B1498" i="2"/>
  <c r="C1498" i="2" s="1"/>
  <c r="B1496" i="2"/>
  <c r="B989" i="2"/>
  <c r="B458" i="2"/>
  <c r="C458" i="2" s="1"/>
  <c r="B456" i="2"/>
  <c r="C456" i="2" s="1"/>
  <c r="S457" i="2" s="1"/>
  <c r="B454" i="2"/>
  <c r="C454" i="2" s="1"/>
  <c r="B452" i="2"/>
  <c r="C452" i="2"/>
  <c r="B450" i="2"/>
  <c r="C450" i="2" s="1"/>
  <c r="B448" i="2"/>
  <c r="C448" i="2" s="1"/>
  <c r="B446" i="2"/>
  <c r="B444" i="2"/>
  <c r="B440" i="2"/>
  <c r="B438" i="2"/>
  <c r="B436" i="2"/>
  <c r="B434" i="2"/>
  <c r="B432" i="2"/>
  <c r="B430" i="2"/>
  <c r="B422" i="2"/>
  <c r="B420" i="2"/>
  <c r="B418" i="2"/>
  <c r="B416" i="2"/>
  <c r="B414" i="2"/>
  <c r="B412" i="2"/>
  <c r="B410" i="2"/>
  <c r="B408" i="2"/>
  <c r="B426" i="2"/>
  <c r="B424" i="2"/>
  <c r="B404" i="2"/>
  <c r="B402" i="2"/>
  <c r="B384" i="2"/>
  <c r="B382" i="2"/>
  <c r="B400" i="2"/>
  <c r="B398" i="2"/>
  <c r="B394" i="2"/>
  <c r="B392" i="2"/>
  <c r="B364" i="2"/>
  <c r="B362" i="2"/>
  <c r="B376" i="2"/>
  <c r="B374" i="2"/>
  <c r="B336" i="2"/>
  <c r="B334" i="2"/>
  <c r="B332" i="2"/>
  <c r="B330" i="2"/>
  <c r="C370" i="2"/>
  <c r="B340" i="2"/>
  <c r="B338" i="2"/>
  <c r="B368" i="2"/>
  <c r="B366" i="2"/>
  <c r="B322" i="2"/>
  <c r="B320" i="2"/>
  <c r="B314" i="2"/>
  <c r="B312" i="2"/>
  <c r="B318" i="2"/>
  <c r="B316" i="2"/>
  <c r="B310" i="2"/>
  <c r="B308" i="2"/>
  <c r="B358" i="2"/>
  <c r="B356" i="2"/>
  <c r="B294" i="2"/>
  <c r="B292" i="2"/>
  <c r="B290" i="2"/>
  <c r="B288" i="2"/>
  <c r="B286" i="2"/>
  <c r="B284" i="2"/>
  <c r="B282" i="2"/>
  <c r="B280" i="2"/>
  <c r="B266" i="2"/>
  <c r="B264" i="2"/>
  <c r="C342" i="2"/>
  <c r="B300" i="2"/>
  <c r="B298" i="2"/>
  <c r="B252" i="2"/>
  <c r="B250" i="2"/>
  <c r="B274" i="2"/>
  <c r="B272" i="2"/>
  <c r="B306" i="2"/>
  <c r="B304" i="2"/>
  <c r="B270" i="2"/>
  <c r="B268" i="2"/>
  <c r="C246" i="2"/>
  <c r="B260" i="2"/>
  <c r="B258" i="2"/>
  <c r="AB1527" i="2" l="1"/>
  <c r="Y1527" i="2"/>
  <c r="P1527" i="2"/>
  <c r="O1527" i="2"/>
  <c r="AA1527" i="2"/>
  <c r="AB1517" i="2"/>
  <c r="AA1517" i="2"/>
  <c r="S1517" i="2"/>
  <c r="W1499" i="2"/>
  <c r="V1499" i="2"/>
  <c r="U1499" i="2"/>
  <c r="J1499" i="2"/>
  <c r="Y1499" i="2"/>
  <c r="X1499" i="2"/>
  <c r="M1499" i="2"/>
  <c r="L1499" i="2"/>
  <c r="I1499" i="2"/>
  <c r="Q1525" i="2"/>
  <c r="G1525" i="2"/>
  <c r="F1525" i="2"/>
  <c r="D1525" i="2"/>
  <c r="R1525" i="2"/>
  <c r="P1525" i="2"/>
  <c r="AB1525" i="2"/>
  <c r="S1525" i="2"/>
  <c r="W1507" i="2"/>
  <c r="X1507" i="2"/>
  <c r="V1507" i="2"/>
  <c r="U1507" i="2"/>
  <c r="M1507" i="2"/>
  <c r="L1507" i="2"/>
  <c r="J1507" i="2"/>
  <c r="I1507" i="2"/>
  <c r="Y1507" i="2"/>
  <c r="AB1565" i="2"/>
  <c r="R1565" i="2"/>
  <c r="Q1565" i="2"/>
  <c r="F1565" i="2"/>
  <c r="E1565" i="2"/>
  <c r="O1519" i="2"/>
  <c r="AB1519" i="2"/>
  <c r="AA1519" i="2"/>
  <c r="W1521" i="2"/>
  <c r="Y1521" i="2"/>
  <c r="X1521" i="2"/>
  <c r="J1521" i="2"/>
  <c r="I1521" i="2"/>
  <c r="V1521" i="2"/>
  <c r="U1521" i="2"/>
  <c r="R1521" i="2"/>
  <c r="M1521" i="2"/>
  <c r="L1521" i="2"/>
  <c r="T1523" i="2"/>
  <c r="F1523" i="2"/>
  <c r="V1523" i="2"/>
  <c r="G1523" i="2"/>
  <c r="U1523" i="2"/>
  <c r="S1523" i="2"/>
  <c r="S1544" i="2" s="1"/>
  <c r="R1523" i="2"/>
  <c r="I1523" i="2"/>
  <c r="J1523" i="2"/>
  <c r="G1501" i="2"/>
  <c r="I1501" i="2"/>
  <c r="F1501" i="2"/>
  <c r="L1501" i="2"/>
  <c r="B1572" i="2"/>
  <c r="S1501" i="2"/>
  <c r="C1556" i="2"/>
  <c r="J1501" i="2"/>
  <c r="U1501" i="2"/>
  <c r="H1541" i="2"/>
  <c r="V1501" i="2"/>
  <c r="S1541" i="2"/>
  <c r="R1501" i="2"/>
  <c r="B1508" i="2"/>
  <c r="C1496" i="2"/>
  <c r="X1501" i="2"/>
  <c r="Z1529" i="2"/>
  <c r="Y1559" i="2"/>
  <c r="M1559" i="2"/>
  <c r="X1559" i="2"/>
  <c r="L1559" i="2"/>
  <c r="W1559" i="2"/>
  <c r="K1559" i="2"/>
  <c r="V1559" i="2"/>
  <c r="J1559" i="2"/>
  <c r="U1559" i="2"/>
  <c r="I1559" i="2"/>
  <c r="T1559" i="2"/>
  <c r="H1559" i="2"/>
  <c r="S1559" i="2"/>
  <c r="G1559" i="2"/>
  <c r="R1559" i="2"/>
  <c r="F1559" i="2"/>
  <c r="Q1559" i="2"/>
  <c r="E1559" i="2"/>
  <c r="AB1559" i="2"/>
  <c r="P1559" i="2"/>
  <c r="D1559" i="2"/>
  <c r="AA1559" i="2"/>
  <c r="Z1559" i="2"/>
  <c r="O1559" i="2"/>
  <c r="N1559" i="2"/>
  <c r="G1533" i="2"/>
  <c r="S1533" i="2"/>
  <c r="L1553" i="2"/>
  <c r="S1563" i="2"/>
  <c r="G1563" i="2"/>
  <c r="R1563" i="2"/>
  <c r="F1563" i="2"/>
  <c r="Q1563" i="2"/>
  <c r="E1563" i="2"/>
  <c r="AB1563" i="2"/>
  <c r="P1563" i="2"/>
  <c r="D1563" i="2"/>
  <c r="AA1563" i="2"/>
  <c r="O1563" i="2"/>
  <c r="Z1563" i="2"/>
  <c r="N1563" i="2"/>
  <c r="Y1563" i="2"/>
  <c r="M1563" i="2"/>
  <c r="X1563" i="2"/>
  <c r="L1563" i="2"/>
  <c r="W1563" i="2"/>
  <c r="K1563" i="2"/>
  <c r="V1563" i="2"/>
  <c r="J1563" i="2"/>
  <c r="U1563" i="2"/>
  <c r="I1563" i="2"/>
  <c r="V1569" i="2"/>
  <c r="J1569" i="2"/>
  <c r="U1569" i="2"/>
  <c r="I1569" i="2"/>
  <c r="T1569" i="2"/>
  <c r="H1569" i="2"/>
  <c r="S1569" i="2"/>
  <c r="G1569" i="2"/>
  <c r="R1569" i="2"/>
  <c r="F1569" i="2"/>
  <c r="Q1569" i="2"/>
  <c r="E1569" i="2"/>
  <c r="AB1569" i="2"/>
  <c r="P1569" i="2"/>
  <c r="D1569" i="2"/>
  <c r="AA1569" i="2"/>
  <c r="O1569" i="2"/>
  <c r="Z1569" i="2"/>
  <c r="N1569" i="2"/>
  <c r="Y1569" i="2"/>
  <c r="M1569" i="2"/>
  <c r="X1569" i="2"/>
  <c r="L1569" i="2"/>
  <c r="X1537" i="2"/>
  <c r="L1537" i="2"/>
  <c r="W1537" i="2"/>
  <c r="K1537" i="2"/>
  <c r="V1537" i="2"/>
  <c r="J1537" i="2"/>
  <c r="U1537" i="2"/>
  <c r="I1537" i="2"/>
  <c r="T1537" i="2"/>
  <c r="H1537" i="2"/>
  <c r="S1537" i="2"/>
  <c r="G1537" i="2"/>
  <c r="R1537" i="2"/>
  <c r="F1537" i="2"/>
  <c r="Q1537" i="2"/>
  <c r="E1537" i="2"/>
  <c r="AB1537" i="2"/>
  <c r="P1537" i="2"/>
  <c r="D1537" i="2"/>
  <c r="AA1537" i="2"/>
  <c r="O1537" i="2"/>
  <c r="M1537" i="2"/>
  <c r="Z1567" i="2"/>
  <c r="T1533" i="2"/>
  <c r="U1539" i="2"/>
  <c r="I1539" i="2"/>
  <c r="T1539" i="2"/>
  <c r="H1539" i="2"/>
  <c r="S1539" i="2"/>
  <c r="G1539" i="2"/>
  <c r="R1539" i="2"/>
  <c r="F1539" i="2"/>
  <c r="Q1539" i="2"/>
  <c r="E1539" i="2"/>
  <c r="AB1539" i="2"/>
  <c r="P1539" i="2"/>
  <c r="D1539" i="2"/>
  <c r="AA1539" i="2"/>
  <c r="O1539" i="2"/>
  <c r="Z1539" i="2"/>
  <c r="N1539" i="2"/>
  <c r="Y1539" i="2"/>
  <c r="M1539" i="2"/>
  <c r="X1539" i="2"/>
  <c r="L1539" i="2"/>
  <c r="W1553" i="2"/>
  <c r="H1563" i="2"/>
  <c r="K1569" i="2"/>
  <c r="F1503" i="2"/>
  <c r="AA1535" i="2"/>
  <c r="O1535" i="2"/>
  <c r="Z1535" i="2"/>
  <c r="N1535" i="2"/>
  <c r="Y1535" i="2"/>
  <c r="M1535" i="2"/>
  <c r="X1535" i="2"/>
  <c r="L1535" i="2"/>
  <c r="W1535" i="2"/>
  <c r="K1535" i="2"/>
  <c r="V1535" i="2"/>
  <c r="J1535" i="2"/>
  <c r="U1535" i="2"/>
  <c r="I1535" i="2"/>
  <c r="T1535" i="2"/>
  <c r="H1535" i="2"/>
  <c r="S1535" i="2"/>
  <c r="G1535" i="2"/>
  <c r="R1535" i="2"/>
  <c r="F1535" i="2"/>
  <c r="J1539" i="2"/>
  <c r="T1563" i="2"/>
  <c r="W1569" i="2"/>
  <c r="Z1505" i="2"/>
  <c r="N1505" i="2"/>
  <c r="W1505" i="2"/>
  <c r="K1505" i="2"/>
  <c r="U1505" i="2"/>
  <c r="V1505" i="2"/>
  <c r="J1505" i="2"/>
  <c r="I1505" i="2"/>
  <c r="T1505" i="2"/>
  <c r="H1505" i="2"/>
  <c r="F1505" i="2"/>
  <c r="S1505" i="2"/>
  <c r="G1505" i="2"/>
  <c r="R1505" i="2"/>
  <c r="Q1505" i="2"/>
  <c r="E1505" i="2"/>
  <c r="V1561" i="2"/>
  <c r="J1561" i="2"/>
  <c r="U1561" i="2"/>
  <c r="I1561" i="2"/>
  <c r="T1561" i="2"/>
  <c r="H1561" i="2"/>
  <c r="S1561" i="2"/>
  <c r="G1561" i="2"/>
  <c r="R1561" i="2"/>
  <c r="F1561" i="2"/>
  <c r="Q1561" i="2"/>
  <c r="E1561" i="2"/>
  <c r="AB1561" i="2"/>
  <c r="P1561" i="2"/>
  <c r="D1561" i="2"/>
  <c r="AA1561" i="2"/>
  <c r="O1561" i="2"/>
  <c r="Z1561" i="2"/>
  <c r="N1561" i="2"/>
  <c r="Y1561" i="2"/>
  <c r="M1561" i="2"/>
  <c r="X1561" i="2"/>
  <c r="K1561" i="2"/>
  <c r="L1505" i="2"/>
  <c r="N1537" i="2"/>
  <c r="W1561" i="2"/>
  <c r="O1503" i="2"/>
  <c r="D1517" i="2"/>
  <c r="R1503" i="2"/>
  <c r="F1517" i="2"/>
  <c r="U1531" i="2"/>
  <c r="I1531" i="2"/>
  <c r="T1531" i="2"/>
  <c r="S1531" i="2"/>
  <c r="G1531" i="2"/>
  <c r="R1531" i="2"/>
  <c r="F1531" i="2"/>
  <c r="Q1531" i="2"/>
  <c r="E1531" i="2"/>
  <c r="AB1531" i="2"/>
  <c r="P1531" i="2"/>
  <c r="D1531" i="2"/>
  <c r="AA1531" i="2"/>
  <c r="O1531" i="2"/>
  <c r="Z1531" i="2"/>
  <c r="N1531" i="2"/>
  <c r="Y1531" i="2"/>
  <c r="M1531" i="2"/>
  <c r="X1531" i="2"/>
  <c r="L1531" i="2"/>
  <c r="D1535" i="2"/>
  <c r="K1539" i="2"/>
  <c r="S1555" i="2"/>
  <c r="G1555" i="2"/>
  <c r="R1555" i="2"/>
  <c r="F1555" i="2"/>
  <c r="Q1555" i="2"/>
  <c r="E1555" i="2"/>
  <c r="AB1555" i="2"/>
  <c r="P1555" i="2"/>
  <c r="D1555" i="2"/>
  <c r="AA1555" i="2"/>
  <c r="O1555" i="2"/>
  <c r="Z1555" i="2"/>
  <c r="N1555" i="2"/>
  <c r="Y1555" i="2"/>
  <c r="M1555" i="2"/>
  <c r="X1555" i="2"/>
  <c r="L1555" i="2"/>
  <c r="W1555" i="2"/>
  <c r="K1555" i="2"/>
  <c r="V1555" i="2"/>
  <c r="J1555" i="2"/>
  <c r="S1571" i="2"/>
  <c r="G1571" i="2"/>
  <c r="R1571" i="2"/>
  <c r="F1571" i="2"/>
  <c r="Q1571" i="2"/>
  <c r="E1571" i="2"/>
  <c r="AB1571" i="2"/>
  <c r="P1571" i="2"/>
  <c r="D1571" i="2"/>
  <c r="AA1571" i="2"/>
  <c r="O1571" i="2"/>
  <c r="Z1571" i="2"/>
  <c r="N1571" i="2"/>
  <c r="Y1571" i="2"/>
  <c r="M1571" i="2"/>
  <c r="X1571" i="2"/>
  <c r="L1571" i="2"/>
  <c r="W1571" i="2"/>
  <c r="K1571" i="2"/>
  <c r="V1571" i="2"/>
  <c r="J1571" i="2"/>
  <c r="U1571" i="2"/>
  <c r="I1571" i="2"/>
  <c r="M1505" i="2"/>
  <c r="Z1497" i="2"/>
  <c r="N1497" i="2"/>
  <c r="W1497" i="2"/>
  <c r="K1497" i="2"/>
  <c r="V1497" i="2"/>
  <c r="J1497" i="2"/>
  <c r="U1497" i="2"/>
  <c r="I1497" i="2"/>
  <c r="I1508" i="2" s="1"/>
  <c r="T1497" i="2"/>
  <c r="H1497" i="2"/>
  <c r="S1497" i="2"/>
  <c r="G1497" i="2"/>
  <c r="F1497" i="2"/>
  <c r="R1497" i="2"/>
  <c r="Q1497" i="2"/>
  <c r="E1497" i="2"/>
  <c r="G1503" i="2"/>
  <c r="D1497" i="2"/>
  <c r="X1505" i="2"/>
  <c r="L1519" i="2"/>
  <c r="O1497" i="2"/>
  <c r="AA1505" i="2"/>
  <c r="G1517" i="2"/>
  <c r="H1531" i="2"/>
  <c r="E1535" i="2"/>
  <c r="V1539" i="2"/>
  <c r="B1544" i="2"/>
  <c r="H1555" i="2"/>
  <c r="H1571" i="2"/>
  <c r="Q1503" i="2"/>
  <c r="E1503" i="2"/>
  <c r="Z1503" i="2"/>
  <c r="N1503" i="2"/>
  <c r="L1503" i="2"/>
  <c r="Y1503" i="2"/>
  <c r="M1503" i="2"/>
  <c r="X1503" i="2"/>
  <c r="W1503" i="2"/>
  <c r="K1503" i="2"/>
  <c r="U1503" i="2"/>
  <c r="I1503" i="2"/>
  <c r="V1503" i="2"/>
  <c r="J1503" i="2"/>
  <c r="T1503" i="2"/>
  <c r="H1503" i="2"/>
  <c r="D1503" i="2"/>
  <c r="V1553" i="2"/>
  <c r="J1553" i="2"/>
  <c r="C1572" i="2"/>
  <c r="U1553" i="2"/>
  <c r="I1553" i="2"/>
  <c r="T1553" i="2"/>
  <c r="H1553" i="2"/>
  <c r="S1553" i="2"/>
  <c r="G1553" i="2"/>
  <c r="R1553" i="2"/>
  <c r="F1553" i="2"/>
  <c r="Q1553" i="2"/>
  <c r="E1553" i="2"/>
  <c r="AB1553" i="2"/>
  <c r="P1553" i="2"/>
  <c r="D1553" i="2"/>
  <c r="AA1553" i="2"/>
  <c r="O1553" i="2"/>
  <c r="Z1553" i="2"/>
  <c r="N1553" i="2"/>
  <c r="Y1553" i="2"/>
  <c r="M1553" i="2"/>
  <c r="Y1537" i="2"/>
  <c r="Z1519" i="2"/>
  <c r="N1519" i="2"/>
  <c r="W1519" i="2"/>
  <c r="K1519" i="2"/>
  <c r="I1519" i="2"/>
  <c r="V1519" i="2"/>
  <c r="J1519" i="2"/>
  <c r="U1519" i="2"/>
  <c r="T1519" i="2"/>
  <c r="H1519" i="2"/>
  <c r="S1519" i="2"/>
  <c r="G1519" i="2"/>
  <c r="R1519" i="2"/>
  <c r="F1519" i="2"/>
  <c r="Q1519" i="2"/>
  <c r="E1519" i="2"/>
  <c r="P1503" i="2"/>
  <c r="M1519" i="2"/>
  <c r="O1517" i="2"/>
  <c r="Z1527" i="2"/>
  <c r="N1527" i="2"/>
  <c r="X1527" i="2"/>
  <c r="L1527" i="2"/>
  <c r="W1527" i="2"/>
  <c r="K1527" i="2"/>
  <c r="V1527" i="2"/>
  <c r="J1527" i="2"/>
  <c r="U1527" i="2"/>
  <c r="I1527" i="2"/>
  <c r="T1527" i="2"/>
  <c r="H1527" i="2"/>
  <c r="S1527" i="2"/>
  <c r="G1527" i="2"/>
  <c r="R1527" i="2"/>
  <c r="F1527" i="2"/>
  <c r="Q1527" i="2"/>
  <c r="E1527" i="2"/>
  <c r="J1531" i="2"/>
  <c r="P1535" i="2"/>
  <c r="W1539" i="2"/>
  <c r="I1555" i="2"/>
  <c r="T1571" i="2"/>
  <c r="D1505" i="2"/>
  <c r="R1533" i="2"/>
  <c r="F1533" i="2"/>
  <c r="Q1533" i="2"/>
  <c r="E1533" i="2"/>
  <c r="AB1533" i="2"/>
  <c r="P1533" i="2"/>
  <c r="D1533" i="2"/>
  <c r="AA1533" i="2"/>
  <c r="O1533" i="2"/>
  <c r="Z1533" i="2"/>
  <c r="N1533" i="2"/>
  <c r="Y1533" i="2"/>
  <c r="M1533" i="2"/>
  <c r="X1533" i="2"/>
  <c r="L1533" i="2"/>
  <c r="W1533" i="2"/>
  <c r="K1533" i="2"/>
  <c r="V1533" i="2"/>
  <c r="J1533" i="2"/>
  <c r="U1533" i="2"/>
  <c r="I1533" i="2"/>
  <c r="O1505" i="2"/>
  <c r="Q1517" i="2"/>
  <c r="E1517" i="2"/>
  <c r="Z1517" i="2"/>
  <c r="N1517" i="2"/>
  <c r="Y1517" i="2"/>
  <c r="M1517" i="2"/>
  <c r="X1517" i="2"/>
  <c r="L1517" i="2"/>
  <c r="W1517" i="2"/>
  <c r="K1517" i="2"/>
  <c r="V1517" i="2"/>
  <c r="J1517" i="2"/>
  <c r="U1517" i="2"/>
  <c r="I1517" i="2"/>
  <c r="T1517" i="2"/>
  <c r="H1517" i="2"/>
  <c r="K1531" i="2"/>
  <c r="Q1535" i="2"/>
  <c r="R1541" i="2"/>
  <c r="F1541" i="2"/>
  <c r="Q1541" i="2"/>
  <c r="E1541" i="2"/>
  <c r="AB1541" i="2"/>
  <c r="P1541" i="2"/>
  <c r="D1541" i="2"/>
  <c r="AA1541" i="2"/>
  <c r="O1541" i="2"/>
  <c r="Z1541" i="2"/>
  <c r="N1541" i="2"/>
  <c r="Y1541" i="2"/>
  <c r="M1541" i="2"/>
  <c r="X1541" i="2"/>
  <c r="L1541" i="2"/>
  <c r="W1541" i="2"/>
  <c r="K1541" i="2"/>
  <c r="V1541" i="2"/>
  <c r="J1541" i="2"/>
  <c r="U1541" i="2"/>
  <c r="I1541" i="2"/>
  <c r="T1555" i="2"/>
  <c r="Y1567" i="2"/>
  <c r="M1567" i="2"/>
  <c r="X1567" i="2"/>
  <c r="L1567" i="2"/>
  <c r="W1567" i="2"/>
  <c r="K1567" i="2"/>
  <c r="V1567" i="2"/>
  <c r="J1567" i="2"/>
  <c r="U1567" i="2"/>
  <c r="I1567" i="2"/>
  <c r="T1567" i="2"/>
  <c r="H1567" i="2"/>
  <c r="S1567" i="2"/>
  <c r="G1567" i="2"/>
  <c r="R1567" i="2"/>
  <c r="F1567" i="2"/>
  <c r="Q1567" i="2"/>
  <c r="E1567" i="2"/>
  <c r="AB1567" i="2"/>
  <c r="P1567" i="2"/>
  <c r="D1567" i="2"/>
  <c r="AA1567" i="2"/>
  <c r="O1567" i="2"/>
  <c r="L1561" i="2"/>
  <c r="K1553" i="2"/>
  <c r="P1505" i="2"/>
  <c r="D1519" i="2"/>
  <c r="M1497" i="2"/>
  <c r="Y1505" i="2"/>
  <c r="P1497" i="2"/>
  <c r="AA1503" i="2"/>
  <c r="AB1505" i="2"/>
  <c r="P1519" i="2"/>
  <c r="X1497" i="2"/>
  <c r="AB1503" i="2"/>
  <c r="P1517" i="2"/>
  <c r="X1519" i="2"/>
  <c r="D1527" i="2"/>
  <c r="Y1497" i="2"/>
  <c r="R1517" i="2"/>
  <c r="Y1519" i="2"/>
  <c r="M1527" i="2"/>
  <c r="V1531" i="2"/>
  <c r="AB1535" i="2"/>
  <c r="G1541" i="2"/>
  <c r="U1555" i="2"/>
  <c r="N1499" i="2"/>
  <c r="Z1499" i="2"/>
  <c r="K1501" i="2"/>
  <c r="W1501" i="2"/>
  <c r="N1507" i="2"/>
  <c r="Z1507" i="2"/>
  <c r="N1521" i="2"/>
  <c r="Z1521" i="2"/>
  <c r="K1523" i="2"/>
  <c r="W1523" i="2"/>
  <c r="H1525" i="2"/>
  <c r="T1525" i="2"/>
  <c r="O1529" i="2"/>
  <c r="AA1529" i="2"/>
  <c r="G1543" i="2"/>
  <c r="S1543" i="2"/>
  <c r="G1557" i="2"/>
  <c r="S1557" i="2"/>
  <c r="G1565" i="2"/>
  <c r="S1565" i="2"/>
  <c r="O1507" i="2"/>
  <c r="AA1507" i="2"/>
  <c r="O1521" i="2"/>
  <c r="AA1521" i="2"/>
  <c r="L1523" i="2"/>
  <c r="X1523" i="2"/>
  <c r="I1525" i="2"/>
  <c r="U1525" i="2"/>
  <c r="H1543" i="2"/>
  <c r="T1543" i="2"/>
  <c r="H1557" i="2"/>
  <c r="T1557" i="2"/>
  <c r="H1565" i="2"/>
  <c r="T1565" i="2"/>
  <c r="AA1499" i="2"/>
  <c r="D1499" i="2"/>
  <c r="P1499" i="2"/>
  <c r="AB1499" i="2"/>
  <c r="M1501" i="2"/>
  <c r="Y1501" i="2"/>
  <c r="D1507" i="2"/>
  <c r="P1507" i="2"/>
  <c r="AB1507" i="2"/>
  <c r="D1521" i="2"/>
  <c r="P1521" i="2"/>
  <c r="AB1521" i="2"/>
  <c r="M1523" i="2"/>
  <c r="Y1523" i="2"/>
  <c r="J1525" i="2"/>
  <c r="V1525" i="2"/>
  <c r="E1529" i="2"/>
  <c r="Q1529" i="2"/>
  <c r="I1543" i="2"/>
  <c r="U1543" i="2"/>
  <c r="I1557" i="2"/>
  <c r="U1557" i="2"/>
  <c r="I1565" i="2"/>
  <c r="U1565" i="2"/>
  <c r="O1499" i="2"/>
  <c r="E1499" i="2"/>
  <c r="Q1499" i="2"/>
  <c r="N1501" i="2"/>
  <c r="Z1501" i="2"/>
  <c r="E1507" i="2"/>
  <c r="Q1507" i="2"/>
  <c r="E1521" i="2"/>
  <c r="Q1521" i="2"/>
  <c r="N1523" i="2"/>
  <c r="Z1523" i="2"/>
  <c r="K1525" i="2"/>
  <c r="W1525" i="2"/>
  <c r="F1529" i="2"/>
  <c r="R1529" i="2"/>
  <c r="J1543" i="2"/>
  <c r="V1543" i="2"/>
  <c r="V1557" i="2"/>
  <c r="J1565" i="2"/>
  <c r="V1565" i="2"/>
  <c r="F1499" i="2"/>
  <c r="O1501" i="2"/>
  <c r="F1521" i="2"/>
  <c r="O1523" i="2"/>
  <c r="AA1523" i="2"/>
  <c r="L1525" i="2"/>
  <c r="X1525" i="2"/>
  <c r="K1543" i="2"/>
  <c r="W1543" i="2"/>
  <c r="K1557" i="2"/>
  <c r="W1557" i="2"/>
  <c r="K1565" i="2"/>
  <c r="W1565" i="2"/>
  <c r="R1499" i="2"/>
  <c r="AA1501" i="2"/>
  <c r="F1507" i="2"/>
  <c r="G1499" i="2"/>
  <c r="S1499" i="2"/>
  <c r="D1501" i="2"/>
  <c r="P1501" i="2"/>
  <c r="AB1501" i="2"/>
  <c r="G1507" i="2"/>
  <c r="S1507" i="2"/>
  <c r="G1521" i="2"/>
  <c r="S1521" i="2"/>
  <c r="D1523" i="2"/>
  <c r="P1523" i="2"/>
  <c r="AB1523" i="2"/>
  <c r="M1525" i="2"/>
  <c r="Y1525" i="2"/>
  <c r="H1529" i="2"/>
  <c r="T1529" i="2"/>
  <c r="L1543" i="2"/>
  <c r="X1543" i="2"/>
  <c r="L1557" i="2"/>
  <c r="X1557" i="2"/>
  <c r="L1565" i="2"/>
  <c r="X1565" i="2"/>
  <c r="R1507" i="2"/>
  <c r="H1499" i="2"/>
  <c r="T1499" i="2"/>
  <c r="E1501" i="2"/>
  <c r="Q1501" i="2"/>
  <c r="H1507" i="2"/>
  <c r="T1507" i="2"/>
  <c r="H1521" i="2"/>
  <c r="T1521" i="2"/>
  <c r="E1523" i="2"/>
  <c r="Q1523" i="2"/>
  <c r="N1525" i="2"/>
  <c r="Z1525" i="2"/>
  <c r="I1529" i="2"/>
  <c r="U1529" i="2"/>
  <c r="M1543" i="2"/>
  <c r="Y1543" i="2"/>
  <c r="M1557" i="2"/>
  <c r="M1565" i="2"/>
  <c r="Y1565" i="2"/>
  <c r="O1525" i="2"/>
  <c r="AA1525" i="2"/>
  <c r="N1543" i="2"/>
  <c r="Z1543" i="2"/>
  <c r="N1557" i="2"/>
  <c r="Z1557" i="2"/>
  <c r="N1565" i="2"/>
  <c r="Z1565" i="2"/>
  <c r="O1543" i="2"/>
  <c r="AA1543" i="2"/>
  <c r="O1557" i="2"/>
  <c r="AA1557" i="2"/>
  <c r="O1565" i="2"/>
  <c r="AA1565" i="2"/>
  <c r="K1499" i="2"/>
  <c r="H1501" i="2"/>
  <c r="K1507" i="2"/>
  <c r="K1521" i="2"/>
  <c r="H1523" i="2"/>
  <c r="E1525" i="2"/>
  <c r="L1529" i="2"/>
  <c r="D1543" i="2"/>
  <c r="P1543" i="2"/>
  <c r="D1557" i="2"/>
  <c r="P1557" i="2"/>
  <c r="D1565" i="2"/>
  <c r="P1565" i="2"/>
  <c r="AB459" i="2"/>
  <c r="P459" i="2"/>
  <c r="D459" i="2"/>
  <c r="AA459" i="2"/>
  <c r="O459" i="2"/>
  <c r="N459" i="2"/>
  <c r="Y459" i="2"/>
  <c r="M459" i="2"/>
  <c r="X459" i="2"/>
  <c r="L459" i="2"/>
  <c r="Z459" i="2"/>
  <c r="W459" i="2"/>
  <c r="K459" i="2"/>
  <c r="F459" i="2"/>
  <c r="V459" i="2"/>
  <c r="J459" i="2"/>
  <c r="R459" i="2"/>
  <c r="E459" i="2"/>
  <c r="U459" i="2"/>
  <c r="I459" i="2"/>
  <c r="T459" i="2"/>
  <c r="H459" i="2"/>
  <c r="Q459" i="2"/>
  <c r="S459" i="2"/>
  <c r="G459" i="2"/>
  <c r="T457" i="2"/>
  <c r="U457" i="2"/>
  <c r="J457" i="2"/>
  <c r="V457" i="2"/>
  <c r="K457" i="2"/>
  <c r="W457" i="2"/>
  <c r="L457" i="2"/>
  <c r="X457" i="2"/>
  <c r="H457" i="2"/>
  <c r="M457" i="2"/>
  <c r="Y457" i="2"/>
  <c r="I457" i="2"/>
  <c r="N457" i="2"/>
  <c r="Z457" i="2"/>
  <c r="AA457" i="2"/>
  <c r="O457" i="2"/>
  <c r="D457" i="2"/>
  <c r="P457" i="2"/>
  <c r="AB457" i="2"/>
  <c r="E457" i="2"/>
  <c r="Q457" i="2"/>
  <c r="F457" i="2"/>
  <c r="R457" i="2"/>
  <c r="G457" i="2"/>
  <c r="S453" i="2"/>
  <c r="G453" i="2"/>
  <c r="T453" i="2"/>
  <c r="R453" i="2"/>
  <c r="F453" i="2"/>
  <c r="Q453" i="2"/>
  <c r="E453" i="2"/>
  <c r="AB453" i="2"/>
  <c r="P453" i="2"/>
  <c r="D453" i="2"/>
  <c r="AA453" i="2"/>
  <c r="O453" i="2"/>
  <c r="Z453" i="2"/>
  <c r="N453" i="2"/>
  <c r="M453" i="2"/>
  <c r="Y453" i="2"/>
  <c r="X453" i="2"/>
  <c r="L453" i="2"/>
  <c r="H453" i="2"/>
  <c r="W453" i="2"/>
  <c r="K453" i="2"/>
  <c r="I453" i="2"/>
  <c r="V453" i="2"/>
  <c r="J453" i="2"/>
  <c r="U453" i="2"/>
  <c r="AB455" i="2"/>
  <c r="P455" i="2"/>
  <c r="D455" i="2"/>
  <c r="N455" i="2"/>
  <c r="AA455" i="2"/>
  <c r="O455" i="2"/>
  <c r="Z455" i="2"/>
  <c r="Y455" i="2"/>
  <c r="M455" i="2"/>
  <c r="X455" i="2"/>
  <c r="L455" i="2"/>
  <c r="W455" i="2"/>
  <c r="K455" i="2"/>
  <c r="F455" i="2"/>
  <c r="V455" i="2"/>
  <c r="J455" i="2"/>
  <c r="U455" i="2"/>
  <c r="I455" i="2"/>
  <c r="R455" i="2"/>
  <c r="T455" i="2"/>
  <c r="H455" i="2"/>
  <c r="E455" i="2"/>
  <c r="S455" i="2"/>
  <c r="G455" i="2"/>
  <c r="Q455" i="2"/>
  <c r="AB449" i="2"/>
  <c r="H449" i="2"/>
  <c r="G449" i="2"/>
  <c r="I449" i="2"/>
  <c r="F449" i="2"/>
  <c r="U449" i="2"/>
  <c r="Y449" i="2"/>
  <c r="E449" i="2"/>
  <c r="M449" i="2"/>
  <c r="V449" i="2"/>
  <c r="T449" i="2"/>
  <c r="R449" i="2"/>
  <c r="J449" i="2"/>
  <c r="Q449" i="2"/>
  <c r="AB451" i="2"/>
  <c r="P451" i="2"/>
  <c r="D451" i="2"/>
  <c r="AA451" i="2"/>
  <c r="O451" i="2"/>
  <c r="K451" i="2"/>
  <c r="G451" i="2"/>
  <c r="F451" i="2"/>
  <c r="E451" i="2"/>
  <c r="Z451" i="2"/>
  <c r="N451" i="2"/>
  <c r="Y451" i="2"/>
  <c r="M451" i="2"/>
  <c r="Q451" i="2"/>
  <c r="X451" i="2"/>
  <c r="L451" i="2"/>
  <c r="W451" i="2"/>
  <c r="R451" i="2"/>
  <c r="V451" i="2"/>
  <c r="J451" i="2"/>
  <c r="S451" i="2"/>
  <c r="U451" i="2"/>
  <c r="I451" i="2"/>
  <c r="T451" i="2"/>
  <c r="H451" i="2"/>
  <c r="S449" i="2"/>
  <c r="K449" i="2"/>
  <c r="W449" i="2"/>
  <c r="L449" i="2"/>
  <c r="X449" i="2"/>
  <c r="N449" i="2"/>
  <c r="Z449" i="2"/>
  <c r="O449" i="2"/>
  <c r="AA449" i="2"/>
  <c r="D449" i="2"/>
  <c r="P449" i="2"/>
  <c r="B226" i="2"/>
  <c r="B224" i="2"/>
  <c r="B222" i="2"/>
  <c r="B220" i="2"/>
  <c r="B218" i="2"/>
  <c r="B216" i="2"/>
  <c r="B236" i="2"/>
  <c r="B234" i="2"/>
  <c r="C240" i="2"/>
  <c r="C212" i="2"/>
  <c r="B210" i="2"/>
  <c r="B208" i="2"/>
  <c r="B206" i="2"/>
  <c r="B204" i="2"/>
  <c r="C813" i="2"/>
  <c r="AA1544" i="2" l="1"/>
  <c r="X1572" i="2"/>
  <c r="AB1557" i="2"/>
  <c r="R1557" i="2"/>
  <c r="R1572" i="2" s="1"/>
  <c r="Q1557" i="2"/>
  <c r="E1557" i="2"/>
  <c r="E1572" i="2" s="1"/>
  <c r="F1557" i="2"/>
  <c r="AB1544" i="2"/>
  <c r="L1497" i="2"/>
  <c r="AA1497" i="2"/>
  <c r="AA1508" i="2" s="1"/>
  <c r="AB1497" i="2"/>
  <c r="AB1508" i="2" s="1"/>
  <c r="Y1508" i="2"/>
  <c r="F1572" i="2"/>
  <c r="O1508" i="2"/>
  <c r="L1508" i="2"/>
  <c r="T1508" i="2"/>
  <c r="Y1557" i="2"/>
  <c r="J1557" i="2"/>
  <c r="C1508" i="2"/>
  <c r="G1572" i="2"/>
  <c r="H1544" i="2"/>
  <c r="S1572" i="2"/>
  <c r="T1544" i="2"/>
  <c r="Y1544" i="2"/>
  <c r="N1572" i="2"/>
  <c r="E1544" i="2"/>
  <c r="E1508" i="2"/>
  <c r="U1544" i="2"/>
  <c r="AA1572" i="2"/>
  <c r="I1572" i="2"/>
  <c r="Q1508" i="2"/>
  <c r="K1508" i="2"/>
  <c r="M1572" i="2"/>
  <c r="Y1572" i="2"/>
  <c r="Z1572" i="2"/>
  <c r="I1544" i="2"/>
  <c r="O1572" i="2"/>
  <c r="Q1544" i="2"/>
  <c r="J1544" i="2"/>
  <c r="D1572" i="2"/>
  <c r="U1572" i="2"/>
  <c r="R1508" i="2"/>
  <c r="W1508" i="2"/>
  <c r="B460" i="2"/>
  <c r="K1572" i="2"/>
  <c r="P1544" i="2"/>
  <c r="N1544" i="2"/>
  <c r="D1508" i="2"/>
  <c r="H1572" i="2"/>
  <c r="V1508" i="2"/>
  <c r="V1544" i="2"/>
  <c r="P1572" i="2"/>
  <c r="F1508" i="2"/>
  <c r="N1508" i="2"/>
  <c r="F1544" i="2"/>
  <c r="P1508" i="2"/>
  <c r="K1544" i="2"/>
  <c r="AB1572" i="2"/>
  <c r="J1572" i="2"/>
  <c r="G1508" i="2"/>
  <c r="Z1508" i="2"/>
  <c r="W1572" i="2"/>
  <c r="J1508" i="2"/>
  <c r="X1508" i="2"/>
  <c r="L1572" i="2"/>
  <c r="W1544" i="2"/>
  <c r="V1572" i="2"/>
  <c r="G1544" i="2"/>
  <c r="S1508" i="2"/>
  <c r="D1544" i="2"/>
  <c r="X1544" i="2"/>
  <c r="M1544" i="2"/>
  <c r="U1508" i="2"/>
  <c r="Z1544" i="2"/>
  <c r="O1544" i="2"/>
  <c r="T1572" i="2"/>
  <c r="R1544" i="2"/>
  <c r="M1508" i="2"/>
  <c r="L1544" i="2"/>
  <c r="Q1572" i="2"/>
  <c r="H1508" i="2"/>
  <c r="C983" i="2"/>
  <c r="C981" i="2"/>
  <c r="AB982" i="2" s="1"/>
  <c r="C987" i="2"/>
  <c r="C985" i="2"/>
  <c r="C979" i="2"/>
  <c r="C977" i="2"/>
  <c r="C975" i="2"/>
  <c r="AA976" i="2" s="1"/>
  <c r="AB984" i="2" l="1"/>
  <c r="P984" i="2"/>
  <c r="D984" i="2"/>
  <c r="AA984" i="2"/>
  <c r="O984" i="2"/>
  <c r="M984" i="2"/>
  <c r="Z984" i="2"/>
  <c r="N984" i="2"/>
  <c r="Y984" i="2"/>
  <c r="E984" i="2"/>
  <c r="X984" i="2"/>
  <c r="L984" i="2"/>
  <c r="W984" i="2"/>
  <c r="K984" i="2"/>
  <c r="V984" i="2"/>
  <c r="J984" i="2"/>
  <c r="I984" i="2"/>
  <c r="F984" i="2"/>
  <c r="U984" i="2"/>
  <c r="T984" i="2"/>
  <c r="H984" i="2"/>
  <c r="R984" i="2"/>
  <c r="Q984" i="2"/>
  <c r="S984" i="2"/>
  <c r="G984" i="2"/>
  <c r="T982" i="2"/>
  <c r="J982" i="2"/>
  <c r="V982" i="2"/>
  <c r="Q982" i="2"/>
  <c r="F982" i="2"/>
  <c r="K982" i="2"/>
  <c r="W982" i="2"/>
  <c r="R982" i="2"/>
  <c r="S982" i="2"/>
  <c r="H982" i="2"/>
  <c r="X982" i="2"/>
  <c r="M982" i="2"/>
  <c r="Y982" i="2"/>
  <c r="E982" i="2"/>
  <c r="G982" i="2"/>
  <c r="U982" i="2"/>
  <c r="L982" i="2"/>
  <c r="N982" i="2"/>
  <c r="Z982" i="2"/>
  <c r="O982" i="2"/>
  <c r="AA982" i="2"/>
  <c r="I982" i="2"/>
  <c r="D982" i="2"/>
  <c r="P982" i="2"/>
  <c r="AB988" i="2"/>
  <c r="P988" i="2"/>
  <c r="D988" i="2"/>
  <c r="AA988" i="2"/>
  <c r="Y988" i="2"/>
  <c r="M988" i="2"/>
  <c r="X988" i="2"/>
  <c r="L988" i="2"/>
  <c r="G988" i="2"/>
  <c r="F988" i="2"/>
  <c r="W988" i="2"/>
  <c r="K988" i="2"/>
  <c r="I988" i="2"/>
  <c r="H988" i="2"/>
  <c r="O988" i="2"/>
  <c r="V988" i="2"/>
  <c r="J988" i="2"/>
  <c r="S988" i="2"/>
  <c r="Q988" i="2"/>
  <c r="N988" i="2"/>
  <c r="U988" i="2"/>
  <c r="T988" i="2"/>
  <c r="E988" i="2"/>
  <c r="Z988" i="2"/>
  <c r="R988" i="2"/>
  <c r="AB986" i="2"/>
  <c r="Q986" i="2"/>
  <c r="R986" i="2"/>
  <c r="E986" i="2"/>
  <c r="AB980" i="2"/>
  <c r="P980" i="2"/>
  <c r="D980" i="2"/>
  <c r="W980" i="2"/>
  <c r="V980" i="2"/>
  <c r="AA980" i="2"/>
  <c r="O980" i="2"/>
  <c r="I980" i="2"/>
  <c r="H980" i="2"/>
  <c r="G980" i="2"/>
  <c r="R980" i="2"/>
  <c r="F980" i="2"/>
  <c r="Q980" i="2"/>
  <c r="Z980" i="2"/>
  <c r="N980" i="2"/>
  <c r="K980" i="2"/>
  <c r="J980" i="2"/>
  <c r="Y980" i="2"/>
  <c r="M980" i="2"/>
  <c r="L980" i="2"/>
  <c r="S980" i="2"/>
  <c r="E980" i="2"/>
  <c r="X980" i="2"/>
  <c r="T980" i="2"/>
  <c r="U980" i="2"/>
  <c r="W986" i="2"/>
  <c r="L986" i="2"/>
  <c r="X986" i="2"/>
  <c r="F986" i="2"/>
  <c r="G986" i="2"/>
  <c r="S986" i="2"/>
  <c r="T986" i="2"/>
  <c r="I986" i="2"/>
  <c r="U986" i="2"/>
  <c r="J986" i="2"/>
  <c r="V986" i="2"/>
  <c r="K986" i="2"/>
  <c r="Y986" i="2"/>
  <c r="M986" i="2"/>
  <c r="N986" i="2"/>
  <c r="Z986" i="2"/>
  <c r="H986" i="2"/>
  <c r="AA986" i="2"/>
  <c r="O986" i="2"/>
  <c r="D986" i="2"/>
  <c r="P986" i="2"/>
  <c r="AB978" i="2"/>
  <c r="P978" i="2"/>
  <c r="D978" i="2"/>
  <c r="AA978" i="2"/>
  <c r="O978" i="2"/>
  <c r="S978" i="2"/>
  <c r="Q978" i="2"/>
  <c r="Z978" i="2"/>
  <c r="N978" i="2"/>
  <c r="T978" i="2"/>
  <c r="R978" i="2"/>
  <c r="Y978" i="2"/>
  <c r="M978" i="2"/>
  <c r="K978" i="2"/>
  <c r="H978" i="2"/>
  <c r="X978" i="2"/>
  <c r="L978" i="2"/>
  <c r="W978" i="2"/>
  <c r="F978" i="2"/>
  <c r="E978" i="2"/>
  <c r="V978" i="2"/>
  <c r="J978" i="2"/>
  <c r="U978" i="2"/>
  <c r="I978" i="2"/>
  <c r="G978" i="2"/>
  <c r="D976" i="2"/>
  <c r="P976" i="2"/>
  <c r="E976" i="2"/>
  <c r="R976" i="2"/>
  <c r="G976" i="2"/>
  <c r="S976" i="2"/>
  <c r="H976" i="2"/>
  <c r="I976" i="2"/>
  <c r="V976" i="2"/>
  <c r="W976" i="2"/>
  <c r="L976" i="2"/>
  <c r="X976" i="2"/>
  <c r="M976" i="2"/>
  <c r="Y976" i="2"/>
  <c r="AB976" i="2"/>
  <c r="Q976" i="2"/>
  <c r="F976" i="2"/>
  <c r="T976" i="2"/>
  <c r="U976" i="2"/>
  <c r="J976" i="2"/>
  <c r="K976" i="2"/>
  <c r="N976" i="2"/>
  <c r="Z976" i="2"/>
  <c r="O976" i="2"/>
  <c r="B1427" i="2" l="1"/>
  <c r="B1425" i="2"/>
  <c r="B1421" i="2"/>
  <c r="B1419" i="2"/>
  <c r="B1417" i="2"/>
  <c r="B1415" i="2"/>
  <c r="B1407" i="2"/>
  <c r="B1405" i="2"/>
  <c r="B1456" i="2" l="1"/>
  <c r="B1375" i="2" l="1"/>
  <c r="C1166" i="2" l="1"/>
  <c r="B1156" i="2"/>
  <c r="B1154" i="2"/>
  <c r="B1212" i="2" s="1"/>
  <c r="B1144" i="2"/>
  <c r="C1142" i="2"/>
  <c r="AB1143" i="2" s="1"/>
  <c r="B1308" i="2"/>
  <c r="C1296" i="2"/>
  <c r="C1294" i="2"/>
  <c r="C1290" i="2"/>
  <c r="I1143" i="2" l="1"/>
  <c r="Q1143" i="2"/>
  <c r="S1143" i="2"/>
  <c r="F1143" i="2"/>
  <c r="H1143" i="2"/>
  <c r="T1143" i="2"/>
  <c r="E1143" i="2"/>
  <c r="G1143" i="2"/>
  <c r="R1143" i="2"/>
  <c r="U1143" i="2"/>
  <c r="L1143" i="2"/>
  <c r="X1143" i="2"/>
  <c r="J1143" i="2"/>
  <c r="V1143" i="2"/>
  <c r="M1143" i="2"/>
  <c r="Y1143" i="2"/>
  <c r="O1143" i="2"/>
  <c r="AA1143" i="2"/>
  <c r="K1143" i="2"/>
  <c r="W1143" i="2"/>
  <c r="N1143" i="2"/>
  <c r="Z1143" i="2"/>
  <c r="D1143" i="2"/>
  <c r="P1143" i="2"/>
  <c r="B1345" i="2"/>
  <c r="B1343" i="2"/>
  <c r="B1341" i="2"/>
  <c r="C1326" i="2"/>
  <c r="C1316" i="2"/>
  <c r="C744" i="2"/>
  <c r="AB745" i="2" s="1"/>
  <c r="C606" i="2"/>
  <c r="C692" i="2"/>
  <c r="C630" i="2"/>
  <c r="C626" i="2"/>
  <c r="C622" i="2"/>
  <c r="C620" i="2"/>
  <c r="C610" i="2"/>
  <c r="C612" i="2"/>
  <c r="C614" i="2"/>
  <c r="C618" i="2"/>
  <c r="C616" i="2"/>
  <c r="B596" i="2"/>
  <c r="B598" i="2"/>
  <c r="B602" i="2"/>
  <c r="B600" i="2"/>
  <c r="B560" i="2"/>
  <c r="B562" i="2"/>
  <c r="B586" i="2"/>
  <c r="B584" i="2"/>
  <c r="B580" i="2"/>
  <c r="B582" i="2"/>
  <c r="B556" i="2"/>
  <c r="B558" i="2"/>
  <c r="B554" i="2"/>
  <c r="B552" i="2"/>
  <c r="B548" i="2"/>
  <c r="B550" i="2"/>
  <c r="B546" i="2"/>
  <c r="B544" i="2"/>
  <c r="B576" i="2"/>
  <c r="B578" i="2"/>
  <c r="B510" i="2"/>
  <c r="B508" i="2"/>
  <c r="B490" i="2"/>
  <c r="B488" i="2"/>
  <c r="B506" i="2"/>
  <c r="B504" i="2"/>
  <c r="B480" i="2"/>
  <c r="B478" i="2"/>
  <c r="B590" i="2"/>
  <c r="B588" i="2"/>
  <c r="B514" i="2"/>
  <c r="B512" i="2"/>
  <c r="B496" i="2"/>
  <c r="B494" i="2"/>
  <c r="C486" i="2"/>
  <c r="C474" i="2"/>
  <c r="B784" i="2"/>
  <c r="B782" i="2"/>
  <c r="B792" i="2"/>
  <c r="B790" i="2"/>
  <c r="B788" i="2"/>
  <c r="C788" i="2" s="1"/>
  <c r="B786" i="2"/>
  <c r="B780" i="2"/>
  <c r="B778" i="2"/>
  <c r="B768" i="2"/>
  <c r="B766" i="2"/>
  <c r="B764" i="2"/>
  <c r="B762" i="2"/>
  <c r="B760" i="2"/>
  <c r="B758" i="2"/>
  <c r="B756" i="2"/>
  <c r="B754" i="2"/>
  <c r="B746" i="2" l="1"/>
  <c r="B798" i="2"/>
  <c r="H745" i="2"/>
  <c r="L745" i="2"/>
  <c r="M745" i="2"/>
  <c r="G745" i="2"/>
  <c r="K745" i="2"/>
  <c r="Q745" i="2"/>
  <c r="R745" i="2"/>
  <c r="S745" i="2"/>
  <c r="T745" i="2"/>
  <c r="W745" i="2"/>
  <c r="E745" i="2"/>
  <c r="X745" i="2"/>
  <c r="F745" i="2"/>
  <c r="Y745" i="2"/>
  <c r="I745" i="2"/>
  <c r="U745" i="2"/>
  <c r="J745" i="2"/>
  <c r="V745" i="2"/>
  <c r="N745" i="2"/>
  <c r="Z745" i="2"/>
  <c r="O745" i="2"/>
  <c r="AA745" i="2"/>
  <c r="D745" i="2"/>
  <c r="P745" i="2"/>
  <c r="C1409" i="2"/>
  <c r="C1486" i="2" l="1"/>
  <c r="H1487" i="2" l="1"/>
  <c r="H1488" i="2" s="1"/>
  <c r="T1487" i="2"/>
  <c r="T1488" i="2" s="1"/>
  <c r="AA1487" i="2"/>
  <c r="AA1488" i="2" s="1"/>
  <c r="E1487" i="2"/>
  <c r="E1488" i="2" s="1"/>
  <c r="F1487" i="2"/>
  <c r="F1488" i="2" s="1"/>
  <c r="S1487" i="2"/>
  <c r="S1488" i="2" s="1"/>
  <c r="I1487" i="2"/>
  <c r="I1488" i="2" s="1"/>
  <c r="U1487" i="2"/>
  <c r="U1488" i="2" s="1"/>
  <c r="J1487" i="2"/>
  <c r="J1488" i="2" s="1"/>
  <c r="V1487" i="2"/>
  <c r="V1488" i="2" s="1"/>
  <c r="K1487" i="2"/>
  <c r="K1488" i="2" s="1"/>
  <c r="W1487" i="2"/>
  <c r="W1488" i="2" s="1"/>
  <c r="L1487" i="2"/>
  <c r="L1488" i="2" s="1"/>
  <c r="X1487" i="2"/>
  <c r="X1488" i="2" s="1"/>
  <c r="M1487" i="2"/>
  <c r="M1488" i="2" s="1"/>
  <c r="N1487" i="2"/>
  <c r="N1488" i="2" s="1"/>
  <c r="P1487" i="2"/>
  <c r="P1488" i="2" s="1"/>
  <c r="Y1487" i="2"/>
  <c r="Y1488" i="2" s="1"/>
  <c r="Z1487" i="2"/>
  <c r="Z1488" i="2" s="1"/>
  <c r="O1487" i="2"/>
  <c r="O1488" i="2" s="1"/>
  <c r="AB1487" i="2"/>
  <c r="AB1488" i="2" s="1"/>
  <c r="Q1487" i="2"/>
  <c r="Q1488" i="2" s="1"/>
  <c r="R1487" i="2"/>
  <c r="R1488" i="2" s="1"/>
  <c r="G1487" i="2"/>
  <c r="G1488" i="2" s="1"/>
  <c r="B1488" i="2"/>
  <c r="C1488" i="2"/>
  <c r="I9" i="3" s="1"/>
  <c r="D1487" i="2"/>
  <c r="D1488" i="2" s="1"/>
  <c r="B1476" i="2"/>
  <c r="B1474" i="2"/>
  <c r="C1474" i="2" s="1"/>
  <c r="B1472" i="2"/>
  <c r="C1472" i="2" s="1"/>
  <c r="B1470" i="2"/>
  <c r="C1470" i="2" s="1"/>
  <c r="B1468" i="2"/>
  <c r="C1468" i="2" s="1"/>
  <c r="B1466" i="2"/>
  <c r="C1464" i="2"/>
  <c r="C1466" i="2" l="1"/>
  <c r="AB1467" i="2" s="1"/>
  <c r="B1478" i="2"/>
  <c r="C1476" i="2"/>
  <c r="P1477" i="2" s="1"/>
  <c r="S1475" i="2"/>
  <c r="G1475" i="2"/>
  <c r="R1475" i="2"/>
  <c r="Q1475" i="2"/>
  <c r="E1475" i="2"/>
  <c r="P1475" i="2"/>
  <c r="AA1475" i="2"/>
  <c r="O1475" i="2"/>
  <c r="Z1475" i="2"/>
  <c r="X1475" i="2"/>
  <c r="F1475" i="2"/>
  <c r="AB1475" i="2"/>
  <c r="D1475" i="2"/>
  <c r="N1475" i="2"/>
  <c r="M1475" i="2"/>
  <c r="L1475" i="2"/>
  <c r="K1475" i="2"/>
  <c r="V1475" i="2"/>
  <c r="I1475" i="2"/>
  <c r="T1475" i="2"/>
  <c r="Y1475" i="2"/>
  <c r="W1475" i="2"/>
  <c r="J1475" i="2"/>
  <c r="U1475" i="2"/>
  <c r="H1475" i="2"/>
  <c r="X1469" i="2"/>
  <c r="L1469" i="2"/>
  <c r="W1469" i="2"/>
  <c r="K1469" i="2"/>
  <c r="U1469" i="2"/>
  <c r="I1469" i="2"/>
  <c r="S1469" i="2"/>
  <c r="G1469" i="2"/>
  <c r="E1469" i="2"/>
  <c r="P1469" i="2"/>
  <c r="O1469" i="2"/>
  <c r="N1469" i="2"/>
  <c r="Y1469" i="2"/>
  <c r="M1469" i="2"/>
  <c r="J1469" i="2"/>
  <c r="H1469" i="2"/>
  <c r="R1469" i="2"/>
  <c r="F1469" i="2"/>
  <c r="Q1469" i="2"/>
  <c r="AB1469" i="2"/>
  <c r="D1469" i="2"/>
  <c r="AA1469" i="2"/>
  <c r="Z1469" i="2"/>
  <c r="V1469" i="2"/>
  <c r="T1469" i="2"/>
  <c r="U1471" i="2"/>
  <c r="I1471" i="2"/>
  <c r="T1471" i="2"/>
  <c r="H1471" i="2"/>
  <c r="R1471" i="2"/>
  <c r="F1471" i="2"/>
  <c r="AB1471" i="2"/>
  <c r="P1471" i="2"/>
  <c r="D1471" i="2"/>
  <c r="M1471" i="2"/>
  <c r="L1471" i="2"/>
  <c r="K1471" i="2"/>
  <c r="V1471" i="2"/>
  <c r="J1471" i="2"/>
  <c r="G1471" i="2"/>
  <c r="E1471" i="2"/>
  <c r="AA1471" i="2"/>
  <c r="O1471" i="2"/>
  <c r="Y1471" i="2"/>
  <c r="X1471" i="2"/>
  <c r="W1471" i="2"/>
  <c r="Z1471" i="2"/>
  <c r="N1471" i="2"/>
  <c r="S1471" i="2"/>
  <c r="Q1471" i="2"/>
  <c r="R1473" i="2"/>
  <c r="F1473" i="2"/>
  <c r="Q1473" i="2"/>
  <c r="E1473" i="2"/>
  <c r="AA1473" i="2"/>
  <c r="O1473" i="2"/>
  <c r="Y1473" i="2"/>
  <c r="M1473" i="2"/>
  <c r="J1473" i="2"/>
  <c r="U1473" i="2"/>
  <c r="I1473" i="2"/>
  <c r="H1473" i="2"/>
  <c r="S1473" i="2"/>
  <c r="P1473" i="2"/>
  <c r="D1473" i="2"/>
  <c r="X1473" i="2"/>
  <c r="L1473" i="2"/>
  <c r="V1473" i="2"/>
  <c r="T1473" i="2"/>
  <c r="W1473" i="2"/>
  <c r="K1473" i="2"/>
  <c r="G1473" i="2"/>
  <c r="AB1473" i="2"/>
  <c r="N1473" i="2"/>
  <c r="Z1473" i="2"/>
  <c r="Z1465" i="2"/>
  <c r="P1465" i="2"/>
  <c r="D1465" i="2"/>
  <c r="I1465" i="2"/>
  <c r="J1465" i="2"/>
  <c r="W1465" i="2"/>
  <c r="L1465" i="2"/>
  <c r="X1465" i="2"/>
  <c r="N1465" i="2"/>
  <c r="AB1465" i="2"/>
  <c r="E1465" i="2"/>
  <c r="Q1465" i="2"/>
  <c r="G1465" i="2"/>
  <c r="S1465" i="2"/>
  <c r="H1465" i="2"/>
  <c r="T1465" i="2"/>
  <c r="U1465" i="2"/>
  <c r="V1465" i="2"/>
  <c r="K1465" i="2"/>
  <c r="M1465" i="2"/>
  <c r="Y1465" i="2"/>
  <c r="O1465" i="2"/>
  <c r="AA1465" i="2"/>
  <c r="F1465" i="2"/>
  <c r="R1465" i="2"/>
  <c r="O1467" i="2" l="1"/>
  <c r="E1467" i="2"/>
  <c r="Q1477" i="2"/>
  <c r="S1477" i="2"/>
  <c r="I1477" i="2"/>
  <c r="AA1477" i="2"/>
  <c r="E1477" i="2"/>
  <c r="W1467" i="2"/>
  <c r="F1477" i="2"/>
  <c r="C1478" i="2"/>
  <c r="S1467" i="2"/>
  <c r="F1467" i="2"/>
  <c r="H1467" i="2"/>
  <c r="Q1467" i="2"/>
  <c r="G1467" i="2"/>
  <c r="J1467" i="2"/>
  <c r="R1467" i="2"/>
  <c r="M1467" i="2"/>
  <c r="T1467" i="2"/>
  <c r="V1467" i="2"/>
  <c r="D1467" i="2"/>
  <c r="I1467" i="2"/>
  <c r="U1467" i="2"/>
  <c r="K1467" i="2"/>
  <c r="N1467" i="2"/>
  <c r="AA1467" i="2"/>
  <c r="Y1467" i="2"/>
  <c r="L1467" i="2"/>
  <c r="X1467" i="2"/>
  <c r="P1467" i="2"/>
  <c r="P1478" i="2" s="1"/>
  <c r="Z1467" i="2"/>
  <c r="AB1477" i="2"/>
  <c r="AB1478" i="2" s="1"/>
  <c r="Z1477" i="2"/>
  <c r="G1477" i="2"/>
  <c r="R1477" i="2"/>
  <c r="H1477" i="2"/>
  <c r="T1477" i="2"/>
  <c r="W1477" i="2"/>
  <c r="U1477" i="2"/>
  <c r="X1477" i="2"/>
  <c r="J1477" i="2"/>
  <c r="M1477" i="2"/>
  <c r="V1477" i="2"/>
  <c r="Y1477" i="2"/>
  <c r="K1477" i="2"/>
  <c r="N1477" i="2"/>
  <c r="L1477" i="2"/>
  <c r="D1477" i="2"/>
  <c r="O1477" i="2"/>
  <c r="O1478" i="2" s="1"/>
  <c r="B1386" i="2"/>
  <c r="B1126" i="2"/>
  <c r="B1112" i="2"/>
  <c r="E1478" i="2" l="1"/>
  <c r="Q1478" i="2"/>
  <c r="S1478" i="2"/>
  <c r="X1478" i="2"/>
  <c r="L1478" i="2"/>
  <c r="W1478" i="2"/>
  <c r="I1478" i="2"/>
  <c r="T1478" i="2"/>
  <c r="J1478" i="2"/>
  <c r="U1478" i="2"/>
  <c r="AA1478" i="2"/>
  <c r="F1478" i="2"/>
  <c r="H1478" i="2"/>
  <c r="K1478" i="2"/>
  <c r="Z1478" i="2"/>
  <c r="Y1478" i="2"/>
  <c r="N1478" i="2"/>
  <c r="D1478" i="2"/>
  <c r="G1478" i="2"/>
  <c r="R1478" i="2"/>
  <c r="V1478" i="2"/>
  <c r="M1478" i="2"/>
  <c r="B26" i="2"/>
  <c r="B14" i="2"/>
  <c r="B30" i="2" l="1"/>
  <c r="B28" i="2"/>
  <c r="B22" i="2"/>
  <c r="B24" i="2"/>
  <c r="B20" i="2"/>
  <c r="B82" i="2" l="1"/>
  <c r="B126" i="2" l="1"/>
  <c r="B124" i="2"/>
  <c r="B122" i="2"/>
  <c r="B64" i="2" l="1"/>
  <c r="B60" i="2"/>
  <c r="B1280" i="2" l="1"/>
  <c r="B1278" i="2"/>
  <c r="B1272" i="2"/>
  <c r="B1270" i="2"/>
  <c r="B1234" i="2"/>
  <c r="B1232" i="2"/>
  <c r="B1230" i="2"/>
  <c r="B1228" i="2"/>
  <c r="B1222" i="2"/>
  <c r="B1220" i="2"/>
  <c r="B1282" i="2" l="1"/>
  <c r="B62" i="2"/>
  <c r="B90" i="2"/>
  <c r="B88" i="2"/>
  <c r="B94" i="2"/>
  <c r="B92" i="2"/>
  <c r="B86" i="2" l="1"/>
  <c r="B84" i="2"/>
  <c r="B44" i="2" l="1"/>
  <c r="B42" i="2"/>
  <c r="B10" i="2"/>
  <c r="B8" i="2"/>
  <c r="B38" i="2"/>
  <c r="B36" i="2"/>
  <c r="B162" i="2" l="1"/>
  <c r="B1068" i="2"/>
  <c r="B1066" i="2"/>
  <c r="B1064" i="2"/>
  <c r="B1062" i="2"/>
  <c r="B1060" i="2"/>
  <c r="B1058" i="2"/>
  <c r="B1056" i="2"/>
  <c r="B1054" i="2"/>
  <c r="B1036" i="2"/>
  <c r="B1034" i="2"/>
  <c r="B1032" i="2"/>
  <c r="B1030" i="2"/>
  <c r="B1092" i="2" l="1"/>
  <c r="B1044" i="2"/>
  <c r="B1006" i="2"/>
  <c r="B1004" i="2"/>
  <c r="B1020" i="2" l="1"/>
  <c r="B186" i="2"/>
  <c r="B184" i="2"/>
  <c r="C176" i="2"/>
  <c r="B196" i="2" l="1"/>
  <c r="C1345" i="2" l="1"/>
  <c r="C1343" i="2"/>
  <c r="AB1344" i="2" s="1"/>
  <c r="B1347" i="2" l="1"/>
  <c r="C1341" i="2"/>
  <c r="AB1346" i="2"/>
  <c r="P1346" i="2"/>
  <c r="D1346" i="2"/>
  <c r="AA1346" i="2"/>
  <c r="O1346" i="2"/>
  <c r="Z1346" i="2"/>
  <c r="N1346" i="2"/>
  <c r="H1346" i="2"/>
  <c r="R1346" i="2"/>
  <c r="Y1346" i="2"/>
  <c r="M1346" i="2"/>
  <c r="X1346" i="2"/>
  <c r="L1346" i="2"/>
  <c r="V1346" i="2"/>
  <c r="W1346" i="2"/>
  <c r="K1346" i="2"/>
  <c r="J1346" i="2"/>
  <c r="T1346" i="2"/>
  <c r="F1346" i="2"/>
  <c r="U1346" i="2"/>
  <c r="I1346" i="2"/>
  <c r="Q1346" i="2"/>
  <c r="S1346" i="2"/>
  <c r="G1346" i="2"/>
  <c r="E1346" i="2"/>
  <c r="Q1344" i="2"/>
  <c r="U1344" i="2"/>
  <c r="V1344" i="2"/>
  <c r="X1344" i="2"/>
  <c r="E1344" i="2"/>
  <c r="G1344" i="2"/>
  <c r="H1344" i="2"/>
  <c r="I1344" i="2"/>
  <c r="J1344" i="2"/>
  <c r="K1344" i="2"/>
  <c r="W1344" i="2"/>
  <c r="S1344" i="2"/>
  <c r="T1344" i="2"/>
  <c r="L1344" i="2"/>
  <c r="M1344" i="2"/>
  <c r="Y1344" i="2"/>
  <c r="R1344" i="2"/>
  <c r="N1344" i="2"/>
  <c r="Z1344" i="2"/>
  <c r="O1344" i="2"/>
  <c r="AA1344" i="2"/>
  <c r="F1344" i="2"/>
  <c r="D1344" i="2"/>
  <c r="P1344" i="2"/>
  <c r="C845" i="2" l="1"/>
  <c r="C973" i="2" l="1"/>
  <c r="AB974" i="2" s="1"/>
  <c r="C971" i="2" l="1"/>
  <c r="AB972" i="2" s="1"/>
  <c r="T974" i="2"/>
  <c r="Q974" i="2"/>
  <c r="R974" i="2"/>
  <c r="G974" i="2"/>
  <c r="H974" i="2"/>
  <c r="U974" i="2"/>
  <c r="V974" i="2"/>
  <c r="W974" i="2"/>
  <c r="X974" i="2"/>
  <c r="Y974" i="2"/>
  <c r="N974" i="2"/>
  <c r="Z974" i="2"/>
  <c r="O974" i="2"/>
  <c r="AA974" i="2"/>
  <c r="E974" i="2"/>
  <c r="F974" i="2"/>
  <c r="S974" i="2"/>
  <c r="I974" i="2"/>
  <c r="J974" i="2"/>
  <c r="K974" i="2"/>
  <c r="L974" i="2"/>
  <c r="M974" i="2"/>
  <c r="D974" i="2"/>
  <c r="P974" i="2"/>
  <c r="W972" i="2"/>
  <c r="E972" i="2"/>
  <c r="X972" i="2"/>
  <c r="R972" i="2"/>
  <c r="L972" i="2"/>
  <c r="M972" i="2"/>
  <c r="Y972" i="2"/>
  <c r="F972" i="2"/>
  <c r="S972" i="2"/>
  <c r="Z972" i="2"/>
  <c r="O972" i="2"/>
  <c r="D972" i="2"/>
  <c r="P972" i="2"/>
  <c r="AA972" i="2" l="1"/>
  <c r="K972" i="2"/>
  <c r="J972" i="2"/>
  <c r="N972" i="2"/>
  <c r="I972" i="2"/>
  <c r="T972" i="2"/>
  <c r="H972" i="2"/>
  <c r="G972" i="2"/>
  <c r="Q972" i="2"/>
  <c r="V972" i="2"/>
  <c r="U972" i="2"/>
  <c r="C1454" i="2"/>
  <c r="AA1455" i="2" s="1"/>
  <c r="C1452" i="2"/>
  <c r="C1450" i="2"/>
  <c r="Z1451" i="2" s="1"/>
  <c r="C1448" i="2"/>
  <c r="AB1449" i="2" s="1"/>
  <c r="C1446" i="2"/>
  <c r="R1447" i="2" s="1"/>
  <c r="C1444" i="2"/>
  <c r="T1445" i="2" s="1"/>
  <c r="C1442" i="2"/>
  <c r="V1443" i="2" s="1"/>
  <c r="C1440" i="2"/>
  <c r="AB1453" i="2" l="1"/>
  <c r="X1441" i="2"/>
  <c r="C1456" i="2"/>
  <c r="R1455" i="2"/>
  <c r="P1455" i="2"/>
  <c r="Q1455" i="2"/>
  <c r="G1455" i="2"/>
  <c r="V1455" i="2"/>
  <c r="W1455" i="2"/>
  <c r="X1455" i="2"/>
  <c r="Y1455" i="2"/>
  <c r="M1455" i="2"/>
  <c r="Z1455" i="2"/>
  <c r="D1455" i="2"/>
  <c r="E1455" i="2"/>
  <c r="F1455" i="2"/>
  <c r="S1455" i="2"/>
  <c r="T1455" i="2"/>
  <c r="H1455" i="2"/>
  <c r="U1455" i="2"/>
  <c r="I1455" i="2"/>
  <c r="J1455" i="2"/>
  <c r="K1455" i="2"/>
  <c r="L1455" i="2"/>
  <c r="N1455" i="2"/>
  <c r="AB1455" i="2"/>
  <c r="K1453" i="2"/>
  <c r="Q1453" i="2"/>
  <c r="U1453" i="2"/>
  <c r="L1453" i="2"/>
  <c r="V1453" i="2"/>
  <c r="E1453" i="2"/>
  <c r="W1453" i="2"/>
  <c r="I1453" i="2"/>
  <c r="X1453" i="2"/>
  <c r="M1453" i="2"/>
  <c r="R1453" i="2"/>
  <c r="S1453" i="2"/>
  <c r="T1453" i="2"/>
  <c r="F1453" i="2"/>
  <c r="G1453" i="2"/>
  <c r="H1453" i="2"/>
  <c r="J1453" i="2"/>
  <c r="Y1453" i="2"/>
  <c r="O1455" i="2"/>
  <c r="N1453" i="2"/>
  <c r="Z1453" i="2"/>
  <c r="O1453" i="2"/>
  <c r="AA1453" i="2"/>
  <c r="D1453" i="2"/>
  <c r="P1453" i="2"/>
  <c r="Z1447" i="2"/>
  <c r="Z1441" i="2"/>
  <c r="Y1441" i="2"/>
  <c r="L1449" i="2"/>
  <c r="X1443" i="2"/>
  <c r="M1449" i="2"/>
  <c r="P1445" i="2"/>
  <c r="I1447" i="2"/>
  <c r="N1447" i="2"/>
  <c r="S1447" i="2"/>
  <c r="T1447" i="2"/>
  <c r="U1447" i="2"/>
  <c r="U1449" i="2"/>
  <c r="M1443" i="2"/>
  <c r="I1445" i="2"/>
  <c r="Y1445" i="2"/>
  <c r="E1449" i="2"/>
  <c r="H1441" i="2"/>
  <c r="N1443" i="2"/>
  <c r="J1445" i="2"/>
  <c r="AB1445" i="2"/>
  <c r="F1449" i="2"/>
  <c r="X1449" i="2"/>
  <c r="Y1443" i="2"/>
  <c r="Q1445" i="2"/>
  <c r="Z1443" i="2"/>
  <c r="F1443" i="2"/>
  <c r="U1445" i="2"/>
  <c r="G1449" i="2"/>
  <c r="Y1449" i="2"/>
  <c r="S1449" i="2"/>
  <c r="L1443" i="2"/>
  <c r="F1445" i="2"/>
  <c r="X1445" i="2"/>
  <c r="T1449" i="2"/>
  <c r="M1441" i="2"/>
  <c r="R1443" i="2"/>
  <c r="K1445" i="2"/>
  <c r="N1441" i="2"/>
  <c r="S1443" i="2"/>
  <c r="L1445" i="2"/>
  <c r="G1447" i="2"/>
  <c r="H1449" i="2"/>
  <c r="Z1449" i="2"/>
  <c r="R1445" i="2"/>
  <c r="N1449" i="2"/>
  <c r="Q1449" i="2"/>
  <c r="G1443" i="2"/>
  <c r="D1445" i="2"/>
  <c r="V1445" i="2"/>
  <c r="R1449" i="2"/>
  <c r="K1443" i="2"/>
  <c r="E1445" i="2"/>
  <c r="W1445" i="2"/>
  <c r="T1441" i="2"/>
  <c r="T1456" i="2" s="1"/>
  <c r="W1443" i="2"/>
  <c r="M1445" i="2"/>
  <c r="H1447" i="2"/>
  <c r="I1449" i="2"/>
  <c r="AA1451" i="2"/>
  <c r="P1451" i="2"/>
  <c r="O1441" i="2"/>
  <c r="Q1451" i="2"/>
  <c r="P1441" i="2"/>
  <c r="J1447" i="2"/>
  <c r="O1443" i="2"/>
  <c r="AA1443" i="2"/>
  <c r="K1447" i="2"/>
  <c r="W1447" i="2"/>
  <c r="G1451" i="2"/>
  <c r="S1451" i="2"/>
  <c r="F1441" i="2"/>
  <c r="R1441" i="2"/>
  <c r="D1443" i="2"/>
  <c r="P1443" i="2"/>
  <c r="AB1443" i="2"/>
  <c r="N1445" i="2"/>
  <c r="Z1445" i="2"/>
  <c r="L1447" i="2"/>
  <c r="X1447" i="2"/>
  <c r="J1449" i="2"/>
  <c r="V1449" i="2"/>
  <c r="H1451" i="2"/>
  <c r="T1451" i="2"/>
  <c r="O1451" i="2"/>
  <c r="D1451" i="2"/>
  <c r="AB1451" i="2"/>
  <c r="AA1441" i="2"/>
  <c r="E1451" i="2"/>
  <c r="D1441" i="2"/>
  <c r="D1456" i="2" s="1"/>
  <c r="AB1441" i="2"/>
  <c r="V1447" i="2"/>
  <c r="F1451" i="2"/>
  <c r="R1451" i="2"/>
  <c r="E1441" i="2"/>
  <c r="Q1441" i="2"/>
  <c r="G1441" i="2"/>
  <c r="S1441" i="2"/>
  <c r="E1443" i="2"/>
  <c r="Q1443" i="2"/>
  <c r="O1445" i="2"/>
  <c r="AA1445" i="2"/>
  <c r="M1447" i="2"/>
  <c r="Y1447" i="2"/>
  <c r="K1449" i="2"/>
  <c r="W1449" i="2"/>
  <c r="I1451" i="2"/>
  <c r="U1451" i="2"/>
  <c r="J1451" i="2"/>
  <c r="V1451" i="2"/>
  <c r="I1441" i="2"/>
  <c r="U1441" i="2"/>
  <c r="O1447" i="2"/>
  <c r="AA1447" i="2"/>
  <c r="K1451" i="2"/>
  <c r="W1451" i="2"/>
  <c r="J1441" i="2"/>
  <c r="V1441" i="2"/>
  <c r="H1443" i="2"/>
  <c r="T1443" i="2"/>
  <c r="D1447" i="2"/>
  <c r="P1447" i="2"/>
  <c r="AB1447" i="2"/>
  <c r="L1451" i="2"/>
  <c r="X1451" i="2"/>
  <c r="K1441" i="2"/>
  <c r="W1441" i="2"/>
  <c r="I1443" i="2"/>
  <c r="U1443" i="2"/>
  <c r="G1445" i="2"/>
  <c r="S1445" i="2"/>
  <c r="E1447" i="2"/>
  <c r="Q1447" i="2"/>
  <c r="O1449" i="2"/>
  <c r="AA1449" i="2"/>
  <c r="M1451" i="2"/>
  <c r="Y1451" i="2"/>
  <c r="L1441" i="2"/>
  <c r="J1443" i="2"/>
  <c r="H1445" i="2"/>
  <c r="F1447" i="2"/>
  <c r="D1449" i="2"/>
  <c r="P1449" i="2"/>
  <c r="N1451" i="2"/>
  <c r="F1456" i="2" l="1"/>
  <c r="V1456" i="2"/>
  <c r="J1456" i="2"/>
  <c r="K1456" i="2"/>
  <c r="AA1456" i="2"/>
  <c r="W1456" i="2"/>
  <c r="AB1456" i="2"/>
  <c r="L1456" i="2"/>
  <c r="U1456" i="2"/>
  <c r="Y1456" i="2"/>
  <c r="R1456" i="2"/>
  <c r="P1456" i="2"/>
  <c r="N1456" i="2"/>
  <c r="S1456" i="2"/>
  <c r="H1456" i="2"/>
  <c r="I1456" i="2"/>
  <c r="O1456" i="2"/>
  <c r="Z1456" i="2"/>
  <c r="G1456" i="2"/>
  <c r="Q1456" i="2"/>
  <c r="M1456" i="2"/>
  <c r="E1456" i="2"/>
  <c r="X1456" i="2"/>
  <c r="C1421" i="2"/>
  <c r="B1431" i="2" l="1"/>
  <c r="B1396" i="2"/>
  <c r="C742" i="2" l="1"/>
  <c r="T743" i="2" s="1"/>
  <c r="C502" i="2"/>
  <c r="C500" i="2"/>
  <c r="I743" i="2" l="1"/>
  <c r="J743" i="2"/>
  <c r="K743" i="2"/>
  <c r="L743" i="2"/>
  <c r="V743" i="2"/>
  <c r="N743" i="2"/>
  <c r="W743" i="2"/>
  <c r="X743" i="2"/>
  <c r="M743" i="2"/>
  <c r="U743" i="2"/>
  <c r="Y743" i="2"/>
  <c r="Z743" i="2"/>
  <c r="O743" i="2"/>
  <c r="AA743" i="2"/>
  <c r="D743" i="2"/>
  <c r="P743" i="2"/>
  <c r="AB743" i="2"/>
  <c r="E743" i="2"/>
  <c r="Q743" i="2"/>
  <c r="F743" i="2"/>
  <c r="R743" i="2"/>
  <c r="G743" i="2"/>
  <c r="S743" i="2"/>
  <c r="H743" i="2"/>
  <c r="C1134" i="2" l="1"/>
  <c r="C796" i="2" l="1"/>
  <c r="AB797" i="2" s="1"/>
  <c r="D797" i="2" l="1"/>
  <c r="E797" i="2"/>
  <c r="R797" i="2"/>
  <c r="G797" i="2"/>
  <c r="T797" i="2"/>
  <c r="I797" i="2"/>
  <c r="V797" i="2"/>
  <c r="K797" i="2"/>
  <c r="X797" i="2"/>
  <c r="Y797" i="2"/>
  <c r="N797" i="2"/>
  <c r="Z797" i="2"/>
  <c r="O797" i="2"/>
  <c r="AA797" i="2"/>
  <c r="Q797" i="2"/>
  <c r="F797" i="2"/>
  <c r="S797" i="2"/>
  <c r="H797" i="2"/>
  <c r="U797" i="2"/>
  <c r="J797" i="2"/>
  <c r="W797" i="2"/>
  <c r="L797" i="2"/>
  <c r="M797" i="2"/>
  <c r="P797" i="2"/>
  <c r="C82" i="2" l="1"/>
  <c r="C1028" i="2" l="1"/>
  <c r="C1012" i="2"/>
  <c r="C1100" i="2" l="1"/>
  <c r="C302" i="2" l="1"/>
  <c r="C244" i="2"/>
  <c r="C214" i="2"/>
  <c r="C256" i="2"/>
  <c r="C232" i="2"/>
  <c r="AA1374" i="2" l="1"/>
  <c r="Z1374" i="2" l="1"/>
  <c r="M1374" i="2"/>
  <c r="N1374" i="2"/>
  <c r="P1374" i="2"/>
  <c r="Q1374" i="2"/>
  <c r="R1374" i="2"/>
  <c r="S1374" i="2"/>
  <c r="I1374" i="2"/>
  <c r="V1374" i="2"/>
  <c r="K1374" i="2"/>
  <c r="W1374" i="2"/>
  <c r="Y1374" i="2"/>
  <c r="D1374" i="2"/>
  <c r="AB1374" i="2"/>
  <c r="E1374" i="2"/>
  <c r="F1374" i="2"/>
  <c r="G1374" i="2"/>
  <c r="H1374" i="2"/>
  <c r="T1374" i="2"/>
  <c r="U1374" i="2"/>
  <c r="J1374" i="2"/>
  <c r="L1374" i="2"/>
  <c r="X1374" i="2"/>
  <c r="O1374" i="2"/>
  <c r="C827" i="2" l="1"/>
  <c r="C807" i="2"/>
  <c r="C1384" i="2" l="1"/>
  <c r="U1385" i="2" l="1"/>
  <c r="U1386" i="2" s="1"/>
  <c r="E1385" i="2"/>
  <c r="E1386" i="2" s="1"/>
  <c r="C1386" i="2"/>
  <c r="V1385" i="2"/>
  <c r="V1386" i="2" s="1"/>
  <c r="W1385" i="2"/>
  <c r="W1386" i="2" s="1"/>
  <c r="X1385" i="2"/>
  <c r="X1386" i="2" s="1"/>
  <c r="AA1385" i="2"/>
  <c r="AA1386" i="2" s="1"/>
  <c r="J1385" i="2"/>
  <c r="J1386" i="2" s="1"/>
  <c r="Y1385" i="2"/>
  <c r="Y1386" i="2" s="1"/>
  <c r="N1385" i="2"/>
  <c r="N1386" i="2" s="1"/>
  <c r="O1385" i="2"/>
  <c r="O1386" i="2" s="1"/>
  <c r="D1385" i="2"/>
  <c r="D1386" i="2" s="1"/>
  <c r="P1385" i="2"/>
  <c r="P1386" i="2" s="1"/>
  <c r="AB1385" i="2"/>
  <c r="AB1386" i="2" s="1"/>
  <c r="Q1385" i="2"/>
  <c r="Q1386" i="2" s="1"/>
  <c r="F1385" i="2"/>
  <c r="F1386" i="2" s="1"/>
  <c r="R1385" i="2"/>
  <c r="R1386" i="2" s="1"/>
  <c r="H1385" i="2"/>
  <c r="H1386" i="2" s="1"/>
  <c r="T1385" i="2"/>
  <c r="T1386" i="2" s="1"/>
  <c r="K1385" i="2"/>
  <c r="K1386" i="2" s="1"/>
  <c r="L1385" i="2"/>
  <c r="L1386" i="2" s="1"/>
  <c r="M1385" i="2"/>
  <c r="M1386" i="2" s="1"/>
  <c r="Z1385" i="2"/>
  <c r="Z1386" i="2" s="1"/>
  <c r="G1385" i="2"/>
  <c r="G1386" i="2" s="1"/>
  <c r="S1385" i="2"/>
  <c r="S1386" i="2" s="1"/>
  <c r="I1385" i="2"/>
  <c r="I1386" i="2" s="1"/>
  <c r="C446" i="2" l="1"/>
  <c r="Z447" i="2" s="1"/>
  <c r="C444" i="2"/>
  <c r="U445" i="2" s="1"/>
  <c r="B461" i="2"/>
  <c r="C208" i="2"/>
  <c r="V445" i="2" l="1"/>
  <c r="J445" i="2"/>
  <c r="K445" i="2"/>
  <c r="L445" i="2"/>
  <c r="M445" i="2"/>
  <c r="N445" i="2"/>
  <c r="T445" i="2"/>
  <c r="I445" i="2"/>
  <c r="G447" i="2"/>
  <c r="S447" i="2"/>
  <c r="AA447" i="2"/>
  <c r="D447" i="2"/>
  <c r="Q447" i="2"/>
  <c r="H447" i="2"/>
  <c r="T447" i="2"/>
  <c r="I447" i="2"/>
  <c r="U447" i="2"/>
  <c r="O447" i="2"/>
  <c r="E447" i="2"/>
  <c r="F447" i="2"/>
  <c r="J447" i="2"/>
  <c r="V447" i="2"/>
  <c r="R447" i="2"/>
  <c r="K447" i="2"/>
  <c r="W447" i="2"/>
  <c r="AB447" i="2"/>
  <c r="L447" i="2"/>
  <c r="X447" i="2"/>
  <c r="P447" i="2"/>
  <c r="M447" i="2"/>
  <c r="Y447" i="2"/>
  <c r="N447" i="2"/>
  <c r="W445" i="2"/>
  <c r="X445" i="2"/>
  <c r="Y445" i="2"/>
  <c r="Z445" i="2"/>
  <c r="O445" i="2"/>
  <c r="AA445" i="2"/>
  <c r="D445" i="2"/>
  <c r="P445" i="2"/>
  <c r="AB445" i="2"/>
  <c r="E445" i="2"/>
  <c r="Q445" i="2"/>
  <c r="F445" i="2"/>
  <c r="R445" i="2"/>
  <c r="G445" i="2"/>
  <c r="S445" i="2"/>
  <c r="H445" i="2"/>
  <c r="C965" i="2"/>
  <c r="V966" i="2" s="1"/>
  <c r="C961" i="2"/>
  <c r="AB962" i="2" l="1"/>
  <c r="Z962" i="2"/>
  <c r="AA962" i="2"/>
  <c r="K966" i="2"/>
  <c r="W966" i="2"/>
  <c r="L966" i="2"/>
  <c r="X966" i="2"/>
  <c r="M966" i="2"/>
  <c r="Z966" i="2"/>
  <c r="O966" i="2"/>
  <c r="S966" i="2"/>
  <c r="P966" i="2"/>
  <c r="T966" i="2"/>
  <c r="Y966" i="2"/>
  <c r="N966" i="2"/>
  <c r="AA966" i="2"/>
  <c r="D966" i="2"/>
  <c r="AB966" i="2"/>
  <c r="E966" i="2"/>
  <c r="Q966" i="2"/>
  <c r="F966" i="2"/>
  <c r="R966" i="2"/>
  <c r="G966" i="2"/>
  <c r="H966" i="2"/>
  <c r="I966" i="2"/>
  <c r="U966" i="2"/>
  <c r="J966" i="2"/>
  <c r="E962" i="2"/>
  <c r="F962" i="2"/>
  <c r="G962" i="2"/>
  <c r="H962" i="2"/>
  <c r="T962" i="2"/>
  <c r="O962" i="2"/>
  <c r="Q962" i="2"/>
  <c r="R962" i="2"/>
  <c r="S962" i="2"/>
  <c r="I962" i="2"/>
  <c r="U962" i="2"/>
  <c r="J962" i="2"/>
  <c r="V962" i="2"/>
  <c r="K962" i="2"/>
  <c r="W962" i="2"/>
  <c r="L962" i="2"/>
  <c r="X962" i="2"/>
  <c r="M962" i="2"/>
  <c r="Y962" i="2"/>
  <c r="N962" i="2"/>
  <c r="D962" i="2"/>
  <c r="P962" i="2"/>
  <c r="C957" i="2" l="1"/>
  <c r="Z958" i="2" l="1"/>
  <c r="O958" i="2"/>
  <c r="J958" i="2"/>
  <c r="E958" i="2"/>
  <c r="D958" i="2"/>
  <c r="F958" i="2"/>
  <c r="AA958" i="2"/>
  <c r="P958" i="2"/>
  <c r="AB958" i="2"/>
  <c r="Q958" i="2"/>
  <c r="R958" i="2"/>
  <c r="G958" i="2"/>
  <c r="S958" i="2"/>
  <c r="H958" i="2"/>
  <c r="T958" i="2"/>
  <c r="I958" i="2"/>
  <c r="U958" i="2"/>
  <c r="V958" i="2"/>
  <c r="K958" i="2"/>
  <c r="W958" i="2"/>
  <c r="L958" i="2"/>
  <c r="X958" i="2"/>
  <c r="M958" i="2"/>
  <c r="Y958" i="2"/>
  <c r="N958" i="2"/>
  <c r="C969" i="2" l="1"/>
  <c r="AA970" i="2" s="1"/>
  <c r="C967" i="2"/>
  <c r="Q968" i="2" s="1"/>
  <c r="C963" i="2"/>
  <c r="S964" i="2" s="1"/>
  <c r="C959" i="2"/>
  <c r="U960" i="2" s="1"/>
  <c r="C955" i="2"/>
  <c r="C953" i="2"/>
  <c r="C951" i="2"/>
  <c r="G952" i="2" l="1"/>
  <c r="S952" i="2"/>
  <c r="H952" i="2"/>
  <c r="T952" i="2"/>
  <c r="I952" i="2"/>
  <c r="U952" i="2"/>
  <c r="J952" i="2"/>
  <c r="V952" i="2"/>
  <c r="K952" i="2"/>
  <c r="W952" i="2"/>
  <c r="L952" i="2"/>
  <c r="X952" i="2"/>
  <c r="M952" i="2"/>
  <c r="Y952" i="2"/>
  <c r="N952" i="2"/>
  <c r="Z952" i="2"/>
  <c r="O952" i="2"/>
  <c r="AA952" i="2"/>
  <c r="P952" i="2"/>
  <c r="AB952" i="2"/>
  <c r="E952" i="2"/>
  <c r="Q952" i="2"/>
  <c r="D952" i="2"/>
  <c r="F952" i="2"/>
  <c r="R952" i="2"/>
  <c r="Y954" i="2"/>
  <c r="AA954" i="2"/>
  <c r="E954" i="2"/>
  <c r="W956" i="2"/>
  <c r="E956" i="2"/>
  <c r="I964" i="2"/>
  <c r="J964" i="2"/>
  <c r="M964" i="2"/>
  <c r="N964" i="2"/>
  <c r="T964" i="2"/>
  <c r="U964" i="2"/>
  <c r="V964" i="2"/>
  <c r="Y964" i="2"/>
  <c r="Z964" i="2"/>
  <c r="F956" i="2"/>
  <c r="L956" i="2"/>
  <c r="M956" i="2"/>
  <c r="J970" i="2"/>
  <c r="S970" i="2"/>
  <c r="E970" i="2"/>
  <c r="T970" i="2"/>
  <c r="F970" i="2"/>
  <c r="U970" i="2"/>
  <c r="H970" i="2"/>
  <c r="W970" i="2"/>
  <c r="I970" i="2"/>
  <c r="X970" i="2"/>
  <c r="AB970" i="2"/>
  <c r="K970" i="2"/>
  <c r="L970" i="2"/>
  <c r="P970" i="2"/>
  <c r="Q970" i="2"/>
  <c r="R970" i="2"/>
  <c r="D970" i="2"/>
  <c r="G970" i="2"/>
  <c r="V970" i="2"/>
  <c r="X968" i="2"/>
  <c r="H968" i="2"/>
  <c r="K968" i="2"/>
  <c r="L968" i="2"/>
  <c r="S968" i="2"/>
  <c r="T968" i="2"/>
  <c r="I968" i="2"/>
  <c r="J968" i="2"/>
  <c r="Z968" i="2"/>
  <c r="M968" i="2"/>
  <c r="U968" i="2"/>
  <c r="W968" i="2"/>
  <c r="Y968" i="2"/>
  <c r="N968" i="2"/>
  <c r="R968" i="2"/>
  <c r="F968" i="2"/>
  <c r="G968" i="2"/>
  <c r="V968" i="2"/>
  <c r="H964" i="2"/>
  <c r="J960" i="2"/>
  <c r="V960" i="2"/>
  <c r="R956" i="2"/>
  <c r="X956" i="2"/>
  <c r="Q956" i="2"/>
  <c r="Y956" i="2"/>
  <c r="N954" i="2"/>
  <c r="S954" i="2"/>
  <c r="G954" i="2"/>
  <c r="Z954" i="2"/>
  <c r="O954" i="2"/>
  <c r="K960" i="2"/>
  <c r="W960" i="2"/>
  <c r="AA956" i="2"/>
  <c r="Y960" i="2"/>
  <c r="K964" i="2"/>
  <c r="D954" i="2"/>
  <c r="P954" i="2"/>
  <c r="AB954" i="2"/>
  <c r="N956" i="2"/>
  <c r="Z956" i="2"/>
  <c r="L960" i="2"/>
  <c r="X960" i="2"/>
  <c r="Q954" i="2"/>
  <c r="O956" i="2"/>
  <c r="M960" i="2"/>
  <c r="W964" i="2"/>
  <c r="F954" i="2"/>
  <c r="R954" i="2"/>
  <c r="D956" i="2"/>
  <c r="P956" i="2"/>
  <c r="AB956" i="2"/>
  <c r="N960" i="2"/>
  <c r="Z960" i="2"/>
  <c r="L964" i="2"/>
  <c r="X964" i="2"/>
  <c r="O960" i="2"/>
  <c r="AA960" i="2"/>
  <c r="T954" i="2"/>
  <c r="P960" i="2"/>
  <c r="AA964" i="2"/>
  <c r="V954" i="2"/>
  <c r="H956" i="2"/>
  <c r="F960" i="2"/>
  <c r="R960" i="2"/>
  <c r="P964" i="2"/>
  <c r="AB964" i="2"/>
  <c r="K954" i="2"/>
  <c r="W954" i="2"/>
  <c r="I956" i="2"/>
  <c r="U956" i="2"/>
  <c r="G960" i="2"/>
  <c r="S960" i="2"/>
  <c r="E964" i="2"/>
  <c r="Q964" i="2"/>
  <c r="O968" i="2"/>
  <c r="AA968" i="2"/>
  <c r="M970" i="2"/>
  <c r="Y970" i="2"/>
  <c r="L954" i="2"/>
  <c r="X954" i="2"/>
  <c r="J956" i="2"/>
  <c r="V956" i="2"/>
  <c r="H960" i="2"/>
  <c r="T960" i="2"/>
  <c r="F964" i="2"/>
  <c r="R964" i="2"/>
  <c r="D968" i="2"/>
  <c r="P968" i="2"/>
  <c r="AB968" i="2"/>
  <c r="N970" i="2"/>
  <c r="Z970" i="2"/>
  <c r="H954" i="2"/>
  <c r="D960" i="2"/>
  <c r="AB960" i="2"/>
  <c r="I954" i="2"/>
  <c r="U954" i="2"/>
  <c r="G956" i="2"/>
  <c r="S956" i="2"/>
  <c r="E960" i="2"/>
  <c r="Q960" i="2"/>
  <c r="O964" i="2"/>
  <c r="J954" i="2"/>
  <c r="T956" i="2"/>
  <c r="D964" i="2"/>
  <c r="M954" i="2"/>
  <c r="K956" i="2"/>
  <c r="I960" i="2"/>
  <c r="G964" i="2"/>
  <c r="E968" i="2"/>
  <c r="O970" i="2"/>
  <c r="C740" i="2"/>
  <c r="R741" i="2" s="1"/>
  <c r="C738" i="2"/>
  <c r="R739" i="2" s="1"/>
  <c r="C736" i="2"/>
  <c r="V737" i="2" s="1"/>
  <c r="C734" i="2"/>
  <c r="V735" i="2" s="1"/>
  <c r="C732" i="2"/>
  <c r="X733" i="2" s="1"/>
  <c r="C730" i="2"/>
  <c r="U731" i="2" s="1"/>
  <c r="C728" i="2"/>
  <c r="R729" i="2" s="1"/>
  <c r="C726" i="2"/>
  <c r="R727" i="2" s="1"/>
  <c r="C724" i="2"/>
  <c r="V725" i="2" s="1"/>
  <c r="C722" i="2"/>
  <c r="U723" i="2" s="1"/>
  <c r="C720" i="2"/>
  <c r="Y721" i="2" s="1"/>
  <c r="C718" i="2"/>
  <c r="Y719" i="2" s="1"/>
  <c r="C716" i="2"/>
  <c r="X717" i="2" s="1"/>
  <c r="C714" i="2"/>
  <c r="Q715" i="2" s="1"/>
  <c r="C712" i="2"/>
  <c r="W713" i="2" s="1"/>
  <c r="C710" i="2"/>
  <c r="U711" i="2" s="1"/>
  <c r="C708" i="2"/>
  <c r="Q709" i="2" s="1"/>
  <c r="C706" i="2"/>
  <c r="P707" i="2" s="1"/>
  <c r="C704" i="2"/>
  <c r="V705" i="2" s="1"/>
  <c r="C702" i="2"/>
  <c r="W703" i="2" s="1"/>
  <c r="C700" i="2"/>
  <c r="R701" i="2" s="1"/>
  <c r="C698" i="2"/>
  <c r="Y699" i="2" s="1"/>
  <c r="C696" i="2"/>
  <c r="S697" i="2" s="1"/>
  <c r="C694" i="2"/>
  <c r="T695" i="2" s="1"/>
  <c r="Q693" i="2"/>
  <c r="C690" i="2"/>
  <c r="W691" i="2" s="1"/>
  <c r="C688" i="2"/>
  <c r="Y689" i="2" s="1"/>
  <c r="C686" i="2"/>
  <c r="W687" i="2" s="1"/>
  <c r="C684" i="2"/>
  <c r="X685" i="2" s="1"/>
  <c r="C682" i="2"/>
  <c r="W683" i="2" s="1"/>
  <c r="C680" i="2"/>
  <c r="Q681" i="2" s="1"/>
  <c r="C678" i="2"/>
  <c r="W679" i="2" s="1"/>
  <c r="C676" i="2"/>
  <c r="Y677" i="2" s="1"/>
  <c r="C674" i="2"/>
  <c r="U675" i="2" s="1"/>
  <c r="C672" i="2"/>
  <c r="U673" i="2" s="1"/>
  <c r="C670" i="2"/>
  <c r="Z671" i="2" s="1"/>
  <c r="C668" i="2"/>
  <c r="R669" i="2" s="1"/>
  <c r="C666" i="2"/>
  <c r="R667" i="2" s="1"/>
  <c r="C664" i="2"/>
  <c r="I665" i="2" s="1"/>
  <c r="C662" i="2"/>
  <c r="AB663" i="2" s="1"/>
  <c r="R711" i="2" l="1"/>
  <c r="S711" i="2"/>
  <c r="AA685" i="2"/>
  <c r="R731" i="2"/>
  <c r="V685" i="2"/>
  <c r="AA665" i="2"/>
  <c r="AB665" i="2"/>
  <c r="Z685" i="2"/>
  <c r="D707" i="2"/>
  <c r="T685" i="2"/>
  <c r="AB685" i="2"/>
  <c r="M711" i="2"/>
  <c r="N711" i="2"/>
  <c r="H665" i="2"/>
  <c r="O711" i="2"/>
  <c r="J665" i="2"/>
  <c r="P711" i="2"/>
  <c r="D711" i="2"/>
  <c r="K665" i="2"/>
  <c r="Z711" i="2"/>
  <c r="D683" i="2"/>
  <c r="AA711" i="2"/>
  <c r="AB711" i="2"/>
  <c r="F685" i="2"/>
  <c r="E711" i="2"/>
  <c r="E685" i="2"/>
  <c r="K711" i="2"/>
  <c r="F711" i="2"/>
  <c r="G711" i="2"/>
  <c r="I731" i="2"/>
  <c r="G685" i="2"/>
  <c r="I711" i="2"/>
  <c r="AA731" i="2"/>
  <c r="N685" i="2"/>
  <c r="J711" i="2"/>
  <c r="AB731" i="2"/>
  <c r="F665" i="2"/>
  <c r="O685" i="2"/>
  <c r="O735" i="2"/>
  <c r="G665" i="2"/>
  <c r="P685" i="2"/>
  <c r="L711" i="2"/>
  <c r="S731" i="2"/>
  <c r="V741" i="2"/>
  <c r="T741" i="2"/>
  <c r="U741" i="2"/>
  <c r="F741" i="2"/>
  <c r="Q741" i="2"/>
  <c r="S741" i="2"/>
  <c r="P741" i="2"/>
  <c r="L741" i="2"/>
  <c r="J741" i="2"/>
  <c r="M741" i="2"/>
  <c r="AB741" i="2"/>
  <c r="G741" i="2"/>
  <c r="K741" i="2"/>
  <c r="N741" i="2"/>
  <c r="Z741" i="2"/>
  <c r="AA741" i="2"/>
  <c r="D741" i="2"/>
  <c r="E741" i="2"/>
  <c r="W741" i="2"/>
  <c r="Z739" i="2"/>
  <c r="Y739" i="2"/>
  <c r="L739" i="2"/>
  <c r="W739" i="2"/>
  <c r="AB739" i="2"/>
  <c r="F739" i="2"/>
  <c r="V739" i="2"/>
  <c r="AA739" i="2"/>
  <c r="H739" i="2"/>
  <c r="I739" i="2"/>
  <c r="K739" i="2"/>
  <c r="X739" i="2"/>
  <c r="Q739" i="2"/>
  <c r="E739" i="2"/>
  <c r="G739" i="2"/>
  <c r="J739" i="2"/>
  <c r="N737" i="2"/>
  <c r="P737" i="2"/>
  <c r="K737" i="2"/>
  <c r="U737" i="2"/>
  <c r="M737" i="2"/>
  <c r="R737" i="2"/>
  <c r="O737" i="2"/>
  <c r="Q737" i="2"/>
  <c r="D737" i="2"/>
  <c r="AA737" i="2"/>
  <c r="G737" i="2"/>
  <c r="AB737" i="2"/>
  <c r="H737" i="2"/>
  <c r="X737" i="2"/>
  <c r="L737" i="2"/>
  <c r="T737" i="2"/>
  <c r="S737" i="2"/>
  <c r="Z737" i="2"/>
  <c r="W737" i="2"/>
  <c r="E737" i="2"/>
  <c r="F737" i="2"/>
  <c r="Y737" i="2"/>
  <c r="I737" i="2"/>
  <c r="J737" i="2"/>
  <c r="Q731" i="2"/>
  <c r="F731" i="2"/>
  <c r="G731" i="2"/>
  <c r="H731" i="2"/>
  <c r="L727" i="2"/>
  <c r="V717" i="2"/>
  <c r="L717" i="2"/>
  <c r="S717" i="2"/>
  <c r="K717" i="2"/>
  <c r="N717" i="2"/>
  <c r="R717" i="2"/>
  <c r="O717" i="2"/>
  <c r="Q717" i="2"/>
  <c r="I717" i="2"/>
  <c r="W717" i="2"/>
  <c r="J717" i="2"/>
  <c r="M717" i="2"/>
  <c r="D717" i="2"/>
  <c r="P717" i="2"/>
  <c r="E717" i="2"/>
  <c r="Z717" i="2"/>
  <c r="F717" i="2"/>
  <c r="AA717" i="2"/>
  <c r="U717" i="2"/>
  <c r="T717" i="2"/>
  <c r="AB717" i="2"/>
  <c r="Y717" i="2"/>
  <c r="G717" i="2"/>
  <c r="H717" i="2"/>
  <c r="F715" i="2"/>
  <c r="G715" i="2"/>
  <c r="H715" i="2"/>
  <c r="AA715" i="2"/>
  <c r="Y715" i="2"/>
  <c r="AB715" i="2"/>
  <c r="I715" i="2"/>
  <c r="D713" i="2"/>
  <c r="V713" i="2"/>
  <c r="U713" i="2"/>
  <c r="E713" i="2"/>
  <c r="N713" i="2"/>
  <c r="T713" i="2"/>
  <c r="S713" i="2"/>
  <c r="M713" i="2"/>
  <c r="O713" i="2"/>
  <c r="R713" i="2"/>
  <c r="P713" i="2"/>
  <c r="Z713" i="2"/>
  <c r="Y707" i="2"/>
  <c r="X707" i="2"/>
  <c r="U707" i="2"/>
  <c r="F707" i="2"/>
  <c r="AA707" i="2"/>
  <c r="L693" i="2"/>
  <c r="V693" i="2"/>
  <c r="K693" i="2"/>
  <c r="N693" i="2"/>
  <c r="O693" i="2"/>
  <c r="X693" i="2"/>
  <c r="P693" i="2"/>
  <c r="U693" i="2"/>
  <c r="F693" i="2"/>
  <c r="J693" i="2"/>
  <c r="M693" i="2"/>
  <c r="D693" i="2"/>
  <c r="E693" i="2"/>
  <c r="Y693" i="2"/>
  <c r="Z693" i="2"/>
  <c r="S693" i="2"/>
  <c r="AA693" i="2"/>
  <c r="G693" i="2"/>
  <c r="AB693" i="2"/>
  <c r="H693" i="2"/>
  <c r="I693" i="2"/>
  <c r="M691" i="2"/>
  <c r="N691" i="2"/>
  <c r="L691" i="2"/>
  <c r="Y691" i="2"/>
  <c r="V691" i="2"/>
  <c r="H691" i="2"/>
  <c r="I691" i="2"/>
  <c r="U691" i="2"/>
  <c r="J691" i="2"/>
  <c r="K689" i="2"/>
  <c r="L689" i="2"/>
  <c r="E683" i="2"/>
  <c r="L677" i="2"/>
  <c r="F671" i="2"/>
  <c r="AA671" i="2"/>
  <c r="E669" i="2"/>
  <c r="Z669" i="2"/>
  <c r="P669" i="2"/>
  <c r="D669" i="2"/>
  <c r="Q669" i="2"/>
  <c r="G667" i="2"/>
  <c r="H667" i="2"/>
  <c r="I667" i="2"/>
  <c r="J667" i="2"/>
  <c r="F667" i="2"/>
  <c r="E667" i="2"/>
  <c r="L667" i="2"/>
  <c r="Z667" i="2"/>
  <c r="K667" i="2"/>
  <c r="AA667" i="2"/>
  <c r="AB667" i="2"/>
  <c r="Y665" i="2"/>
  <c r="X665" i="2"/>
  <c r="I725" i="2"/>
  <c r="M677" i="2"/>
  <c r="S681" i="2"/>
  <c r="Q701" i="2"/>
  <c r="N677" i="2"/>
  <c r="E701" i="2"/>
  <c r="F701" i="2"/>
  <c r="P701" i="2"/>
  <c r="D701" i="2"/>
  <c r="Z701" i="2"/>
  <c r="AA701" i="2"/>
  <c r="U683" i="2"/>
  <c r="X699" i="2"/>
  <c r="M675" i="2"/>
  <c r="P727" i="2"/>
  <c r="N673" i="2"/>
  <c r="Z727" i="2"/>
  <c r="L675" i="2"/>
  <c r="J681" i="2"/>
  <c r="O681" i="2"/>
  <c r="G699" i="2"/>
  <c r="H699" i="2"/>
  <c r="R673" i="2"/>
  <c r="Z673" i="2"/>
  <c r="O675" i="2"/>
  <c r="O677" i="2"/>
  <c r="J699" i="2"/>
  <c r="G701" i="2"/>
  <c r="AB701" i="2"/>
  <c r="T723" i="2"/>
  <c r="V699" i="2"/>
  <c r="S677" i="2"/>
  <c r="Q673" i="2"/>
  <c r="S673" i="2"/>
  <c r="P673" i="2"/>
  <c r="X721" i="2"/>
  <c r="Y701" i="2"/>
  <c r="U699" i="2"/>
  <c r="R677" i="2"/>
  <c r="N675" i="2"/>
  <c r="L699" i="2"/>
  <c r="E721" i="2"/>
  <c r="W721" i="2"/>
  <c r="X701" i="2"/>
  <c r="T699" i="2"/>
  <c r="Q677" i="2"/>
  <c r="D675" i="2"/>
  <c r="AA675" i="2"/>
  <c r="J701" i="2"/>
  <c r="G721" i="2"/>
  <c r="X719" i="2"/>
  <c r="W701" i="2"/>
  <c r="S699" i="2"/>
  <c r="Y675" i="2"/>
  <c r="O673" i="2"/>
  <c r="D673" i="2"/>
  <c r="G675" i="2"/>
  <c r="AB675" i="2"/>
  <c r="N699" i="2"/>
  <c r="K701" i="2"/>
  <c r="H721" i="2"/>
  <c r="V701" i="2"/>
  <c r="R699" i="2"/>
  <c r="U685" i="2"/>
  <c r="X675" i="2"/>
  <c r="K699" i="2"/>
  <c r="E675" i="2"/>
  <c r="E673" i="2"/>
  <c r="I721" i="2"/>
  <c r="U701" i="2"/>
  <c r="Q699" i="2"/>
  <c r="T675" i="2"/>
  <c r="I699" i="2"/>
  <c r="W699" i="2"/>
  <c r="Z675" i="2"/>
  <c r="I701" i="2"/>
  <c r="H675" i="2"/>
  <c r="O699" i="2"/>
  <c r="I675" i="2"/>
  <c r="P699" i="2"/>
  <c r="M701" i="2"/>
  <c r="Z721" i="2"/>
  <c r="T701" i="2"/>
  <c r="S685" i="2"/>
  <c r="S675" i="2"/>
  <c r="T673" i="2"/>
  <c r="P675" i="2"/>
  <c r="H701" i="2"/>
  <c r="D677" i="2"/>
  <c r="D699" i="2"/>
  <c r="AA699" i="2"/>
  <c r="AB721" i="2"/>
  <c r="Y711" i="2"/>
  <c r="S701" i="2"/>
  <c r="R685" i="2"/>
  <c r="R675" i="2"/>
  <c r="T677" i="2"/>
  <c r="P677" i="2"/>
  <c r="H719" i="2"/>
  <c r="F675" i="2"/>
  <c r="M699" i="2"/>
  <c r="L701" i="2"/>
  <c r="K673" i="2"/>
  <c r="I677" i="2"/>
  <c r="P683" i="2"/>
  <c r="L673" i="2"/>
  <c r="J675" i="2"/>
  <c r="J677" i="2"/>
  <c r="Z683" i="2"/>
  <c r="N701" i="2"/>
  <c r="L665" i="2"/>
  <c r="M673" i="2"/>
  <c r="K675" i="2"/>
  <c r="K677" i="2"/>
  <c r="D685" i="2"/>
  <c r="M689" i="2"/>
  <c r="F699" i="2"/>
  <c r="AB699" i="2"/>
  <c r="O701" i="2"/>
  <c r="H711" i="2"/>
  <c r="J723" i="2"/>
  <c r="T731" i="2"/>
  <c r="T711" i="2"/>
  <c r="W693" i="2"/>
  <c r="V683" i="2"/>
  <c r="Q675" i="2"/>
  <c r="G679" i="2"/>
  <c r="P681" i="2"/>
  <c r="K725" i="2"/>
  <c r="AA727" i="2"/>
  <c r="Y727" i="2"/>
  <c r="V679" i="2"/>
  <c r="Q665" i="2"/>
  <c r="F679" i="2"/>
  <c r="J725" i="2"/>
  <c r="H679" i="2"/>
  <c r="Z681" i="2"/>
  <c r="L725" i="2"/>
  <c r="X727" i="2"/>
  <c r="Q711" i="2"/>
  <c r="U679" i="2"/>
  <c r="AA679" i="2"/>
  <c r="AA681" i="2"/>
  <c r="D727" i="2"/>
  <c r="W727" i="2"/>
  <c r="E727" i="2"/>
  <c r="V727" i="2"/>
  <c r="R681" i="2"/>
  <c r="AB681" i="2"/>
  <c r="D681" i="2"/>
  <c r="F727" i="2"/>
  <c r="Q727" i="2"/>
  <c r="AB679" i="2"/>
  <c r="E681" i="2"/>
  <c r="K727" i="2"/>
  <c r="U725" i="2"/>
  <c r="X681" i="2"/>
  <c r="Y667" i="2"/>
  <c r="T725" i="2"/>
  <c r="X711" i="2"/>
  <c r="T691" i="2"/>
  <c r="W681" i="2"/>
  <c r="X667" i="2"/>
  <c r="F681" i="2"/>
  <c r="G681" i="2"/>
  <c r="M727" i="2"/>
  <c r="S725" i="2"/>
  <c r="W711" i="2"/>
  <c r="X689" i="2"/>
  <c r="V681" i="2"/>
  <c r="W667" i="2"/>
  <c r="N727" i="2"/>
  <c r="R725" i="2"/>
  <c r="V711" i="2"/>
  <c r="W689" i="2"/>
  <c r="U681" i="2"/>
  <c r="V667" i="2"/>
  <c r="H681" i="2"/>
  <c r="I681" i="2"/>
  <c r="H725" i="2"/>
  <c r="O727" i="2"/>
  <c r="Q725" i="2"/>
  <c r="W685" i="2"/>
  <c r="T681" i="2"/>
  <c r="Q667" i="2"/>
  <c r="H741" i="2"/>
  <c r="Y741" i="2"/>
  <c r="I741" i="2"/>
  <c r="X741" i="2"/>
  <c r="O741" i="2"/>
  <c r="M739" i="2"/>
  <c r="U739" i="2"/>
  <c r="N739" i="2"/>
  <c r="T739" i="2"/>
  <c r="O739" i="2"/>
  <c r="S739" i="2"/>
  <c r="D739" i="2"/>
  <c r="P739" i="2"/>
  <c r="D735" i="2"/>
  <c r="P735" i="2"/>
  <c r="T735" i="2"/>
  <c r="U735" i="2"/>
  <c r="H735" i="2"/>
  <c r="I735" i="2"/>
  <c r="Z735" i="2"/>
  <c r="F735" i="2"/>
  <c r="G735" i="2"/>
  <c r="J735" i="2"/>
  <c r="S735" i="2"/>
  <c r="Q735" i="2"/>
  <c r="K735" i="2"/>
  <c r="Y735" i="2"/>
  <c r="E735" i="2"/>
  <c r="R735" i="2"/>
  <c r="L735" i="2"/>
  <c r="X735" i="2"/>
  <c r="M735" i="2"/>
  <c r="W735" i="2"/>
  <c r="AA735" i="2"/>
  <c r="AB735" i="2"/>
  <c r="N735" i="2"/>
  <c r="W733" i="2"/>
  <c r="V733" i="2"/>
  <c r="U733" i="2"/>
  <c r="T733" i="2"/>
  <c r="F733" i="2"/>
  <c r="I733" i="2"/>
  <c r="N733" i="2"/>
  <c r="O733" i="2"/>
  <c r="D733" i="2"/>
  <c r="E733" i="2"/>
  <c r="AA733" i="2"/>
  <c r="S733" i="2"/>
  <c r="G733" i="2"/>
  <c r="H733" i="2"/>
  <c r="Q733" i="2"/>
  <c r="J733" i="2"/>
  <c r="P733" i="2"/>
  <c r="Z733" i="2"/>
  <c r="AB733" i="2"/>
  <c r="R733" i="2"/>
  <c r="K733" i="2"/>
  <c r="L733" i="2"/>
  <c r="Y733" i="2"/>
  <c r="M733" i="2"/>
  <c r="L731" i="2"/>
  <c r="Y731" i="2"/>
  <c r="X731" i="2"/>
  <c r="O731" i="2"/>
  <c r="W731" i="2"/>
  <c r="J731" i="2"/>
  <c r="K731" i="2"/>
  <c r="M731" i="2"/>
  <c r="D731" i="2"/>
  <c r="P731" i="2"/>
  <c r="V731" i="2"/>
  <c r="N731" i="2"/>
  <c r="E731" i="2"/>
  <c r="Z731" i="2"/>
  <c r="M729" i="2"/>
  <c r="D729" i="2"/>
  <c r="P729" i="2"/>
  <c r="W729" i="2"/>
  <c r="E729" i="2"/>
  <c r="Z729" i="2"/>
  <c r="V729" i="2"/>
  <c r="F729" i="2"/>
  <c r="AA729" i="2"/>
  <c r="U729" i="2"/>
  <c r="J729" i="2"/>
  <c r="Q729" i="2"/>
  <c r="K729" i="2"/>
  <c r="Y729" i="2"/>
  <c r="G729" i="2"/>
  <c r="AB729" i="2"/>
  <c r="T729" i="2"/>
  <c r="L729" i="2"/>
  <c r="N729" i="2"/>
  <c r="O729" i="2"/>
  <c r="X729" i="2"/>
  <c r="H729" i="2"/>
  <c r="S729" i="2"/>
  <c r="I729" i="2"/>
  <c r="G727" i="2"/>
  <c r="AB727" i="2"/>
  <c r="U727" i="2"/>
  <c r="H727" i="2"/>
  <c r="T727" i="2"/>
  <c r="I727" i="2"/>
  <c r="S727" i="2"/>
  <c r="J727" i="2"/>
  <c r="N725" i="2"/>
  <c r="O725" i="2"/>
  <c r="D725" i="2"/>
  <c r="P725" i="2"/>
  <c r="Y725" i="2"/>
  <c r="E725" i="2"/>
  <c r="Z725" i="2"/>
  <c r="X725" i="2"/>
  <c r="M725" i="2"/>
  <c r="F725" i="2"/>
  <c r="AA725" i="2"/>
  <c r="W725" i="2"/>
  <c r="G725" i="2"/>
  <c r="AB725" i="2"/>
  <c r="M723" i="2"/>
  <c r="N723" i="2"/>
  <c r="O723" i="2"/>
  <c r="Q723" i="2"/>
  <c r="D723" i="2"/>
  <c r="P723" i="2"/>
  <c r="K723" i="2"/>
  <c r="S723" i="2"/>
  <c r="L723" i="2"/>
  <c r="R723" i="2"/>
  <c r="E723" i="2"/>
  <c r="Z723" i="2"/>
  <c r="Y723" i="2"/>
  <c r="F723" i="2"/>
  <c r="AA723" i="2"/>
  <c r="X723" i="2"/>
  <c r="G723" i="2"/>
  <c r="AB723" i="2"/>
  <c r="W723" i="2"/>
  <c r="H723" i="2"/>
  <c r="V723" i="2"/>
  <c r="I723" i="2"/>
  <c r="K721" i="2"/>
  <c r="T721" i="2"/>
  <c r="L721" i="2"/>
  <c r="S721" i="2"/>
  <c r="M721" i="2"/>
  <c r="R721" i="2"/>
  <c r="N721" i="2"/>
  <c r="Q721" i="2"/>
  <c r="V721" i="2"/>
  <c r="J721" i="2"/>
  <c r="U721" i="2"/>
  <c r="O721" i="2"/>
  <c r="D721" i="2"/>
  <c r="P721" i="2"/>
  <c r="F721" i="2"/>
  <c r="AA721" i="2"/>
  <c r="J719" i="2"/>
  <c r="V719" i="2"/>
  <c r="K719" i="2"/>
  <c r="U719" i="2"/>
  <c r="L719" i="2"/>
  <c r="T719" i="2"/>
  <c r="M719" i="2"/>
  <c r="S719" i="2"/>
  <c r="W719" i="2"/>
  <c r="N719" i="2"/>
  <c r="R719" i="2"/>
  <c r="Q719" i="2"/>
  <c r="D719" i="2"/>
  <c r="P719" i="2"/>
  <c r="E719" i="2"/>
  <c r="Z719" i="2"/>
  <c r="I719" i="2"/>
  <c r="O719" i="2"/>
  <c r="F719" i="2"/>
  <c r="AA719" i="2"/>
  <c r="G719" i="2"/>
  <c r="AB719" i="2"/>
  <c r="J715" i="2"/>
  <c r="K715" i="2"/>
  <c r="W715" i="2"/>
  <c r="L715" i="2"/>
  <c r="V715" i="2"/>
  <c r="N715" i="2"/>
  <c r="T715" i="2"/>
  <c r="O715" i="2"/>
  <c r="S715" i="2"/>
  <c r="U715" i="2"/>
  <c r="D715" i="2"/>
  <c r="P715" i="2"/>
  <c r="R715" i="2"/>
  <c r="X715" i="2"/>
  <c r="M715" i="2"/>
  <c r="E715" i="2"/>
  <c r="Z715" i="2"/>
  <c r="AB713" i="2"/>
  <c r="I713" i="2"/>
  <c r="AA713" i="2"/>
  <c r="Q713" i="2"/>
  <c r="H713" i="2"/>
  <c r="J713" i="2"/>
  <c r="Y713" i="2"/>
  <c r="F713" i="2"/>
  <c r="G713" i="2"/>
  <c r="K713" i="2"/>
  <c r="X713" i="2"/>
  <c r="L713" i="2"/>
  <c r="K709" i="2"/>
  <c r="L709" i="2"/>
  <c r="Y709" i="2"/>
  <c r="X709" i="2"/>
  <c r="N709" i="2"/>
  <c r="W709" i="2"/>
  <c r="J709" i="2"/>
  <c r="M709" i="2"/>
  <c r="O709" i="2"/>
  <c r="V709" i="2"/>
  <c r="D709" i="2"/>
  <c r="P709" i="2"/>
  <c r="U709" i="2"/>
  <c r="E709" i="2"/>
  <c r="Z709" i="2"/>
  <c r="T709" i="2"/>
  <c r="I709" i="2"/>
  <c r="F709" i="2"/>
  <c r="AA709" i="2"/>
  <c r="S709" i="2"/>
  <c r="G709" i="2"/>
  <c r="AB709" i="2"/>
  <c r="R709" i="2"/>
  <c r="H709" i="2"/>
  <c r="L707" i="2"/>
  <c r="V707" i="2"/>
  <c r="M707" i="2"/>
  <c r="T707" i="2"/>
  <c r="N707" i="2"/>
  <c r="G707" i="2"/>
  <c r="AB707" i="2"/>
  <c r="S707" i="2"/>
  <c r="H707" i="2"/>
  <c r="R707" i="2"/>
  <c r="I707" i="2"/>
  <c r="Q707" i="2"/>
  <c r="J707" i="2"/>
  <c r="K707" i="2"/>
  <c r="O707" i="2"/>
  <c r="W707" i="2"/>
  <c r="E707" i="2"/>
  <c r="Z707" i="2"/>
  <c r="AB705" i="2"/>
  <c r="T705" i="2"/>
  <c r="H705" i="2"/>
  <c r="S705" i="2"/>
  <c r="I705" i="2"/>
  <c r="R705" i="2"/>
  <c r="J705" i="2"/>
  <c r="Q705" i="2"/>
  <c r="K705" i="2"/>
  <c r="L705" i="2"/>
  <c r="AA705" i="2"/>
  <c r="M705" i="2"/>
  <c r="N705" i="2"/>
  <c r="Y705" i="2"/>
  <c r="F705" i="2"/>
  <c r="U705" i="2"/>
  <c r="G705" i="2"/>
  <c r="O705" i="2"/>
  <c r="X705" i="2"/>
  <c r="D705" i="2"/>
  <c r="P705" i="2"/>
  <c r="W705" i="2"/>
  <c r="E705" i="2"/>
  <c r="Z705" i="2"/>
  <c r="F703" i="2"/>
  <c r="V703" i="2"/>
  <c r="AB703" i="2"/>
  <c r="T703" i="2"/>
  <c r="I703" i="2"/>
  <c r="S703" i="2"/>
  <c r="U703" i="2"/>
  <c r="H703" i="2"/>
  <c r="L703" i="2"/>
  <c r="G703" i="2"/>
  <c r="J703" i="2"/>
  <c r="R703" i="2"/>
  <c r="Q703" i="2"/>
  <c r="M703" i="2"/>
  <c r="AA703" i="2"/>
  <c r="K703" i="2"/>
  <c r="N703" i="2"/>
  <c r="O703" i="2"/>
  <c r="Y703" i="2"/>
  <c r="D703" i="2"/>
  <c r="P703" i="2"/>
  <c r="X703" i="2"/>
  <c r="E703" i="2"/>
  <c r="Z703" i="2"/>
  <c r="E699" i="2"/>
  <c r="Z699" i="2"/>
  <c r="N697" i="2"/>
  <c r="Q697" i="2"/>
  <c r="O697" i="2"/>
  <c r="P697" i="2"/>
  <c r="Z697" i="2"/>
  <c r="AA697" i="2"/>
  <c r="Y697" i="2"/>
  <c r="M697" i="2"/>
  <c r="E697" i="2"/>
  <c r="F697" i="2"/>
  <c r="G697" i="2"/>
  <c r="AB697" i="2"/>
  <c r="X697" i="2"/>
  <c r="D697" i="2"/>
  <c r="H697" i="2"/>
  <c r="W697" i="2"/>
  <c r="I697" i="2"/>
  <c r="V697" i="2"/>
  <c r="R697" i="2"/>
  <c r="J697" i="2"/>
  <c r="U697" i="2"/>
  <c r="K697" i="2"/>
  <c r="T697" i="2"/>
  <c r="L697" i="2"/>
  <c r="R695" i="2"/>
  <c r="O695" i="2"/>
  <c r="Q695" i="2"/>
  <c r="Z695" i="2"/>
  <c r="AA695" i="2"/>
  <c r="D695" i="2"/>
  <c r="E695" i="2"/>
  <c r="F695" i="2"/>
  <c r="G695" i="2"/>
  <c r="AB695" i="2"/>
  <c r="Y695" i="2"/>
  <c r="P695" i="2"/>
  <c r="I695" i="2"/>
  <c r="W695" i="2"/>
  <c r="M695" i="2"/>
  <c r="S695" i="2"/>
  <c r="H695" i="2"/>
  <c r="X695" i="2"/>
  <c r="J695" i="2"/>
  <c r="V695" i="2"/>
  <c r="N695" i="2"/>
  <c r="K695" i="2"/>
  <c r="U695" i="2"/>
  <c r="L695" i="2"/>
  <c r="T693" i="2"/>
  <c r="R693" i="2"/>
  <c r="O691" i="2"/>
  <c r="S691" i="2"/>
  <c r="D691" i="2"/>
  <c r="P691" i="2"/>
  <c r="R691" i="2"/>
  <c r="E691" i="2"/>
  <c r="Z691" i="2"/>
  <c r="Q691" i="2"/>
  <c r="F691" i="2"/>
  <c r="AA691" i="2"/>
  <c r="G691" i="2"/>
  <c r="AB691" i="2"/>
  <c r="X691" i="2"/>
  <c r="K691" i="2"/>
  <c r="U689" i="2"/>
  <c r="T689" i="2"/>
  <c r="D689" i="2"/>
  <c r="S689" i="2"/>
  <c r="R689" i="2"/>
  <c r="Z689" i="2"/>
  <c r="F689" i="2"/>
  <c r="AA689" i="2"/>
  <c r="Q689" i="2"/>
  <c r="V689" i="2"/>
  <c r="O689" i="2"/>
  <c r="P689" i="2"/>
  <c r="E689" i="2"/>
  <c r="G689" i="2"/>
  <c r="AB689" i="2"/>
  <c r="N689" i="2"/>
  <c r="H689" i="2"/>
  <c r="I689" i="2"/>
  <c r="J689" i="2"/>
  <c r="M687" i="2"/>
  <c r="N687" i="2"/>
  <c r="O687" i="2"/>
  <c r="U687" i="2"/>
  <c r="P687" i="2"/>
  <c r="T687" i="2"/>
  <c r="Z687" i="2"/>
  <c r="R687" i="2"/>
  <c r="V687" i="2"/>
  <c r="D687" i="2"/>
  <c r="E687" i="2"/>
  <c r="S687" i="2"/>
  <c r="F687" i="2"/>
  <c r="AA687" i="2"/>
  <c r="G687" i="2"/>
  <c r="AB687" i="2"/>
  <c r="Q687" i="2"/>
  <c r="H687" i="2"/>
  <c r="I687" i="2"/>
  <c r="J687" i="2"/>
  <c r="K687" i="2"/>
  <c r="Y687" i="2"/>
  <c r="L687" i="2"/>
  <c r="X687" i="2"/>
  <c r="J685" i="2"/>
  <c r="K685" i="2"/>
  <c r="H685" i="2"/>
  <c r="Q685" i="2"/>
  <c r="I685" i="2"/>
  <c r="L685" i="2"/>
  <c r="Y685" i="2"/>
  <c r="M685" i="2"/>
  <c r="S683" i="2"/>
  <c r="H683" i="2"/>
  <c r="R683" i="2"/>
  <c r="K683" i="2"/>
  <c r="AB683" i="2"/>
  <c r="I683" i="2"/>
  <c r="Q683" i="2"/>
  <c r="J683" i="2"/>
  <c r="L683" i="2"/>
  <c r="F683" i="2"/>
  <c r="M683" i="2"/>
  <c r="N683" i="2"/>
  <c r="X683" i="2"/>
  <c r="AA683" i="2"/>
  <c r="T683" i="2"/>
  <c r="G683" i="2"/>
  <c r="Y683" i="2"/>
  <c r="O683" i="2"/>
  <c r="K681" i="2"/>
  <c r="L681" i="2"/>
  <c r="M681" i="2"/>
  <c r="N681" i="2"/>
  <c r="Y681" i="2"/>
  <c r="I679" i="2"/>
  <c r="J679" i="2"/>
  <c r="K679" i="2"/>
  <c r="L679" i="2"/>
  <c r="S679" i="2"/>
  <c r="M679" i="2"/>
  <c r="R679" i="2"/>
  <c r="N679" i="2"/>
  <c r="T679" i="2"/>
  <c r="O679" i="2"/>
  <c r="Y679" i="2"/>
  <c r="Q679" i="2"/>
  <c r="D679" i="2"/>
  <c r="P679" i="2"/>
  <c r="X679" i="2"/>
  <c r="E679" i="2"/>
  <c r="Z679" i="2"/>
  <c r="E677" i="2"/>
  <c r="Z677" i="2"/>
  <c r="X677" i="2"/>
  <c r="F677" i="2"/>
  <c r="AA677" i="2"/>
  <c r="W677" i="2"/>
  <c r="G677" i="2"/>
  <c r="AB677" i="2"/>
  <c r="V677" i="2"/>
  <c r="H677" i="2"/>
  <c r="U677" i="2"/>
  <c r="W675" i="2"/>
  <c r="V675" i="2"/>
  <c r="F673" i="2"/>
  <c r="AA673" i="2"/>
  <c r="Y673" i="2"/>
  <c r="G673" i="2"/>
  <c r="AB673" i="2"/>
  <c r="X673" i="2"/>
  <c r="H673" i="2"/>
  <c r="W673" i="2"/>
  <c r="I673" i="2"/>
  <c r="V673" i="2"/>
  <c r="J673" i="2"/>
  <c r="G671" i="2"/>
  <c r="AB671" i="2"/>
  <c r="Y671" i="2"/>
  <c r="H671" i="2"/>
  <c r="I671" i="2"/>
  <c r="J671" i="2"/>
  <c r="V671" i="2"/>
  <c r="K671" i="2"/>
  <c r="U671" i="2"/>
  <c r="W671" i="2"/>
  <c r="L671" i="2"/>
  <c r="M671" i="2"/>
  <c r="S671" i="2"/>
  <c r="N671" i="2"/>
  <c r="R671" i="2"/>
  <c r="X671" i="2"/>
  <c r="T671" i="2"/>
  <c r="O671" i="2"/>
  <c r="Q671" i="2"/>
  <c r="D671" i="2"/>
  <c r="P671" i="2"/>
  <c r="E671" i="2"/>
  <c r="F669" i="2"/>
  <c r="AA669" i="2"/>
  <c r="G669" i="2"/>
  <c r="AB669" i="2"/>
  <c r="H669" i="2"/>
  <c r="Y669" i="2"/>
  <c r="I669" i="2"/>
  <c r="X669" i="2"/>
  <c r="J669" i="2"/>
  <c r="W669" i="2"/>
  <c r="K669" i="2"/>
  <c r="V669" i="2"/>
  <c r="L669" i="2"/>
  <c r="U669" i="2"/>
  <c r="M669" i="2"/>
  <c r="T669" i="2"/>
  <c r="N669" i="2"/>
  <c r="S669" i="2"/>
  <c r="O669" i="2"/>
  <c r="M667" i="2"/>
  <c r="U667" i="2"/>
  <c r="N667" i="2"/>
  <c r="T667" i="2"/>
  <c r="O667" i="2"/>
  <c r="S667" i="2"/>
  <c r="D667" i="2"/>
  <c r="P667" i="2"/>
  <c r="W665" i="2"/>
  <c r="V665" i="2"/>
  <c r="N665" i="2"/>
  <c r="U665" i="2"/>
  <c r="O665" i="2"/>
  <c r="T665" i="2"/>
  <c r="M665" i="2"/>
  <c r="D665" i="2"/>
  <c r="P665" i="2"/>
  <c r="S665" i="2"/>
  <c r="E665" i="2"/>
  <c r="Z665" i="2"/>
  <c r="R665" i="2"/>
  <c r="S663" i="2"/>
  <c r="I663" i="2"/>
  <c r="U663" i="2"/>
  <c r="J663" i="2"/>
  <c r="V663" i="2"/>
  <c r="K663" i="2"/>
  <c r="W663" i="2"/>
  <c r="L663" i="2"/>
  <c r="X663" i="2"/>
  <c r="M663" i="2"/>
  <c r="Y663" i="2"/>
  <c r="N663" i="2"/>
  <c r="Z663" i="2"/>
  <c r="E663" i="2"/>
  <c r="Q663" i="2"/>
  <c r="F663" i="2"/>
  <c r="R663" i="2"/>
  <c r="G663" i="2"/>
  <c r="H663" i="2"/>
  <c r="T663" i="2"/>
  <c r="O663" i="2"/>
  <c r="AA663" i="2"/>
  <c r="D663" i="2"/>
  <c r="P663" i="2"/>
  <c r="C642" i="2" l="1"/>
  <c r="C472" i="2"/>
  <c r="C1306" i="2" l="1"/>
  <c r="AB1307" i="2" s="1"/>
  <c r="E1307" i="2" l="1"/>
  <c r="Q1307" i="2"/>
  <c r="F1307" i="2"/>
  <c r="R1307" i="2"/>
  <c r="G1307" i="2"/>
  <c r="S1307" i="2"/>
  <c r="H1307" i="2"/>
  <c r="T1307" i="2"/>
  <c r="I1307" i="2"/>
  <c r="U1307" i="2"/>
  <c r="J1307" i="2"/>
  <c r="V1307" i="2"/>
  <c r="K1307" i="2"/>
  <c r="W1307" i="2"/>
  <c r="L1307" i="2"/>
  <c r="X1307" i="2"/>
  <c r="M1307" i="2"/>
  <c r="Y1307" i="2"/>
  <c r="N1307" i="2"/>
  <c r="Z1307" i="2"/>
  <c r="O1307" i="2"/>
  <c r="AA1307" i="2"/>
  <c r="D1307" i="2"/>
  <c r="P1307" i="2"/>
  <c r="AB1342" i="2" l="1"/>
  <c r="C1336" i="2"/>
  <c r="C1347" i="2" s="1"/>
  <c r="E1342" i="2" l="1"/>
  <c r="D1342" i="2"/>
  <c r="T1342" i="2"/>
  <c r="S1342" i="2"/>
  <c r="G1342" i="2"/>
  <c r="H1342" i="2"/>
  <c r="I1342" i="2"/>
  <c r="J1342" i="2"/>
  <c r="K1342" i="2"/>
  <c r="L1342" i="2"/>
  <c r="Z1342" i="2"/>
  <c r="N1342" i="2"/>
  <c r="Q1342" i="2"/>
  <c r="R1342" i="2"/>
  <c r="F1342" i="2"/>
  <c r="U1342" i="2"/>
  <c r="V1342" i="2"/>
  <c r="W1342" i="2"/>
  <c r="X1342" i="2"/>
  <c r="Y1342" i="2"/>
  <c r="M1342" i="2"/>
  <c r="O1342" i="2"/>
  <c r="AA1342" i="2"/>
  <c r="P1342" i="2"/>
  <c r="C1355" i="2"/>
  <c r="C1357" i="2" s="1"/>
  <c r="C1246" i="2" l="1"/>
  <c r="C1124" i="2" l="1"/>
  <c r="C1108" i="2" l="1"/>
  <c r="C1008" i="2"/>
  <c r="C1224" i="2" l="1"/>
  <c r="C1226" i="2"/>
  <c r="C1236" i="2"/>
  <c r="C1238" i="2"/>
  <c r="C1240" i="2"/>
  <c r="C1242" i="2"/>
  <c r="C1244" i="2"/>
  <c r="C1248" i="2"/>
  <c r="C1250" i="2"/>
  <c r="C1252" i="2"/>
  <c r="C1254" i="2"/>
  <c r="C1256" i="2"/>
  <c r="C1258" i="2"/>
  <c r="C1260" i="2"/>
  <c r="C1262" i="2"/>
  <c r="C1264" i="2"/>
  <c r="C1266" i="2"/>
  <c r="C1268" i="2"/>
  <c r="C1274" i="2"/>
  <c r="C1276" i="2"/>
  <c r="C1122" i="2"/>
  <c r="C1120" i="2"/>
  <c r="C1102" i="2"/>
  <c r="C1104" i="2"/>
  <c r="C1106" i="2"/>
  <c r="C1110" i="2"/>
  <c r="C1070" i="2"/>
  <c r="C1072" i="2"/>
  <c r="C1074" i="2"/>
  <c r="C1076" i="2"/>
  <c r="C1078" i="2"/>
  <c r="C1080" i="2"/>
  <c r="C1082" i="2"/>
  <c r="C1084" i="2"/>
  <c r="C1086" i="2"/>
  <c r="C1088" i="2"/>
  <c r="C1090" i="2"/>
  <c r="C1052" i="2"/>
  <c r="C1030" i="2"/>
  <c r="C1032" i="2"/>
  <c r="C1038" i="2"/>
  <c r="C1040" i="2"/>
  <c r="C1042" i="2"/>
  <c r="C1000" i="2"/>
  <c r="C1002" i="2"/>
  <c r="C1004" i="2"/>
  <c r="D1005" i="2" s="1"/>
  <c r="C1006" i="2"/>
  <c r="C1010" i="2"/>
  <c r="C1014" i="2"/>
  <c r="C1016" i="2"/>
  <c r="C1018" i="2"/>
  <c r="C998" i="2"/>
  <c r="C756" i="2"/>
  <c r="C758" i="2"/>
  <c r="C760" i="2"/>
  <c r="C762" i="2"/>
  <c r="C764" i="2"/>
  <c r="D765" i="2" s="1"/>
  <c r="C766" i="2"/>
  <c r="C768" i="2"/>
  <c r="C770" i="2"/>
  <c r="C772" i="2"/>
  <c r="C774" i="2"/>
  <c r="C776" i="2"/>
  <c r="C778" i="2"/>
  <c r="C780" i="2"/>
  <c r="C782" i="2"/>
  <c r="C784" i="2"/>
  <c r="C786" i="2"/>
  <c r="C790" i="2"/>
  <c r="C792" i="2"/>
  <c r="C794" i="2"/>
  <c r="C754" i="2"/>
  <c r="C172" i="2"/>
  <c r="C174" i="2"/>
  <c r="C178" i="2"/>
  <c r="C180" i="2"/>
  <c r="C182" i="2"/>
  <c r="C188" i="2"/>
  <c r="C190" i="2"/>
  <c r="C192" i="2"/>
  <c r="C194" i="2"/>
  <c r="C170" i="2"/>
  <c r="H171" i="2" s="1"/>
  <c r="C1020" i="2" l="1"/>
  <c r="B9" i="3" s="1"/>
  <c r="B10" i="3" s="1"/>
  <c r="C1126" i="2"/>
  <c r="C798" i="2"/>
  <c r="C1112" i="2"/>
  <c r="C204" i="2" l="1"/>
  <c r="C228" i="2" l="1"/>
  <c r="C230" i="2"/>
  <c r="C238" i="2"/>
  <c r="C242" i="2"/>
  <c r="C248" i="2"/>
  <c r="C254" i="2"/>
  <c r="C262" i="2"/>
  <c r="C276" i="2"/>
  <c r="C278" i="2"/>
  <c r="C296" i="2"/>
  <c r="C324" i="2"/>
  <c r="C326" i="2"/>
  <c r="C328" i="2"/>
  <c r="C344" i="2"/>
  <c r="C346" i="2"/>
  <c r="C348" i="2"/>
  <c r="C350" i="2"/>
  <c r="C352" i="2"/>
  <c r="C354" i="2"/>
  <c r="C360" i="2"/>
  <c r="C372" i="2"/>
  <c r="C378" i="2"/>
  <c r="C380" i="2"/>
  <c r="C386" i="2"/>
  <c r="C388" i="2"/>
  <c r="C390" i="2"/>
  <c r="C396" i="2"/>
  <c r="C406" i="2"/>
  <c r="C428" i="2"/>
  <c r="C442" i="2"/>
  <c r="C260" i="2"/>
  <c r="C258" i="2"/>
  <c r="C436" i="2" l="1"/>
  <c r="U437" i="2" s="1"/>
  <c r="C434" i="2"/>
  <c r="C440" i="2"/>
  <c r="Q441" i="2" s="1"/>
  <c r="C438" i="2"/>
  <c r="Z439" i="2" s="1"/>
  <c r="C432" i="2"/>
  <c r="C430" i="2"/>
  <c r="C414" i="2"/>
  <c r="C412" i="2"/>
  <c r="C422" i="2"/>
  <c r="C420" i="2"/>
  <c r="C418" i="2"/>
  <c r="C416" i="2"/>
  <c r="C410" i="2"/>
  <c r="C408" i="2"/>
  <c r="C426" i="2"/>
  <c r="C424" i="2"/>
  <c r="C404" i="2"/>
  <c r="C402" i="2"/>
  <c r="C382" i="2"/>
  <c r="C384" i="2"/>
  <c r="C400" i="2"/>
  <c r="C398" i="2"/>
  <c r="C394" i="2"/>
  <c r="C392" i="2"/>
  <c r="C362" i="2"/>
  <c r="C364" i="2"/>
  <c r="C376" i="2"/>
  <c r="C374" i="2"/>
  <c r="C336" i="2"/>
  <c r="C334" i="2"/>
  <c r="C332" i="2"/>
  <c r="C330" i="2"/>
  <c r="C340" i="2"/>
  <c r="C338" i="2"/>
  <c r="C368" i="2"/>
  <c r="C366" i="2"/>
  <c r="C322" i="2"/>
  <c r="C320" i="2"/>
  <c r="C314" i="2"/>
  <c r="C312" i="2"/>
  <c r="C318" i="2"/>
  <c r="C316" i="2"/>
  <c r="C310" i="2"/>
  <c r="C308" i="2"/>
  <c r="C358" i="2"/>
  <c r="C356" i="2"/>
  <c r="C294" i="2"/>
  <c r="C292" i="2"/>
  <c r="C290" i="2"/>
  <c r="C288" i="2"/>
  <c r="C286" i="2"/>
  <c r="C284" i="2"/>
  <c r="C282" i="2"/>
  <c r="C280" i="2"/>
  <c r="C266" i="2"/>
  <c r="C264" i="2"/>
  <c r="C300" i="2"/>
  <c r="C298" i="2"/>
  <c r="C252" i="2"/>
  <c r="C250" i="2"/>
  <c r="C274" i="2"/>
  <c r="C272" i="2"/>
  <c r="C306" i="2"/>
  <c r="C304" i="2"/>
  <c r="C270" i="2"/>
  <c r="C268" i="2"/>
  <c r="F247" i="2"/>
  <c r="E437" i="2" l="1"/>
  <c r="I437" i="2"/>
  <c r="Y437" i="2"/>
  <c r="AB441" i="2"/>
  <c r="I441" i="2"/>
  <c r="Y441" i="2"/>
  <c r="M437" i="2"/>
  <c r="AB437" i="2"/>
  <c r="Q437" i="2"/>
  <c r="F437" i="2"/>
  <c r="J437" i="2"/>
  <c r="N437" i="2"/>
  <c r="R437" i="2"/>
  <c r="V437" i="2"/>
  <c r="Z437" i="2"/>
  <c r="G437" i="2"/>
  <c r="K437" i="2"/>
  <c r="O437" i="2"/>
  <c r="S437" i="2"/>
  <c r="W437" i="2"/>
  <c r="AA437" i="2"/>
  <c r="D437" i="2"/>
  <c r="H437" i="2"/>
  <c r="L437" i="2"/>
  <c r="P437" i="2"/>
  <c r="T437" i="2"/>
  <c r="X437" i="2"/>
  <c r="J441" i="2"/>
  <c r="R441" i="2"/>
  <c r="Z441" i="2"/>
  <c r="E441" i="2"/>
  <c r="M441" i="2"/>
  <c r="U441" i="2"/>
  <c r="F441" i="2"/>
  <c r="N441" i="2"/>
  <c r="V441" i="2"/>
  <c r="G441" i="2"/>
  <c r="K441" i="2"/>
  <c r="O441" i="2"/>
  <c r="S441" i="2"/>
  <c r="W441" i="2"/>
  <c r="AA441" i="2"/>
  <c r="D441" i="2"/>
  <c r="H441" i="2"/>
  <c r="L441" i="2"/>
  <c r="P441" i="2"/>
  <c r="T441" i="2"/>
  <c r="X441" i="2"/>
  <c r="AB443" i="2"/>
  <c r="X443" i="2"/>
  <c r="T443" i="2"/>
  <c r="P443" i="2"/>
  <c r="L443" i="2"/>
  <c r="H443" i="2"/>
  <c r="D443" i="2"/>
  <c r="U443" i="2"/>
  <c r="I443" i="2"/>
  <c r="AA443" i="2"/>
  <c r="W443" i="2"/>
  <c r="S443" i="2"/>
  <c r="O443" i="2"/>
  <c r="K443" i="2"/>
  <c r="G443" i="2"/>
  <c r="Q443" i="2"/>
  <c r="Z443" i="2"/>
  <c r="V443" i="2"/>
  <c r="R443" i="2"/>
  <c r="N443" i="2"/>
  <c r="J443" i="2"/>
  <c r="F443" i="2"/>
  <c r="Y443" i="2"/>
  <c r="M443" i="2"/>
  <c r="E443" i="2"/>
  <c r="Y435" i="2"/>
  <c r="U435" i="2"/>
  <c r="Q435" i="2"/>
  <c r="M435" i="2"/>
  <c r="I435" i="2"/>
  <c r="E435" i="2"/>
  <c r="AB435" i="2"/>
  <c r="X435" i="2"/>
  <c r="T435" i="2"/>
  <c r="P435" i="2"/>
  <c r="L435" i="2"/>
  <c r="H435" i="2"/>
  <c r="D435" i="2"/>
  <c r="AA435" i="2"/>
  <c r="W435" i="2"/>
  <c r="S435" i="2"/>
  <c r="O435" i="2"/>
  <c r="K435" i="2"/>
  <c r="G435" i="2"/>
  <c r="Z435" i="2"/>
  <c r="V435" i="2"/>
  <c r="R435" i="2"/>
  <c r="N435" i="2"/>
  <c r="J435" i="2"/>
  <c r="F435" i="2"/>
  <c r="G439" i="2"/>
  <c r="K439" i="2"/>
  <c r="O439" i="2"/>
  <c r="S439" i="2"/>
  <c r="W439" i="2"/>
  <c r="AA439" i="2"/>
  <c r="D439" i="2"/>
  <c r="H439" i="2"/>
  <c r="L439" i="2"/>
  <c r="P439" i="2"/>
  <c r="T439" i="2"/>
  <c r="X439" i="2"/>
  <c r="AB439" i="2"/>
  <c r="E439" i="2"/>
  <c r="I439" i="2"/>
  <c r="M439" i="2"/>
  <c r="Q439" i="2"/>
  <c r="U439" i="2"/>
  <c r="Y439" i="2"/>
  <c r="F439" i="2"/>
  <c r="J439" i="2"/>
  <c r="N439" i="2"/>
  <c r="R439" i="2"/>
  <c r="V439" i="2"/>
  <c r="C226" i="2"/>
  <c r="C224" i="2"/>
  <c r="C222" i="2"/>
  <c r="C220" i="2"/>
  <c r="C218" i="2"/>
  <c r="C216" i="2"/>
  <c r="C236" i="2"/>
  <c r="C234" i="2"/>
  <c r="C210" i="2"/>
  <c r="C206" i="2" l="1"/>
  <c r="C10" i="2"/>
  <c r="C12" i="2"/>
  <c r="C32" i="2"/>
  <c r="C34" i="2"/>
  <c r="C40" i="2"/>
  <c r="C46" i="2"/>
  <c r="C48" i="2"/>
  <c r="C50" i="2"/>
  <c r="C52" i="2"/>
  <c r="C54" i="2"/>
  <c r="C56" i="2"/>
  <c r="C58" i="2"/>
  <c r="C66" i="2"/>
  <c r="C68" i="2"/>
  <c r="C70" i="2"/>
  <c r="C72" i="2"/>
  <c r="C74" i="2"/>
  <c r="C76" i="2"/>
  <c r="C78" i="2"/>
  <c r="C80" i="2"/>
  <c r="C96" i="2"/>
  <c r="C98" i="2"/>
  <c r="C100" i="2"/>
  <c r="C102" i="2"/>
  <c r="C104" i="2"/>
  <c r="C106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0" i="2"/>
  <c r="C152" i="2"/>
  <c r="C154" i="2"/>
  <c r="C156" i="2"/>
  <c r="C158" i="2"/>
  <c r="C160" i="2"/>
  <c r="C460" i="2" l="1"/>
  <c r="C461" i="2" s="1"/>
  <c r="C949" i="2"/>
  <c r="C809" i="2" l="1"/>
  <c r="C811" i="2"/>
  <c r="C815" i="2"/>
  <c r="C817" i="2"/>
  <c r="C819" i="2"/>
  <c r="C821" i="2"/>
  <c r="C823" i="2"/>
  <c r="C825" i="2"/>
  <c r="C829" i="2"/>
  <c r="C831" i="2"/>
  <c r="C833" i="2"/>
  <c r="C835" i="2"/>
  <c r="C837" i="2"/>
  <c r="C839" i="2"/>
  <c r="C841" i="2"/>
  <c r="C843" i="2"/>
  <c r="C847" i="2"/>
  <c r="C849" i="2"/>
  <c r="C851" i="2"/>
  <c r="C853" i="2"/>
  <c r="C855" i="2"/>
  <c r="C857" i="2"/>
  <c r="C859" i="2"/>
  <c r="C861" i="2"/>
  <c r="C863" i="2"/>
  <c r="C865" i="2"/>
  <c r="C867" i="2"/>
  <c r="C869" i="2"/>
  <c r="C871" i="2"/>
  <c r="C873" i="2"/>
  <c r="C875" i="2"/>
  <c r="C877" i="2"/>
  <c r="C879" i="2"/>
  <c r="C881" i="2"/>
  <c r="C883" i="2"/>
  <c r="C885" i="2"/>
  <c r="C887" i="2"/>
  <c r="C889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C989" i="2" l="1"/>
  <c r="AB950" i="2"/>
  <c r="E950" i="2" l="1"/>
  <c r="M950" i="2"/>
  <c r="U950" i="2"/>
  <c r="J950" i="2"/>
  <c r="N950" i="2"/>
  <c r="R950" i="2"/>
  <c r="V950" i="2"/>
  <c r="Z950" i="2"/>
  <c r="O950" i="2"/>
  <c r="W950" i="2"/>
  <c r="AA950" i="2"/>
  <c r="I950" i="2"/>
  <c r="Q950" i="2"/>
  <c r="Y950" i="2"/>
  <c r="F950" i="2"/>
  <c r="G950" i="2"/>
  <c r="K950" i="2"/>
  <c r="S950" i="2"/>
  <c r="D950" i="2"/>
  <c r="H950" i="2"/>
  <c r="L950" i="2"/>
  <c r="P950" i="2"/>
  <c r="T950" i="2"/>
  <c r="X950" i="2"/>
  <c r="C658" i="2" l="1"/>
  <c r="AB659" i="2" s="1"/>
  <c r="C660" i="2"/>
  <c r="F661" i="2" s="1"/>
  <c r="Y661" i="2" l="1"/>
  <c r="U661" i="2"/>
  <c r="Q661" i="2"/>
  <c r="M661" i="2"/>
  <c r="I661" i="2"/>
  <c r="E661" i="2"/>
  <c r="AB661" i="2"/>
  <c r="X661" i="2"/>
  <c r="T661" i="2"/>
  <c r="P661" i="2"/>
  <c r="L661" i="2"/>
  <c r="H661" i="2"/>
  <c r="D661" i="2"/>
  <c r="AA661" i="2"/>
  <c r="W661" i="2"/>
  <c r="S661" i="2"/>
  <c r="O661" i="2"/>
  <c r="K661" i="2"/>
  <c r="G661" i="2"/>
  <c r="Z661" i="2"/>
  <c r="V661" i="2"/>
  <c r="R661" i="2"/>
  <c r="N661" i="2"/>
  <c r="J661" i="2"/>
  <c r="E659" i="2"/>
  <c r="M659" i="2"/>
  <c r="Y659" i="2"/>
  <c r="F659" i="2"/>
  <c r="J659" i="2"/>
  <c r="N659" i="2"/>
  <c r="R659" i="2"/>
  <c r="V659" i="2"/>
  <c r="Z659" i="2"/>
  <c r="G659" i="2"/>
  <c r="K659" i="2"/>
  <c r="O659" i="2"/>
  <c r="S659" i="2"/>
  <c r="W659" i="2"/>
  <c r="AA659" i="2"/>
  <c r="I659" i="2"/>
  <c r="Q659" i="2"/>
  <c r="U659" i="2"/>
  <c r="D659" i="2"/>
  <c r="H659" i="2"/>
  <c r="L659" i="2"/>
  <c r="P659" i="2"/>
  <c r="T659" i="2"/>
  <c r="X659" i="2"/>
  <c r="C476" i="2"/>
  <c r="C482" i="2"/>
  <c r="C484" i="2"/>
  <c r="C492" i="2"/>
  <c r="C498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64" i="2"/>
  <c r="C566" i="2"/>
  <c r="C568" i="2"/>
  <c r="C570" i="2"/>
  <c r="C572" i="2"/>
  <c r="C574" i="2"/>
  <c r="C592" i="2"/>
  <c r="C594" i="2"/>
  <c r="C604" i="2"/>
  <c r="C608" i="2"/>
  <c r="C624" i="2"/>
  <c r="C628" i="2"/>
  <c r="C632" i="2"/>
  <c r="C634" i="2"/>
  <c r="C636" i="2"/>
  <c r="C638" i="2"/>
  <c r="C640" i="2"/>
  <c r="C644" i="2"/>
  <c r="C646" i="2"/>
  <c r="C648" i="2"/>
  <c r="C650" i="2"/>
  <c r="C652" i="2"/>
  <c r="C654" i="2"/>
  <c r="C656" i="2"/>
  <c r="C470" i="2"/>
  <c r="C596" i="2" l="1"/>
  <c r="C598" i="2"/>
  <c r="C602" i="2"/>
  <c r="C600" i="2"/>
  <c r="C560" i="2"/>
  <c r="C562" i="2"/>
  <c r="C584" i="2"/>
  <c r="C586" i="2"/>
  <c r="C580" i="2"/>
  <c r="C582" i="2"/>
  <c r="C556" i="2"/>
  <c r="C558" i="2"/>
  <c r="C552" i="2"/>
  <c r="W553" i="2" s="1"/>
  <c r="C554" i="2"/>
  <c r="C548" i="2"/>
  <c r="C550" i="2"/>
  <c r="C544" i="2"/>
  <c r="C546" i="2"/>
  <c r="C576" i="2"/>
  <c r="C578" i="2"/>
  <c r="C510" i="2"/>
  <c r="C508" i="2"/>
  <c r="C488" i="2"/>
  <c r="C490" i="2"/>
  <c r="C506" i="2"/>
  <c r="C504" i="2"/>
  <c r="C480" i="2"/>
  <c r="C590" i="2"/>
  <c r="C588" i="2"/>
  <c r="C514" i="2"/>
  <c r="C512" i="2"/>
  <c r="C496" i="2"/>
  <c r="C494" i="2"/>
  <c r="C478" i="2" l="1"/>
  <c r="C746" i="2" s="1"/>
  <c r="C1206" i="2"/>
  <c r="AB1207" i="2" s="1"/>
  <c r="M1207" i="2" l="1"/>
  <c r="Z1207" i="2"/>
  <c r="G1207" i="2"/>
  <c r="K1207" i="2"/>
  <c r="O1207" i="2"/>
  <c r="S1207" i="2"/>
  <c r="W1207" i="2"/>
  <c r="AA1207" i="2"/>
  <c r="E1207" i="2"/>
  <c r="I1207" i="2"/>
  <c r="Q1207" i="2"/>
  <c r="U1207" i="2"/>
  <c r="Y1207" i="2"/>
  <c r="F1207" i="2"/>
  <c r="J1207" i="2"/>
  <c r="N1207" i="2"/>
  <c r="R1207" i="2"/>
  <c r="V1207" i="2"/>
  <c r="D1207" i="2"/>
  <c r="H1207" i="2"/>
  <c r="L1207" i="2"/>
  <c r="P1207" i="2"/>
  <c r="T1207" i="2"/>
  <c r="X1207" i="2"/>
  <c r="C1158" i="2" l="1"/>
  <c r="C1160" i="2"/>
  <c r="C1162" i="2"/>
  <c r="C1164" i="2"/>
  <c r="C1168" i="2"/>
  <c r="C1170" i="2"/>
  <c r="C1172" i="2"/>
  <c r="C1174" i="2"/>
  <c r="C1176" i="2"/>
  <c r="C1178" i="2"/>
  <c r="C1180" i="2"/>
  <c r="C1182" i="2"/>
  <c r="C1184" i="2"/>
  <c r="C1186" i="2"/>
  <c r="C1188" i="2"/>
  <c r="C1190" i="2"/>
  <c r="C1192" i="2"/>
  <c r="C1202" i="2"/>
  <c r="C1204" i="2"/>
  <c r="C1208" i="2"/>
  <c r="C1210" i="2"/>
  <c r="Z1209" i="2" l="1"/>
  <c r="AB1211" i="2"/>
  <c r="C1200" i="2"/>
  <c r="C1198" i="2"/>
  <c r="C1196" i="2"/>
  <c r="C1194" i="2"/>
  <c r="C1156" i="2"/>
  <c r="C1152" i="2"/>
  <c r="C1154" i="2" l="1"/>
  <c r="C1212" i="2" s="1"/>
  <c r="G1209" i="2"/>
  <c r="K1209" i="2"/>
  <c r="O1209" i="2"/>
  <c r="S1209" i="2"/>
  <c r="W1209" i="2"/>
  <c r="AA1209" i="2"/>
  <c r="D1209" i="2"/>
  <c r="H1209" i="2"/>
  <c r="L1209" i="2"/>
  <c r="P1209" i="2"/>
  <c r="T1209" i="2"/>
  <c r="X1209" i="2"/>
  <c r="AB1209" i="2"/>
  <c r="E1209" i="2"/>
  <c r="I1209" i="2"/>
  <c r="M1209" i="2"/>
  <c r="Q1209" i="2"/>
  <c r="U1209" i="2"/>
  <c r="Y1209" i="2"/>
  <c r="F1209" i="2"/>
  <c r="J1209" i="2"/>
  <c r="N1209" i="2"/>
  <c r="R1209" i="2"/>
  <c r="V1209" i="2"/>
  <c r="E1211" i="2"/>
  <c r="I1211" i="2"/>
  <c r="M1211" i="2"/>
  <c r="Q1211" i="2"/>
  <c r="U1211" i="2"/>
  <c r="Y1211" i="2"/>
  <c r="F1211" i="2"/>
  <c r="J1211" i="2"/>
  <c r="N1211" i="2"/>
  <c r="R1211" i="2"/>
  <c r="V1211" i="2"/>
  <c r="Z1211" i="2"/>
  <c r="G1211" i="2"/>
  <c r="K1211" i="2"/>
  <c r="O1211" i="2"/>
  <c r="S1211" i="2"/>
  <c r="W1211" i="2"/>
  <c r="AA1211" i="2"/>
  <c r="D1211" i="2"/>
  <c r="H1211" i="2"/>
  <c r="L1211" i="2"/>
  <c r="P1211" i="2"/>
  <c r="T1211" i="2"/>
  <c r="X1211" i="2"/>
  <c r="C1429" i="2" l="1"/>
  <c r="C1427" i="2"/>
  <c r="C1425" i="2"/>
  <c r="C1423" i="2"/>
  <c r="C1419" i="2"/>
  <c r="C1417" i="2"/>
  <c r="C1415" i="2"/>
  <c r="C1413" i="2"/>
  <c r="C1411" i="2"/>
  <c r="C1407" i="2" l="1"/>
  <c r="C1405" i="2"/>
  <c r="C1431" i="2" l="1"/>
  <c r="C1394" i="2"/>
  <c r="C1396" i="2" s="1"/>
  <c r="G1395" i="2" l="1"/>
  <c r="G1396" i="2" s="1"/>
  <c r="J1395" i="2"/>
  <c r="J1396" i="2" s="1"/>
  <c r="C1292" i="2"/>
  <c r="C1298" i="2"/>
  <c r="C1300" i="2"/>
  <c r="C1302" i="2"/>
  <c r="C1304" i="2"/>
  <c r="C1136" i="2"/>
  <c r="C1138" i="2"/>
  <c r="C1140" i="2"/>
  <c r="C1144" i="2" l="1"/>
  <c r="C1308" i="2"/>
  <c r="C8" i="2" l="1"/>
  <c r="C28" i="2" l="1"/>
  <c r="C22" i="2"/>
  <c r="C24" i="2"/>
  <c r="C14" i="2"/>
  <c r="C64" i="2"/>
  <c r="C60" i="2"/>
  <c r="C126" i="2"/>
  <c r="C124" i="2"/>
  <c r="C26" i="2" l="1"/>
  <c r="C30" i="2"/>
  <c r="C1280" i="2"/>
  <c r="C1278" i="2"/>
  <c r="C1272" i="2"/>
  <c r="C1270" i="2"/>
  <c r="C1234" i="2"/>
  <c r="C1232" i="2"/>
  <c r="C1230" i="2"/>
  <c r="C1228" i="2"/>
  <c r="C1222" i="2"/>
  <c r="C1220" i="2"/>
  <c r="C1282" i="2" l="1"/>
  <c r="D1111" i="2"/>
  <c r="AB1111" i="2"/>
  <c r="Z1109" i="2"/>
  <c r="Z1105" i="2"/>
  <c r="C1068" i="2"/>
  <c r="C1066" i="2"/>
  <c r="C1064" i="2"/>
  <c r="C1062" i="2"/>
  <c r="C1060" i="2"/>
  <c r="C1058" i="2"/>
  <c r="C1054" i="2"/>
  <c r="C1056" i="2"/>
  <c r="C1036" i="2"/>
  <c r="AB195" i="2"/>
  <c r="AB193" i="2"/>
  <c r="C186" i="2"/>
  <c r="C184" i="2"/>
  <c r="C122" i="2"/>
  <c r="C94" i="2"/>
  <c r="C92" i="2"/>
  <c r="C90" i="2"/>
  <c r="C88" i="2"/>
  <c r="C196" i="2" l="1"/>
  <c r="C1092" i="2"/>
  <c r="C1034" i="2"/>
  <c r="C1044" i="2" s="1"/>
  <c r="Z1107" i="2"/>
  <c r="J1111" i="2"/>
  <c r="R1111" i="2"/>
  <c r="E1111" i="2"/>
  <c r="M1111" i="2"/>
  <c r="U1111" i="2"/>
  <c r="F1111" i="2"/>
  <c r="N1111" i="2"/>
  <c r="V1111" i="2"/>
  <c r="I1111" i="2"/>
  <c r="Q1111" i="2"/>
  <c r="Y1111" i="2"/>
  <c r="K1109" i="2"/>
  <c r="W1109" i="2"/>
  <c r="AA1109" i="2"/>
  <c r="L1109" i="2"/>
  <c r="T1109" i="2"/>
  <c r="AB1109" i="2"/>
  <c r="Z1111" i="2"/>
  <c r="O1109" i="2"/>
  <c r="H1109" i="2"/>
  <c r="E1109" i="2"/>
  <c r="I1109" i="2"/>
  <c r="M1109" i="2"/>
  <c r="Q1109" i="2"/>
  <c r="U1109" i="2"/>
  <c r="Y1109" i="2"/>
  <c r="G1111" i="2"/>
  <c r="K1111" i="2"/>
  <c r="O1111" i="2"/>
  <c r="S1111" i="2"/>
  <c r="W1111" i="2"/>
  <c r="AA1111" i="2"/>
  <c r="G1109" i="2"/>
  <c r="S1109" i="2"/>
  <c r="D1109" i="2"/>
  <c r="P1109" i="2"/>
  <c r="X1109" i="2"/>
  <c r="F1109" i="2"/>
  <c r="J1109" i="2"/>
  <c r="N1109" i="2"/>
  <c r="R1109" i="2"/>
  <c r="V1109" i="2"/>
  <c r="H1111" i="2"/>
  <c r="L1111" i="2"/>
  <c r="P1111" i="2"/>
  <c r="T1111" i="2"/>
  <c r="X1111" i="2"/>
  <c r="G1107" i="2"/>
  <c r="K1107" i="2"/>
  <c r="O1107" i="2"/>
  <c r="S1107" i="2"/>
  <c r="W1107" i="2"/>
  <c r="AA1107" i="2"/>
  <c r="D1107" i="2"/>
  <c r="H1107" i="2"/>
  <c r="L1107" i="2"/>
  <c r="P1107" i="2"/>
  <c r="T1107" i="2"/>
  <c r="X1107" i="2"/>
  <c r="AB1107" i="2"/>
  <c r="E1107" i="2"/>
  <c r="I1107" i="2"/>
  <c r="M1107" i="2"/>
  <c r="Q1107" i="2"/>
  <c r="U1107" i="2"/>
  <c r="Y1107" i="2"/>
  <c r="F1107" i="2"/>
  <c r="J1107" i="2"/>
  <c r="N1107" i="2"/>
  <c r="R1107" i="2"/>
  <c r="V1107" i="2"/>
  <c r="G1105" i="2"/>
  <c r="K1105" i="2"/>
  <c r="O1105" i="2"/>
  <c r="S1105" i="2"/>
  <c r="W1105" i="2"/>
  <c r="AA1105" i="2"/>
  <c r="D1105" i="2"/>
  <c r="H1105" i="2"/>
  <c r="L1105" i="2"/>
  <c r="P1105" i="2"/>
  <c r="T1105" i="2"/>
  <c r="X1105" i="2"/>
  <c r="AB1105" i="2"/>
  <c r="E1105" i="2"/>
  <c r="I1105" i="2"/>
  <c r="M1105" i="2"/>
  <c r="Q1105" i="2"/>
  <c r="U1105" i="2"/>
  <c r="Y1105" i="2"/>
  <c r="F1105" i="2"/>
  <c r="J1105" i="2"/>
  <c r="N1105" i="2"/>
  <c r="R1105" i="2"/>
  <c r="V1105" i="2"/>
  <c r="E195" i="2"/>
  <c r="I195" i="2"/>
  <c r="F195" i="2"/>
  <c r="J195" i="2"/>
  <c r="N195" i="2"/>
  <c r="R195" i="2"/>
  <c r="V195" i="2"/>
  <c r="Z195" i="2"/>
  <c r="G195" i="2"/>
  <c r="K195" i="2"/>
  <c r="O195" i="2"/>
  <c r="S195" i="2"/>
  <c r="W195" i="2"/>
  <c r="AA195" i="2"/>
  <c r="M195" i="2"/>
  <c r="Q195" i="2"/>
  <c r="U195" i="2"/>
  <c r="Y195" i="2"/>
  <c r="D195" i="2"/>
  <c r="H195" i="2"/>
  <c r="L195" i="2"/>
  <c r="P195" i="2"/>
  <c r="T195" i="2"/>
  <c r="X195" i="2"/>
  <c r="E193" i="2"/>
  <c r="M193" i="2"/>
  <c r="U193" i="2"/>
  <c r="F193" i="2"/>
  <c r="J193" i="2"/>
  <c r="N193" i="2"/>
  <c r="R193" i="2"/>
  <c r="V193" i="2"/>
  <c r="Z193" i="2"/>
  <c r="G193" i="2"/>
  <c r="K193" i="2"/>
  <c r="O193" i="2"/>
  <c r="S193" i="2"/>
  <c r="W193" i="2"/>
  <c r="AA193" i="2"/>
  <c r="I193" i="2"/>
  <c r="Q193" i="2"/>
  <c r="Y193" i="2"/>
  <c r="D193" i="2"/>
  <c r="H193" i="2"/>
  <c r="L193" i="2"/>
  <c r="P193" i="2"/>
  <c r="T193" i="2"/>
  <c r="X193" i="2"/>
  <c r="C86" i="2"/>
  <c r="C84" i="2"/>
  <c r="C44" i="2"/>
  <c r="C42" i="2"/>
  <c r="C38" i="2"/>
  <c r="C36" i="2"/>
  <c r="AB1430" i="2" l="1"/>
  <c r="AA1430" i="2"/>
  <c r="Y1428" i="2"/>
  <c r="M1428" i="2"/>
  <c r="X1426" i="2"/>
  <c r="AA1424" i="2"/>
  <c r="T1420" i="2"/>
  <c r="S1418" i="2"/>
  <c r="R1416" i="2"/>
  <c r="AB1414" i="2"/>
  <c r="H1412" i="2"/>
  <c r="V1410" i="2"/>
  <c r="N1410" i="2"/>
  <c r="F1410" i="2"/>
  <c r="AB1410" i="2"/>
  <c r="P1408" i="2"/>
  <c r="I1408" i="2"/>
  <c r="AB1395" i="2"/>
  <c r="AB1396" i="2" s="1"/>
  <c r="S1372" i="2"/>
  <c r="Z1370" i="2"/>
  <c r="T1370" i="2"/>
  <c r="P1370" i="2"/>
  <c r="I1370" i="2"/>
  <c r="E1370" i="2"/>
  <c r="AA1370" i="2"/>
  <c r="R1368" i="2"/>
  <c r="B1357" i="2"/>
  <c r="S1356" i="2"/>
  <c r="S1357" i="2" s="1"/>
  <c r="N1337" i="2"/>
  <c r="N1347" i="2" s="1"/>
  <c r="B1328" i="2"/>
  <c r="B1318" i="2"/>
  <c r="AA1317" i="2"/>
  <c r="AA1318" i="2" s="1"/>
  <c r="I1305" i="2"/>
  <c r="O1303" i="2"/>
  <c r="W1301" i="2"/>
  <c r="W1299" i="2"/>
  <c r="Q1297" i="2"/>
  <c r="F1297" i="2"/>
  <c r="R1297" i="2"/>
  <c r="AA1295" i="2"/>
  <c r="M1293" i="2"/>
  <c r="V1293" i="2"/>
  <c r="T1281" i="2"/>
  <c r="Y1279" i="2"/>
  <c r="I1279" i="2"/>
  <c r="T1279" i="2"/>
  <c r="AB1277" i="2"/>
  <c r="AA1275" i="2"/>
  <c r="Z1273" i="2"/>
  <c r="T1273" i="2"/>
  <c r="P1273" i="2"/>
  <c r="J1273" i="2"/>
  <c r="F1273" i="2"/>
  <c r="D1273" i="2"/>
  <c r="AA1273" i="2"/>
  <c r="V1271" i="2"/>
  <c r="AA1269" i="2"/>
  <c r="V1267" i="2"/>
  <c r="AA1265" i="2"/>
  <c r="K1263" i="2"/>
  <c r="AA1261" i="2"/>
  <c r="V1259" i="2"/>
  <c r="AA1257" i="2"/>
  <c r="Z1255" i="2"/>
  <c r="AA1253" i="2"/>
  <c r="Z1251" i="2"/>
  <c r="R1251" i="2"/>
  <c r="AA1249" i="2"/>
  <c r="S1247" i="2"/>
  <c r="AA1245" i="2"/>
  <c r="Z1243" i="2"/>
  <c r="R1243" i="2"/>
  <c r="O1243" i="2"/>
  <c r="G1243" i="2"/>
  <c r="F1243" i="2"/>
  <c r="W1243" i="2"/>
  <c r="Z1241" i="2"/>
  <c r="Y1241" i="2"/>
  <c r="U1241" i="2"/>
  <c r="T1241" i="2"/>
  <c r="P1241" i="2"/>
  <c r="N1241" i="2"/>
  <c r="J1241" i="2"/>
  <c r="I1241" i="2"/>
  <c r="E1241" i="2"/>
  <c r="D1241" i="2"/>
  <c r="AA1241" i="2"/>
  <c r="O1239" i="2"/>
  <c r="AA1237" i="2"/>
  <c r="Z1235" i="2"/>
  <c r="Y1233" i="2"/>
  <c r="N1233" i="2"/>
  <c r="E1233" i="2"/>
  <c r="V1233" i="2"/>
  <c r="X1231" i="2"/>
  <c r="P1231" i="2"/>
  <c r="H1231" i="2"/>
  <c r="T1229" i="2"/>
  <c r="Z1227" i="2"/>
  <c r="AA1225" i="2"/>
  <c r="K1223" i="2"/>
  <c r="Y1221" i="2"/>
  <c r="I1221" i="2"/>
  <c r="V1221" i="2"/>
  <c r="AB1205" i="2"/>
  <c r="G1205" i="2"/>
  <c r="W1205" i="2"/>
  <c r="AB1203" i="2"/>
  <c r="AA1201" i="2"/>
  <c r="AB1199" i="2"/>
  <c r="P1197" i="2"/>
  <c r="H1197" i="2"/>
  <c r="X1197" i="2"/>
  <c r="Y1195" i="2"/>
  <c r="E1195" i="2"/>
  <c r="AB1195" i="2"/>
  <c r="W1193" i="2"/>
  <c r="P1193" i="2"/>
  <c r="Y1191" i="2"/>
  <c r="N1191" i="2"/>
  <c r="E1191" i="2"/>
  <c r="AB1191" i="2"/>
  <c r="W1189" i="2"/>
  <c r="U1187" i="2"/>
  <c r="I1187" i="2"/>
  <c r="AB1187" i="2"/>
  <c r="AA1185" i="2"/>
  <c r="K1185" i="2"/>
  <c r="AB1183" i="2"/>
  <c r="AB1181" i="2"/>
  <c r="X1177" i="2"/>
  <c r="G1175" i="2"/>
  <c r="W1175" i="2"/>
  <c r="G1173" i="2"/>
  <c r="AB1173" i="2"/>
  <c r="AA1171" i="2"/>
  <c r="W1171" i="2"/>
  <c r="U1169" i="2"/>
  <c r="Q1167" i="2"/>
  <c r="J1167" i="2"/>
  <c r="Z1167" i="2"/>
  <c r="K1165" i="2"/>
  <c r="AA1165" i="2"/>
  <c r="AB1163" i="2"/>
  <c r="H1161" i="2"/>
  <c r="P1161" i="2"/>
  <c r="V1159" i="2"/>
  <c r="F1159" i="2"/>
  <c r="AB1159" i="2"/>
  <c r="AB1157" i="2"/>
  <c r="X1157" i="2"/>
  <c r="T1157" i="2"/>
  <c r="P1157" i="2"/>
  <c r="O1157" i="2"/>
  <c r="H1157" i="2"/>
  <c r="G1157" i="2"/>
  <c r="D1157" i="2"/>
  <c r="W1157" i="2"/>
  <c r="R1155" i="2"/>
  <c r="M1153" i="2"/>
  <c r="Z1153" i="2"/>
  <c r="V1141" i="2"/>
  <c r="AA1139" i="2"/>
  <c r="K1137" i="2"/>
  <c r="AB1137" i="2"/>
  <c r="L1135" i="2"/>
  <c r="AA1135" i="2"/>
  <c r="V1125" i="2"/>
  <c r="V1126" i="2" s="1"/>
  <c r="K1125" i="2"/>
  <c r="K1126" i="2" s="1"/>
  <c r="R1125" i="2"/>
  <c r="R1126" i="2" s="1"/>
  <c r="N1121" i="2"/>
  <c r="E1121" i="2"/>
  <c r="I1121" i="2"/>
  <c r="AB1103" i="2"/>
  <c r="V1103" i="2"/>
  <c r="R1103" i="2"/>
  <c r="K1103" i="2"/>
  <c r="G1103" i="2"/>
  <c r="AA1103" i="2"/>
  <c r="AB1101" i="2"/>
  <c r="V1101" i="2"/>
  <c r="Q1101" i="2"/>
  <c r="L1101" i="2"/>
  <c r="F1101" i="2"/>
  <c r="AA1101" i="2"/>
  <c r="V1091" i="2"/>
  <c r="U1089" i="2"/>
  <c r="K1089" i="2"/>
  <c r="AB1089" i="2"/>
  <c r="Z1087" i="2"/>
  <c r="AB1085" i="2"/>
  <c r="AA1085" i="2"/>
  <c r="U1085" i="2"/>
  <c r="T1085" i="2"/>
  <c r="O1085" i="2"/>
  <c r="L1085" i="2"/>
  <c r="G1085" i="2"/>
  <c r="E1085" i="2"/>
  <c r="Y1085" i="2"/>
  <c r="Y1081" i="2"/>
  <c r="I1081" i="2"/>
  <c r="T1081" i="2"/>
  <c r="W1079" i="2"/>
  <c r="M1079" i="2"/>
  <c r="N1079" i="2"/>
  <c r="Q1077" i="2"/>
  <c r="W1077" i="2"/>
  <c r="AA1075" i="2"/>
  <c r="R1075" i="2"/>
  <c r="Q1075" i="2"/>
  <c r="G1075" i="2"/>
  <c r="F1075" i="2"/>
  <c r="W1075" i="2"/>
  <c r="AB1073" i="2"/>
  <c r="AA1073" i="2"/>
  <c r="U1073" i="2"/>
  <c r="Q1073" i="2"/>
  <c r="P1073" i="2"/>
  <c r="K1073" i="2"/>
  <c r="G1073" i="2"/>
  <c r="E1073" i="2"/>
  <c r="W1073" i="2"/>
  <c r="V1071" i="2"/>
  <c r="O1071" i="2"/>
  <c r="G1071" i="2"/>
  <c r="AA1071" i="2"/>
  <c r="AA1069" i="2"/>
  <c r="V1067" i="2"/>
  <c r="W1065" i="2"/>
  <c r="Q1063" i="2"/>
  <c r="V1063" i="2"/>
  <c r="W1061" i="2"/>
  <c r="M1061" i="2"/>
  <c r="Z1059" i="2"/>
  <c r="S1057" i="2"/>
  <c r="O1057" i="2"/>
  <c r="U1057" i="2"/>
  <c r="AB1055" i="2"/>
  <c r="AA1053" i="2"/>
  <c r="Y1053" i="2"/>
  <c r="T1053" i="2"/>
  <c r="Q1053" i="2"/>
  <c r="L1053" i="2"/>
  <c r="K1053" i="2"/>
  <c r="E1053" i="2"/>
  <c r="D1053" i="2"/>
  <c r="W1053" i="2"/>
  <c r="Z1043" i="2"/>
  <c r="Y1043" i="2"/>
  <c r="U1043" i="2"/>
  <c r="T1043" i="2"/>
  <c r="P1043" i="2"/>
  <c r="N1043" i="2"/>
  <c r="J1043" i="2"/>
  <c r="I1043" i="2"/>
  <c r="E1043" i="2"/>
  <c r="D1043" i="2"/>
  <c r="AA1043" i="2"/>
  <c r="AA1041" i="2"/>
  <c r="Z1041" i="2"/>
  <c r="T1041" i="2"/>
  <c r="R1041" i="2"/>
  <c r="L1041" i="2"/>
  <c r="K1041" i="2"/>
  <c r="F1041" i="2"/>
  <c r="D1041" i="2"/>
  <c r="W1041" i="2"/>
  <c r="Z1039" i="2"/>
  <c r="Y1039" i="2"/>
  <c r="U1039" i="2"/>
  <c r="T1039" i="2"/>
  <c r="P1039" i="2"/>
  <c r="N1039" i="2"/>
  <c r="J1039" i="2"/>
  <c r="I1039" i="2"/>
  <c r="E1039" i="2"/>
  <c r="D1039" i="2"/>
  <c r="AA1039" i="2"/>
  <c r="J1037" i="2"/>
  <c r="T1037" i="2"/>
  <c r="Z1035" i="2"/>
  <c r="U1035" i="2"/>
  <c r="J1035" i="2"/>
  <c r="F1035" i="2"/>
  <c r="Q1035" i="2"/>
  <c r="Z1033" i="2"/>
  <c r="P1033" i="2"/>
  <c r="V1033" i="2"/>
  <c r="U1031" i="2"/>
  <c r="X1029" i="2"/>
  <c r="W1019" i="2"/>
  <c r="M1019" i="2"/>
  <c r="L1019" i="2"/>
  <c r="V1017" i="2"/>
  <c r="R1017" i="2"/>
  <c r="K1017" i="2"/>
  <c r="G1017" i="2"/>
  <c r="AA1017" i="2"/>
  <c r="AB1015" i="2"/>
  <c r="AA1015" i="2"/>
  <c r="Q1015" i="2"/>
  <c r="P1015" i="2"/>
  <c r="G1015" i="2"/>
  <c r="E1015" i="2"/>
  <c r="W1015" i="2"/>
  <c r="V1013" i="2"/>
  <c r="AB1011" i="2"/>
  <c r="AA1011" i="2"/>
  <c r="Y1011" i="2"/>
  <c r="U1011" i="2"/>
  <c r="T1011" i="2"/>
  <c r="Q1011" i="2"/>
  <c r="O1011" i="2"/>
  <c r="L1011" i="2"/>
  <c r="K1011" i="2"/>
  <c r="G1011" i="2"/>
  <c r="E1011" i="2"/>
  <c r="D1011" i="2"/>
  <c r="W1011" i="2"/>
  <c r="O1009" i="2"/>
  <c r="I1009" i="2"/>
  <c r="U1009" i="2"/>
  <c r="M1007" i="2"/>
  <c r="T1007" i="2"/>
  <c r="AA1003" i="2"/>
  <c r="Z1003" i="2"/>
  <c r="U1003" i="2"/>
  <c r="R1003" i="2"/>
  <c r="M1003" i="2"/>
  <c r="K1003" i="2"/>
  <c r="F1003" i="2"/>
  <c r="E1003" i="2"/>
  <c r="W1003" i="2"/>
  <c r="Y1001" i="2"/>
  <c r="Q1001" i="2"/>
  <c r="K1001" i="2"/>
  <c r="D1001" i="2"/>
  <c r="W1001" i="2"/>
  <c r="Z999" i="2"/>
  <c r="O999" i="2"/>
  <c r="E999" i="2"/>
  <c r="N999" i="2"/>
  <c r="H946" i="2"/>
  <c r="R946" i="2"/>
  <c r="J944" i="2"/>
  <c r="W944" i="2"/>
  <c r="R942" i="2"/>
  <c r="W940" i="2"/>
  <c r="M938" i="2"/>
  <c r="W936" i="2"/>
  <c r="R930" i="2"/>
  <c r="W928" i="2"/>
  <c r="R926" i="2"/>
  <c r="P924" i="2"/>
  <c r="W924" i="2"/>
  <c r="M922" i="2"/>
  <c r="R922" i="2"/>
  <c r="W920" i="2"/>
  <c r="M912" i="2"/>
  <c r="R912" i="2"/>
  <c r="Z910" i="2"/>
  <c r="T908" i="2"/>
  <c r="P908" i="2"/>
  <c r="I908" i="2"/>
  <c r="E908" i="2"/>
  <c r="V908" i="2"/>
  <c r="N906" i="2"/>
  <c r="R900" i="2"/>
  <c r="Y896" i="2"/>
  <c r="N896" i="2"/>
  <c r="I896" i="2"/>
  <c r="D896" i="2"/>
  <c r="AA896" i="2"/>
  <c r="O894" i="2"/>
  <c r="X892" i="2"/>
  <c r="O890" i="2"/>
  <c r="W890" i="2"/>
  <c r="AA888" i="2"/>
  <c r="S886" i="2"/>
  <c r="R884" i="2"/>
  <c r="AA882" i="2"/>
  <c r="V882" i="2"/>
  <c r="T880" i="2"/>
  <c r="I880" i="2"/>
  <c r="AA880" i="2"/>
  <c r="F878" i="2"/>
  <c r="Z878" i="2"/>
  <c r="Y876" i="2"/>
  <c r="N876" i="2"/>
  <c r="I876" i="2"/>
  <c r="D876" i="2"/>
  <c r="AA876" i="2"/>
  <c r="R874" i="2"/>
  <c r="J874" i="2"/>
  <c r="Z874" i="2"/>
  <c r="U872" i="2"/>
  <c r="J872" i="2"/>
  <c r="AA872" i="2"/>
  <c r="AA870" i="2"/>
  <c r="X868" i="2"/>
  <c r="J864" i="2"/>
  <c r="AA864" i="2"/>
  <c r="Z862" i="2"/>
  <c r="AA860" i="2"/>
  <c r="O858" i="2"/>
  <c r="Y856" i="2"/>
  <c r="N856" i="2"/>
  <c r="D856" i="2"/>
  <c r="AA856" i="2"/>
  <c r="O854" i="2"/>
  <c r="J854" i="2"/>
  <c r="D854" i="2"/>
  <c r="S854" i="2"/>
  <c r="AB852" i="2"/>
  <c r="F852" i="2"/>
  <c r="AA852" i="2"/>
  <c r="T850" i="2"/>
  <c r="Q848" i="2"/>
  <c r="L848" i="2"/>
  <c r="AA848" i="2"/>
  <c r="Z846" i="2"/>
  <c r="D846" i="2"/>
  <c r="S846" i="2"/>
  <c r="N844" i="2"/>
  <c r="AA844" i="2"/>
  <c r="S842" i="2"/>
  <c r="O842" i="2"/>
  <c r="AA840" i="2"/>
  <c r="S838" i="2"/>
  <c r="AB836" i="2"/>
  <c r="V836" i="2"/>
  <c r="L836" i="2"/>
  <c r="F836" i="2"/>
  <c r="E836" i="2"/>
  <c r="AA836" i="2"/>
  <c r="Z834" i="2"/>
  <c r="J834" i="2"/>
  <c r="T834" i="2"/>
  <c r="Q832" i="2"/>
  <c r="AA832" i="2"/>
  <c r="Z830" i="2"/>
  <c r="S830" i="2"/>
  <c r="AA828" i="2"/>
  <c r="O826" i="2"/>
  <c r="N824" i="2"/>
  <c r="I824" i="2"/>
  <c r="AA824" i="2"/>
  <c r="S822" i="2"/>
  <c r="Q820" i="2"/>
  <c r="AA820" i="2"/>
  <c r="Z818" i="2"/>
  <c r="J818" i="2"/>
  <c r="T818" i="2"/>
  <c r="S814" i="2"/>
  <c r="Z812" i="2"/>
  <c r="U812" i="2"/>
  <c r="J812" i="2"/>
  <c r="E812" i="2"/>
  <c r="D812" i="2"/>
  <c r="AA812" i="2"/>
  <c r="T810" i="2"/>
  <c r="S810" i="2"/>
  <c r="Z808" i="2"/>
  <c r="P808" i="2"/>
  <c r="J808" i="2"/>
  <c r="E808" i="2"/>
  <c r="AA808" i="2"/>
  <c r="S795" i="2"/>
  <c r="O795" i="2"/>
  <c r="G795" i="2"/>
  <c r="E795" i="2"/>
  <c r="U795" i="2"/>
  <c r="Q793" i="2"/>
  <c r="X791" i="2"/>
  <c r="J789" i="2"/>
  <c r="Z787" i="2"/>
  <c r="Y787" i="2"/>
  <c r="T787" i="2"/>
  <c r="Q787" i="2"/>
  <c r="L787" i="2"/>
  <c r="J787" i="2"/>
  <c r="E787" i="2"/>
  <c r="D787" i="2"/>
  <c r="V787" i="2"/>
  <c r="Y785" i="2"/>
  <c r="Q785" i="2"/>
  <c r="K785" i="2"/>
  <c r="D785" i="2"/>
  <c r="W785" i="2"/>
  <c r="W783" i="2"/>
  <c r="F783" i="2"/>
  <c r="S783" i="2"/>
  <c r="N781" i="2"/>
  <c r="M779" i="2"/>
  <c r="Q777" i="2"/>
  <c r="G777" i="2"/>
  <c r="Y777" i="2"/>
  <c r="N775" i="2"/>
  <c r="U773" i="2"/>
  <c r="Z771" i="2"/>
  <c r="O771" i="2"/>
  <c r="E771" i="2"/>
  <c r="AA771" i="2"/>
  <c r="AA769" i="2"/>
  <c r="S767" i="2"/>
  <c r="Y765" i="2"/>
  <c r="AB761" i="2"/>
  <c r="Q761" i="2"/>
  <c r="K761" i="2"/>
  <c r="D761" i="2"/>
  <c r="Y761" i="2"/>
  <c r="S759" i="2"/>
  <c r="H759" i="2"/>
  <c r="V759" i="2"/>
  <c r="S757" i="2"/>
  <c r="Z755" i="2"/>
  <c r="R657" i="2"/>
  <c r="AA657" i="2"/>
  <c r="AB655" i="2"/>
  <c r="U655" i="2"/>
  <c r="Q655" i="2"/>
  <c r="J655" i="2"/>
  <c r="F655" i="2"/>
  <c r="AA655" i="2"/>
  <c r="Z653" i="2"/>
  <c r="J653" i="2"/>
  <c r="AA653" i="2"/>
  <c r="AB651" i="2"/>
  <c r="U651" i="2"/>
  <c r="N651" i="2"/>
  <c r="F651" i="2"/>
  <c r="AA651" i="2"/>
  <c r="O649" i="2"/>
  <c r="Z649" i="2"/>
  <c r="S645" i="2"/>
  <c r="U643" i="2"/>
  <c r="Q643" i="2"/>
  <c r="Y639" i="2"/>
  <c r="AB639" i="2"/>
  <c r="E635" i="2"/>
  <c r="AB635" i="2"/>
  <c r="O633" i="2"/>
  <c r="U631" i="2"/>
  <c r="S629" i="2"/>
  <c r="AB627" i="2"/>
  <c r="Q623" i="2"/>
  <c r="Q619" i="2"/>
  <c r="AA617" i="2"/>
  <c r="O617" i="2"/>
  <c r="I615" i="2"/>
  <c r="E615" i="2"/>
  <c r="AB615" i="2"/>
  <c r="S613" i="2"/>
  <c r="M611" i="2"/>
  <c r="AB611" i="2"/>
  <c r="AA609" i="2"/>
  <c r="O609" i="2"/>
  <c r="U607" i="2"/>
  <c r="Q607" i="2"/>
  <c r="U603" i="2"/>
  <c r="W599" i="2"/>
  <c r="V597" i="2"/>
  <c r="N597" i="2"/>
  <c r="F597" i="2"/>
  <c r="U595" i="2"/>
  <c r="G593" i="2"/>
  <c r="G587" i="2"/>
  <c r="T585" i="2"/>
  <c r="P585" i="2"/>
  <c r="D585" i="2"/>
  <c r="T581" i="2"/>
  <c r="G579" i="2"/>
  <c r="T577" i="2"/>
  <c r="P577" i="2"/>
  <c r="D577" i="2"/>
  <c r="Q573" i="2"/>
  <c r="K571" i="2"/>
  <c r="Y569" i="2"/>
  <c r="U569" i="2"/>
  <c r="M569" i="2"/>
  <c r="I569" i="2"/>
  <c r="E569" i="2"/>
  <c r="W569" i="2"/>
  <c r="W567" i="2"/>
  <c r="O567" i="2"/>
  <c r="G567" i="2"/>
  <c r="Y567" i="2"/>
  <c r="AA563" i="2"/>
  <c r="X561" i="2"/>
  <c r="P561" i="2"/>
  <c r="H561" i="2"/>
  <c r="D561" i="2"/>
  <c r="AA555" i="2"/>
  <c r="X553" i="2"/>
  <c r="Y545" i="2"/>
  <c r="U545" i="2"/>
  <c r="M545" i="2"/>
  <c r="I545" i="2"/>
  <c r="E545" i="2"/>
  <c r="AB545" i="2"/>
  <c r="Z543" i="2"/>
  <c r="Y541" i="2"/>
  <c r="T539" i="2"/>
  <c r="T537" i="2"/>
  <c r="H537" i="2"/>
  <c r="Y537" i="2"/>
  <c r="Z535" i="2"/>
  <c r="T535" i="2"/>
  <c r="J535" i="2"/>
  <c r="H535" i="2"/>
  <c r="R535" i="2"/>
  <c r="V533" i="2"/>
  <c r="T531" i="2"/>
  <c r="L531" i="2"/>
  <c r="Y529" i="2"/>
  <c r="Z527" i="2"/>
  <c r="X525" i="2"/>
  <c r="V525" i="2"/>
  <c r="H525" i="2"/>
  <c r="F525" i="2"/>
  <c r="Y525" i="2"/>
  <c r="J523" i="2"/>
  <c r="AB523" i="2"/>
  <c r="N521" i="2"/>
  <c r="Y521" i="2"/>
  <c r="L519" i="2"/>
  <c r="AB519" i="2"/>
  <c r="V517" i="2"/>
  <c r="N517" i="2"/>
  <c r="F517" i="2"/>
  <c r="Y517" i="2"/>
  <c r="W513" i="2"/>
  <c r="Q509" i="2"/>
  <c r="AB507" i="2"/>
  <c r="L507" i="2"/>
  <c r="H507" i="2"/>
  <c r="D507" i="2"/>
  <c r="T507" i="2"/>
  <c r="X503" i="2"/>
  <c r="V503" i="2"/>
  <c r="H503" i="2"/>
  <c r="F503" i="2"/>
  <c r="Y503" i="2"/>
  <c r="AB501" i="2"/>
  <c r="X499" i="2"/>
  <c r="V499" i="2"/>
  <c r="H499" i="2"/>
  <c r="F499" i="2"/>
  <c r="Y499" i="2"/>
  <c r="AB497" i="2"/>
  <c r="T497" i="2"/>
  <c r="S495" i="2"/>
  <c r="J493" i="2"/>
  <c r="P491" i="2"/>
  <c r="T487" i="2"/>
  <c r="H487" i="2"/>
  <c r="Y487" i="2"/>
  <c r="P485" i="2"/>
  <c r="Y483" i="2"/>
  <c r="AB481" i="2"/>
  <c r="O479" i="2"/>
  <c r="Z477" i="2"/>
  <c r="L477" i="2"/>
  <c r="AB475" i="2"/>
  <c r="T475" i="2"/>
  <c r="P475" i="2"/>
  <c r="H475" i="2"/>
  <c r="F475" i="2"/>
  <c r="AA475" i="2"/>
  <c r="J473" i="2"/>
  <c r="AB471" i="2"/>
  <c r="T471" i="2"/>
  <c r="P471" i="2"/>
  <c r="H471" i="2"/>
  <c r="F471" i="2"/>
  <c r="Y471" i="2"/>
  <c r="R431" i="2"/>
  <c r="M429" i="2"/>
  <c r="AB429" i="2"/>
  <c r="O427" i="2"/>
  <c r="N425" i="2"/>
  <c r="AB423" i="2"/>
  <c r="J421" i="2"/>
  <c r="W419" i="2"/>
  <c r="Z417" i="2"/>
  <c r="Y415" i="2"/>
  <c r="W415" i="2"/>
  <c r="J413" i="2"/>
  <c r="M411" i="2"/>
  <c r="W411" i="2"/>
  <c r="R409" i="2"/>
  <c r="W407" i="2"/>
  <c r="Y405" i="2"/>
  <c r="X403" i="2"/>
  <c r="Y401" i="2"/>
  <c r="X399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R395" i="2"/>
  <c r="Y393" i="2"/>
  <c r="Y391" i="2"/>
  <c r="AA389" i="2"/>
  <c r="N387" i="2"/>
  <c r="Y387" i="2"/>
  <c r="X385" i="2"/>
  <c r="Q383" i="2"/>
  <c r="E383" i="2"/>
  <c r="W383" i="2"/>
  <c r="H381" i="2"/>
  <c r="Y381" i="2"/>
  <c r="AA379" i="2"/>
  <c r="X377" i="2"/>
  <c r="Q375" i="2"/>
  <c r="X373" i="2"/>
  <c r="N373" i="2"/>
  <c r="AA373" i="2"/>
  <c r="Y371" i="2"/>
  <c r="X369" i="2"/>
  <c r="Q367" i="2"/>
  <c r="X365" i="2"/>
  <c r="Q363" i="2"/>
  <c r="Y363" i="2"/>
  <c r="AA361" i="2"/>
  <c r="Y357" i="2"/>
  <c r="AA355" i="2"/>
  <c r="Y353" i="2"/>
  <c r="AA351" i="2"/>
  <c r="N349" i="2"/>
  <c r="Y349" i="2"/>
  <c r="AA347" i="2"/>
  <c r="Y345" i="2"/>
  <c r="D343" i="2"/>
  <c r="AA343" i="2"/>
  <c r="T341" i="2"/>
  <c r="AA339" i="2"/>
  <c r="T337" i="2"/>
  <c r="AB337" i="2"/>
  <c r="K335" i="2"/>
  <c r="X333" i="2"/>
  <c r="AA331" i="2"/>
  <c r="AA329" i="2"/>
  <c r="Y327" i="2"/>
  <c r="O325" i="2"/>
  <c r="AA323" i="2"/>
  <c r="AA321" i="2"/>
  <c r="W319" i="2"/>
  <c r="V317" i="2"/>
  <c r="AA315" i="2"/>
  <c r="AA313" i="2"/>
  <c r="AA311" i="2"/>
  <c r="V309" i="2"/>
  <c r="AA307" i="2"/>
  <c r="AA305" i="2"/>
  <c r="W303" i="2"/>
  <c r="AA301" i="2"/>
  <c r="AA299" i="2"/>
  <c r="O297" i="2"/>
  <c r="T295" i="2"/>
  <c r="D295" i="2"/>
  <c r="AA295" i="2"/>
  <c r="AA293" i="2"/>
  <c r="O291" i="2"/>
  <c r="W291" i="2"/>
  <c r="N289" i="2"/>
  <c r="M287" i="2"/>
  <c r="AA287" i="2"/>
  <c r="AA285" i="2"/>
  <c r="Z281" i="2"/>
  <c r="E279" i="2"/>
  <c r="AA279" i="2"/>
  <c r="K277" i="2"/>
  <c r="AA275" i="2"/>
  <c r="AA273" i="2"/>
  <c r="AA271" i="2"/>
  <c r="Z269" i="2"/>
  <c r="AA267" i="2"/>
  <c r="AA265" i="2"/>
  <c r="G263" i="2"/>
  <c r="AA261" i="2"/>
  <c r="AA259" i="2"/>
  <c r="O257" i="2"/>
  <c r="AA255" i="2"/>
  <c r="O253" i="2"/>
  <c r="V251" i="2"/>
  <c r="U249" i="2"/>
  <c r="AA249" i="2"/>
  <c r="W247" i="2"/>
  <c r="X245" i="2"/>
  <c r="AA245" i="2"/>
  <c r="K243" i="2"/>
  <c r="AA241" i="2"/>
  <c r="O239" i="2"/>
  <c r="AA237" i="2"/>
  <c r="AA235" i="2"/>
  <c r="AA233" i="2"/>
  <c r="AA231" i="2"/>
  <c r="O229" i="2"/>
  <c r="P227" i="2"/>
  <c r="AA227" i="2"/>
  <c r="AA225" i="2"/>
  <c r="W223" i="2"/>
  <c r="N221" i="2"/>
  <c r="M219" i="2"/>
  <c r="AA219" i="2"/>
  <c r="H217" i="2"/>
  <c r="AA217" i="2"/>
  <c r="S215" i="2"/>
  <c r="AA213" i="2"/>
  <c r="AA211" i="2"/>
  <c r="V209" i="2"/>
  <c r="X207" i="2"/>
  <c r="P207" i="2"/>
  <c r="AA207" i="2"/>
  <c r="Z205" i="2"/>
  <c r="AB191" i="2"/>
  <c r="Z191" i="2"/>
  <c r="V191" i="2"/>
  <c r="U191" i="2"/>
  <c r="Q191" i="2"/>
  <c r="P191" i="2"/>
  <c r="L191" i="2"/>
  <c r="J191" i="2"/>
  <c r="F191" i="2"/>
  <c r="E191" i="2"/>
  <c r="AA191" i="2"/>
  <c r="AB189" i="2"/>
  <c r="X189" i="2"/>
  <c r="L189" i="2"/>
  <c r="H189" i="2"/>
  <c r="AA189" i="2"/>
  <c r="AB185" i="2"/>
  <c r="U185" i="2"/>
  <c r="T185" i="2"/>
  <c r="M185" i="2"/>
  <c r="L185" i="2"/>
  <c r="E185" i="2"/>
  <c r="D185" i="2"/>
  <c r="AA185" i="2"/>
  <c r="AB183" i="2"/>
  <c r="L183" i="2"/>
  <c r="AA183" i="2"/>
  <c r="Z181" i="2"/>
  <c r="Y181" i="2"/>
  <c r="U181" i="2"/>
  <c r="T181" i="2"/>
  <c r="P181" i="2"/>
  <c r="N181" i="2"/>
  <c r="J181" i="2"/>
  <c r="I181" i="2"/>
  <c r="E181" i="2"/>
  <c r="D181" i="2"/>
  <c r="AA181" i="2"/>
  <c r="AB179" i="2"/>
  <c r="X179" i="2"/>
  <c r="L179" i="2"/>
  <c r="H179" i="2"/>
  <c r="AA179" i="2"/>
  <c r="AB177" i="2"/>
  <c r="Z177" i="2"/>
  <c r="V177" i="2"/>
  <c r="U177" i="2"/>
  <c r="Q177" i="2"/>
  <c r="P177" i="2"/>
  <c r="L177" i="2"/>
  <c r="J177" i="2"/>
  <c r="F177" i="2"/>
  <c r="E177" i="2"/>
  <c r="AA177" i="2"/>
  <c r="AB175" i="2"/>
  <c r="X175" i="2"/>
  <c r="L175" i="2"/>
  <c r="H175" i="2"/>
  <c r="AA175" i="2"/>
  <c r="Z173" i="2"/>
  <c r="U173" i="2"/>
  <c r="P173" i="2"/>
  <c r="J173" i="2"/>
  <c r="E173" i="2"/>
  <c r="AA173" i="2"/>
  <c r="AA171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12" i="2"/>
  <c r="E63" i="2"/>
  <c r="U63" i="2"/>
  <c r="I63" i="2"/>
  <c r="Y63" i="2"/>
  <c r="AA1112" i="2"/>
  <c r="V1112" i="2"/>
  <c r="C20" i="2"/>
  <c r="C162" i="2" s="1"/>
  <c r="H259" i="2"/>
  <c r="R413" i="2"/>
  <c r="F385" i="2"/>
  <c r="AB365" i="2"/>
  <c r="D379" i="2"/>
  <c r="T379" i="2"/>
  <c r="L313" i="2"/>
  <c r="N353" i="2"/>
  <c r="H373" i="2"/>
  <c r="L293" i="2"/>
  <c r="U279" i="2"/>
  <c r="D265" i="2"/>
  <c r="E343" i="2"/>
  <c r="R343" i="2"/>
  <c r="T343" i="2"/>
  <c r="H273" i="2"/>
  <c r="E249" i="2"/>
  <c r="D245" i="2"/>
  <c r="M245" i="2"/>
  <c r="AB217" i="2"/>
  <c r="X241" i="2"/>
  <c r="J209" i="2"/>
  <c r="N1372" i="2"/>
  <c r="J1370" i="2"/>
  <c r="U1370" i="2"/>
  <c r="D1370" i="2"/>
  <c r="N1370" i="2"/>
  <c r="Y1370" i="2"/>
  <c r="J1368" i="2"/>
  <c r="V1368" i="2"/>
  <c r="H942" i="2"/>
  <c r="M942" i="2"/>
  <c r="J940" i="2"/>
  <c r="P940" i="2"/>
  <c r="H938" i="2"/>
  <c r="R938" i="2"/>
  <c r="P936" i="2"/>
  <c r="H930" i="2"/>
  <c r="J928" i="2"/>
  <c r="H926" i="2"/>
  <c r="M926" i="2"/>
  <c r="J924" i="2"/>
  <c r="P920" i="2"/>
  <c r="H912" i="2"/>
  <c r="N910" i="2"/>
  <c r="J908" i="2"/>
  <c r="U908" i="2"/>
  <c r="D908" i="2"/>
  <c r="N908" i="2"/>
  <c r="AB908" i="2"/>
  <c r="M900" i="2"/>
  <c r="T896" i="2"/>
  <c r="R890" i="2"/>
  <c r="F890" i="2"/>
  <c r="Z890" i="2"/>
  <c r="G890" i="2"/>
  <c r="I888" i="2"/>
  <c r="T888" i="2"/>
  <c r="U888" i="2"/>
  <c r="D888" i="2"/>
  <c r="N888" i="2"/>
  <c r="Y888" i="2"/>
  <c r="J888" i="2"/>
  <c r="E888" i="2"/>
  <c r="P888" i="2"/>
  <c r="Z888" i="2"/>
  <c r="H884" i="2"/>
  <c r="F882" i="2"/>
  <c r="K882" i="2"/>
  <c r="J880" i="2"/>
  <c r="U880" i="2"/>
  <c r="D880" i="2"/>
  <c r="N880" i="2"/>
  <c r="Y880" i="2"/>
  <c r="E880" i="2"/>
  <c r="P880" i="2"/>
  <c r="Z880" i="2"/>
  <c r="V878" i="2"/>
  <c r="T876" i="2"/>
  <c r="V874" i="2"/>
  <c r="G874" i="2"/>
  <c r="L872" i="2"/>
  <c r="V872" i="2"/>
  <c r="E872" i="2"/>
  <c r="P872" i="2"/>
  <c r="Z872" i="2"/>
  <c r="F872" i="2"/>
  <c r="Q872" i="2"/>
  <c r="AB872" i="2"/>
  <c r="P864" i="2"/>
  <c r="D864" i="2"/>
  <c r="U864" i="2"/>
  <c r="E864" i="2"/>
  <c r="Z864" i="2"/>
  <c r="F862" i="2"/>
  <c r="V862" i="2"/>
  <c r="D860" i="2"/>
  <c r="Y860" i="2"/>
  <c r="T860" i="2"/>
  <c r="I860" i="2"/>
  <c r="N860" i="2"/>
  <c r="S858" i="2"/>
  <c r="D858" i="2"/>
  <c r="I856" i="2"/>
  <c r="T856" i="2"/>
  <c r="L852" i="2"/>
  <c r="D852" i="2"/>
  <c r="Q852" i="2"/>
  <c r="E852" i="2"/>
  <c r="V852" i="2"/>
  <c r="J850" i="2"/>
  <c r="Z850" i="2"/>
  <c r="V848" i="2"/>
  <c r="F848" i="2"/>
  <c r="AB848" i="2"/>
  <c r="T844" i="2"/>
  <c r="D844" i="2"/>
  <c r="Y844" i="2"/>
  <c r="I844" i="2"/>
  <c r="D842" i="2"/>
  <c r="T840" i="2"/>
  <c r="D840" i="2"/>
  <c r="I840" i="2"/>
  <c r="Y840" i="2"/>
  <c r="N840" i="2"/>
  <c r="J838" i="2"/>
  <c r="O838" i="2"/>
  <c r="Q836" i="2"/>
  <c r="F832" i="2"/>
  <c r="AB832" i="2"/>
  <c r="V832" i="2"/>
  <c r="L832" i="2"/>
  <c r="D830" i="2"/>
  <c r="D828" i="2"/>
  <c r="Y828" i="2"/>
  <c r="T828" i="2"/>
  <c r="I828" i="2"/>
  <c r="N828" i="2"/>
  <c r="D826" i="2"/>
  <c r="S826" i="2"/>
  <c r="D824" i="2"/>
  <c r="Y824" i="2"/>
  <c r="T824" i="2"/>
  <c r="O822" i="2"/>
  <c r="D822" i="2"/>
  <c r="V820" i="2"/>
  <c r="F820" i="2"/>
  <c r="AB820" i="2"/>
  <c r="L820" i="2"/>
  <c r="J814" i="2"/>
  <c r="P812" i="2"/>
  <c r="D810" i="2"/>
  <c r="H810" i="2"/>
  <c r="U808" i="2"/>
  <c r="L655" i="2"/>
  <c r="V655" i="2"/>
  <c r="E655" i="2"/>
  <c r="P655" i="2"/>
  <c r="Z655" i="2"/>
  <c r="O653" i="2"/>
  <c r="D653" i="2"/>
  <c r="R653" i="2"/>
  <c r="AB653" i="2"/>
  <c r="G653" i="2"/>
  <c r="T653" i="2"/>
  <c r="I651" i="2"/>
  <c r="P651" i="2"/>
  <c r="V651" i="2"/>
  <c r="D651" i="2"/>
  <c r="J651" i="2"/>
  <c r="Q651" i="2"/>
  <c r="Y651" i="2"/>
  <c r="E651" i="2"/>
  <c r="L651" i="2"/>
  <c r="T651" i="2"/>
  <c r="Z651" i="2"/>
  <c r="I639" i="2"/>
  <c r="M639" i="2"/>
  <c r="I635" i="2"/>
  <c r="M635" i="2"/>
  <c r="Y635" i="2"/>
  <c r="K633" i="2"/>
  <c r="AA633" i="2"/>
  <c r="E627" i="2"/>
  <c r="I627" i="2"/>
  <c r="Y627" i="2"/>
  <c r="U627" i="2"/>
  <c r="U615" i="2"/>
  <c r="Y615" i="2"/>
  <c r="G657" i="2"/>
  <c r="AB657" i="2"/>
  <c r="T657" i="2"/>
  <c r="J657" i="2"/>
  <c r="Y611" i="2"/>
  <c r="E611" i="2"/>
  <c r="I611" i="2"/>
  <c r="K609" i="2"/>
  <c r="G599" i="2"/>
  <c r="O599" i="2"/>
  <c r="AA571" i="2"/>
  <c r="K555" i="2"/>
  <c r="G649" i="2"/>
  <c r="P535" i="2"/>
  <c r="AB535" i="2"/>
  <c r="D535" i="2"/>
  <c r="D543" i="2"/>
  <c r="H543" i="2"/>
  <c r="T543" i="2"/>
  <c r="P543" i="2"/>
  <c r="AB543" i="2"/>
  <c r="R543" i="2"/>
  <c r="J543" i="2"/>
  <c r="J539" i="2"/>
  <c r="L537" i="2"/>
  <c r="V537" i="2"/>
  <c r="D537" i="2"/>
  <c r="N537" i="2"/>
  <c r="X537" i="2"/>
  <c r="F537" i="2"/>
  <c r="P537" i="2"/>
  <c r="AB537" i="2"/>
  <c r="J531" i="2"/>
  <c r="N525" i="2"/>
  <c r="P525" i="2"/>
  <c r="F541" i="2"/>
  <c r="P541" i="2"/>
  <c r="H541" i="2"/>
  <c r="T541" i="2"/>
  <c r="L541" i="2"/>
  <c r="V541" i="2"/>
  <c r="D541" i="2"/>
  <c r="N541" i="2"/>
  <c r="X541" i="2"/>
  <c r="AB541" i="2"/>
  <c r="M509" i="2"/>
  <c r="P503" i="2"/>
  <c r="N503" i="2"/>
  <c r="L501" i="2"/>
  <c r="L523" i="2"/>
  <c r="Z523" i="2"/>
  <c r="N499" i="2"/>
  <c r="P499" i="2"/>
  <c r="P521" i="2"/>
  <c r="F521" i="2"/>
  <c r="V521" i="2"/>
  <c r="H521" i="2"/>
  <c r="X521" i="2"/>
  <c r="T519" i="2"/>
  <c r="D519" i="2"/>
  <c r="Z519" i="2"/>
  <c r="J519" i="2"/>
  <c r="Z493" i="2"/>
  <c r="H517" i="2"/>
  <c r="X517" i="2"/>
  <c r="P517" i="2"/>
  <c r="AA479" i="2"/>
  <c r="E643" i="2"/>
  <c r="L487" i="2"/>
  <c r="D487" i="2"/>
  <c r="N487" i="2"/>
  <c r="X487" i="2"/>
  <c r="V487" i="2"/>
  <c r="F487" i="2"/>
  <c r="P487" i="2"/>
  <c r="AB487" i="2"/>
  <c r="Z485" i="2"/>
  <c r="J485" i="2"/>
  <c r="H485" i="2"/>
  <c r="X485" i="2"/>
  <c r="N483" i="2"/>
  <c r="E483" i="2"/>
  <c r="T483" i="2"/>
  <c r="F483" i="2"/>
  <c r="V483" i="2"/>
  <c r="L483" i="2"/>
  <c r="AB483" i="2"/>
  <c r="D475" i="2"/>
  <c r="N475" i="2"/>
  <c r="X475" i="2"/>
  <c r="L475" i="2"/>
  <c r="V475" i="2"/>
  <c r="P473" i="2"/>
  <c r="X473" i="2"/>
  <c r="H473" i="2"/>
  <c r="Z473" i="2"/>
  <c r="V471" i="2"/>
  <c r="L471" i="2"/>
  <c r="D471" i="2"/>
  <c r="N471" i="2"/>
  <c r="X471" i="2"/>
  <c r="O1205" i="2"/>
  <c r="P1205" i="2"/>
  <c r="D1205" i="2"/>
  <c r="X1205" i="2"/>
  <c r="N1199" i="2"/>
  <c r="E1199" i="2"/>
  <c r="F1199" i="2"/>
  <c r="V1199" i="2"/>
  <c r="U1199" i="2"/>
  <c r="M1199" i="2"/>
  <c r="F1195" i="2"/>
  <c r="N1195" i="2"/>
  <c r="Q1195" i="2"/>
  <c r="I1195" i="2"/>
  <c r="U1195" i="2"/>
  <c r="M1195" i="2"/>
  <c r="V1195" i="2"/>
  <c r="S1185" i="2"/>
  <c r="M1203" i="2"/>
  <c r="V1203" i="2"/>
  <c r="E1203" i="2"/>
  <c r="N1203" i="2"/>
  <c r="Y1203" i="2"/>
  <c r="F1203" i="2"/>
  <c r="Q1203" i="2"/>
  <c r="I1203" i="2"/>
  <c r="U1203" i="2"/>
  <c r="F1171" i="2"/>
  <c r="Q1171" i="2"/>
  <c r="L1173" i="2"/>
  <c r="Q1173" i="2"/>
  <c r="X1193" i="2"/>
  <c r="G1193" i="2"/>
  <c r="H1193" i="2"/>
  <c r="F1191" i="2"/>
  <c r="Q1191" i="2"/>
  <c r="I1191" i="2"/>
  <c r="U1191" i="2"/>
  <c r="M1191" i="2"/>
  <c r="V1191" i="2"/>
  <c r="P1189" i="2"/>
  <c r="D1189" i="2"/>
  <c r="X1189" i="2"/>
  <c r="G1189" i="2"/>
  <c r="AB1189" i="2"/>
  <c r="O1189" i="2"/>
  <c r="F1187" i="2"/>
  <c r="Q1187" i="2"/>
  <c r="M1187" i="2"/>
  <c r="V1187" i="2"/>
  <c r="E1187" i="2"/>
  <c r="N1187" i="2"/>
  <c r="Y1187" i="2"/>
  <c r="U1167" i="2"/>
  <c r="F1167" i="2"/>
  <c r="AA1167" i="2"/>
  <c r="O1165" i="2"/>
  <c r="Q1163" i="2"/>
  <c r="F1163" i="2"/>
  <c r="V1163" i="2"/>
  <c r="I1163" i="2"/>
  <c r="Y1163" i="2"/>
  <c r="N1163" i="2"/>
  <c r="O1161" i="2"/>
  <c r="W1161" i="2"/>
  <c r="G1161" i="2"/>
  <c r="X1161" i="2"/>
  <c r="I1159" i="2"/>
  <c r="Y1159" i="2"/>
  <c r="N1159" i="2"/>
  <c r="Q1159" i="2"/>
  <c r="K1155" i="2"/>
  <c r="Z1155" i="2"/>
  <c r="U1153" i="2"/>
  <c r="E1153" i="2"/>
  <c r="G1430" i="2"/>
  <c r="S1430" i="2"/>
  <c r="K1424" i="2"/>
  <c r="O1424" i="2"/>
  <c r="F1414" i="2"/>
  <c r="V1414" i="2"/>
  <c r="I1414" i="2"/>
  <c r="Y1414" i="2"/>
  <c r="Q1414" i="2"/>
  <c r="N1414" i="2"/>
  <c r="S1412" i="2"/>
  <c r="I1410" i="2"/>
  <c r="Y1410" i="2"/>
  <c r="Q1410" i="2"/>
  <c r="N1395" i="2"/>
  <c r="N1396" i="2" s="1"/>
  <c r="V1395" i="2"/>
  <c r="V1396" i="2" s="1"/>
  <c r="F1395" i="2"/>
  <c r="F1396" i="2" s="1"/>
  <c r="G1301" i="2"/>
  <c r="M1301" i="2"/>
  <c r="S1301" i="2"/>
  <c r="V1297" i="2"/>
  <c r="K1297" i="2"/>
  <c r="E1293" i="2"/>
  <c r="U1293" i="2"/>
  <c r="Q1293" i="2"/>
  <c r="I1293" i="2"/>
  <c r="Z1293" i="2"/>
  <c r="V1137" i="2"/>
  <c r="Q1135" i="2"/>
  <c r="V1135" i="2"/>
  <c r="F1135" i="2"/>
  <c r="AB1135" i="2"/>
  <c r="W1408" i="2"/>
  <c r="H1426" i="2"/>
  <c r="K1430" i="2"/>
  <c r="T1430" i="2"/>
  <c r="E1408" i="2"/>
  <c r="J1410" i="2"/>
  <c r="R1410" i="2"/>
  <c r="Z1410" i="2"/>
  <c r="J1414" i="2"/>
  <c r="R1414" i="2"/>
  <c r="Z1414" i="2"/>
  <c r="W1424" i="2"/>
  <c r="L1426" i="2"/>
  <c r="I1428" i="2"/>
  <c r="D1430" i="2"/>
  <c r="L1430" i="2"/>
  <c r="W1430" i="2"/>
  <c r="AB1426" i="2"/>
  <c r="E1410" i="2"/>
  <c r="M1410" i="2"/>
  <c r="U1410" i="2"/>
  <c r="E1414" i="2"/>
  <c r="M1414" i="2"/>
  <c r="U1414" i="2"/>
  <c r="G1424" i="2"/>
  <c r="F1430" i="2"/>
  <c r="O1430" i="2"/>
  <c r="I1395" i="2"/>
  <c r="I1396" i="2" s="1"/>
  <c r="Q1395" i="2"/>
  <c r="Q1396" i="2" s="1"/>
  <c r="Y1395" i="2"/>
  <c r="Y1396" i="2" s="1"/>
  <c r="R1395" i="2"/>
  <c r="R1396" i="2" s="1"/>
  <c r="Z1395" i="2"/>
  <c r="Z1396" i="2" s="1"/>
  <c r="E1395" i="2"/>
  <c r="E1396" i="2" s="1"/>
  <c r="M1395" i="2"/>
  <c r="M1396" i="2" s="1"/>
  <c r="U1395" i="2"/>
  <c r="U1396" i="2" s="1"/>
  <c r="AA1366" i="2"/>
  <c r="N1368" i="2"/>
  <c r="W1368" i="2"/>
  <c r="F1368" i="2"/>
  <c r="O1368" i="2"/>
  <c r="Z1368" i="2"/>
  <c r="F1370" i="2"/>
  <c r="L1370" i="2"/>
  <c r="Q1370" i="2"/>
  <c r="V1370" i="2"/>
  <c r="AB1370" i="2"/>
  <c r="G1368" i="2"/>
  <c r="H1370" i="2"/>
  <c r="M1370" i="2"/>
  <c r="R1370" i="2"/>
  <c r="X1370" i="2"/>
  <c r="W1356" i="2"/>
  <c r="W1357" i="2" s="1"/>
  <c r="I1356" i="2"/>
  <c r="I1357" i="2" s="1"/>
  <c r="M1356" i="2"/>
  <c r="M1357" i="2" s="1"/>
  <c r="T1337" i="2"/>
  <c r="T1347" i="2" s="1"/>
  <c r="J1337" i="2"/>
  <c r="J1347" i="2" s="1"/>
  <c r="H1317" i="2"/>
  <c r="H1318" i="2" s="1"/>
  <c r="D1317" i="2"/>
  <c r="D1318" i="2" s="1"/>
  <c r="I1317" i="2"/>
  <c r="I1318" i="2" s="1"/>
  <c r="N1317" i="2"/>
  <c r="N1318" i="2" s="1"/>
  <c r="T1317" i="2"/>
  <c r="T1318" i="2" s="1"/>
  <c r="Y1317" i="2"/>
  <c r="Y1318" i="2" s="1"/>
  <c r="C1318" i="2"/>
  <c r="E1317" i="2"/>
  <c r="E1318" i="2" s="1"/>
  <c r="J1317" i="2"/>
  <c r="J1318" i="2" s="1"/>
  <c r="P1317" i="2"/>
  <c r="P1318" i="2" s="1"/>
  <c r="U1317" i="2"/>
  <c r="U1318" i="2" s="1"/>
  <c r="Z1317" i="2"/>
  <c r="Z1318" i="2" s="1"/>
  <c r="M1317" i="2"/>
  <c r="M1318" i="2" s="1"/>
  <c r="R1317" i="2"/>
  <c r="R1318" i="2" s="1"/>
  <c r="X1317" i="2"/>
  <c r="X1318" i="2" s="1"/>
  <c r="F1317" i="2"/>
  <c r="F1318" i="2" s="1"/>
  <c r="L1317" i="2"/>
  <c r="L1318" i="2" s="1"/>
  <c r="Q1317" i="2"/>
  <c r="Q1318" i="2" s="1"/>
  <c r="V1317" i="2"/>
  <c r="V1318" i="2" s="1"/>
  <c r="AB1317" i="2"/>
  <c r="AB1318" i="2" s="1"/>
  <c r="G1295" i="2"/>
  <c r="Q1295" i="2"/>
  <c r="AB1295" i="2"/>
  <c r="J1305" i="2"/>
  <c r="J1293" i="2"/>
  <c r="R1293" i="2"/>
  <c r="AA1293" i="2"/>
  <c r="K1295" i="2"/>
  <c r="U1295" i="2"/>
  <c r="M1297" i="2"/>
  <c r="W1297" i="2"/>
  <c r="R1301" i="2"/>
  <c r="S1305" i="2"/>
  <c r="L1295" i="2"/>
  <c r="W1295" i="2"/>
  <c r="AA1297" i="2"/>
  <c r="U1305" i="2"/>
  <c r="F1293" i="2"/>
  <c r="N1293" i="2"/>
  <c r="E1295" i="2"/>
  <c r="P1295" i="2"/>
  <c r="G1297" i="2"/>
  <c r="I1301" i="2"/>
  <c r="I1181" i="2"/>
  <c r="W1181" i="2"/>
  <c r="R1183" i="2"/>
  <c r="F1153" i="2"/>
  <c r="N1153" i="2"/>
  <c r="V1153" i="2"/>
  <c r="AA1155" i="2"/>
  <c r="J1159" i="2"/>
  <c r="R1159" i="2"/>
  <c r="Z1159" i="2"/>
  <c r="J1163" i="2"/>
  <c r="R1163" i="2"/>
  <c r="Z1163" i="2"/>
  <c r="K1167" i="2"/>
  <c r="V1167" i="2"/>
  <c r="E1169" i="2"/>
  <c r="P1169" i="2"/>
  <c r="AA1169" i="2"/>
  <c r="G1171" i="2"/>
  <c r="R1171" i="2"/>
  <c r="W1173" i="2"/>
  <c r="M1175" i="2"/>
  <c r="H1177" i="2"/>
  <c r="D1181" i="2"/>
  <c r="K1181" i="2"/>
  <c r="Q1181" i="2"/>
  <c r="Y1181" i="2"/>
  <c r="E1183" i="2"/>
  <c r="M1183" i="2"/>
  <c r="U1183" i="2"/>
  <c r="J1187" i="2"/>
  <c r="R1187" i="2"/>
  <c r="Z1187" i="2"/>
  <c r="H1189" i="2"/>
  <c r="T1189" i="2"/>
  <c r="J1191" i="2"/>
  <c r="R1191" i="2"/>
  <c r="Z1191" i="2"/>
  <c r="O1193" i="2"/>
  <c r="J1195" i="2"/>
  <c r="R1195" i="2"/>
  <c r="Z1195" i="2"/>
  <c r="I1199" i="2"/>
  <c r="Q1199" i="2"/>
  <c r="Y1199" i="2"/>
  <c r="J1203" i="2"/>
  <c r="R1203" i="2"/>
  <c r="Z1203" i="2"/>
  <c r="H1205" i="2"/>
  <c r="T1205" i="2"/>
  <c r="L1169" i="2"/>
  <c r="Z1183" i="2"/>
  <c r="I1153" i="2"/>
  <c r="Q1153" i="2"/>
  <c r="Y1153" i="2"/>
  <c r="J1155" i="2"/>
  <c r="L1157" i="2"/>
  <c r="E1159" i="2"/>
  <c r="M1159" i="2"/>
  <c r="U1159" i="2"/>
  <c r="E1163" i="2"/>
  <c r="M1163" i="2"/>
  <c r="U1163" i="2"/>
  <c r="E1167" i="2"/>
  <c r="O1167" i="2"/>
  <c r="G1169" i="2"/>
  <c r="Q1169" i="2"/>
  <c r="AB1169" i="2"/>
  <c r="K1171" i="2"/>
  <c r="V1171" i="2"/>
  <c r="R1175" i="2"/>
  <c r="E1181" i="2"/>
  <c r="L1181" i="2"/>
  <c r="T1181" i="2"/>
  <c r="AA1181" i="2"/>
  <c r="F1183" i="2"/>
  <c r="N1183" i="2"/>
  <c r="V1183" i="2"/>
  <c r="L1189" i="2"/>
  <c r="J1199" i="2"/>
  <c r="R1199" i="2"/>
  <c r="Z1199" i="2"/>
  <c r="L1205" i="2"/>
  <c r="W1169" i="2"/>
  <c r="P1181" i="2"/>
  <c r="J1183" i="2"/>
  <c r="J1153" i="2"/>
  <c r="R1153" i="2"/>
  <c r="K1169" i="2"/>
  <c r="M1171" i="2"/>
  <c r="G1181" i="2"/>
  <c r="O1181" i="2"/>
  <c r="U1181" i="2"/>
  <c r="I1183" i="2"/>
  <c r="Q1183" i="2"/>
  <c r="Y1183" i="2"/>
  <c r="H1139" i="2"/>
  <c r="M1139" i="2"/>
  <c r="R1139" i="2"/>
  <c r="X1139" i="2"/>
  <c r="L1141" i="2"/>
  <c r="H1135" i="2"/>
  <c r="M1135" i="2"/>
  <c r="R1135" i="2"/>
  <c r="X1135" i="2"/>
  <c r="L1137" i="2"/>
  <c r="W1137" i="2"/>
  <c r="D1139" i="2"/>
  <c r="I1139" i="2"/>
  <c r="N1139" i="2"/>
  <c r="T1139" i="2"/>
  <c r="Y1139" i="2"/>
  <c r="F1141" i="2"/>
  <c r="P1141" i="2"/>
  <c r="AA1141" i="2"/>
  <c r="W1141" i="2"/>
  <c r="D1135" i="2"/>
  <c r="I1135" i="2"/>
  <c r="N1135" i="2"/>
  <c r="T1135" i="2"/>
  <c r="Y1135" i="2"/>
  <c r="F1137" i="2"/>
  <c r="P1137" i="2"/>
  <c r="AA1137" i="2"/>
  <c r="E1139" i="2"/>
  <c r="J1139" i="2"/>
  <c r="P1139" i="2"/>
  <c r="U1139" i="2"/>
  <c r="Z1139" i="2"/>
  <c r="G1141" i="2"/>
  <c r="R1141" i="2"/>
  <c r="AB1141" i="2"/>
  <c r="E1135" i="2"/>
  <c r="J1135" i="2"/>
  <c r="P1135" i="2"/>
  <c r="U1135" i="2"/>
  <c r="Z1135" i="2"/>
  <c r="G1137" i="2"/>
  <c r="R1137" i="2"/>
  <c r="F1139" i="2"/>
  <c r="L1139" i="2"/>
  <c r="Q1139" i="2"/>
  <c r="V1139" i="2"/>
  <c r="AB1139" i="2"/>
  <c r="K1141" i="2"/>
  <c r="AA816" i="2"/>
  <c r="Z816" i="2"/>
  <c r="U816" i="2"/>
  <c r="Y816" i="2"/>
  <c r="X816" i="2"/>
  <c r="R816" i="2"/>
  <c r="F808" i="2"/>
  <c r="L808" i="2"/>
  <c r="Q808" i="2"/>
  <c r="V808" i="2"/>
  <c r="AB808" i="2"/>
  <c r="J810" i="2"/>
  <c r="Z810" i="2"/>
  <c r="F812" i="2"/>
  <c r="L812" i="2"/>
  <c r="Q812" i="2"/>
  <c r="V812" i="2"/>
  <c r="AB812" i="2"/>
  <c r="O814" i="2"/>
  <c r="D816" i="2"/>
  <c r="I816" i="2"/>
  <c r="N816" i="2"/>
  <c r="T816" i="2"/>
  <c r="AA934" i="2"/>
  <c r="AB934" i="2"/>
  <c r="V934" i="2"/>
  <c r="Q934" i="2"/>
  <c r="L934" i="2"/>
  <c r="F934" i="2"/>
  <c r="Z934" i="2"/>
  <c r="U934" i="2"/>
  <c r="P934" i="2"/>
  <c r="J934" i="2"/>
  <c r="E934" i="2"/>
  <c r="Y934" i="2"/>
  <c r="T934" i="2"/>
  <c r="N934" i="2"/>
  <c r="I934" i="2"/>
  <c r="D934" i="2"/>
  <c r="R934" i="2"/>
  <c r="M934" i="2"/>
  <c r="H934" i="2"/>
  <c r="X934" i="2"/>
  <c r="M816" i="2"/>
  <c r="AA892" i="2"/>
  <c r="AB892" i="2"/>
  <c r="V892" i="2"/>
  <c r="Q892" i="2"/>
  <c r="L892" i="2"/>
  <c r="F892" i="2"/>
  <c r="Z892" i="2"/>
  <c r="U892" i="2"/>
  <c r="P892" i="2"/>
  <c r="J892" i="2"/>
  <c r="E892" i="2"/>
  <c r="Y892" i="2"/>
  <c r="T892" i="2"/>
  <c r="N892" i="2"/>
  <c r="I892" i="2"/>
  <c r="D892" i="2"/>
  <c r="R892" i="2"/>
  <c r="M892" i="2"/>
  <c r="H892" i="2"/>
  <c r="H808" i="2"/>
  <c r="M808" i="2"/>
  <c r="R808" i="2"/>
  <c r="X808" i="2"/>
  <c r="O810" i="2"/>
  <c r="H812" i="2"/>
  <c r="M812" i="2"/>
  <c r="R812" i="2"/>
  <c r="X812" i="2"/>
  <c r="T814" i="2"/>
  <c r="E816" i="2"/>
  <c r="J816" i="2"/>
  <c r="P816" i="2"/>
  <c r="V816" i="2"/>
  <c r="AA868" i="2"/>
  <c r="AB868" i="2"/>
  <c r="V868" i="2"/>
  <c r="Q868" i="2"/>
  <c r="L868" i="2"/>
  <c r="F868" i="2"/>
  <c r="Z868" i="2"/>
  <c r="U868" i="2"/>
  <c r="P868" i="2"/>
  <c r="J868" i="2"/>
  <c r="E868" i="2"/>
  <c r="T868" i="2"/>
  <c r="I868" i="2"/>
  <c r="R868" i="2"/>
  <c r="H868" i="2"/>
  <c r="Y868" i="2"/>
  <c r="N868" i="2"/>
  <c r="D868" i="2"/>
  <c r="AA904" i="2"/>
  <c r="AB904" i="2"/>
  <c r="V904" i="2"/>
  <c r="Q904" i="2"/>
  <c r="L904" i="2"/>
  <c r="F904" i="2"/>
  <c r="Z904" i="2"/>
  <c r="U904" i="2"/>
  <c r="P904" i="2"/>
  <c r="J904" i="2"/>
  <c r="E904" i="2"/>
  <c r="Y904" i="2"/>
  <c r="T904" i="2"/>
  <c r="N904" i="2"/>
  <c r="I904" i="2"/>
  <c r="D904" i="2"/>
  <c r="R904" i="2"/>
  <c r="M904" i="2"/>
  <c r="H904" i="2"/>
  <c r="AB916" i="2"/>
  <c r="V916" i="2"/>
  <c r="O916" i="2"/>
  <c r="G916" i="2"/>
  <c r="AA916" i="2"/>
  <c r="T916" i="2"/>
  <c r="L916" i="2"/>
  <c r="F916" i="2"/>
  <c r="Z916" i="2"/>
  <c r="R916" i="2"/>
  <c r="K916" i="2"/>
  <c r="D916" i="2"/>
  <c r="W916" i="2"/>
  <c r="P916" i="2"/>
  <c r="J916" i="2"/>
  <c r="H816" i="2"/>
  <c r="D808" i="2"/>
  <c r="I808" i="2"/>
  <c r="N808" i="2"/>
  <c r="T808" i="2"/>
  <c r="Y808" i="2"/>
  <c r="I812" i="2"/>
  <c r="N812" i="2"/>
  <c r="T812" i="2"/>
  <c r="Y812" i="2"/>
  <c r="D814" i="2"/>
  <c r="Z814" i="2"/>
  <c r="F816" i="2"/>
  <c r="L816" i="2"/>
  <c r="Q816" i="2"/>
  <c r="AB816" i="2"/>
  <c r="M868" i="2"/>
  <c r="X904" i="2"/>
  <c r="O818" i="2"/>
  <c r="H820" i="2"/>
  <c r="M820" i="2"/>
  <c r="R820" i="2"/>
  <c r="X820" i="2"/>
  <c r="T822" i="2"/>
  <c r="E824" i="2"/>
  <c r="J824" i="2"/>
  <c r="P824" i="2"/>
  <c r="U824" i="2"/>
  <c r="Z824" i="2"/>
  <c r="H826" i="2"/>
  <c r="T826" i="2"/>
  <c r="E828" i="2"/>
  <c r="J828" i="2"/>
  <c r="P828" i="2"/>
  <c r="U828" i="2"/>
  <c r="Z828" i="2"/>
  <c r="J830" i="2"/>
  <c r="H832" i="2"/>
  <c r="M832" i="2"/>
  <c r="R832" i="2"/>
  <c r="X832" i="2"/>
  <c r="O834" i="2"/>
  <c r="H836" i="2"/>
  <c r="M836" i="2"/>
  <c r="R836" i="2"/>
  <c r="X836" i="2"/>
  <c r="T838" i="2"/>
  <c r="E840" i="2"/>
  <c r="J840" i="2"/>
  <c r="P840" i="2"/>
  <c r="U840" i="2"/>
  <c r="Z840" i="2"/>
  <c r="H842" i="2"/>
  <c r="T842" i="2"/>
  <c r="E844" i="2"/>
  <c r="J844" i="2"/>
  <c r="P844" i="2"/>
  <c r="U844" i="2"/>
  <c r="Z844" i="2"/>
  <c r="J846" i="2"/>
  <c r="H848" i="2"/>
  <c r="M848" i="2"/>
  <c r="R848" i="2"/>
  <c r="X848" i="2"/>
  <c r="O850" i="2"/>
  <c r="H852" i="2"/>
  <c r="M852" i="2"/>
  <c r="R852" i="2"/>
  <c r="X852" i="2"/>
  <c r="T854" i="2"/>
  <c r="E856" i="2"/>
  <c r="J856" i="2"/>
  <c r="P856" i="2"/>
  <c r="U856" i="2"/>
  <c r="Z856" i="2"/>
  <c r="H858" i="2"/>
  <c r="T858" i="2"/>
  <c r="E860" i="2"/>
  <c r="J860" i="2"/>
  <c r="P860" i="2"/>
  <c r="U860" i="2"/>
  <c r="Z860" i="2"/>
  <c r="G862" i="2"/>
  <c r="W862" i="2"/>
  <c r="F864" i="2"/>
  <c r="L864" i="2"/>
  <c r="Q864" i="2"/>
  <c r="V864" i="2"/>
  <c r="AB864" i="2"/>
  <c r="AA884" i="2"/>
  <c r="AB884" i="2"/>
  <c r="V884" i="2"/>
  <c r="Q884" i="2"/>
  <c r="L884" i="2"/>
  <c r="F884" i="2"/>
  <c r="Z884" i="2"/>
  <c r="U884" i="2"/>
  <c r="P884" i="2"/>
  <c r="J884" i="2"/>
  <c r="E884" i="2"/>
  <c r="Y884" i="2"/>
  <c r="T884" i="2"/>
  <c r="N884" i="2"/>
  <c r="I884" i="2"/>
  <c r="D884" i="2"/>
  <c r="X884" i="2"/>
  <c r="Z894" i="2"/>
  <c r="N894" i="2"/>
  <c r="W894" i="2"/>
  <c r="G894" i="2"/>
  <c r="V894" i="2"/>
  <c r="F894" i="2"/>
  <c r="V906" i="2"/>
  <c r="J906" i="2"/>
  <c r="R906" i="2"/>
  <c r="G906" i="2"/>
  <c r="Z906" i="2"/>
  <c r="O906" i="2"/>
  <c r="F906" i="2"/>
  <c r="AA918" i="2"/>
  <c r="AB918" i="2"/>
  <c r="V918" i="2"/>
  <c r="Q918" i="2"/>
  <c r="L918" i="2"/>
  <c r="F918" i="2"/>
  <c r="Z918" i="2"/>
  <c r="U918" i="2"/>
  <c r="P918" i="2"/>
  <c r="J918" i="2"/>
  <c r="E918" i="2"/>
  <c r="Y918" i="2"/>
  <c r="T918" i="2"/>
  <c r="N918" i="2"/>
  <c r="I918" i="2"/>
  <c r="D918" i="2"/>
  <c r="R918" i="2"/>
  <c r="M918" i="2"/>
  <c r="H918" i="2"/>
  <c r="D818" i="2"/>
  <c r="S818" i="2"/>
  <c r="D820" i="2"/>
  <c r="I820" i="2"/>
  <c r="N820" i="2"/>
  <c r="T820" i="2"/>
  <c r="Y820" i="2"/>
  <c r="Z822" i="2"/>
  <c r="F824" i="2"/>
  <c r="L824" i="2"/>
  <c r="Q824" i="2"/>
  <c r="V824" i="2"/>
  <c r="AB824" i="2"/>
  <c r="J826" i="2"/>
  <c r="Z826" i="2"/>
  <c r="F828" i="2"/>
  <c r="L828" i="2"/>
  <c r="Q828" i="2"/>
  <c r="V828" i="2"/>
  <c r="AB828" i="2"/>
  <c r="O830" i="2"/>
  <c r="D832" i="2"/>
  <c r="I832" i="2"/>
  <c r="N832" i="2"/>
  <c r="T832" i="2"/>
  <c r="Y832" i="2"/>
  <c r="D834" i="2"/>
  <c r="S834" i="2"/>
  <c r="D836" i="2"/>
  <c r="I836" i="2"/>
  <c r="N836" i="2"/>
  <c r="T836" i="2"/>
  <c r="Y836" i="2"/>
  <c r="D838" i="2"/>
  <c r="Z838" i="2"/>
  <c r="F840" i="2"/>
  <c r="L840" i="2"/>
  <c r="Q840" i="2"/>
  <c r="V840" i="2"/>
  <c r="AB840" i="2"/>
  <c r="J842" i="2"/>
  <c r="Z842" i="2"/>
  <c r="F844" i="2"/>
  <c r="L844" i="2"/>
  <c r="Q844" i="2"/>
  <c r="V844" i="2"/>
  <c r="AB844" i="2"/>
  <c r="O846" i="2"/>
  <c r="D848" i="2"/>
  <c r="I848" i="2"/>
  <c r="N848" i="2"/>
  <c r="T848" i="2"/>
  <c r="Y848" i="2"/>
  <c r="D850" i="2"/>
  <c r="S850" i="2"/>
  <c r="I852" i="2"/>
  <c r="N852" i="2"/>
  <c r="T852" i="2"/>
  <c r="Y852" i="2"/>
  <c r="Z854" i="2"/>
  <c r="F856" i="2"/>
  <c r="L856" i="2"/>
  <c r="Q856" i="2"/>
  <c r="V856" i="2"/>
  <c r="AB856" i="2"/>
  <c r="J858" i="2"/>
  <c r="Z858" i="2"/>
  <c r="F860" i="2"/>
  <c r="L860" i="2"/>
  <c r="Q860" i="2"/>
  <c r="V860" i="2"/>
  <c r="AB860" i="2"/>
  <c r="N862" i="2"/>
  <c r="H864" i="2"/>
  <c r="M864" i="2"/>
  <c r="R864" i="2"/>
  <c r="X864" i="2"/>
  <c r="N866" i="2"/>
  <c r="AA866" i="2"/>
  <c r="Z870" i="2"/>
  <c r="R870" i="2"/>
  <c r="K870" i="2"/>
  <c r="AA900" i="2"/>
  <c r="AB900" i="2"/>
  <c r="V900" i="2"/>
  <c r="Q900" i="2"/>
  <c r="L900" i="2"/>
  <c r="F900" i="2"/>
  <c r="Z900" i="2"/>
  <c r="U900" i="2"/>
  <c r="P900" i="2"/>
  <c r="J900" i="2"/>
  <c r="E900" i="2"/>
  <c r="Y900" i="2"/>
  <c r="T900" i="2"/>
  <c r="N900" i="2"/>
  <c r="I900" i="2"/>
  <c r="D900" i="2"/>
  <c r="X900" i="2"/>
  <c r="X918" i="2"/>
  <c r="H818" i="2"/>
  <c r="E820" i="2"/>
  <c r="J820" i="2"/>
  <c r="P820" i="2"/>
  <c r="U820" i="2"/>
  <c r="Z820" i="2"/>
  <c r="J822" i="2"/>
  <c r="H824" i="2"/>
  <c r="M824" i="2"/>
  <c r="R824" i="2"/>
  <c r="X824" i="2"/>
  <c r="H828" i="2"/>
  <c r="M828" i="2"/>
  <c r="R828" i="2"/>
  <c r="X828" i="2"/>
  <c r="T830" i="2"/>
  <c r="E832" i="2"/>
  <c r="J832" i="2"/>
  <c r="P832" i="2"/>
  <c r="U832" i="2"/>
  <c r="Z832" i="2"/>
  <c r="H834" i="2"/>
  <c r="J836" i="2"/>
  <c r="P836" i="2"/>
  <c r="U836" i="2"/>
  <c r="Z836" i="2"/>
  <c r="H840" i="2"/>
  <c r="M840" i="2"/>
  <c r="R840" i="2"/>
  <c r="X840" i="2"/>
  <c r="H844" i="2"/>
  <c r="M844" i="2"/>
  <c r="R844" i="2"/>
  <c r="X844" i="2"/>
  <c r="T846" i="2"/>
  <c r="E848" i="2"/>
  <c r="J848" i="2"/>
  <c r="P848" i="2"/>
  <c r="U848" i="2"/>
  <c r="Z848" i="2"/>
  <c r="H850" i="2"/>
  <c r="J852" i="2"/>
  <c r="P852" i="2"/>
  <c r="U852" i="2"/>
  <c r="Z852" i="2"/>
  <c r="H856" i="2"/>
  <c r="M856" i="2"/>
  <c r="R856" i="2"/>
  <c r="X856" i="2"/>
  <c r="H860" i="2"/>
  <c r="M860" i="2"/>
  <c r="R860" i="2"/>
  <c r="X860" i="2"/>
  <c r="O862" i="2"/>
  <c r="I864" i="2"/>
  <c r="N864" i="2"/>
  <c r="T864" i="2"/>
  <c r="Y864" i="2"/>
  <c r="K866" i="2"/>
  <c r="J870" i="2"/>
  <c r="M884" i="2"/>
  <c r="H900" i="2"/>
  <c r="AA902" i="2"/>
  <c r="Z902" i="2"/>
  <c r="R902" i="2"/>
  <c r="J902" i="2"/>
  <c r="W906" i="2"/>
  <c r="AB932" i="2"/>
  <c r="V932" i="2"/>
  <c r="O932" i="2"/>
  <c r="G932" i="2"/>
  <c r="AA932" i="2"/>
  <c r="T932" i="2"/>
  <c r="L932" i="2"/>
  <c r="F932" i="2"/>
  <c r="Z932" i="2"/>
  <c r="R932" i="2"/>
  <c r="K932" i="2"/>
  <c r="D932" i="2"/>
  <c r="W932" i="2"/>
  <c r="P932" i="2"/>
  <c r="J932" i="2"/>
  <c r="AB948" i="2"/>
  <c r="V948" i="2"/>
  <c r="O948" i="2"/>
  <c r="G948" i="2"/>
  <c r="AA948" i="2"/>
  <c r="T948" i="2"/>
  <c r="L948" i="2"/>
  <c r="F948" i="2"/>
  <c r="Z948" i="2"/>
  <c r="R948" i="2"/>
  <c r="K948" i="2"/>
  <c r="D948" i="2"/>
  <c r="W948" i="2"/>
  <c r="P948" i="2"/>
  <c r="J948" i="2"/>
  <c r="H872" i="2"/>
  <c r="M872" i="2"/>
  <c r="R872" i="2"/>
  <c r="X872" i="2"/>
  <c r="N874" i="2"/>
  <c r="W874" i="2"/>
  <c r="E876" i="2"/>
  <c r="J876" i="2"/>
  <c r="P876" i="2"/>
  <c r="U876" i="2"/>
  <c r="Z876" i="2"/>
  <c r="G878" i="2"/>
  <c r="W878" i="2"/>
  <c r="F880" i="2"/>
  <c r="L880" i="2"/>
  <c r="Q880" i="2"/>
  <c r="V880" i="2"/>
  <c r="AB880" i="2"/>
  <c r="N882" i="2"/>
  <c r="F888" i="2"/>
  <c r="L888" i="2"/>
  <c r="Q888" i="2"/>
  <c r="V888" i="2"/>
  <c r="AB888" i="2"/>
  <c r="J890" i="2"/>
  <c r="V890" i="2"/>
  <c r="E896" i="2"/>
  <c r="J896" i="2"/>
  <c r="P896" i="2"/>
  <c r="U896" i="2"/>
  <c r="Z896" i="2"/>
  <c r="F908" i="2"/>
  <c r="L908" i="2"/>
  <c r="Q908" i="2"/>
  <c r="AB920" i="2"/>
  <c r="V920" i="2"/>
  <c r="O920" i="2"/>
  <c r="G920" i="2"/>
  <c r="AA920" i="2"/>
  <c r="T920" i="2"/>
  <c r="L920" i="2"/>
  <c r="F920" i="2"/>
  <c r="Z920" i="2"/>
  <c r="R920" i="2"/>
  <c r="K920" i="2"/>
  <c r="D920" i="2"/>
  <c r="AA922" i="2"/>
  <c r="AB922" i="2"/>
  <c r="V922" i="2"/>
  <c r="Q922" i="2"/>
  <c r="L922" i="2"/>
  <c r="F922" i="2"/>
  <c r="Z922" i="2"/>
  <c r="U922" i="2"/>
  <c r="P922" i="2"/>
  <c r="J922" i="2"/>
  <c r="E922" i="2"/>
  <c r="Y922" i="2"/>
  <c r="T922" i="2"/>
  <c r="N922" i="2"/>
  <c r="I922" i="2"/>
  <c r="D922" i="2"/>
  <c r="X922" i="2"/>
  <c r="P928" i="2"/>
  <c r="M930" i="2"/>
  <c r="AB936" i="2"/>
  <c r="V936" i="2"/>
  <c r="O936" i="2"/>
  <c r="G936" i="2"/>
  <c r="AA936" i="2"/>
  <c r="T936" i="2"/>
  <c r="L936" i="2"/>
  <c r="F936" i="2"/>
  <c r="Z936" i="2"/>
  <c r="R936" i="2"/>
  <c r="K936" i="2"/>
  <c r="D936" i="2"/>
  <c r="AA938" i="2"/>
  <c r="AB938" i="2"/>
  <c r="V938" i="2"/>
  <c r="Q938" i="2"/>
  <c r="L938" i="2"/>
  <c r="F938" i="2"/>
  <c r="Z938" i="2"/>
  <c r="U938" i="2"/>
  <c r="P938" i="2"/>
  <c r="J938" i="2"/>
  <c r="E938" i="2"/>
  <c r="Y938" i="2"/>
  <c r="T938" i="2"/>
  <c r="N938" i="2"/>
  <c r="I938" i="2"/>
  <c r="D938" i="2"/>
  <c r="X938" i="2"/>
  <c r="P944" i="2"/>
  <c r="M946" i="2"/>
  <c r="D872" i="2"/>
  <c r="I872" i="2"/>
  <c r="N872" i="2"/>
  <c r="T872" i="2"/>
  <c r="Y872" i="2"/>
  <c r="F874" i="2"/>
  <c r="O874" i="2"/>
  <c r="F876" i="2"/>
  <c r="L876" i="2"/>
  <c r="Q876" i="2"/>
  <c r="V876" i="2"/>
  <c r="AB876" i="2"/>
  <c r="N878" i="2"/>
  <c r="H880" i="2"/>
  <c r="M880" i="2"/>
  <c r="R880" i="2"/>
  <c r="X880" i="2"/>
  <c r="H888" i="2"/>
  <c r="M888" i="2"/>
  <c r="R888" i="2"/>
  <c r="X888" i="2"/>
  <c r="N890" i="2"/>
  <c r="F896" i="2"/>
  <c r="L896" i="2"/>
  <c r="Q896" i="2"/>
  <c r="V896" i="2"/>
  <c r="AB896" i="2"/>
  <c r="AA908" i="2"/>
  <c r="Z908" i="2"/>
  <c r="Y908" i="2"/>
  <c r="H908" i="2"/>
  <c r="M908" i="2"/>
  <c r="R908" i="2"/>
  <c r="X908" i="2"/>
  <c r="AA912" i="2"/>
  <c r="AB912" i="2"/>
  <c r="V912" i="2"/>
  <c r="Q912" i="2"/>
  <c r="L912" i="2"/>
  <c r="F912" i="2"/>
  <c r="Z912" i="2"/>
  <c r="U912" i="2"/>
  <c r="P912" i="2"/>
  <c r="J912" i="2"/>
  <c r="E912" i="2"/>
  <c r="Y912" i="2"/>
  <c r="T912" i="2"/>
  <c r="N912" i="2"/>
  <c r="I912" i="2"/>
  <c r="D912" i="2"/>
  <c r="X912" i="2"/>
  <c r="J920" i="2"/>
  <c r="H922" i="2"/>
  <c r="AB924" i="2"/>
  <c r="V924" i="2"/>
  <c r="O924" i="2"/>
  <c r="G924" i="2"/>
  <c r="AA924" i="2"/>
  <c r="T924" i="2"/>
  <c r="L924" i="2"/>
  <c r="F924" i="2"/>
  <c r="Z924" i="2"/>
  <c r="R924" i="2"/>
  <c r="K924" i="2"/>
  <c r="D924" i="2"/>
  <c r="AA926" i="2"/>
  <c r="AB926" i="2"/>
  <c r="V926" i="2"/>
  <c r="Q926" i="2"/>
  <c r="L926" i="2"/>
  <c r="F926" i="2"/>
  <c r="Z926" i="2"/>
  <c r="U926" i="2"/>
  <c r="P926" i="2"/>
  <c r="J926" i="2"/>
  <c r="E926" i="2"/>
  <c r="Y926" i="2"/>
  <c r="T926" i="2"/>
  <c r="N926" i="2"/>
  <c r="I926" i="2"/>
  <c r="D926" i="2"/>
  <c r="X926" i="2"/>
  <c r="J936" i="2"/>
  <c r="AB940" i="2"/>
  <c r="V940" i="2"/>
  <c r="O940" i="2"/>
  <c r="G940" i="2"/>
  <c r="AA940" i="2"/>
  <c r="T940" i="2"/>
  <c r="L940" i="2"/>
  <c r="F940" i="2"/>
  <c r="Z940" i="2"/>
  <c r="R940" i="2"/>
  <c r="K940" i="2"/>
  <c r="D940" i="2"/>
  <c r="AA942" i="2"/>
  <c r="AB942" i="2"/>
  <c r="V942" i="2"/>
  <c r="Q942" i="2"/>
  <c r="L942" i="2"/>
  <c r="F942" i="2"/>
  <c r="Z942" i="2"/>
  <c r="U942" i="2"/>
  <c r="P942" i="2"/>
  <c r="J942" i="2"/>
  <c r="E942" i="2"/>
  <c r="Y942" i="2"/>
  <c r="T942" i="2"/>
  <c r="N942" i="2"/>
  <c r="I942" i="2"/>
  <c r="D942" i="2"/>
  <c r="X942" i="2"/>
  <c r="H876" i="2"/>
  <c r="M876" i="2"/>
  <c r="R876" i="2"/>
  <c r="X876" i="2"/>
  <c r="O878" i="2"/>
  <c r="H896" i="2"/>
  <c r="M896" i="2"/>
  <c r="R896" i="2"/>
  <c r="X896" i="2"/>
  <c r="AA914" i="2"/>
  <c r="V914" i="2"/>
  <c r="N914" i="2"/>
  <c r="F914" i="2"/>
  <c r="AB928" i="2"/>
  <c r="V928" i="2"/>
  <c r="O928" i="2"/>
  <c r="G928" i="2"/>
  <c r="AA928" i="2"/>
  <c r="T928" i="2"/>
  <c r="L928" i="2"/>
  <c r="F928" i="2"/>
  <c r="Z928" i="2"/>
  <c r="R928" i="2"/>
  <c r="K928" i="2"/>
  <c r="D928" i="2"/>
  <c r="AA930" i="2"/>
  <c r="AB930" i="2"/>
  <c r="V930" i="2"/>
  <c r="Q930" i="2"/>
  <c r="L930" i="2"/>
  <c r="F930" i="2"/>
  <c r="Z930" i="2"/>
  <c r="U930" i="2"/>
  <c r="P930" i="2"/>
  <c r="J930" i="2"/>
  <c r="E930" i="2"/>
  <c r="Y930" i="2"/>
  <c r="T930" i="2"/>
  <c r="N930" i="2"/>
  <c r="I930" i="2"/>
  <c r="D930" i="2"/>
  <c r="X930" i="2"/>
  <c r="AB944" i="2"/>
  <c r="V944" i="2"/>
  <c r="O944" i="2"/>
  <c r="G944" i="2"/>
  <c r="AA944" i="2"/>
  <c r="T944" i="2"/>
  <c r="L944" i="2"/>
  <c r="F944" i="2"/>
  <c r="Z944" i="2"/>
  <c r="R944" i="2"/>
  <c r="K944" i="2"/>
  <c r="D944" i="2"/>
  <c r="AA946" i="2"/>
  <c r="AB946" i="2"/>
  <c r="V946" i="2"/>
  <c r="Q946" i="2"/>
  <c r="L946" i="2"/>
  <c r="F946" i="2"/>
  <c r="Z946" i="2"/>
  <c r="U946" i="2"/>
  <c r="P946" i="2"/>
  <c r="J946" i="2"/>
  <c r="E946" i="2"/>
  <c r="Y946" i="2"/>
  <c r="T946" i="2"/>
  <c r="N946" i="2"/>
  <c r="I946" i="2"/>
  <c r="D946" i="2"/>
  <c r="X946" i="2"/>
  <c r="O910" i="2"/>
  <c r="F910" i="2"/>
  <c r="V910" i="2"/>
  <c r="G910" i="2"/>
  <c r="W910" i="2"/>
  <c r="N529" i="2"/>
  <c r="E529" i="2"/>
  <c r="F529" i="2"/>
  <c r="L529" i="2"/>
  <c r="AB529" i="2"/>
  <c r="T529" i="2"/>
  <c r="V529" i="2"/>
  <c r="O505" i="2"/>
  <c r="AA505" i="2"/>
  <c r="N547" i="2"/>
  <c r="J547" i="2"/>
  <c r="Z547" i="2"/>
  <c r="T557" i="2"/>
  <c r="D557" i="2"/>
  <c r="P557" i="2"/>
  <c r="L557" i="2"/>
  <c r="H557" i="2"/>
  <c r="AB557" i="2"/>
  <c r="Y477" i="2"/>
  <c r="X477" i="2"/>
  <c r="P477" i="2"/>
  <c r="J477" i="2"/>
  <c r="E477" i="2"/>
  <c r="V477" i="2"/>
  <c r="N477" i="2"/>
  <c r="I477" i="2"/>
  <c r="D477" i="2"/>
  <c r="M477" i="2"/>
  <c r="AB477" i="2"/>
  <c r="T481" i="2"/>
  <c r="K489" i="2"/>
  <c r="G489" i="2"/>
  <c r="Y493" i="2"/>
  <c r="V493" i="2"/>
  <c r="N493" i="2"/>
  <c r="F493" i="2"/>
  <c r="AB493" i="2"/>
  <c r="T493" i="2"/>
  <c r="L493" i="2"/>
  <c r="E493" i="2"/>
  <c r="P493" i="2"/>
  <c r="AA501" i="2"/>
  <c r="X501" i="2"/>
  <c r="P501" i="2"/>
  <c r="H501" i="2"/>
  <c r="V501" i="2"/>
  <c r="N501" i="2"/>
  <c r="F501" i="2"/>
  <c r="R501" i="2"/>
  <c r="K505" i="2"/>
  <c r="G513" i="2"/>
  <c r="AA527" i="2"/>
  <c r="X527" i="2"/>
  <c r="P527" i="2"/>
  <c r="H527" i="2"/>
  <c r="AB527" i="2"/>
  <c r="T527" i="2"/>
  <c r="D527" i="2"/>
  <c r="V527" i="2"/>
  <c r="N527" i="2"/>
  <c r="F527" i="2"/>
  <c r="L527" i="2"/>
  <c r="L533" i="2"/>
  <c r="X557" i="2"/>
  <c r="M565" i="2"/>
  <c r="Q565" i="2"/>
  <c r="I565" i="2"/>
  <c r="Y565" i="2"/>
  <c r="E565" i="2"/>
  <c r="F477" i="2"/>
  <c r="R477" i="2"/>
  <c r="O489" i="2"/>
  <c r="D493" i="2"/>
  <c r="R493" i="2"/>
  <c r="D501" i="2"/>
  <c r="T501" i="2"/>
  <c r="V511" i="2"/>
  <c r="N511" i="2"/>
  <c r="AA523" i="2"/>
  <c r="X523" i="2"/>
  <c r="P523" i="2"/>
  <c r="H523" i="2"/>
  <c r="N523" i="2"/>
  <c r="V523" i="2"/>
  <c r="F523" i="2"/>
  <c r="R523" i="2"/>
  <c r="J527" i="2"/>
  <c r="T551" i="2"/>
  <c r="AB551" i="2"/>
  <c r="L551" i="2"/>
  <c r="D551" i="2"/>
  <c r="U565" i="2"/>
  <c r="AB591" i="2"/>
  <c r="Y591" i="2"/>
  <c r="I591" i="2"/>
  <c r="U591" i="2"/>
  <c r="E591" i="2"/>
  <c r="Q591" i="2"/>
  <c r="M591" i="2"/>
  <c r="L481" i="2"/>
  <c r="D481" i="2"/>
  <c r="O513" i="2"/>
  <c r="K513" i="2"/>
  <c r="Y533" i="2"/>
  <c r="Z533" i="2"/>
  <c r="R533" i="2"/>
  <c r="J533" i="2"/>
  <c r="D533" i="2"/>
  <c r="T533" i="2"/>
  <c r="H533" i="2"/>
  <c r="AB533" i="2"/>
  <c r="P533" i="2"/>
  <c r="F533" i="2"/>
  <c r="N533" i="2"/>
  <c r="X533" i="2"/>
  <c r="E533" i="2"/>
  <c r="Y473" i="2"/>
  <c r="V473" i="2"/>
  <c r="N473" i="2"/>
  <c r="F473" i="2"/>
  <c r="AB473" i="2"/>
  <c r="T473" i="2"/>
  <c r="D473" i="2"/>
  <c r="L473" i="2"/>
  <c r="R473" i="2"/>
  <c r="H477" i="2"/>
  <c r="T477" i="2"/>
  <c r="AA485" i="2"/>
  <c r="V485" i="2"/>
  <c r="N485" i="2"/>
  <c r="F485" i="2"/>
  <c r="L485" i="2"/>
  <c r="AB485" i="2"/>
  <c r="T485" i="2"/>
  <c r="D485" i="2"/>
  <c r="R485" i="2"/>
  <c r="W489" i="2"/>
  <c r="H493" i="2"/>
  <c r="X493" i="2"/>
  <c r="X497" i="2"/>
  <c r="L497" i="2"/>
  <c r="D497" i="2"/>
  <c r="J501" i="2"/>
  <c r="Z501" i="2"/>
  <c r="AB509" i="2"/>
  <c r="Y509" i="2"/>
  <c r="I509" i="2"/>
  <c r="E509" i="2"/>
  <c r="U509" i="2"/>
  <c r="F511" i="2"/>
  <c r="AA519" i="2"/>
  <c r="X519" i="2"/>
  <c r="P519" i="2"/>
  <c r="H519" i="2"/>
  <c r="V519" i="2"/>
  <c r="N519" i="2"/>
  <c r="F519" i="2"/>
  <c r="R519" i="2"/>
  <c r="D523" i="2"/>
  <c r="T523" i="2"/>
  <c r="R527" i="2"/>
  <c r="Z553" i="2"/>
  <c r="I553" i="2"/>
  <c r="Q553" i="2"/>
  <c r="M553" i="2"/>
  <c r="E553" i="2"/>
  <c r="AA539" i="2"/>
  <c r="V539" i="2"/>
  <c r="N539" i="2"/>
  <c r="F539" i="2"/>
  <c r="L539" i="2"/>
  <c r="X539" i="2"/>
  <c r="Y575" i="2"/>
  <c r="W575" i="2"/>
  <c r="O575" i="2"/>
  <c r="V581" i="2"/>
  <c r="AB581" i="2"/>
  <c r="L581" i="2"/>
  <c r="X581" i="2"/>
  <c r="H581" i="2"/>
  <c r="X589" i="2"/>
  <c r="T589" i="2"/>
  <c r="L589" i="2"/>
  <c r="O625" i="2"/>
  <c r="AA625" i="2"/>
  <c r="AB631" i="2"/>
  <c r="M631" i="2"/>
  <c r="Y631" i="2"/>
  <c r="I631" i="2"/>
  <c r="AA647" i="2"/>
  <c r="I647" i="2"/>
  <c r="Y647" i="2"/>
  <c r="E647" i="2"/>
  <c r="H483" i="2"/>
  <c r="X483" i="2"/>
  <c r="R499" i="2"/>
  <c r="Z499" i="2"/>
  <c r="J503" i="2"/>
  <c r="Z503" i="2"/>
  <c r="R517" i="2"/>
  <c r="Z521" i="2"/>
  <c r="J525" i="2"/>
  <c r="R525" i="2"/>
  <c r="X529" i="2"/>
  <c r="AA531" i="2"/>
  <c r="X531" i="2"/>
  <c r="P531" i="2"/>
  <c r="H531" i="2"/>
  <c r="V531" i="2"/>
  <c r="Y583" i="2"/>
  <c r="W583" i="2"/>
  <c r="O583" i="2"/>
  <c r="AB595" i="2"/>
  <c r="M595" i="2"/>
  <c r="Y595" i="2"/>
  <c r="I595" i="2"/>
  <c r="AB603" i="2"/>
  <c r="M603" i="2"/>
  <c r="Y603" i="2"/>
  <c r="I603" i="2"/>
  <c r="P483" i="2"/>
  <c r="J499" i="2"/>
  <c r="R503" i="2"/>
  <c r="J517" i="2"/>
  <c r="Z517" i="2"/>
  <c r="J521" i="2"/>
  <c r="R521" i="2"/>
  <c r="Z525" i="2"/>
  <c r="H529" i="2"/>
  <c r="P529" i="2"/>
  <c r="D531" i="2"/>
  <c r="N531" i="2"/>
  <c r="Z531" i="2"/>
  <c r="D539" i="2"/>
  <c r="P539" i="2"/>
  <c r="Z539" i="2"/>
  <c r="O549" i="2"/>
  <c r="AA549" i="2"/>
  <c r="AA559" i="2"/>
  <c r="S559" i="2"/>
  <c r="K563" i="2"/>
  <c r="Y573" i="2"/>
  <c r="I573" i="2"/>
  <c r="U573" i="2"/>
  <c r="E573" i="2"/>
  <c r="G575" i="2"/>
  <c r="D581" i="2"/>
  <c r="G583" i="2"/>
  <c r="D589" i="2"/>
  <c r="E595" i="2"/>
  <c r="E603" i="2"/>
  <c r="AB607" i="2"/>
  <c r="M607" i="2"/>
  <c r="Y607" i="2"/>
  <c r="I607" i="2"/>
  <c r="AB619" i="2"/>
  <c r="Y619" i="2"/>
  <c r="I619" i="2"/>
  <c r="U619" i="2"/>
  <c r="E619" i="2"/>
  <c r="AB623" i="2"/>
  <c r="Y623" i="2"/>
  <c r="I623" i="2"/>
  <c r="U623" i="2"/>
  <c r="E623" i="2"/>
  <c r="K625" i="2"/>
  <c r="E631" i="2"/>
  <c r="O641" i="2"/>
  <c r="AA641" i="2"/>
  <c r="K641" i="2"/>
  <c r="M647" i="2"/>
  <c r="J471" i="2"/>
  <c r="R471" i="2"/>
  <c r="Z471" i="2"/>
  <c r="J475" i="2"/>
  <c r="R475" i="2"/>
  <c r="Z475" i="2"/>
  <c r="K479" i="2"/>
  <c r="D483" i="2"/>
  <c r="J483" i="2"/>
  <c r="R483" i="2"/>
  <c r="Z483" i="2"/>
  <c r="J487" i="2"/>
  <c r="R487" i="2"/>
  <c r="Z487" i="2"/>
  <c r="D499" i="2"/>
  <c r="L499" i="2"/>
  <c r="T499" i="2"/>
  <c r="AB499" i="2"/>
  <c r="D503" i="2"/>
  <c r="L503" i="2"/>
  <c r="T503" i="2"/>
  <c r="AB503" i="2"/>
  <c r="D517" i="2"/>
  <c r="L517" i="2"/>
  <c r="T517" i="2"/>
  <c r="AB517" i="2"/>
  <c r="D521" i="2"/>
  <c r="L521" i="2"/>
  <c r="T521" i="2"/>
  <c r="AB521" i="2"/>
  <c r="D525" i="2"/>
  <c r="L525" i="2"/>
  <c r="T525" i="2"/>
  <c r="AB525" i="2"/>
  <c r="D529" i="2"/>
  <c r="J529" i="2"/>
  <c r="R529" i="2"/>
  <c r="Z529" i="2"/>
  <c r="F531" i="2"/>
  <c r="R531" i="2"/>
  <c r="AB531" i="2"/>
  <c r="AA535" i="2"/>
  <c r="V535" i="2"/>
  <c r="N535" i="2"/>
  <c r="F535" i="2"/>
  <c r="L535" i="2"/>
  <c r="X535" i="2"/>
  <c r="H539" i="2"/>
  <c r="R539" i="2"/>
  <c r="AB539" i="2"/>
  <c r="AA543" i="2"/>
  <c r="V543" i="2"/>
  <c r="N543" i="2"/>
  <c r="F543" i="2"/>
  <c r="L543" i="2"/>
  <c r="X543" i="2"/>
  <c r="K549" i="2"/>
  <c r="AB561" i="2"/>
  <c r="L561" i="2"/>
  <c r="T561" i="2"/>
  <c r="S563" i="2"/>
  <c r="M573" i="2"/>
  <c r="V577" i="2"/>
  <c r="AB577" i="2"/>
  <c r="L577" i="2"/>
  <c r="X577" i="2"/>
  <c r="H577" i="2"/>
  <c r="Y579" i="2"/>
  <c r="W579" i="2"/>
  <c r="O579" i="2"/>
  <c r="P581" i="2"/>
  <c r="V585" i="2"/>
  <c r="AB585" i="2"/>
  <c r="L585" i="2"/>
  <c r="X585" i="2"/>
  <c r="H585" i="2"/>
  <c r="Y587" i="2"/>
  <c r="W587" i="2"/>
  <c r="O587" i="2"/>
  <c r="AB589" i="2"/>
  <c r="AA593" i="2"/>
  <c r="W593" i="2"/>
  <c r="O593" i="2"/>
  <c r="Q595" i="2"/>
  <c r="Q603" i="2"/>
  <c r="E607" i="2"/>
  <c r="M619" i="2"/>
  <c r="M623" i="2"/>
  <c r="Q631" i="2"/>
  <c r="AB643" i="2"/>
  <c r="M643" i="2"/>
  <c r="Y643" i="2"/>
  <c r="I643" i="2"/>
  <c r="Q647" i="2"/>
  <c r="Q611" i="2"/>
  <c r="M615" i="2"/>
  <c r="M627" i="2"/>
  <c r="Q635" i="2"/>
  <c r="Q639" i="2"/>
  <c r="W649" i="2"/>
  <c r="H655" i="2"/>
  <c r="M655" i="2"/>
  <c r="R655" i="2"/>
  <c r="X655" i="2"/>
  <c r="L657" i="2"/>
  <c r="W657" i="2"/>
  <c r="J537" i="2"/>
  <c r="R537" i="2"/>
  <c r="Z537" i="2"/>
  <c r="J541" i="2"/>
  <c r="R541" i="2"/>
  <c r="Z541" i="2"/>
  <c r="Q545" i="2"/>
  <c r="Q569" i="2"/>
  <c r="U611" i="2"/>
  <c r="Q615" i="2"/>
  <c r="K617" i="2"/>
  <c r="Q627" i="2"/>
  <c r="U635" i="2"/>
  <c r="E639" i="2"/>
  <c r="U639" i="2"/>
  <c r="H651" i="2"/>
  <c r="M651" i="2"/>
  <c r="R651" i="2"/>
  <c r="X651" i="2"/>
  <c r="L653" i="2"/>
  <c r="W653" i="2"/>
  <c r="D655" i="2"/>
  <c r="I655" i="2"/>
  <c r="N655" i="2"/>
  <c r="T655" i="2"/>
  <c r="Y655" i="2"/>
  <c r="D657" i="2"/>
  <c r="O657" i="2"/>
  <c r="Z657" i="2"/>
  <c r="AB369" i="2"/>
  <c r="H315" i="2"/>
  <c r="F317" i="2"/>
  <c r="G319" i="2"/>
  <c r="E323" i="2"/>
  <c r="U323" i="2"/>
  <c r="F327" i="2"/>
  <c r="V327" i="2"/>
  <c r="K331" i="2"/>
  <c r="AA335" i="2"/>
  <c r="F345" i="2"/>
  <c r="P349" i="2"/>
  <c r="P353" i="2"/>
  <c r="U363" i="2"/>
  <c r="F369" i="2"/>
  <c r="D377" i="2"/>
  <c r="F379" i="2"/>
  <c r="V379" i="2"/>
  <c r="P381" i="2"/>
  <c r="G383" i="2"/>
  <c r="U383" i="2"/>
  <c r="V385" i="2"/>
  <c r="V387" i="2"/>
  <c r="E393" i="2"/>
  <c r="J395" i="2"/>
  <c r="D399" i="2"/>
  <c r="D403" i="2"/>
  <c r="E405" i="2"/>
  <c r="I407" i="2"/>
  <c r="Z409" i="2"/>
  <c r="Y411" i="2"/>
  <c r="Z413" i="2"/>
  <c r="Z421" i="2"/>
  <c r="AA427" i="2"/>
  <c r="Y429" i="2"/>
  <c r="P327" i="2"/>
  <c r="P315" i="2"/>
  <c r="J317" i="2"/>
  <c r="K319" i="2"/>
  <c r="L321" i="2"/>
  <c r="H323" i="2"/>
  <c r="X323" i="2"/>
  <c r="H327" i="2"/>
  <c r="X327" i="2"/>
  <c r="J343" i="2"/>
  <c r="Z343" i="2"/>
  <c r="N345" i="2"/>
  <c r="F349" i="2"/>
  <c r="V349" i="2"/>
  <c r="F353" i="2"/>
  <c r="V353" i="2"/>
  <c r="U357" i="2"/>
  <c r="G363" i="2"/>
  <c r="I367" i="2"/>
  <c r="L369" i="2"/>
  <c r="P373" i="2"/>
  <c r="I375" i="2"/>
  <c r="T377" i="2"/>
  <c r="L379" i="2"/>
  <c r="AB379" i="2"/>
  <c r="X381" i="2"/>
  <c r="I383" i="2"/>
  <c r="Y383" i="2"/>
  <c r="M393" i="2"/>
  <c r="Z395" i="2"/>
  <c r="L399" i="2"/>
  <c r="L403" i="2"/>
  <c r="G405" i="2"/>
  <c r="M407" i="2"/>
  <c r="AA319" i="2"/>
  <c r="P323" i="2"/>
  <c r="X315" i="2"/>
  <c r="Z317" i="2"/>
  <c r="O319" i="2"/>
  <c r="AB321" i="2"/>
  <c r="M323" i="2"/>
  <c r="N327" i="2"/>
  <c r="H337" i="2"/>
  <c r="L343" i="2"/>
  <c r="AB343" i="2"/>
  <c r="V345" i="2"/>
  <c r="H349" i="2"/>
  <c r="X349" i="2"/>
  <c r="H353" i="2"/>
  <c r="X353" i="2"/>
  <c r="I363" i="2"/>
  <c r="L365" i="2"/>
  <c r="U367" i="2"/>
  <c r="V369" i="2"/>
  <c r="F373" i="2"/>
  <c r="V373" i="2"/>
  <c r="U375" i="2"/>
  <c r="N379" i="2"/>
  <c r="O383" i="2"/>
  <c r="F387" i="2"/>
  <c r="U393" i="2"/>
  <c r="T403" i="2"/>
  <c r="O405" i="2"/>
  <c r="Y407" i="2"/>
  <c r="I411" i="2"/>
  <c r="I415" i="2"/>
  <c r="M419" i="2"/>
  <c r="I429" i="2"/>
  <c r="T313" i="2"/>
  <c r="D313" i="2"/>
  <c r="X313" i="2"/>
  <c r="H313" i="2"/>
  <c r="AB313" i="2"/>
  <c r="D307" i="2"/>
  <c r="M307" i="2"/>
  <c r="X307" i="2"/>
  <c r="U307" i="2"/>
  <c r="E307" i="2"/>
  <c r="P307" i="2"/>
  <c r="AB307" i="2"/>
  <c r="L307" i="2"/>
  <c r="H307" i="2"/>
  <c r="T307" i="2"/>
  <c r="L305" i="2"/>
  <c r="AB305" i="2"/>
  <c r="M301" i="2"/>
  <c r="P301" i="2"/>
  <c r="E301" i="2"/>
  <c r="U301" i="2"/>
  <c r="H301" i="2"/>
  <c r="X301" i="2"/>
  <c r="E295" i="2"/>
  <c r="U295" i="2"/>
  <c r="L295" i="2"/>
  <c r="AB295" i="2"/>
  <c r="M295" i="2"/>
  <c r="X293" i="2"/>
  <c r="AB293" i="2"/>
  <c r="H293" i="2"/>
  <c r="G291" i="2"/>
  <c r="AA291" i="2"/>
  <c r="K291" i="2"/>
  <c r="P287" i="2"/>
  <c r="E287" i="2"/>
  <c r="U287" i="2"/>
  <c r="H287" i="2"/>
  <c r="X287" i="2"/>
  <c r="L279" i="2"/>
  <c r="AB279" i="2"/>
  <c r="M279" i="2"/>
  <c r="D279" i="2"/>
  <c r="T279" i="2"/>
  <c r="O277" i="2"/>
  <c r="M275" i="2"/>
  <c r="D275" i="2"/>
  <c r="T275" i="2"/>
  <c r="E275" i="2"/>
  <c r="U275" i="2"/>
  <c r="L275" i="2"/>
  <c r="AB275" i="2"/>
  <c r="L273" i="2"/>
  <c r="X273" i="2"/>
  <c r="AB273" i="2"/>
  <c r="H265" i="2"/>
  <c r="T265" i="2"/>
  <c r="X265" i="2"/>
  <c r="O263" i="2"/>
  <c r="W263" i="2"/>
  <c r="T259" i="2"/>
  <c r="X259" i="2"/>
  <c r="D259" i="2"/>
  <c r="K257" i="2"/>
  <c r="H255" i="2"/>
  <c r="P255" i="2"/>
  <c r="X255" i="2"/>
  <c r="H249" i="2"/>
  <c r="X249" i="2"/>
  <c r="M249" i="2"/>
  <c r="P249" i="2"/>
  <c r="E245" i="2"/>
  <c r="P245" i="2"/>
  <c r="AB245" i="2"/>
  <c r="H245" i="2"/>
  <c r="T245" i="2"/>
  <c r="L245" i="2"/>
  <c r="U245" i="2"/>
  <c r="O243" i="2"/>
  <c r="H241" i="2"/>
  <c r="P241" i="2"/>
  <c r="E237" i="2"/>
  <c r="M237" i="2"/>
  <c r="U237" i="2"/>
  <c r="K233" i="2"/>
  <c r="O233" i="2"/>
  <c r="X227" i="2"/>
  <c r="H227" i="2"/>
  <c r="X225" i="2"/>
  <c r="AB225" i="2"/>
  <c r="H225" i="2"/>
  <c r="L225" i="2"/>
  <c r="AA223" i="2"/>
  <c r="G223" i="2"/>
  <c r="K223" i="2"/>
  <c r="P219" i="2"/>
  <c r="E219" i="2"/>
  <c r="U219" i="2"/>
  <c r="H219" i="2"/>
  <c r="X219" i="2"/>
  <c r="L217" i="2"/>
  <c r="T217" i="2"/>
  <c r="D217" i="2"/>
  <c r="X217" i="2"/>
  <c r="K211" i="2"/>
  <c r="Z209" i="2"/>
  <c r="F209" i="2"/>
  <c r="H207" i="2"/>
  <c r="T763" i="2"/>
  <c r="D763" i="2"/>
  <c r="L763" i="2"/>
  <c r="E763" i="2"/>
  <c r="N763" i="2"/>
  <c r="Y763" i="2"/>
  <c r="I763" i="2"/>
  <c r="V763" i="2"/>
  <c r="F763" i="2"/>
  <c r="Q763" i="2"/>
  <c r="AB763" i="2"/>
  <c r="I1281" i="2"/>
  <c r="D1279" i="2"/>
  <c r="S1279" i="2"/>
  <c r="O1279" i="2"/>
  <c r="H1279" i="2"/>
  <c r="J1277" i="2"/>
  <c r="P1277" i="2"/>
  <c r="W1277" i="2"/>
  <c r="D1277" i="2"/>
  <c r="K1277" i="2"/>
  <c r="R1277" i="2"/>
  <c r="Z1277" i="2"/>
  <c r="F1277" i="2"/>
  <c r="L1277" i="2"/>
  <c r="T1277" i="2"/>
  <c r="AA1277" i="2"/>
  <c r="G1277" i="2"/>
  <c r="O1277" i="2"/>
  <c r="V1277" i="2"/>
  <c r="X1275" i="2"/>
  <c r="D1275" i="2"/>
  <c r="I1275" i="2"/>
  <c r="N1275" i="2"/>
  <c r="T1275" i="2"/>
  <c r="Y1275" i="2"/>
  <c r="H1275" i="2"/>
  <c r="R1275" i="2"/>
  <c r="E1275" i="2"/>
  <c r="J1275" i="2"/>
  <c r="P1275" i="2"/>
  <c r="U1275" i="2"/>
  <c r="Z1275" i="2"/>
  <c r="M1275" i="2"/>
  <c r="F1275" i="2"/>
  <c r="L1275" i="2"/>
  <c r="Q1275" i="2"/>
  <c r="V1275" i="2"/>
  <c r="AB1275" i="2"/>
  <c r="O1273" i="2"/>
  <c r="K1271" i="2"/>
  <c r="L1267" i="2"/>
  <c r="W1267" i="2"/>
  <c r="F1267" i="2"/>
  <c r="P1267" i="2"/>
  <c r="AA1267" i="2"/>
  <c r="G1267" i="2"/>
  <c r="R1267" i="2"/>
  <c r="AB1267" i="2"/>
  <c r="K1267" i="2"/>
  <c r="H1265" i="2"/>
  <c r="M1265" i="2"/>
  <c r="R1265" i="2"/>
  <c r="X1265" i="2"/>
  <c r="D1265" i="2"/>
  <c r="I1265" i="2"/>
  <c r="N1265" i="2"/>
  <c r="T1265" i="2"/>
  <c r="Y1265" i="2"/>
  <c r="E1265" i="2"/>
  <c r="J1265" i="2"/>
  <c r="P1265" i="2"/>
  <c r="U1265" i="2"/>
  <c r="Z1265" i="2"/>
  <c r="F1265" i="2"/>
  <c r="L1265" i="2"/>
  <c r="Q1265" i="2"/>
  <c r="V1265" i="2"/>
  <c r="AB1265" i="2"/>
  <c r="E1261" i="2"/>
  <c r="J1261" i="2"/>
  <c r="P1261" i="2"/>
  <c r="U1261" i="2"/>
  <c r="Z1261" i="2"/>
  <c r="F1261" i="2"/>
  <c r="L1261" i="2"/>
  <c r="Q1261" i="2"/>
  <c r="V1261" i="2"/>
  <c r="AB1261" i="2"/>
  <c r="H1261" i="2"/>
  <c r="M1261" i="2"/>
  <c r="R1261" i="2"/>
  <c r="X1261" i="2"/>
  <c r="D1261" i="2"/>
  <c r="I1261" i="2"/>
  <c r="N1261" i="2"/>
  <c r="T1261" i="2"/>
  <c r="Y1261" i="2"/>
  <c r="W1259" i="2"/>
  <c r="F1259" i="2"/>
  <c r="O1259" i="2"/>
  <c r="Z1259" i="2"/>
  <c r="G1259" i="2"/>
  <c r="R1259" i="2"/>
  <c r="N1259" i="2"/>
  <c r="J1259" i="2"/>
  <c r="R1257" i="2"/>
  <c r="D1257" i="2"/>
  <c r="I1257" i="2"/>
  <c r="N1257" i="2"/>
  <c r="T1257" i="2"/>
  <c r="Y1257" i="2"/>
  <c r="M1257" i="2"/>
  <c r="E1257" i="2"/>
  <c r="J1257" i="2"/>
  <c r="P1257" i="2"/>
  <c r="U1257" i="2"/>
  <c r="Z1257" i="2"/>
  <c r="H1257" i="2"/>
  <c r="X1257" i="2"/>
  <c r="F1257" i="2"/>
  <c r="L1257" i="2"/>
  <c r="Q1257" i="2"/>
  <c r="V1257" i="2"/>
  <c r="AB1257" i="2"/>
  <c r="O1255" i="2"/>
  <c r="R1255" i="2"/>
  <c r="G1255" i="2"/>
  <c r="W1255" i="2"/>
  <c r="J1255" i="2"/>
  <c r="H1253" i="2"/>
  <c r="X1253" i="2"/>
  <c r="I1253" i="2"/>
  <c r="Y1253" i="2"/>
  <c r="F1253" i="2"/>
  <c r="L1253" i="2"/>
  <c r="Q1253" i="2"/>
  <c r="V1253" i="2"/>
  <c r="AB1253" i="2"/>
  <c r="M1253" i="2"/>
  <c r="R1253" i="2"/>
  <c r="D1253" i="2"/>
  <c r="N1253" i="2"/>
  <c r="T1253" i="2"/>
  <c r="E1253" i="2"/>
  <c r="J1253" i="2"/>
  <c r="P1253" i="2"/>
  <c r="U1253" i="2"/>
  <c r="Z1253" i="2"/>
  <c r="J1251" i="2"/>
  <c r="F1249" i="2"/>
  <c r="L1249" i="2"/>
  <c r="Q1249" i="2"/>
  <c r="V1249" i="2"/>
  <c r="AB1249" i="2"/>
  <c r="H1249" i="2"/>
  <c r="M1249" i="2"/>
  <c r="R1249" i="2"/>
  <c r="X1249" i="2"/>
  <c r="D1249" i="2"/>
  <c r="I1249" i="2"/>
  <c r="N1249" i="2"/>
  <c r="T1249" i="2"/>
  <c r="Y1249" i="2"/>
  <c r="E1249" i="2"/>
  <c r="J1249" i="2"/>
  <c r="P1249" i="2"/>
  <c r="U1249" i="2"/>
  <c r="Z1249" i="2"/>
  <c r="AA1247" i="2"/>
  <c r="K1247" i="2"/>
  <c r="F1245" i="2"/>
  <c r="L1245" i="2"/>
  <c r="Q1245" i="2"/>
  <c r="V1245" i="2"/>
  <c r="AB1245" i="2"/>
  <c r="H1245" i="2"/>
  <c r="M1245" i="2"/>
  <c r="R1245" i="2"/>
  <c r="X1245" i="2"/>
  <c r="D1245" i="2"/>
  <c r="I1245" i="2"/>
  <c r="N1245" i="2"/>
  <c r="T1245" i="2"/>
  <c r="Y1245" i="2"/>
  <c r="E1245" i="2"/>
  <c r="J1245" i="2"/>
  <c r="P1245" i="2"/>
  <c r="U1245" i="2"/>
  <c r="Z1245" i="2"/>
  <c r="J1243" i="2"/>
  <c r="V1243" i="2"/>
  <c r="N1243" i="2"/>
  <c r="F1241" i="2"/>
  <c r="L1241" i="2"/>
  <c r="Q1241" i="2"/>
  <c r="V1241" i="2"/>
  <c r="AB1241" i="2"/>
  <c r="H1241" i="2"/>
  <c r="M1241" i="2"/>
  <c r="R1241" i="2"/>
  <c r="X1241" i="2"/>
  <c r="G1239" i="2"/>
  <c r="W1239" i="2"/>
  <c r="R1239" i="2"/>
  <c r="J1239" i="2"/>
  <c r="Z1239" i="2"/>
  <c r="H1237" i="2"/>
  <c r="M1237" i="2"/>
  <c r="R1237" i="2"/>
  <c r="X1237" i="2"/>
  <c r="D1237" i="2"/>
  <c r="I1237" i="2"/>
  <c r="N1237" i="2"/>
  <c r="T1237" i="2"/>
  <c r="Y1237" i="2"/>
  <c r="E1237" i="2"/>
  <c r="J1237" i="2"/>
  <c r="P1237" i="2"/>
  <c r="U1237" i="2"/>
  <c r="Z1237" i="2"/>
  <c r="F1237" i="2"/>
  <c r="L1237" i="2"/>
  <c r="Q1237" i="2"/>
  <c r="V1237" i="2"/>
  <c r="AB1237" i="2"/>
  <c r="R1235" i="2"/>
  <c r="F1233" i="2"/>
  <c r="Q1233" i="2"/>
  <c r="I1233" i="2"/>
  <c r="U1233" i="2"/>
  <c r="M1233" i="2"/>
  <c r="L1229" i="2"/>
  <c r="D1229" i="2"/>
  <c r="O1229" i="2"/>
  <c r="X1229" i="2"/>
  <c r="G1229" i="2"/>
  <c r="P1229" i="2"/>
  <c r="AB1229" i="2"/>
  <c r="W1229" i="2"/>
  <c r="H1229" i="2"/>
  <c r="H1269" i="2"/>
  <c r="M1269" i="2"/>
  <c r="R1269" i="2"/>
  <c r="X1269" i="2"/>
  <c r="D1269" i="2"/>
  <c r="I1269" i="2"/>
  <c r="N1269" i="2"/>
  <c r="T1269" i="2"/>
  <c r="Y1269" i="2"/>
  <c r="E1269" i="2"/>
  <c r="J1269" i="2"/>
  <c r="P1269" i="2"/>
  <c r="U1269" i="2"/>
  <c r="Z1269" i="2"/>
  <c r="F1269" i="2"/>
  <c r="L1269" i="2"/>
  <c r="Q1269" i="2"/>
  <c r="V1269" i="2"/>
  <c r="AB1269" i="2"/>
  <c r="J1227" i="2"/>
  <c r="R1227" i="2"/>
  <c r="H1225" i="2"/>
  <c r="M1225" i="2"/>
  <c r="R1225" i="2"/>
  <c r="X1225" i="2"/>
  <c r="D1225" i="2"/>
  <c r="I1225" i="2"/>
  <c r="N1225" i="2"/>
  <c r="T1225" i="2"/>
  <c r="Y1225" i="2"/>
  <c r="E1225" i="2"/>
  <c r="J1225" i="2"/>
  <c r="P1225" i="2"/>
  <c r="U1225" i="2"/>
  <c r="Z1225" i="2"/>
  <c r="F1225" i="2"/>
  <c r="L1225" i="2"/>
  <c r="Q1225" i="2"/>
  <c r="V1225" i="2"/>
  <c r="AB1225" i="2"/>
  <c r="N1221" i="2"/>
  <c r="Q1221" i="2"/>
  <c r="F1221" i="2"/>
  <c r="M1125" i="2"/>
  <c r="M1126" i="2" s="1"/>
  <c r="W1125" i="2"/>
  <c r="W1126" i="2" s="1"/>
  <c r="F1125" i="2"/>
  <c r="Q1125" i="2"/>
  <c r="Q1126" i="2" s="1"/>
  <c r="AA1125" i="2"/>
  <c r="AA1126" i="2" s="1"/>
  <c r="G1125" i="2"/>
  <c r="F1121" i="2"/>
  <c r="G1121" i="2"/>
  <c r="J1121" i="2"/>
  <c r="I795" i="2"/>
  <c r="W795" i="2"/>
  <c r="M795" i="2"/>
  <c r="Z795" i="2"/>
  <c r="I793" i="2"/>
  <c r="X793" i="2"/>
  <c r="P791" i="2"/>
  <c r="N789" i="2"/>
  <c r="F789" i="2"/>
  <c r="Y789" i="2"/>
  <c r="F787" i="2"/>
  <c r="N787" i="2"/>
  <c r="U787" i="2"/>
  <c r="AB787" i="2"/>
  <c r="I787" i="2"/>
  <c r="P787" i="2"/>
  <c r="E785" i="2"/>
  <c r="L785" i="2"/>
  <c r="T785" i="2"/>
  <c r="AA785" i="2"/>
  <c r="G785" i="2"/>
  <c r="O785" i="2"/>
  <c r="U785" i="2"/>
  <c r="AB785" i="2"/>
  <c r="I785" i="2"/>
  <c r="P785" i="2"/>
  <c r="H783" i="2"/>
  <c r="AA783" i="2"/>
  <c r="L783" i="2"/>
  <c r="K781" i="2"/>
  <c r="Y781" i="2"/>
  <c r="T779" i="2"/>
  <c r="F779" i="2"/>
  <c r="I779" i="2"/>
  <c r="AB779" i="2"/>
  <c r="X779" i="2"/>
  <c r="I777" i="2"/>
  <c r="T777" i="2"/>
  <c r="D777" i="2"/>
  <c r="L777" i="2"/>
  <c r="W777" i="2"/>
  <c r="E777" i="2"/>
  <c r="O777" i="2"/>
  <c r="S773" i="2"/>
  <c r="H773" i="2"/>
  <c r="G771" i="2"/>
  <c r="R771" i="2"/>
  <c r="J771" i="2"/>
  <c r="U771" i="2"/>
  <c r="M771" i="2"/>
  <c r="W771" i="2"/>
  <c r="P769" i="2"/>
  <c r="D769" i="2"/>
  <c r="K769" i="2"/>
  <c r="Q769" i="2"/>
  <c r="AB769" i="2"/>
  <c r="I769" i="2"/>
  <c r="E769" i="2"/>
  <c r="L769" i="2"/>
  <c r="T769" i="2"/>
  <c r="Y769" i="2"/>
  <c r="G769" i="2"/>
  <c r="O769" i="2"/>
  <c r="W769" i="2"/>
  <c r="P767" i="2"/>
  <c r="V767" i="2"/>
  <c r="F767" i="2"/>
  <c r="AA767" i="2"/>
  <c r="K767" i="2"/>
  <c r="N765" i="2"/>
  <c r="E761" i="2"/>
  <c r="L761" i="2"/>
  <c r="T761" i="2"/>
  <c r="G761" i="2"/>
  <c r="O761" i="2"/>
  <c r="W761" i="2"/>
  <c r="I761" i="2"/>
  <c r="P761" i="2"/>
  <c r="V757" i="2"/>
  <c r="F757" i="2"/>
  <c r="AA757" i="2"/>
  <c r="K757" i="2"/>
  <c r="Q757" i="2"/>
  <c r="V755" i="2"/>
  <c r="F755" i="2"/>
  <c r="Q755" i="2"/>
  <c r="AB755" i="2"/>
  <c r="L755" i="2"/>
  <c r="D755" i="2"/>
  <c r="N755" i="2"/>
  <c r="Y755" i="2"/>
  <c r="I755" i="2"/>
  <c r="T755" i="2"/>
  <c r="L1103" i="2"/>
  <c r="L1112" i="2" s="1"/>
  <c r="W1103" i="2"/>
  <c r="F1103" i="2"/>
  <c r="F1112" i="2" s="1"/>
  <c r="P1103" i="2"/>
  <c r="H1101" i="2"/>
  <c r="M1101" i="2"/>
  <c r="R1101" i="2"/>
  <c r="R1112" i="2" s="1"/>
  <c r="X1101" i="2"/>
  <c r="D1101" i="2"/>
  <c r="I1101" i="2"/>
  <c r="N1101" i="2"/>
  <c r="T1101" i="2"/>
  <c r="Y1101" i="2"/>
  <c r="E1101" i="2"/>
  <c r="J1101" i="2"/>
  <c r="P1101" i="2"/>
  <c r="U1101" i="2"/>
  <c r="Z1101" i="2"/>
  <c r="M1091" i="2"/>
  <c r="F1091" i="2"/>
  <c r="AA1091" i="2"/>
  <c r="G1091" i="2"/>
  <c r="R1091" i="2"/>
  <c r="W1091" i="2"/>
  <c r="Q1091" i="2"/>
  <c r="K1091" i="2"/>
  <c r="W1089" i="2"/>
  <c r="E1089" i="2"/>
  <c r="P1089" i="2"/>
  <c r="AA1089" i="2"/>
  <c r="L1089" i="2"/>
  <c r="G1089" i="2"/>
  <c r="Q1089" i="2"/>
  <c r="F1087" i="2"/>
  <c r="M1087" i="2"/>
  <c r="U1087" i="2"/>
  <c r="AA1087" i="2"/>
  <c r="G1087" i="2"/>
  <c r="O1087" i="2"/>
  <c r="V1087" i="2"/>
  <c r="J1087" i="2"/>
  <c r="Q1087" i="2"/>
  <c r="W1087" i="2"/>
  <c r="E1087" i="2"/>
  <c r="K1087" i="2"/>
  <c r="R1087" i="2"/>
  <c r="I1085" i="2"/>
  <c r="P1085" i="2"/>
  <c r="W1085" i="2"/>
  <c r="D1085" i="2"/>
  <c r="K1085" i="2"/>
  <c r="Q1085" i="2"/>
  <c r="S1077" i="2"/>
  <c r="G1077" i="2"/>
  <c r="AB1077" i="2"/>
  <c r="H1077" i="2"/>
  <c r="K1075" i="2"/>
  <c r="V1075" i="2"/>
  <c r="M1075" i="2"/>
  <c r="L1073" i="2"/>
  <c r="Q1071" i="2"/>
  <c r="E1071" i="2"/>
  <c r="K1071" i="2"/>
  <c r="R1071" i="2"/>
  <c r="Z1071" i="2"/>
  <c r="J1071" i="2"/>
  <c r="W1071" i="2"/>
  <c r="F1071" i="2"/>
  <c r="M1071" i="2"/>
  <c r="U1071" i="2"/>
  <c r="G1069" i="2"/>
  <c r="O1069" i="2"/>
  <c r="U1069" i="2"/>
  <c r="AB1069" i="2"/>
  <c r="I1069" i="2"/>
  <c r="P1069" i="2"/>
  <c r="D1069" i="2"/>
  <c r="K1069" i="2"/>
  <c r="Q1069" i="2"/>
  <c r="Y1069" i="2"/>
  <c r="W1069" i="2"/>
  <c r="E1069" i="2"/>
  <c r="L1069" i="2"/>
  <c r="T1069" i="2"/>
  <c r="F1067" i="2"/>
  <c r="P1067" i="2"/>
  <c r="R1067" i="2"/>
  <c r="AA1067" i="2"/>
  <c r="G1067" i="2"/>
  <c r="AB1067" i="2"/>
  <c r="R1063" i="2"/>
  <c r="F1063" i="2"/>
  <c r="AB1063" i="2"/>
  <c r="H1063" i="2"/>
  <c r="L1061" i="2"/>
  <c r="O1059" i="2"/>
  <c r="S1059" i="2"/>
  <c r="H1059" i="2"/>
  <c r="T1059" i="2"/>
  <c r="D1059" i="2"/>
  <c r="J1059" i="2"/>
  <c r="V1055" i="2"/>
  <c r="D1055" i="2"/>
  <c r="J1055" i="2"/>
  <c r="Q1055" i="2"/>
  <c r="Y1055" i="2"/>
  <c r="I1055" i="2"/>
  <c r="E1055" i="2"/>
  <c r="L1055" i="2"/>
  <c r="T1055" i="2"/>
  <c r="Z1055" i="2"/>
  <c r="P1055" i="2"/>
  <c r="F1055" i="2"/>
  <c r="N1055" i="2"/>
  <c r="U1055" i="2"/>
  <c r="E1057" i="2"/>
  <c r="Z1057" i="2"/>
  <c r="I1057" i="2"/>
  <c r="O1081" i="2"/>
  <c r="D1081" i="2"/>
  <c r="S1081" i="2"/>
  <c r="H1081" i="2"/>
  <c r="G1053" i="2"/>
  <c r="O1053" i="2"/>
  <c r="U1053" i="2"/>
  <c r="AB1053" i="2"/>
  <c r="I1053" i="2"/>
  <c r="P1053" i="2"/>
  <c r="F1043" i="2"/>
  <c r="L1043" i="2"/>
  <c r="Q1043" i="2"/>
  <c r="V1043" i="2"/>
  <c r="AB1043" i="2"/>
  <c r="H1043" i="2"/>
  <c r="M1043" i="2"/>
  <c r="R1043" i="2"/>
  <c r="X1043" i="2"/>
  <c r="G1041" i="2"/>
  <c r="O1041" i="2"/>
  <c r="V1041" i="2"/>
  <c r="AB1041" i="2"/>
  <c r="J1041" i="2"/>
  <c r="P1041" i="2"/>
  <c r="F1039" i="2"/>
  <c r="L1039" i="2"/>
  <c r="Q1039" i="2"/>
  <c r="V1039" i="2"/>
  <c r="AB1039" i="2"/>
  <c r="H1039" i="2"/>
  <c r="M1039" i="2"/>
  <c r="R1039" i="2"/>
  <c r="X1039" i="2"/>
  <c r="K1037" i="2"/>
  <c r="O1035" i="2"/>
  <c r="AA1035" i="2"/>
  <c r="E1035" i="2"/>
  <c r="E1033" i="2"/>
  <c r="F1033" i="2"/>
  <c r="Q1033" i="2"/>
  <c r="AB1033" i="2"/>
  <c r="J1033" i="2"/>
  <c r="U1033" i="2"/>
  <c r="L1033" i="2"/>
  <c r="W1031" i="2"/>
  <c r="AA1031" i="2"/>
  <c r="G1031" i="2"/>
  <c r="Q1031" i="2"/>
  <c r="AB1031" i="2"/>
  <c r="L1031" i="2"/>
  <c r="E1031" i="2"/>
  <c r="P1031" i="2"/>
  <c r="K1031" i="2"/>
  <c r="M1017" i="2"/>
  <c r="W1017" i="2"/>
  <c r="F1017" i="2"/>
  <c r="Q1017" i="2"/>
  <c r="K1015" i="2"/>
  <c r="U1015" i="2"/>
  <c r="L1015" i="2"/>
  <c r="J1013" i="2"/>
  <c r="Q1013" i="2"/>
  <c r="W1013" i="2"/>
  <c r="K1013" i="2"/>
  <c r="Z1013" i="2"/>
  <c r="F1013" i="2"/>
  <c r="M1013" i="2"/>
  <c r="U1013" i="2"/>
  <c r="AA1013" i="2"/>
  <c r="E1013" i="2"/>
  <c r="R1013" i="2"/>
  <c r="G1013" i="2"/>
  <c r="O1013" i="2"/>
  <c r="I1011" i="2"/>
  <c r="P1011" i="2"/>
  <c r="S1009" i="2"/>
  <c r="E1009" i="2"/>
  <c r="Z1009" i="2"/>
  <c r="G1003" i="2"/>
  <c r="O1003" i="2"/>
  <c r="V1003" i="2"/>
  <c r="J1003" i="2"/>
  <c r="Q1003" i="2"/>
  <c r="E1001" i="2"/>
  <c r="L1001" i="2"/>
  <c r="T1001" i="2"/>
  <c r="AA1001" i="2"/>
  <c r="G1001" i="2"/>
  <c r="O1001" i="2"/>
  <c r="U1001" i="2"/>
  <c r="AB1001" i="2"/>
  <c r="I1001" i="2"/>
  <c r="P1001" i="2"/>
  <c r="H191" i="2"/>
  <c r="M191" i="2"/>
  <c r="R191" i="2"/>
  <c r="X191" i="2"/>
  <c r="D191" i="2"/>
  <c r="I191" i="2"/>
  <c r="N191" i="2"/>
  <c r="T191" i="2"/>
  <c r="Y191" i="2"/>
  <c r="P189" i="2"/>
  <c r="D189" i="2"/>
  <c r="T189" i="2"/>
  <c r="H185" i="2"/>
  <c r="P185" i="2"/>
  <c r="X185" i="2"/>
  <c r="I185" i="2"/>
  <c r="Q185" i="2"/>
  <c r="Y185" i="2"/>
  <c r="F181" i="2"/>
  <c r="L181" i="2"/>
  <c r="Q181" i="2"/>
  <c r="V181" i="2"/>
  <c r="AB181" i="2"/>
  <c r="H181" i="2"/>
  <c r="M181" i="2"/>
  <c r="R181" i="2"/>
  <c r="X181" i="2"/>
  <c r="H183" i="2"/>
  <c r="X183" i="2"/>
  <c r="P183" i="2"/>
  <c r="D183" i="2"/>
  <c r="T183" i="2"/>
  <c r="P179" i="2"/>
  <c r="D179" i="2"/>
  <c r="T179" i="2"/>
  <c r="H177" i="2"/>
  <c r="M177" i="2"/>
  <c r="R177" i="2"/>
  <c r="X177" i="2"/>
  <c r="D177" i="2"/>
  <c r="I177" i="2"/>
  <c r="N177" i="2"/>
  <c r="T177" i="2"/>
  <c r="Y177" i="2"/>
  <c r="P175" i="2"/>
  <c r="D175" i="2"/>
  <c r="T175" i="2"/>
  <c r="X171" i="2"/>
  <c r="P171" i="2"/>
  <c r="D171" i="2"/>
  <c r="T171" i="2"/>
  <c r="L171" i="2"/>
  <c r="AB171" i="2"/>
  <c r="F173" i="2"/>
  <c r="L173" i="2"/>
  <c r="Q173" i="2"/>
  <c r="V173" i="2"/>
  <c r="AB173" i="2"/>
  <c r="H173" i="2"/>
  <c r="M173" i="2"/>
  <c r="R173" i="2"/>
  <c r="X173" i="2"/>
  <c r="D173" i="2"/>
  <c r="I173" i="2"/>
  <c r="N173" i="2"/>
  <c r="T173" i="2"/>
  <c r="Y173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29" i="2"/>
  <c r="E429" i="2"/>
  <c r="U429" i="2"/>
  <c r="K427" i="2"/>
  <c r="J425" i="2"/>
  <c r="Z425" i="2"/>
  <c r="E423" i="2"/>
  <c r="U423" i="2"/>
  <c r="I423" i="2"/>
  <c r="Y423" i="2"/>
  <c r="Q423" i="2"/>
  <c r="M423" i="2"/>
  <c r="E419" i="2"/>
  <c r="U419" i="2"/>
  <c r="Q419" i="2"/>
  <c r="I419" i="2"/>
  <c r="Y419" i="2"/>
  <c r="J417" i="2"/>
  <c r="M415" i="2"/>
  <c r="Q415" i="2"/>
  <c r="E415" i="2"/>
  <c r="U415" i="2"/>
  <c r="Q411" i="2"/>
  <c r="E411" i="2"/>
  <c r="U411" i="2"/>
  <c r="J409" i="2"/>
  <c r="Q407" i="2"/>
  <c r="E407" i="2"/>
  <c r="U407" i="2"/>
  <c r="W405" i="2"/>
  <c r="AB403" i="2"/>
  <c r="O401" i="2"/>
  <c r="U401" i="2"/>
  <c r="G401" i="2"/>
  <c r="W401" i="2"/>
  <c r="E401" i="2"/>
  <c r="M401" i="2"/>
  <c r="T399" i="2"/>
  <c r="AB399" i="2"/>
  <c r="J391" i="2"/>
  <c r="R391" i="2"/>
  <c r="Z391" i="2"/>
  <c r="D391" i="2"/>
  <c r="L391" i="2"/>
  <c r="T391" i="2"/>
  <c r="AB391" i="2"/>
  <c r="F391" i="2"/>
  <c r="N391" i="2"/>
  <c r="V391" i="2"/>
  <c r="H391" i="2"/>
  <c r="P391" i="2"/>
  <c r="X391" i="2"/>
  <c r="J389" i="2"/>
  <c r="R389" i="2"/>
  <c r="Z389" i="2"/>
  <c r="D389" i="2"/>
  <c r="L389" i="2"/>
  <c r="T389" i="2"/>
  <c r="AB389" i="2"/>
  <c r="F389" i="2"/>
  <c r="N389" i="2"/>
  <c r="V389" i="2"/>
  <c r="H389" i="2"/>
  <c r="P389" i="2"/>
  <c r="X389" i="2"/>
  <c r="H387" i="2"/>
  <c r="P387" i="2"/>
  <c r="X387" i="2"/>
  <c r="J387" i="2"/>
  <c r="R387" i="2"/>
  <c r="Z387" i="2"/>
  <c r="D387" i="2"/>
  <c r="L387" i="2"/>
  <c r="T387" i="2"/>
  <c r="AB387" i="2"/>
  <c r="L385" i="2"/>
  <c r="AB385" i="2"/>
  <c r="N385" i="2"/>
  <c r="D385" i="2"/>
  <c r="T385" i="2"/>
  <c r="M383" i="2"/>
  <c r="Z381" i="2"/>
  <c r="D381" i="2"/>
  <c r="T381" i="2"/>
  <c r="AB381" i="2"/>
  <c r="J381" i="2"/>
  <c r="R381" i="2"/>
  <c r="L381" i="2"/>
  <c r="F381" i="2"/>
  <c r="N381" i="2"/>
  <c r="V381" i="2"/>
  <c r="H379" i="2"/>
  <c r="P379" i="2"/>
  <c r="X379" i="2"/>
  <c r="J379" i="2"/>
  <c r="R379" i="2"/>
  <c r="Z379" i="2"/>
  <c r="F377" i="2"/>
  <c r="V377" i="2"/>
  <c r="L377" i="2"/>
  <c r="AB377" i="2"/>
  <c r="N377" i="2"/>
  <c r="M375" i="2"/>
  <c r="W375" i="2"/>
  <c r="E375" i="2"/>
  <c r="O375" i="2"/>
  <c r="Y375" i="2"/>
  <c r="G375" i="2"/>
  <c r="J373" i="2"/>
  <c r="R373" i="2"/>
  <c r="Z373" i="2"/>
  <c r="D373" i="2"/>
  <c r="L373" i="2"/>
  <c r="T373" i="2"/>
  <c r="AB373" i="2"/>
  <c r="J371" i="2"/>
  <c r="R371" i="2"/>
  <c r="D371" i="2"/>
  <c r="T371" i="2"/>
  <c r="F371" i="2"/>
  <c r="N371" i="2"/>
  <c r="V371" i="2"/>
  <c r="Z371" i="2"/>
  <c r="L371" i="2"/>
  <c r="AB371" i="2"/>
  <c r="H371" i="2"/>
  <c r="P371" i="2"/>
  <c r="X371" i="2"/>
  <c r="N369" i="2"/>
  <c r="D369" i="2"/>
  <c r="T369" i="2"/>
  <c r="M367" i="2"/>
  <c r="W367" i="2"/>
  <c r="E367" i="2"/>
  <c r="O367" i="2"/>
  <c r="Y367" i="2"/>
  <c r="G367" i="2"/>
  <c r="D365" i="2"/>
  <c r="T365" i="2"/>
  <c r="N365" i="2"/>
  <c r="F365" i="2"/>
  <c r="V365" i="2"/>
  <c r="M363" i="2"/>
  <c r="W363" i="2"/>
  <c r="E363" i="2"/>
  <c r="O363" i="2"/>
  <c r="J361" i="2"/>
  <c r="Z361" i="2"/>
  <c r="D361" i="2"/>
  <c r="T361" i="2"/>
  <c r="F361" i="2"/>
  <c r="N361" i="2"/>
  <c r="V361" i="2"/>
  <c r="R361" i="2"/>
  <c r="L361" i="2"/>
  <c r="AB361" i="2"/>
  <c r="H361" i="2"/>
  <c r="P361" i="2"/>
  <c r="X361" i="2"/>
  <c r="E357" i="2"/>
  <c r="M357" i="2"/>
  <c r="J355" i="2"/>
  <c r="Z355" i="2"/>
  <c r="L355" i="2"/>
  <c r="T355" i="2"/>
  <c r="F355" i="2"/>
  <c r="N355" i="2"/>
  <c r="V355" i="2"/>
  <c r="R355" i="2"/>
  <c r="D355" i="2"/>
  <c r="AB355" i="2"/>
  <c r="H355" i="2"/>
  <c r="P355" i="2"/>
  <c r="X355" i="2"/>
  <c r="J353" i="2"/>
  <c r="R353" i="2"/>
  <c r="Z353" i="2"/>
  <c r="D353" i="2"/>
  <c r="L353" i="2"/>
  <c r="T353" i="2"/>
  <c r="AB353" i="2"/>
  <c r="J351" i="2"/>
  <c r="Z351" i="2"/>
  <c r="D351" i="2"/>
  <c r="AB351" i="2"/>
  <c r="F351" i="2"/>
  <c r="N351" i="2"/>
  <c r="V351" i="2"/>
  <c r="R351" i="2"/>
  <c r="L351" i="2"/>
  <c r="T351" i="2"/>
  <c r="H351" i="2"/>
  <c r="P351" i="2"/>
  <c r="X351" i="2"/>
  <c r="J349" i="2"/>
  <c r="R349" i="2"/>
  <c r="Z349" i="2"/>
  <c r="D349" i="2"/>
  <c r="L349" i="2"/>
  <c r="T349" i="2"/>
  <c r="AB349" i="2"/>
  <c r="J347" i="2"/>
  <c r="Z347" i="2"/>
  <c r="L347" i="2"/>
  <c r="T347" i="2"/>
  <c r="F347" i="2"/>
  <c r="N347" i="2"/>
  <c r="V347" i="2"/>
  <c r="R347" i="2"/>
  <c r="D347" i="2"/>
  <c r="AB347" i="2"/>
  <c r="H347" i="2"/>
  <c r="P347" i="2"/>
  <c r="X347" i="2"/>
  <c r="H345" i="2"/>
  <c r="P345" i="2"/>
  <c r="X345" i="2"/>
  <c r="J345" i="2"/>
  <c r="R345" i="2"/>
  <c r="Z345" i="2"/>
  <c r="D345" i="2"/>
  <c r="L345" i="2"/>
  <c r="T345" i="2"/>
  <c r="AB345" i="2"/>
  <c r="F343" i="2"/>
  <c r="N343" i="2"/>
  <c r="V343" i="2"/>
  <c r="H343" i="2"/>
  <c r="P343" i="2"/>
  <c r="X343" i="2"/>
  <c r="V341" i="2"/>
  <c r="X341" i="2"/>
  <c r="F341" i="2"/>
  <c r="P341" i="2"/>
  <c r="AB341" i="2"/>
  <c r="L341" i="2"/>
  <c r="D341" i="2"/>
  <c r="N341" i="2"/>
  <c r="H341" i="2"/>
  <c r="K339" i="2"/>
  <c r="V337" i="2"/>
  <c r="D337" i="2"/>
  <c r="N337" i="2"/>
  <c r="X337" i="2"/>
  <c r="L337" i="2"/>
  <c r="F337" i="2"/>
  <c r="P337" i="2"/>
  <c r="F333" i="2"/>
  <c r="P333" i="2"/>
  <c r="AB333" i="2"/>
  <c r="H333" i="2"/>
  <c r="T333" i="2"/>
  <c r="L333" i="2"/>
  <c r="V333" i="2"/>
  <c r="D333" i="2"/>
  <c r="N333" i="2"/>
  <c r="R329" i="2"/>
  <c r="D329" i="2"/>
  <c r="AB329" i="2"/>
  <c r="F329" i="2"/>
  <c r="N329" i="2"/>
  <c r="V329" i="2"/>
  <c r="J329" i="2"/>
  <c r="Z329" i="2"/>
  <c r="L329" i="2"/>
  <c r="T329" i="2"/>
  <c r="H329" i="2"/>
  <c r="P329" i="2"/>
  <c r="X329" i="2"/>
  <c r="J327" i="2"/>
  <c r="R327" i="2"/>
  <c r="Z327" i="2"/>
  <c r="D327" i="2"/>
  <c r="L327" i="2"/>
  <c r="T327" i="2"/>
  <c r="AB327" i="2"/>
  <c r="K325" i="2"/>
  <c r="I323" i="2"/>
  <c r="Q323" i="2"/>
  <c r="Y323" i="2"/>
  <c r="D323" i="2"/>
  <c r="L323" i="2"/>
  <c r="T323" i="2"/>
  <c r="AB323" i="2"/>
  <c r="P321" i="2"/>
  <c r="D321" i="2"/>
  <c r="T321" i="2"/>
  <c r="H321" i="2"/>
  <c r="X321" i="2"/>
  <c r="N317" i="2"/>
  <c r="I315" i="2"/>
  <c r="Y315" i="2"/>
  <c r="D315" i="2"/>
  <c r="L315" i="2"/>
  <c r="T315" i="2"/>
  <c r="AB315" i="2"/>
  <c r="Q315" i="2"/>
  <c r="E315" i="2"/>
  <c r="M315" i="2"/>
  <c r="U315" i="2"/>
  <c r="P313" i="2"/>
  <c r="I307" i="2"/>
  <c r="Q307" i="2"/>
  <c r="Y307" i="2"/>
  <c r="P305" i="2"/>
  <c r="D305" i="2"/>
  <c r="T305" i="2"/>
  <c r="H305" i="2"/>
  <c r="X305" i="2"/>
  <c r="O303" i="2"/>
  <c r="G303" i="2"/>
  <c r="I301" i="2"/>
  <c r="Q301" i="2"/>
  <c r="Y301" i="2"/>
  <c r="D301" i="2"/>
  <c r="L301" i="2"/>
  <c r="T301" i="2"/>
  <c r="AB301" i="2"/>
  <c r="P299" i="2"/>
  <c r="D299" i="2"/>
  <c r="T299" i="2"/>
  <c r="H299" i="2"/>
  <c r="X299" i="2"/>
  <c r="L299" i="2"/>
  <c r="AB299" i="2"/>
  <c r="K297" i="2"/>
  <c r="AA297" i="2"/>
  <c r="H295" i="2"/>
  <c r="P295" i="2"/>
  <c r="X295" i="2"/>
  <c r="I295" i="2"/>
  <c r="Q295" i="2"/>
  <c r="Y295" i="2"/>
  <c r="P293" i="2"/>
  <c r="D293" i="2"/>
  <c r="T293" i="2"/>
  <c r="Z289" i="2"/>
  <c r="J289" i="2"/>
  <c r="V289" i="2"/>
  <c r="F289" i="2"/>
  <c r="I287" i="2"/>
  <c r="Q287" i="2"/>
  <c r="Y287" i="2"/>
  <c r="D287" i="2"/>
  <c r="L287" i="2"/>
  <c r="T287" i="2"/>
  <c r="AB287" i="2"/>
  <c r="P285" i="2"/>
  <c r="D285" i="2"/>
  <c r="T285" i="2"/>
  <c r="H285" i="2"/>
  <c r="X285" i="2"/>
  <c r="L285" i="2"/>
  <c r="AB285" i="2"/>
  <c r="H279" i="2"/>
  <c r="P279" i="2"/>
  <c r="X279" i="2"/>
  <c r="I279" i="2"/>
  <c r="Q279" i="2"/>
  <c r="Y279" i="2"/>
  <c r="W277" i="2"/>
  <c r="G277" i="2"/>
  <c r="AA277" i="2"/>
  <c r="H275" i="2"/>
  <c r="P275" i="2"/>
  <c r="X275" i="2"/>
  <c r="I275" i="2"/>
  <c r="Q275" i="2"/>
  <c r="Y275" i="2"/>
  <c r="P273" i="2"/>
  <c r="D273" i="2"/>
  <c r="T273" i="2"/>
  <c r="L267" i="2"/>
  <c r="T267" i="2"/>
  <c r="E267" i="2"/>
  <c r="M267" i="2"/>
  <c r="U267" i="2"/>
  <c r="I267" i="2"/>
  <c r="Q267" i="2"/>
  <c r="Y267" i="2"/>
  <c r="D267" i="2"/>
  <c r="AB267" i="2"/>
  <c r="H267" i="2"/>
  <c r="P267" i="2"/>
  <c r="X267" i="2"/>
  <c r="L265" i="2"/>
  <c r="AB265" i="2"/>
  <c r="P265" i="2"/>
  <c r="I261" i="2"/>
  <c r="Q261" i="2"/>
  <c r="Y261" i="2"/>
  <c r="T261" i="2"/>
  <c r="E261" i="2"/>
  <c r="M261" i="2"/>
  <c r="U261" i="2"/>
  <c r="D261" i="2"/>
  <c r="L261" i="2"/>
  <c r="AB261" i="2"/>
  <c r="H261" i="2"/>
  <c r="P261" i="2"/>
  <c r="X261" i="2"/>
  <c r="L259" i="2"/>
  <c r="AB259" i="2"/>
  <c r="P259" i="2"/>
  <c r="AA257" i="2"/>
  <c r="Y255" i="2"/>
  <c r="I255" i="2"/>
  <c r="D255" i="2"/>
  <c r="L255" i="2"/>
  <c r="T255" i="2"/>
  <c r="AB255" i="2"/>
  <c r="Q255" i="2"/>
  <c r="E255" i="2"/>
  <c r="M255" i="2"/>
  <c r="U255" i="2"/>
  <c r="W253" i="2"/>
  <c r="G253" i="2"/>
  <c r="F251" i="2"/>
  <c r="N251" i="2"/>
  <c r="I249" i="2"/>
  <c r="Q249" i="2"/>
  <c r="Y249" i="2"/>
  <c r="D249" i="2"/>
  <c r="L249" i="2"/>
  <c r="T249" i="2"/>
  <c r="AB249" i="2"/>
  <c r="I245" i="2"/>
  <c r="Q245" i="2"/>
  <c r="Y245" i="2"/>
  <c r="G243" i="2"/>
  <c r="AA243" i="2"/>
  <c r="W243" i="2"/>
  <c r="D241" i="2"/>
  <c r="L241" i="2"/>
  <c r="T241" i="2"/>
  <c r="AB241" i="2"/>
  <c r="E241" i="2"/>
  <c r="M241" i="2"/>
  <c r="U241" i="2"/>
  <c r="I241" i="2"/>
  <c r="Q241" i="2"/>
  <c r="Y241" i="2"/>
  <c r="K239" i="2"/>
  <c r="AA239" i="2"/>
  <c r="H237" i="2"/>
  <c r="P237" i="2"/>
  <c r="X237" i="2"/>
  <c r="I237" i="2"/>
  <c r="Q237" i="2"/>
  <c r="Y237" i="2"/>
  <c r="D237" i="2"/>
  <c r="L237" i="2"/>
  <c r="T237" i="2"/>
  <c r="AB237" i="2"/>
  <c r="P235" i="2"/>
  <c r="D235" i="2"/>
  <c r="T235" i="2"/>
  <c r="H235" i="2"/>
  <c r="X235" i="2"/>
  <c r="L235" i="2"/>
  <c r="AB235" i="2"/>
  <c r="W233" i="2"/>
  <c r="G233" i="2"/>
  <c r="I231" i="2"/>
  <c r="Y231" i="2"/>
  <c r="D231" i="2"/>
  <c r="L231" i="2"/>
  <c r="T231" i="2"/>
  <c r="E231" i="2"/>
  <c r="M231" i="2"/>
  <c r="U231" i="2"/>
  <c r="Q231" i="2"/>
  <c r="AB231" i="2"/>
  <c r="H231" i="2"/>
  <c r="P231" i="2"/>
  <c r="X231" i="2"/>
  <c r="K229" i="2"/>
  <c r="AA229" i="2"/>
  <c r="I227" i="2"/>
  <c r="Q227" i="2"/>
  <c r="Y227" i="2"/>
  <c r="D227" i="2"/>
  <c r="L227" i="2"/>
  <c r="T227" i="2"/>
  <c r="AB227" i="2"/>
  <c r="E227" i="2"/>
  <c r="M227" i="2"/>
  <c r="U227" i="2"/>
  <c r="P225" i="2"/>
  <c r="D225" i="2"/>
  <c r="T225" i="2"/>
  <c r="O223" i="2"/>
  <c r="Z221" i="2"/>
  <c r="J221" i="2"/>
  <c r="V221" i="2"/>
  <c r="F221" i="2"/>
  <c r="I219" i="2"/>
  <c r="Q219" i="2"/>
  <c r="Y219" i="2"/>
  <c r="D219" i="2"/>
  <c r="L219" i="2"/>
  <c r="T219" i="2"/>
  <c r="AB219" i="2"/>
  <c r="P217" i="2"/>
  <c r="I213" i="2"/>
  <c r="Y213" i="2"/>
  <c r="D213" i="2"/>
  <c r="T213" i="2"/>
  <c r="E213" i="2"/>
  <c r="M213" i="2"/>
  <c r="U213" i="2"/>
  <c r="Q213" i="2"/>
  <c r="L213" i="2"/>
  <c r="AB213" i="2"/>
  <c r="H213" i="2"/>
  <c r="P213" i="2"/>
  <c r="X213" i="2"/>
  <c r="O211" i="2"/>
  <c r="W211" i="2"/>
  <c r="G211" i="2"/>
  <c r="N209" i="2"/>
  <c r="I207" i="2"/>
  <c r="Q207" i="2"/>
  <c r="Y207" i="2"/>
  <c r="D207" i="2"/>
  <c r="L207" i="2"/>
  <c r="T207" i="2"/>
  <c r="AB207" i="2"/>
  <c r="E207" i="2"/>
  <c r="M207" i="2"/>
  <c r="U207" i="2"/>
  <c r="P205" i="2"/>
  <c r="D205" i="2"/>
  <c r="T205" i="2"/>
  <c r="H205" i="2"/>
  <c r="X205" i="2"/>
  <c r="L205" i="2"/>
  <c r="AB205" i="2"/>
  <c r="H1366" i="2"/>
  <c r="X1366" i="2"/>
  <c r="D1366" i="2"/>
  <c r="I1366" i="2"/>
  <c r="N1366" i="2"/>
  <c r="T1366" i="2"/>
  <c r="Y1366" i="2"/>
  <c r="R1366" i="2"/>
  <c r="E1366" i="2"/>
  <c r="J1366" i="2"/>
  <c r="P1366" i="2"/>
  <c r="U1366" i="2"/>
  <c r="Z1366" i="2"/>
  <c r="M1366" i="2"/>
  <c r="F1366" i="2"/>
  <c r="L1366" i="2"/>
  <c r="Q1366" i="2"/>
  <c r="V1366" i="2"/>
  <c r="AB1366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15" i="2"/>
  <c r="V215" i="2"/>
  <c r="R215" i="2"/>
  <c r="N215" i="2"/>
  <c r="J215" i="2"/>
  <c r="F215" i="2"/>
  <c r="Y215" i="2"/>
  <c r="U215" i="2"/>
  <c r="Q215" i="2"/>
  <c r="M215" i="2"/>
  <c r="I215" i="2"/>
  <c r="E215" i="2"/>
  <c r="AB215" i="2"/>
  <c r="X215" i="2"/>
  <c r="T215" i="2"/>
  <c r="P215" i="2"/>
  <c r="L215" i="2"/>
  <c r="H215" i="2"/>
  <c r="D215" i="2"/>
  <c r="R269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R309" i="2"/>
  <c r="Y359" i="2"/>
  <c r="U359" i="2"/>
  <c r="Q359" i="2"/>
  <c r="M359" i="2"/>
  <c r="I359" i="2"/>
  <c r="E359" i="2"/>
  <c r="AA359" i="2"/>
  <c r="W359" i="2"/>
  <c r="S359" i="2"/>
  <c r="O359" i="2"/>
  <c r="K359" i="2"/>
  <c r="G359" i="2"/>
  <c r="X359" i="2"/>
  <c r="P359" i="2"/>
  <c r="H359" i="2"/>
  <c r="V359" i="2"/>
  <c r="N359" i="2"/>
  <c r="F359" i="2"/>
  <c r="AB359" i="2"/>
  <c r="T359" i="2"/>
  <c r="L359" i="2"/>
  <c r="D359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15" i="2"/>
  <c r="W215" i="2"/>
  <c r="G247" i="2"/>
  <c r="Y251" i="2"/>
  <c r="U251" i="2"/>
  <c r="Q251" i="2"/>
  <c r="M251" i="2"/>
  <c r="I251" i="2"/>
  <c r="E251" i="2"/>
  <c r="AB251" i="2"/>
  <c r="X251" i="2"/>
  <c r="T251" i="2"/>
  <c r="P251" i="2"/>
  <c r="L251" i="2"/>
  <c r="H251" i="2"/>
  <c r="D251" i="2"/>
  <c r="AA251" i="2"/>
  <c r="W251" i="2"/>
  <c r="S251" i="2"/>
  <c r="O251" i="2"/>
  <c r="K251" i="2"/>
  <c r="G251" i="2"/>
  <c r="R251" i="2"/>
  <c r="Z253" i="2"/>
  <c r="V253" i="2"/>
  <c r="R253" i="2"/>
  <c r="N253" i="2"/>
  <c r="J253" i="2"/>
  <c r="F253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S253" i="2"/>
  <c r="Z263" i="2"/>
  <c r="V263" i="2"/>
  <c r="R263" i="2"/>
  <c r="N263" i="2"/>
  <c r="J263" i="2"/>
  <c r="F263" i="2"/>
  <c r="Y263" i="2"/>
  <c r="U263" i="2"/>
  <c r="Q263" i="2"/>
  <c r="M263" i="2"/>
  <c r="I263" i="2"/>
  <c r="E263" i="2"/>
  <c r="AB263" i="2"/>
  <c r="X263" i="2"/>
  <c r="T263" i="2"/>
  <c r="P263" i="2"/>
  <c r="L263" i="2"/>
  <c r="H263" i="2"/>
  <c r="D263" i="2"/>
  <c r="S263" i="2"/>
  <c r="F269" i="2"/>
  <c r="V269" i="2"/>
  <c r="G271" i="2"/>
  <c r="W271" i="2"/>
  <c r="F281" i="2"/>
  <c r="V281" i="2"/>
  <c r="G283" i="2"/>
  <c r="W283" i="2"/>
  <c r="Z303" i="2"/>
  <c r="V303" i="2"/>
  <c r="R303" i="2"/>
  <c r="N303" i="2"/>
  <c r="J303" i="2"/>
  <c r="F303" i="2"/>
  <c r="Y303" i="2"/>
  <c r="U303" i="2"/>
  <c r="Q303" i="2"/>
  <c r="M303" i="2"/>
  <c r="I303" i="2"/>
  <c r="E303" i="2"/>
  <c r="AB303" i="2"/>
  <c r="X303" i="2"/>
  <c r="T303" i="2"/>
  <c r="P303" i="2"/>
  <c r="L303" i="2"/>
  <c r="H303" i="2"/>
  <c r="D303" i="2"/>
  <c r="S303" i="2"/>
  <c r="F309" i="2"/>
  <c r="G311" i="2"/>
  <c r="W311" i="2"/>
  <c r="AB331" i="2"/>
  <c r="X331" i="2"/>
  <c r="T331" i="2"/>
  <c r="P331" i="2"/>
  <c r="L331" i="2"/>
  <c r="H331" i="2"/>
  <c r="D331" i="2"/>
  <c r="Z331" i="2"/>
  <c r="V331" i="2"/>
  <c r="R331" i="2"/>
  <c r="N331" i="2"/>
  <c r="J331" i="2"/>
  <c r="F331" i="2"/>
  <c r="Y331" i="2"/>
  <c r="Q331" i="2"/>
  <c r="I331" i="2"/>
  <c r="W331" i="2"/>
  <c r="O331" i="2"/>
  <c r="G331" i="2"/>
  <c r="U331" i="2"/>
  <c r="M331" i="2"/>
  <c r="E331" i="2"/>
  <c r="Z335" i="2"/>
  <c r="V335" i="2"/>
  <c r="R335" i="2"/>
  <c r="N335" i="2"/>
  <c r="J335" i="2"/>
  <c r="F335" i="2"/>
  <c r="AB335" i="2"/>
  <c r="X335" i="2"/>
  <c r="T335" i="2"/>
  <c r="P335" i="2"/>
  <c r="L335" i="2"/>
  <c r="H335" i="2"/>
  <c r="D335" i="2"/>
  <c r="Y335" i="2"/>
  <c r="Q335" i="2"/>
  <c r="I335" i="2"/>
  <c r="W335" i="2"/>
  <c r="O335" i="2"/>
  <c r="G335" i="2"/>
  <c r="U335" i="2"/>
  <c r="M335" i="2"/>
  <c r="E335" i="2"/>
  <c r="AB339" i="2"/>
  <c r="X339" i="2"/>
  <c r="T339" i="2"/>
  <c r="P339" i="2"/>
  <c r="L339" i="2"/>
  <c r="H339" i="2"/>
  <c r="D339" i="2"/>
  <c r="Z339" i="2"/>
  <c r="V339" i="2"/>
  <c r="R339" i="2"/>
  <c r="N339" i="2"/>
  <c r="J339" i="2"/>
  <c r="F339" i="2"/>
  <c r="Y339" i="2"/>
  <c r="Q339" i="2"/>
  <c r="I339" i="2"/>
  <c r="W339" i="2"/>
  <c r="O339" i="2"/>
  <c r="G339" i="2"/>
  <c r="U339" i="2"/>
  <c r="M339" i="2"/>
  <c r="E339" i="2"/>
  <c r="J359" i="2"/>
  <c r="AA395" i="2"/>
  <c r="W395" i="2"/>
  <c r="S395" i="2"/>
  <c r="O395" i="2"/>
  <c r="K395" i="2"/>
  <c r="G395" i="2"/>
  <c r="Y395" i="2"/>
  <c r="U395" i="2"/>
  <c r="Q395" i="2"/>
  <c r="M395" i="2"/>
  <c r="I395" i="2"/>
  <c r="E395" i="2"/>
  <c r="X395" i="2"/>
  <c r="P395" i="2"/>
  <c r="H395" i="2"/>
  <c r="V395" i="2"/>
  <c r="N395" i="2"/>
  <c r="F395" i="2"/>
  <c r="AB395" i="2"/>
  <c r="T395" i="2"/>
  <c r="L395" i="2"/>
  <c r="D395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X409" i="2"/>
  <c r="P409" i="2"/>
  <c r="H409" i="2"/>
  <c r="V409" i="2"/>
  <c r="N409" i="2"/>
  <c r="F409" i="2"/>
  <c r="AB409" i="2"/>
  <c r="T409" i="2"/>
  <c r="L409" i="2"/>
  <c r="D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X413" i="2"/>
  <c r="P413" i="2"/>
  <c r="H413" i="2"/>
  <c r="V413" i="2"/>
  <c r="N413" i="2"/>
  <c r="F413" i="2"/>
  <c r="AB413" i="2"/>
  <c r="T413" i="2"/>
  <c r="L413" i="2"/>
  <c r="D413" i="2"/>
  <c r="Y417" i="2"/>
  <c r="U417" i="2"/>
  <c r="Q417" i="2"/>
  <c r="M417" i="2"/>
  <c r="I417" i="2"/>
  <c r="E417" i="2"/>
  <c r="AA417" i="2"/>
  <c r="W417" i="2"/>
  <c r="S417" i="2"/>
  <c r="O417" i="2"/>
  <c r="K417" i="2"/>
  <c r="G417" i="2"/>
  <c r="X417" i="2"/>
  <c r="P417" i="2"/>
  <c r="H417" i="2"/>
  <c r="V417" i="2"/>
  <c r="N417" i="2"/>
  <c r="F417" i="2"/>
  <c r="AB417" i="2"/>
  <c r="T417" i="2"/>
  <c r="L417" i="2"/>
  <c r="D417" i="2"/>
  <c r="AA421" i="2"/>
  <c r="W421" i="2"/>
  <c r="S421" i="2"/>
  <c r="O421" i="2"/>
  <c r="K421" i="2"/>
  <c r="G421" i="2"/>
  <c r="Y421" i="2"/>
  <c r="U421" i="2"/>
  <c r="Q421" i="2"/>
  <c r="M421" i="2"/>
  <c r="I421" i="2"/>
  <c r="E421" i="2"/>
  <c r="X421" i="2"/>
  <c r="P421" i="2"/>
  <c r="H421" i="2"/>
  <c r="V421" i="2"/>
  <c r="N421" i="2"/>
  <c r="F421" i="2"/>
  <c r="AB421" i="2"/>
  <c r="T421" i="2"/>
  <c r="L421" i="2"/>
  <c r="D421" i="2"/>
  <c r="Z495" i="2"/>
  <c r="V495" i="2"/>
  <c r="R495" i="2"/>
  <c r="N495" i="2"/>
  <c r="J495" i="2"/>
  <c r="F495" i="2"/>
  <c r="Y495" i="2"/>
  <c r="U495" i="2"/>
  <c r="Q495" i="2"/>
  <c r="M495" i="2"/>
  <c r="I495" i="2"/>
  <c r="E495" i="2"/>
  <c r="AB495" i="2"/>
  <c r="X495" i="2"/>
  <c r="T495" i="2"/>
  <c r="P495" i="2"/>
  <c r="L495" i="2"/>
  <c r="H495" i="2"/>
  <c r="D495" i="2"/>
  <c r="O495" i="2"/>
  <c r="AA495" i="2"/>
  <c r="K495" i="2"/>
  <c r="W495" i="2"/>
  <c r="G495" i="2"/>
  <c r="AA601" i="2"/>
  <c r="W601" i="2"/>
  <c r="S601" i="2"/>
  <c r="O601" i="2"/>
  <c r="K601" i="2"/>
  <c r="G601" i="2"/>
  <c r="Z601" i="2"/>
  <c r="V601" i="2"/>
  <c r="R601" i="2"/>
  <c r="N601" i="2"/>
  <c r="J601" i="2"/>
  <c r="F601" i="2"/>
  <c r="Y601" i="2"/>
  <c r="U601" i="2"/>
  <c r="Q601" i="2"/>
  <c r="M601" i="2"/>
  <c r="I601" i="2"/>
  <c r="E601" i="2"/>
  <c r="AB601" i="2"/>
  <c r="L601" i="2"/>
  <c r="X601" i="2"/>
  <c r="H601" i="2"/>
  <c r="T601" i="2"/>
  <c r="D601" i="2"/>
  <c r="P601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47" i="2"/>
  <c r="V247" i="2"/>
  <c r="R247" i="2"/>
  <c r="N247" i="2"/>
  <c r="J247" i="2"/>
  <c r="Y247" i="2"/>
  <c r="U247" i="2"/>
  <c r="Q247" i="2"/>
  <c r="M247" i="2"/>
  <c r="I247" i="2"/>
  <c r="E247" i="2"/>
  <c r="AB247" i="2"/>
  <c r="X247" i="2"/>
  <c r="T247" i="2"/>
  <c r="P247" i="2"/>
  <c r="L247" i="2"/>
  <c r="H247" i="2"/>
  <c r="D247" i="2"/>
  <c r="S271" i="2"/>
  <c r="S283" i="2"/>
  <c r="Y309" i="2"/>
  <c r="U309" i="2"/>
  <c r="Q309" i="2"/>
  <c r="M309" i="2"/>
  <c r="I309" i="2"/>
  <c r="E309" i="2"/>
  <c r="AB309" i="2"/>
  <c r="X309" i="2"/>
  <c r="T309" i="2"/>
  <c r="P309" i="2"/>
  <c r="L309" i="2"/>
  <c r="H309" i="2"/>
  <c r="D309" i="2"/>
  <c r="AA309" i="2"/>
  <c r="W309" i="2"/>
  <c r="S309" i="2"/>
  <c r="O309" i="2"/>
  <c r="K309" i="2"/>
  <c r="G309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15" i="2"/>
  <c r="AA215" i="2"/>
  <c r="Z229" i="2"/>
  <c r="V229" i="2"/>
  <c r="R229" i="2"/>
  <c r="N229" i="2"/>
  <c r="J229" i="2"/>
  <c r="F229" i="2"/>
  <c r="Y229" i="2"/>
  <c r="U229" i="2"/>
  <c r="Q229" i="2"/>
  <c r="M229" i="2"/>
  <c r="I229" i="2"/>
  <c r="E229" i="2"/>
  <c r="AB229" i="2"/>
  <c r="X229" i="2"/>
  <c r="T229" i="2"/>
  <c r="P229" i="2"/>
  <c r="L229" i="2"/>
  <c r="H229" i="2"/>
  <c r="D229" i="2"/>
  <c r="S229" i="2"/>
  <c r="Z239" i="2"/>
  <c r="V239" i="2"/>
  <c r="R239" i="2"/>
  <c r="N239" i="2"/>
  <c r="J239" i="2"/>
  <c r="F239" i="2"/>
  <c r="Y239" i="2"/>
  <c r="U239" i="2"/>
  <c r="Q239" i="2"/>
  <c r="M239" i="2"/>
  <c r="I239" i="2"/>
  <c r="E239" i="2"/>
  <c r="AB239" i="2"/>
  <c r="X239" i="2"/>
  <c r="T239" i="2"/>
  <c r="P239" i="2"/>
  <c r="L239" i="2"/>
  <c r="H239" i="2"/>
  <c r="D239" i="2"/>
  <c r="S239" i="2"/>
  <c r="K247" i="2"/>
  <c r="AA247" i="2"/>
  <c r="Z257" i="2"/>
  <c r="V257" i="2"/>
  <c r="R257" i="2"/>
  <c r="N257" i="2"/>
  <c r="J257" i="2"/>
  <c r="F257" i="2"/>
  <c r="Y257" i="2"/>
  <c r="U257" i="2"/>
  <c r="Q257" i="2"/>
  <c r="M257" i="2"/>
  <c r="I257" i="2"/>
  <c r="E257" i="2"/>
  <c r="AB257" i="2"/>
  <c r="X257" i="2"/>
  <c r="T257" i="2"/>
  <c r="P257" i="2"/>
  <c r="L257" i="2"/>
  <c r="H257" i="2"/>
  <c r="D257" i="2"/>
  <c r="S257" i="2"/>
  <c r="J269" i="2"/>
  <c r="K271" i="2"/>
  <c r="J281" i="2"/>
  <c r="K283" i="2"/>
  <c r="AA283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J309" i="2"/>
  <c r="Z309" i="2"/>
  <c r="K311" i="2"/>
  <c r="AA325" i="2"/>
  <c r="W325" i="2"/>
  <c r="Y325" i="2"/>
  <c r="V325" i="2"/>
  <c r="R325" i="2"/>
  <c r="N325" i="2"/>
  <c r="J325" i="2"/>
  <c r="F325" i="2"/>
  <c r="AB325" i="2"/>
  <c r="U325" i="2"/>
  <c r="Q325" i="2"/>
  <c r="M325" i="2"/>
  <c r="I325" i="2"/>
  <c r="E325" i="2"/>
  <c r="Z325" i="2"/>
  <c r="T325" i="2"/>
  <c r="P325" i="2"/>
  <c r="L325" i="2"/>
  <c r="H325" i="2"/>
  <c r="D325" i="2"/>
  <c r="S325" i="2"/>
  <c r="R359" i="2"/>
  <c r="Z433" i="2"/>
  <c r="V433" i="2"/>
  <c r="R433" i="2"/>
  <c r="N433" i="2"/>
  <c r="J433" i="2"/>
  <c r="F433" i="2"/>
  <c r="Y433" i="2"/>
  <c r="U433" i="2"/>
  <c r="Q433" i="2"/>
  <c r="M433" i="2"/>
  <c r="I433" i="2"/>
  <c r="E433" i="2"/>
  <c r="AB433" i="2"/>
  <c r="X433" i="2"/>
  <c r="T433" i="2"/>
  <c r="P433" i="2"/>
  <c r="L433" i="2"/>
  <c r="H433" i="2"/>
  <c r="D433" i="2"/>
  <c r="O433" i="2"/>
  <c r="AA433" i="2"/>
  <c r="K433" i="2"/>
  <c r="W433" i="2"/>
  <c r="G433" i="2"/>
  <c r="AA515" i="2"/>
  <c r="W515" i="2"/>
  <c r="S515" i="2"/>
  <c r="O515" i="2"/>
  <c r="K515" i="2"/>
  <c r="G515" i="2"/>
  <c r="Z515" i="2"/>
  <c r="V515" i="2"/>
  <c r="R515" i="2"/>
  <c r="N515" i="2"/>
  <c r="J515" i="2"/>
  <c r="F515" i="2"/>
  <c r="Y515" i="2"/>
  <c r="U515" i="2"/>
  <c r="Q515" i="2"/>
  <c r="M515" i="2"/>
  <c r="I515" i="2"/>
  <c r="E515" i="2"/>
  <c r="AB515" i="2"/>
  <c r="L515" i="2"/>
  <c r="X515" i="2"/>
  <c r="H515" i="2"/>
  <c r="T515" i="2"/>
  <c r="D515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47" i="2"/>
  <c r="Y269" i="2"/>
  <c r="U269" i="2"/>
  <c r="Q269" i="2"/>
  <c r="M269" i="2"/>
  <c r="I269" i="2"/>
  <c r="E269" i="2"/>
  <c r="AB269" i="2"/>
  <c r="X269" i="2"/>
  <c r="T269" i="2"/>
  <c r="P269" i="2"/>
  <c r="L269" i="2"/>
  <c r="H269" i="2"/>
  <c r="D269" i="2"/>
  <c r="AA269" i="2"/>
  <c r="W269" i="2"/>
  <c r="S269" i="2"/>
  <c r="O269" i="2"/>
  <c r="K269" i="2"/>
  <c r="G269" i="2"/>
  <c r="Z271" i="2"/>
  <c r="V271" i="2"/>
  <c r="R271" i="2"/>
  <c r="N271" i="2"/>
  <c r="J271" i="2"/>
  <c r="F271" i="2"/>
  <c r="Y271" i="2"/>
  <c r="U271" i="2"/>
  <c r="Q271" i="2"/>
  <c r="M271" i="2"/>
  <c r="I271" i="2"/>
  <c r="E271" i="2"/>
  <c r="AB271" i="2"/>
  <c r="X271" i="2"/>
  <c r="T271" i="2"/>
  <c r="P271" i="2"/>
  <c r="L271" i="2"/>
  <c r="H271" i="2"/>
  <c r="D271" i="2"/>
  <c r="Y281" i="2"/>
  <c r="U281" i="2"/>
  <c r="Q281" i="2"/>
  <c r="M281" i="2"/>
  <c r="I281" i="2"/>
  <c r="E281" i="2"/>
  <c r="AB281" i="2"/>
  <c r="X281" i="2"/>
  <c r="T281" i="2"/>
  <c r="P281" i="2"/>
  <c r="L281" i="2"/>
  <c r="H281" i="2"/>
  <c r="D281" i="2"/>
  <c r="AA281" i="2"/>
  <c r="W281" i="2"/>
  <c r="S281" i="2"/>
  <c r="O281" i="2"/>
  <c r="K281" i="2"/>
  <c r="G281" i="2"/>
  <c r="R281" i="2"/>
  <c r="Z311" i="2"/>
  <c r="V311" i="2"/>
  <c r="R311" i="2"/>
  <c r="N311" i="2"/>
  <c r="J311" i="2"/>
  <c r="F311" i="2"/>
  <c r="Y311" i="2"/>
  <c r="U311" i="2"/>
  <c r="Q311" i="2"/>
  <c r="M311" i="2"/>
  <c r="I311" i="2"/>
  <c r="E311" i="2"/>
  <c r="AB311" i="2"/>
  <c r="X311" i="2"/>
  <c r="T311" i="2"/>
  <c r="P311" i="2"/>
  <c r="L311" i="2"/>
  <c r="H311" i="2"/>
  <c r="D311" i="2"/>
  <c r="S311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09" i="2"/>
  <c r="U209" i="2"/>
  <c r="Q209" i="2"/>
  <c r="M209" i="2"/>
  <c r="I209" i="2"/>
  <c r="E209" i="2"/>
  <c r="AB209" i="2"/>
  <c r="X209" i="2"/>
  <c r="T209" i="2"/>
  <c r="P209" i="2"/>
  <c r="L209" i="2"/>
  <c r="H209" i="2"/>
  <c r="D209" i="2"/>
  <c r="AA209" i="2"/>
  <c r="W209" i="2"/>
  <c r="S209" i="2"/>
  <c r="O209" i="2"/>
  <c r="K209" i="2"/>
  <c r="G209" i="2"/>
  <c r="R209" i="2"/>
  <c r="Z211" i="2"/>
  <c r="V211" i="2"/>
  <c r="R211" i="2"/>
  <c r="N211" i="2"/>
  <c r="J211" i="2"/>
  <c r="F211" i="2"/>
  <c r="Y211" i="2"/>
  <c r="U211" i="2"/>
  <c r="Q211" i="2"/>
  <c r="M211" i="2"/>
  <c r="I211" i="2"/>
  <c r="E211" i="2"/>
  <c r="AB211" i="2"/>
  <c r="X211" i="2"/>
  <c r="T211" i="2"/>
  <c r="P211" i="2"/>
  <c r="L211" i="2"/>
  <c r="H211" i="2"/>
  <c r="D211" i="2"/>
  <c r="S211" i="2"/>
  <c r="O215" i="2"/>
  <c r="Y221" i="2"/>
  <c r="U221" i="2"/>
  <c r="Q221" i="2"/>
  <c r="M221" i="2"/>
  <c r="I221" i="2"/>
  <c r="E221" i="2"/>
  <c r="AB221" i="2"/>
  <c r="X221" i="2"/>
  <c r="T221" i="2"/>
  <c r="P221" i="2"/>
  <c r="L221" i="2"/>
  <c r="H221" i="2"/>
  <c r="D221" i="2"/>
  <c r="AA221" i="2"/>
  <c r="W221" i="2"/>
  <c r="S221" i="2"/>
  <c r="O221" i="2"/>
  <c r="K221" i="2"/>
  <c r="G221" i="2"/>
  <c r="R221" i="2"/>
  <c r="Z223" i="2"/>
  <c r="V223" i="2"/>
  <c r="R223" i="2"/>
  <c r="N223" i="2"/>
  <c r="J223" i="2"/>
  <c r="F223" i="2"/>
  <c r="Y223" i="2"/>
  <c r="U223" i="2"/>
  <c r="Q223" i="2"/>
  <c r="M223" i="2"/>
  <c r="I223" i="2"/>
  <c r="E223" i="2"/>
  <c r="AB223" i="2"/>
  <c r="X223" i="2"/>
  <c r="T223" i="2"/>
  <c r="P223" i="2"/>
  <c r="L223" i="2"/>
  <c r="H223" i="2"/>
  <c r="D223" i="2"/>
  <c r="S223" i="2"/>
  <c r="G229" i="2"/>
  <c r="W229" i="2"/>
  <c r="Z233" i="2"/>
  <c r="V233" i="2"/>
  <c r="R233" i="2"/>
  <c r="N233" i="2"/>
  <c r="J233" i="2"/>
  <c r="F233" i="2"/>
  <c r="Y233" i="2"/>
  <c r="U233" i="2"/>
  <c r="Q233" i="2"/>
  <c r="M233" i="2"/>
  <c r="I233" i="2"/>
  <c r="E233" i="2"/>
  <c r="AB233" i="2"/>
  <c r="X233" i="2"/>
  <c r="T233" i="2"/>
  <c r="P233" i="2"/>
  <c r="L233" i="2"/>
  <c r="H233" i="2"/>
  <c r="D233" i="2"/>
  <c r="S233" i="2"/>
  <c r="G239" i="2"/>
  <c r="W239" i="2"/>
  <c r="Z243" i="2"/>
  <c r="V243" i="2"/>
  <c r="R243" i="2"/>
  <c r="N243" i="2"/>
  <c r="J243" i="2"/>
  <c r="F243" i="2"/>
  <c r="Y243" i="2"/>
  <c r="U243" i="2"/>
  <c r="Q243" i="2"/>
  <c r="M243" i="2"/>
  <c r="I243" i="2"/>
  <c r="E243" i="2"/>
  <c r="AB243" i="2"/>
  <c r="X243" i="2"/>
  <c r="T243" i="2"/>
  <c r="P243" i="2"/>
  <c r="L243" i="2"/>
  <c r="H243" i="2"/>
  <c r="D243" i="2"/>
  <c r="S243" i="2"/>
  <c r="O247" i="2"/>
  <c r="J251" i="2"/>
  <c r="Z251" i="2"/>
  <c r="K253" i="2"/>
  <c r="AA253" i="2"/>
  <c r="G257" i="2"/>
  <c r="W257" i="2"/>
  <c r="K263" i="2"/>
  <c r="AA263" i="2"/>
  <c r="N269" i="2"/>
  <c r="O271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N281" i="2"/>
  <c r="O283" i="2"/>
  <c r="Y289" i="2"/>
  <c r="U289" i="2"/>
  <c r="Q289" i="2"/>
  <c r="M289" i="2"/>
  <c r="I289" i="2"/>
  <c r="E289" i="2"/>
  <c r="AB289" i="2"/>
  <c r="X289" i="2"/>
  <c r="T289" i="2"/>
  <c r="P289" i="2"/>
  <c r="L289" i="2"/>
  <c r="H289" i="2"/>
  <c r="D289" i="2"/>
  <c r="AA289" i="2"/>
  <c r="W289" i="2"/>
  <c r="S289" i="2"/>
  <c r="O289" i="2"/>
  <c r="K289" i="2"/>
  <c r="G289" i="2"/>
  <c r="R289" i="2"/>
  <c r="Z291" i="2"/>
  <c r="V291" i="2"/>
  <c r="R291" i="2"/>
  <c r="N291" i="2"/>
  <c r="J291" i="2"/>
  <c r="F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291" i="2"/>
  <c r="G297" i="2"/>
  <c r="W297" i="2"/>
  <c r="K303" i="2"/>
  <c r="AA303" i="2"/>
  <c r="N309" i="2"/>
  <c r="O311" i="2"/>
  <c r="Y317" i="2"/>
  <c r="U317" i="2"/>
  <c r="Q317" i="2"/>
  <c r="M317" i="2"/>
  <c r="I317" i="2"/>
  <c r="E317" i="2"/>
  <c r="AB317" i="2"/>
  <c r="X317" i="2"/>
  <c r="T317" i="2"/>
  <c r="P317" i="2"/>
  <c r="L317" i="2"/>
  <c r="H317" i="2"/>
  <c r="D317" i="2"/>
  <c r="AA317" i="2"/>
  <c r="W317" i="2"/>
  <c r="S317" i="2"/>
  <c r="O317" i="2"/>
  <c r="K317" i="2"/>
  <c r="G317" i="2"/>
  <c r="R317" i="2"/>
  <c r="Z319" i="2"/>
  <c r="V319" i="2"/>
  <c r="R319" i="2"/>
  <c r="N319" i="2"/>
  <c r="J319" i="2"/>
  <c r="F319" i="2"/>
  <c r="Y319" i="2"/>
  <c r="U319" i="2"/>
  <c r="Q319" i="2"/>
  <c r="M319" i="2"/>
  <c r="I319" i="2"/>
  <c r="E319" i="2"/>
  <c r="AB319" i="2"/>
  <c r="X319" i="2"/>
  <c r="T319" i="2"/>
  <c r="P319" i="2"/>
  <c r="L319" i="2"/>
  <c r="H319" i="2"/>
  <c r="D319" i="2"/>
  <c r="S319" i="2"/>
  <c r="G325" i="2"/>
  <c r="X325" i="2"/>
  <c r="S331" i="2"/>
  <c r="S335" i="2"/>
  <c r="S339" i="2"/>
  <c r="Z359" i="2"/>
  <c r="R417" i="2"/>
  <c r="R421" i="2"/>
  <c r="Y431" i="2"/>
  <c r="U431" i="2"/>
  <c r="Q431" i="2"/>
  <c r="M431" i="2"/>
  <c r="I431" i="2"/>
  <c r="E431" i="2"/>
  <c r="AB431" i="2"/>
  <c r="X431" i="2"/>
  <c r="T431" i="2"/>
  <c r="P431" i="2"/>
  <c r="L431" i="2"/>
  <c r="H431" i="2"/>
  <c r="D431" i="2"/>
  <c r="AA431" i="2"/>
  <c r="W431" i="2"/>
  <c r="S431" i="2"/>
  <c r="O431" i="2"/>
  <c r="K431" i="2"/>
  <c r="G431" i="2"/>
  <c r="N431" i="2"/>
  <c r="Z431" i="2"/>
  <c r="J431" i="2"/>
  <c r="V431" i="2"/>
  <c r="F431" i="2"/>
  <c r="S433" i="2"/>
  <c r="AA491" i="2"/>
  <c r="W491" i="2"/>
  <c r="S491" i="2"/>
  <c r="O491" i="2"/>
  <c r="K491" i="2"/>
  <c r="G491" i="2"/>
  <c r="Z491" i="2"/>
  <c r="V491" i="2"/>
  <c r="R491" i="2"/>
  <c r="N491" i="2"/>
  <c r="J491" i="2"/>
  <c r="F491" i="2"/>
  <c r="Y491" i="2"/>
  <c r="U491" i="2"/>
  <c r="Q491" i="2"/>
  <c r="M491" i="2"/>
  <c r="I491" i="2"/>
  <c r="E491" i="2"/>
  <c r="AB491" i="2"/>
  <c r="L491" i="2"/>
  <c r="X491" i="2"/>
  <c r="H491" i="2"/>
  <c r="T491" i="2"/>
  <c r="D491" i="2"/>
  <c r="P515" i="2"/>
  <c r="Z621" i="2"/>
  <c r="V621" i="2"/>
  <c r="R621" i="2"/>
  <c r="N621" i="2"/>
  <c r="J621" i="2"/>
  <c r="F621" i="2"/>
  <c r="Y621" i="2"/>
  <c r="U621" i="2"/>
  <c r="Q621" i="2"/>
  <c r="M621" i="2"/>
  <c r="I621" i="2"/>
  <c r="E621" i="2"/>
  <c r="AB621" i="2"/>
  <c r="X621" i="2"/>
  <c r="T621" i="2"/>
  <c r="P621" i="2"/>
  <c r="L621" i="2"/>
  <c r="H621" i="2"/>
  <c r="D621" i="2"/>
  <c r="O621" i="2"/>
  <c r="AA621" i="2"/>
  <c r="K621" i="2"/>
  <c r="W621" i="2"/>
  <c r="G621" i="2"/>
  <c r="S621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1" i="2"/>
  <c r="I171" i="2"/>
  <c r="M171" i="2"/>
  <c r="Q171" i="2"/>
  <c r="U171" i="2"/>
  <c r="Y171" i="2"/>
  <c r="G173" i="2"/>
  <c r="K173" i="2"/>
  <c r="O173" i="2"/>
  <c r="S173" i="2"/>
  <c r="W173" i="2"/>
  <c r="E175" i="2"/>
  <c r="I175" i="2"/>
  <c r="M175" i="2"/>
  <c r="Q175" i="2"/>
  <c r="U175" i="2"/>
  <c r="Y175" i="2"/>
  <c r="G177" i="2"/>
  <c r="K177" i="2"/>
  <c r="O177" i="2"/>
  <c r="S177" i="2"/>
  <c r="W177" i="2"/>
  <c r="E179" i="2"/>
  <c r="I179" i="2"/>
  <c r="M179" i="2"/>
  <c r="Q179" i="2"/>
  <c r="U179" i="2"/>
  <c r="Y179" i="2"/>
  <c r="G181" i="2"/>
  <c r="K181" i="2"/>
  <c r="O181" i="2"/>
  <c r="S181" i="2"/>
  <c r="W181" i="2"/>
  <c r="E183" i="2"/>
  <c r="I183" i="2"/>
  <c r="M183" i="2"/>
  <c r="Q183" i="2"/>
  <c r="U183" i="2"/>
  <c r="Y183" i="2"/>
  <c r="F185" i="2"/>
  <c r="J185" i="2"/>
  <c r="N185" i="2"/>
  <c r="R185" i="2"/>
  <c r="V185" i="2"/>
  <c r="Z185" i="2"/>
  <c r="E189" i="2"/>
  <c r="I189" i="2"/>
  <c r="M189" i="2"/>
  <c r="Q189" i="2"/>
  <c r="U189" i="2"/>
  <c r="Y189" i="2"/>
  <c r="G191" i="2"/>
  <c r="K191" i="2"/>
  <c r="O191" i="2"/>
  <c r="S191" i="2"/>
  <c r="W191" i="2"/>
  <c r="E205" i="2"/>
  <c r="I205" i="2"/>
  <c r="M205" i="2"/>
  <c r="Q205" i="2"/>
  <c r="U205" i="2"/>
  <c r="Y205" i="2"/>
  <c r="F207" i="2"/>
  <c r="J207" i="2"/>
  <c r="N207" i="2"/>
  <c r="R207" i="2"/>
  <c r="V207" i="2"/>
  <c r="Z207" i="2"/>
  <c r="F213" i="2"/>
  <c r="J213" i="2"/>
  <c r="N213" i="2"/>
  <c r="R213" i="2"/>
  <c r="V213" i="2"/>
  <c r="Z213" i="2"/>
  <c r="E217" i="2"/>
  <c r="I217" i="2"/>
  <c r="M217" i="2"/>
  <c r="Q217" i="2"/>
  <c r="U217" i="2"/>
  <c r="Y217" i="2"/>
  <c r="F219" i="2"/>
  <c r="J219" i="2"/>
  <c r="N219" i="2"/>
  <c r="R219" i="2"/>
  <c r="V219" i="2"/>
  <c r="Z219" i="2"/>
  <c r="E225" i="2"/>
  <c r="I225" i="2"/>
  <c r="M225" i="2"/>
  <c r="Q225" i="2"/>
  <c r="U225" i="2"/>
  <c r="Y225" i="2"/>
  <c r="F227" i="2"/>
  <c r="J227" i="2"/>
  <c r="N227" i="2"/>
  <c r="R227" i="2"/>
  <c r="V227" i="2"/>
  <c r="Z227" i="2"/>
  <c r="F231" i="2"/>
  <c r="J231" i="2"/>
  <c r="N231" i="2"/>
  <c r="R231" i="2"/>
  <c r="V231" i="2"/>
  <c r="Z231" i="2"/>
  <c r="E235" i="2"/>
  <c r="I235" i="2"/>
  <c r="M235" i="2"/>
  <c r="Q235" i="2"/>
  <c r="U235" i="2"/>
  <c r="Y235" i="2"/>
  <c r="F237" i="2"/>
  <c r="J237" i="2"/>
  <c r="N237" i="2"/>
  <c r="R237" i="2"/>
  <c r="V237" i="2"/>
  <c r="Z237" i="2"/>
  <c r="F241" i="2"/>
  <c r="J241" i="2"/>
  <c r="N241" i="2"/>
  <c r="R241" i="2"/>
  <c r="V241" i="2"/>
  <c r="Z241" i="2"/>
  <c r="F245" i="2"/>
  <c r="J245" i="2"/>
  <c r="N245" i="2"/>
  <c r="R245" i="2"/>
  <c r="V245" i="2"/>
  <c r="Z245" i="2"/>
  <c r="F249" i="2"/>
  <c r="J249" i="2"/>
  <c r="N249" i="2"/>
  <c r="R249" i="2"/>
  <c r="V249" i="2"/>
  <c r="Z249" i="2"/>
  <c r="F255" i="2"/>
  <c r="J255" i="2"/>
  <c r="N255" i="2"/>
  <c r="R255" i="2"/>
  <c r="V255" i="2"/>
  <c r="Z255" i="2"/>
  <c r="E259" i="2"/>
  <c r="I259" i="2"/>
  <c r="M259" i="2"/>
  <c r="Q259" i="2"/>
  <c r="U259" i="2"/>
  <c r="Y259" i="2"/>
  <c r="F261" i="2"/>
  <c r="J261" i="2"/>
  <c r="N261" i="2"/>
  <c r="R261" i="2"/>
  <c r="V261" i="2"/>
  <c r="Z261" i="2"/>
  <c r="E265" i="2"/>
  <c r="I265" i="2"/>
  <c r="M265" i="2"/>
  <c r="Q265" i="2"/>
  <c r="U265" i="2"/>
  <c r="Y265" i="2"/>
  <c r="F267" i="2"/>
  <c r="J267" i="2"/>
  <c r="N267" i="2"/>
  <c r="R267" i="2"/>
  <c r="V267" i="2"/>
  <c r="Z267" i="2"/>
  <c r="E273" i="2"/>
  <c r="I273" i="2"/>
  <c r="M273" i="2"/>
  <c r="Q273" i="2"/>
  <c r="U273" i="2"/>
  <c r="Y273" i="2"/>
  <c r="F275" i="2"/>
  <c r="J275" i="2"/>
  <c r="N275" i="2"/>
  <c r="R275" i="2"/>
  <c r="V275" i="2"/>
  <c r="Z275" i="2"/>
  <c r="F279" i="2"/>
  <c r="J279" i="2"/>
  <c r="N279" i="2"/>
  <c r="R279" i="2"/>
  <c r="V279" i="2"/>
  <c r="Z279" i="2"/>
  <c r="E285" i="2"/>
  <c r="I285" i="2"/>
  <c r="M285" i="2"/>
  <c r="Q285" i="2"/>
  <c r="U285" i="2"/>
  <c r="Y285" i="2"/>
  <c r="F287" i="2"/>
  <c r="J287" i="2"/>
  <c r="N287" i="2"/>
  <c r="R287" i="2"/>
  <c r="V287" i="2"/>
  <c r="Z287" i="2"/>
  <c r="E293" i="2"/>
  <c r="I293" i="2"/>
  <c r="M293" i="2"/>
  <c r="Q293" i="2"/>
  <c r="U293" i="2"/>
  <c r="Y293" i="2"/>
  <c r="F295" i="2"/>
  <c r="J295" i="2"/>
  <c r="N295" i="2"/>
  <c r="R295" i="2"/>
  <c r="V295" i="2"/>
  <c r="Z295" i="2"/>
  <c r="E299" i="2"/>
  <c r="I299" i="2"/>
  <c r="M299" i="2"/>
  <c r="Q299" i="2"/>
  <c r="U299" i="2"/>
  <c r="Y299" i="2"/>
  <c r="F301" i="2"/>
  <c r="J301" i="2"/>
  <c r="N301" i="2"/>
  <c r="R301" i="2"/>
  <c r="V301" i="2"/>
  <c r="Z301" i="2"/>
  <c r="E305" i="2"/>
  <c r="I305" i="2"/>
  <c r="M305" i="2"/>
  <c r="Q305" i="2"/>
  <c r="U305" i="2"/>
  <c r="Y305" i="2"/>
  <c r="F307" i="2"/>
  <c r="J307" i="2"/>
  <c r="N307" i="2"/>
  <c r="R307" i="2"/>
  <c r="V307" i="2"/>
  <c r="Z307" i="2"/>
  <c r="E313" i="2"/>
  <c r="I313" i="2"/>
  <c r="M313" i="2"/>
  <c r="Q313" i="2"/>
  <c r="U313" i="2"/>
  <c r="Y313" i="2"/>
  <c r="F315" i="2"/>
  <c r="J315" i="2"/>
  <c r="N315" i="2"/>
  <c r="R315" i="2"/>
  <c r="V315" i="2"/>
  <c r="Z315" i="2"/>
  <c r="E321" i="2"/>
  <c r="I321" i="2"/>
  <c r="M321" i="2"/>
  <c r="Q321" i="2"/>
  <c r="U321" i="2"/>
  <c r="Y321" i="2"/>
  <c r="F323" i="2"/>
  <c r="J323" i="2"/>
  <c r="N323" i="2"/>
  <c r="R323" i="2"/>
  <c r="V323" i="2"/>
  <c r="Z323" i="2"/>
  <c r="Y333" i="2"/>
  <c r="U333" i="2"/>
  <c r="Q333" i="2"/>
  <c r="M333" i="2"/>
  <c r="I333" i="2"/>
  <c r="E333" i="2"/>
  <c r="AA333" i="2"/>
  <c r="W333" i="2"/>
  <c r="S333" i="2"/>
  <c r="O333" i="2"/>
  <c r="K333" i="2"/>
  <c r="G333" i="2"/>
  <c r="J333" i="2"/>
  <c r="R333" i="2"/>
  <c r="Z333" i="2"/>
  <c r="AA337" i="2"/>
  <c r="W337" i="2"/>
  <c r="S337" i="2"/>
  <c r="O337" i="2"/>
  <c r="K337" i="2"/>
  <c r="G337" i="2"/>
  <c r="Y337" i="2"/>
  <c r="U337" i="2"/>
  <c r="Q337" i="2"/>
  <c r="M337" i="2"/>
  <c r="I337" i="2"/>
  <c r="E337" i="2"/>
  <c r="J337" i="2"/>
  <c r="R337" i="2"/>
  <c r="Z337" i="2"/>
  <c r="Y341" i="2"/>
  <c r="U341" i="2"/>
  <c r="Q341" i="2"/>
  <c r="M341" i="2"/>
  <c r="I341" i="2"/>
  <c r="E341" i="2"/>
  <c r="AA341" i="2"/>
  <c r="W341" i="2"/>
  <c r="S341" i="2"/>
  <c r="O341" i="2"/>
  <c r="K341" i="2"/>
  <c r="G341" i="2"/>
  <c r="J341" i="2"/>
  <c r="R341" i="2"/>
  <c r="Z341" i="2"/>
  <c r="G357" i="2"/>
  <c r="O357" i="2"/>
  <c r="W357" i="2"/>
  <c r="AB363" i="2"/>
  <c r="X363" i="2"/>
  <c r="T363" i="2"/>
  <c r="P363" i="2"/>
  <c r="L363" i="2"/>
  <c r="H363" i="2"/>
  <c r="D363" i="2"/>
  <c r="Z363" i="2"/>
  <c r="V363" i="2"/>
  <c r="R363" i="2"/>
  <c r="N363" i="2"/>
  <c r="J363" i="2"/>
  <c r="F363" i="2"/>
  <c r="K363" i="2"/>
  <c r="S363" i="2"/>
  <c r="AA363" i="2"/>
  <c r="H365" i="2"/>
  <c r="P365" i="2"/>
  <c r="Z367" i="2"/>
  <c r="V367" i="2"/>
  <c r="R367" i="2"/>
  <c r="N367" i="2"/>
  <c r="J367" i="2"/>
  <c r="F367" i="2"/>
  <c r="AB367" i="2"/>
  <c r="X367" i="2"/>
  <c r="T367" i="2"/>
  <c r="P367" i="2"/>
  <c r="L367" i="2"/>
  <c r="H367" i="2"/>
  <c r="D367" i="2"/>
  <c r="K367" i="2"/>
  <c r="S367" i="2"/>
  <c r="AA367" i="2"/>
  <c r="H369" i="2"/>
  <c r="P369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K375" i="2"/>
  <c r="S375" i="2"/>
  <c r="AA375" i="2"/>
  <c r="H377" i="2"/>
  <c r="P377" i="2"/>
  <c r="Z383" i="2"/>
  <c r="V383" i="2"/>
  <c r="R383" i="2"/>
  <c r="N383" i="2"/>
  <c r="J383" i="2"/>
  <c r="F383" i="2"/>
  <c r="AB383" i="2"/>
  <c r="X383" i="2"/>
  <c r="T383" i="2"/>
  <c r="P383" i="2"/>
  <c r="L383" i="2"/>
  <c r="H383" i="2"/>
  <c r="D383" i="2"/>
  <c r="K383" i="2"/>
  <c r="S383" i="2"/>
  <c r="AA383" i="2"/>
  <c r="H385" i="2"/>
  <c r="P385" i="2"/>
  <c r="G393" i="2"/>
  <c r="O393" i="2"/>
  <c r="W393" i="2"/>
  <c r="F399" i="2"/>
  <c r="N399" i="2"/>
  <c r="V399" i="2"/>
  <c r="I401" i="2"/>
  <c r="Q401" i="2"/>
  <c r="F403" i="2"/>
  <c r="N403" i="2"/>
  <c r="V403" i="2"/>
  <c r="I405" i="2"/>
  <c r="Q405" i="2"/>
  <c r="G407" i="2"/>
  <c r="O407" i="2"/>
  <c r="G411" i="2"/>
  <c r="O411" i="2"/>
  <c r="G415" i="2"/>
  <c r="O415" i="2"/>
  <c r="G419" i="2"/>
  <c r="O419" i="2"/>
  <c r="AA481" i="2"/>
  <c r="W481" i="2"/>
  <c r="S481" i="2"/>
  <c r="O481" i="2"/>
  <c r="K481" i="2"/>
  <c r="G481" i="2"/>
  <c r="Z481" i="2"/>
  <c r="V481" i="2"/>
  <c r="R481" i="2"/>
  <c r="N481" i="2"/>
  <c r="J481" i="2"/>
  <c r="F481" i="2"/>
  <c r="Y481" i="2"/>
  <c r="U481" i="2"/>
  <c r="Q481" i="2"/>
  <c r="M481" i="2"/>
  <c r="I481" i="2"/>
  <c r="E481" i="2"/>
  <c r="P481" i="2"/>
  <c r="Z489" i="2"/>
  <c r="V489" i="2"/>
  <c r="R489" i="2"/>
  <c r="N489" i="2"/>
  <c r="J489" i="2"/>
  <c r="F489" i="2"/>
  <c r="Y489" i="2"/>
  <c r="U489" i="2"/>
  <c r="Q489" i="2"/>
  <c r="M489" i="2"/>
  <c r="I489" i="2"/>
  <c r="E489" i="2"/>
  <c r="AB489" i="2"/>
  <c r="X489" i="2"/>
  <c r="T489" i="2"/>
  <c r="P489" i="2"/>
  <c r="L489" i="2"/>
  <c r="H489" i="2"/>
  <c r="D489" i="2"/>
  <c r="S489" i="2"/>
  <c r="H497" i="2"/>
  <c r="AA507" i="2"/>
  <c r="W507" i="2"/>
  <c r="S507" i="2"/>
  <c r="O507" i="2"/>
  <c r="K507" i="2"/>
  <c r="G507" i="2"/>
  <c r="Z507" i="2"/>
  <c r="V507" i="2"/>
  <c r="R507" i="2"/>
  <c r="N507" i="2"/>
  <c r="J507" i="2"/>
  <c r="F507" i="2"/>
  <c r="Y507" i="2"/>
  <c r="U507" i="2"/>
  <c r="Q507" i="2"/>
  <c r="M507" i="2"/>
  <c r="I507" i="2"/>
  <c r="E507" i="2"/>
  <c r="P507" i="2"/>
  <c r="Y511" i="2"/>
  <c r="U511" i="2"/>
  <c r="Q511" i="2"/>
  <c r="M511" i="2"/>
  <c r="I511" i="2"/>
  <c r="E511" i="2"/>
  <c r="AB511" i="2"/>
  <c r="X511" i="2"/>
  <c r="T511" i="2"/>
  <c r="P511" i="2"/>
  <c r="L511" i="2"/>
  <c r="H511" i="2"/>
  <c r="D511" i="2"/>
  <c r="AA511" i="2"/>
  <c r="W511" i="2"/>
  <c r="S511" i="2"/>
  <c r="O511" i="2"/>
  <c r="K511" i="2"/>
  <c r="G511" i="2"/>
  <c r="R511" i="2"/>
  <c r="Z513" i="2"/>
  <c r="V513" i="2"/>
  <c r="R513" i="2"/>
  <c r="N513" i="2"/>
  <c r="J513" i="2"/>
  <c r="F513" i="2"/>
  <c r="Y513" i="2"/>
  <c r="U513" i="2"/>
  <c r="Q513" i="2"/>
  <c r="M513" i="2"/>
  <c r="I513" i="2"/>
  <c r="E513" i="2"/>
  <c r="AB513" i="2"/>
  <c r="X513" i="2"/>
  <c r="T513" i="2"/>
  <c r="P513" i="2"/>
  <c r="L513" i="2"/>
  <c r="H513" i="2"/>
  <c r="D513" i="2"/>
  <c r="S513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AB555" i="2"/>
  <c r="X555" i="2"/>
  <c r="T555" i="2"/>
  <c r="P555" i="2"/>
  <c r="L555" i="2"/>
  <c r="H555" i="2"/>
  <c r="D555" i="2"/>
  <c r="Z555" i="2"/>
  <c r="V555" i="2"/>
  <c r="R555" i="2"/>
  <c r="N555" i="2"/>
  <c r="J555" i="2"/>
  <c r="F555" i="2"/>
  <c r="Y555" i="2"/>
  <c r="Q555" i="2"/>
  <c r="I555" i="2"/>
  <c r="W555" i="2"/>
  <c r="O555" i="2"/>
  <c r="G555" i="2"/>
  <c r="U555" i="2"/>
  <c r="M555" i="2"/>
  <c r="E555" i="2"/>
  <c r="AB571" i="2"/>
  <c r="X571" i="2"/>
  <c r="T571" i="2"/>
  <c r="P571" i="2"/>
  <c r="L571" i="2"/>
  <c r="H571" i="2"/>
  <c r="D571" i="2"/>
  <c r="Z571" i="2"/>
  <c r="V571" i="2"/>
  <c r="R571" i="2"/>
  <c r="N571" i="2"/>
  <c r="J571" i="2"/>
  <c r="F571" i="2"/>
  <c r="Y571" i="2"/>
  <c r="Q571" i="2"/>
  <c r="I571" i="2"/>
  <c r="W571" i="2"/>
  <c r="O571" i="2"/>
  <c r="G571" i="2"/>
  <c r="U571" i="2"/>
  <c r="M571" i="2"/>
  <c r="E571" i="2"/>
  <c r="Z613" i="2"/>
  <c r="V613" i="2"/>
  <c r="R613" i="2"/>
  <c r="N613" i="2"/>
  <c r="J613" i="2"/>
  <c r="F613" i="2"/>
  <c r="Y613" i="2"/>
  <c r="U613" i="2"/>
  <c r="Q613" i="2"/>
  <c r="M613" i="2"/>
  <c r="I613" i="2"/>
  <c r="E613" i="2"/>
  <c r="AB613" i="2"/>
  <c r="X613" i="2"/>
  <c r="T613" i="2"/>
  <c r="P613" i="2"/>
  <c r="L613" i="2"/>
  <c r="H613" i="2"/>
  <c r="D613" i="2"/>
  <c r="O613" i="2"/>
  <c r="AA613" i="2"/>
  <c r="K613" i="2"/>
  <c r="W613" i="2"/>
  <c r="G613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X645" i="2"/>
  <c r="T645" i="2"/>
  <c r="P645" i="2"/>
  <c r="L645" i="2"/>
  <c r="H645" i="2"/>
  <c r="D645" i="2"/>
  <c r="O645" i="2"/>
  <c r="AA645" i="2"/>
  <c r="K645" i="2"/>
  <c r="W645" i="2"/>
  <c r="G645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1" i="2"/>
  <c r="J171" i="2"/>
  <c r="N171" i="2"/>
  <c r="R171" i="2"/>
  <c r="V171" i="2"/>
  <c r="Z171" i="2"/>
  <c r="F175" i="2"/>
  <c r="J175" i="2"/>
  <c r="N175" i="2"/>
  <c r="R175" i="2"/>
  <c r="V175" i="2"/>
  <c r="Z175" i="2"/>
  <c r="F179" i="2"/>
  <c r="J179" i="2"/>
  <c r="N179" i="2"/>
  <c r="R179" i="2"/>
  <c r="V179" i="2"/>
  <c r="Z179" i="2"/>
  <c r="F183" i="2"/>
  <c r="J183" i="2"/>
  <c r="N183" i="2"/>
  <c r="R183" i="2"/>
  <c r="V183" i="2"/>
  <c r="Z183" i="2"/>
  <c r="G185" i="2"/>
  <c r="K185" i="2"/>
  <c r="O185" i="2"/>
  <c r="S185" i="2"/>
  <c r="W185" i="2"/>
  <c r="F189" i="2"/>
  <c r="J189" i="2"/>
  <c r="N189" i="2"/>
  <c r="R189" i="2"/>
  <c r="V189" i="2"/>
  <c r="Z189" i="2"/>
  <c r="F205" i="2"/>
  <c r="J205" i="2"/>
  <c r="N205" i="2"/>
  <c r="R205" i="2"/>
  <c r="V205" i="2"/>
  <c r="G207" i="2"/>
  <c r="K207" i="2"/>
  <c r="O207" i="2"/>
  <c r="S207" i="2"/>
  <c r="W207" i="2"/>
  <c r="G213" i="2"/>
  <c r="K213" i="2"/>
  <c r="O213" i="2"/>
  <c r="S213" i="2"/>
  <c r="W213" i="2"/>
  <c r="F217" i="2"/>
  <c r="J217" i="2"/>
  <c r="N217" i="2"/>
  <c r="R217" i="2"/>
  <c r="V217" i="2"/>
  <c r="Z217" i="2"/>
  <c r="G219" i="2"/>
  <c r="K219" i="2"/>
  <c r="O219" i="2"/>
  <c r="S219" i="2"/>
  <c r="W219" i="2"/>
  <c r="F225" i="2"/>
  <c r="J225" i="2"/>
  <c r="N225" i="2"/>
  <c r="R225" i="2"/>
  <c r="V225" i="2"/>
  <c r="Z225" i="2"/>
  <c r="G227" i="2"/>
  <c r="K227" i="2"/>
  <c r="O227" i="2"/>
  <c r="S227" i="2"/>
  <c r="W227" i="2"/>
  <c r="G231" i="2"/>
  <c r="K231" i="2"/>
  <c r="O231" i="2"/>
  <c r="S231" i="2"/>
  <c r="W231" i="2"/>
  <c r="F235" i="2"/>
  <c r="J235" i="2"/>
  <c r="N235" i="2"/>
  <c r="R235" i="2"/>
  <c r="V235" i="2"/>
  <c r="Z235" i="2"/>
  <c r="G237" i="2"/>
  <c r="K237" i="2"/>
  <c r="O237" i="2"/>
  <c r="S237" i="2"/>
  <c r="W237" i="2"/>
  <c r="G241" i="2"/>
  <c r="K241" i="2"/>
  <c r="O241" i="2"/>
  <c r="S241" i="2"/>
  <c r="W241" i="2"/>
  <c r="G245" i="2"/>
  <c r="K245" i="2"/>
  <c r="O245" i="2"/>
  <c r="S245" i="2"/>
  <c r="W245" i="2"/>
  <c r="G249" i="2"/>
  <c r="K249" i="2"/>
  <c r="O249" i="2"/>
  <c r="S249" i="2"/>
  <c r="W249" i="2"/>
  <c r="G255" i="2"/>
  <c r="K255" i="2"/>
  <c r="O255" i="2"/>
  <c r="S255" i="2"/>
  <c r="W255" i="2"/>
  <c r="F259" i="2"/>
  <c r="J259" i="2"/>
  <c r="N259" i="2"/>
  <c r="R259" i="2"/>
  <c r="V259" i="2"/>
  <c r="Z259" i="2"/>
  <c r="G261" i="2"/>
  <c r="K261" i="2"/>
  <c r="O261" i="2"/>
  <c r="S261" i="2"/>
  <c r="W261" i="2"/>
  <c r="F265" i="2"/>
  <c r="J265" i="2"/>
  <c r="N265" i="2"/>
  <c r="R265" i="2"/>
  <c r="V265" i="2"/>
  <c r="Z265" i="2"/>
  <c r="G267" i="2"/>
  <c r="K267" i="2"/>
  <c r="O267" i="2"/>
  <c r="S267" i="2"/>
  <c r="W267" i="2"/>
  <c r="F273" i="2"/>
  <c r="J273" i="2"/>
  <c r="N273" i="2"/>
  <c r="R273" i="2"/>
  <c r="V273" i="2"/>
  <c r="Z273" i="2"/>
  <c r="G275" i="2"/>
  <c r="K275" i="2"/>
  <c r="O275" i="2"/>
  <c r="S275" i="2"/>
  <c r="W275" i="2"/>
  <c r="G279" i="2"/>
  <c r="K279" i="2"/>
  <c r="O279" i="2"/>
  <c r="S279" i="2"/>
  <c r="W279" i="2"/>
  <c r="F285" i="2"/>
  <c r="J285" i="2"/>
  <c r="N285" i="2"/>
  <c r="R285" i="2"/>
  <c r="V285" i="2"/>
  <c r="Z285" i="2"/>
  <c r="G287" i="2"/>
  <c r="K287" i="2"/>
  <c r="O287" i="2"/>
  <c r="S287" i="2"/>
  <c r="W287" i="2"/>
  <c r="F293" i="2"/>
  <c r="J293" i="2"/>
  <c r="N293" i="2"/>
  <c r="R293" i="2"/>
  <c r="V293" i="2"/>
  <c r="Z293" i="2"/>
  <c r="G295" i="2"/>
  <c r="K295" i="2"/>
  <c r="O295" i="2"/>
  <c r="S295" i="2"/>
  <c r="W295" i="2"/>
  <c r="F299" i="2"/>
  <c r="J299" i="2"/>
  <c r="N299" i="2"/>
  <c r="R299" i="2"/>
  <c r="V299" i="2"/>
  <c r="Z299" i="2"/>
  <c r="G301" i="2"/>
  <c r="K301" i="2"/>
  <c r="O301" i="2"/>
  <c r="S301" i="2"/>
  <c r="W301" i="2"/>
  <c r="F305" i="2"/>
  <c r="J305" i="2"/>
  <c r="N305" i="2"/>
  <c r="R305" i="2"/>
  <c r="V305" i="2"/>
  <c r="Z305" i="2"/>
  <c r="G307" i="2"/>
  <c r="K307" i="2"/>
  <c r="O307" i="2"/>
  <c r="S307" i="2"/>
  <c r="W307" i="2"/>
  <c r="F313" i="2"/>
  <c r="J313" i="2"/>
  <c r="N313" i="2"/>
  <c r="R313" i="2"/>
  <c r="V313" i="2"/>
  <c r="Z313" i="2"/>
  <c r="G315" i="2"/>
  <c r="K315" i="2"/>
  <c r="O315" i="2"/>
  <c r="S315" i="2"/>
  <c r="W315" i="2"/>
  <c r="F321" i="2"/>
  <c r="J321" i="2"/>
  <c r="N321" i="2"/>
  <c r="R321" i="2"/>
  <c r="V321" i="2"/>
  <c r="Z321" i="2"/>
  <c r="G323" i="2"/>
  <c r="K323" i="2"/>
  <c r="O323" i="2"/>
  <c r="S323" i="2"/>
  <c r="W323" i="2"/>
  <c r="I357" i="2"/>
  <c r="Q357" i="2"/>
  <c r="Y365" i="2"/>
  <c r="U365" i="2"/>
  <c r="Q365" i="2"/>
  <c r="M365" i="2"/>
  <c r="I365" i="2"/>
  <c r="E365" i="2"/>
  <c r="AA365" i="2"/>
  <c r="W365" i="2"/>
  <c r="S365" i="2"/>
  <c r="O365" i="2"/>
  <c r="K365" i="2"/>
  <c r="G365" i="2"/>
  <c r="J365" i="2"/>
  <c r="R365" i="2"/>
  <c r="Z365" i="2"/>
  <c r="AA369" i="2"/>
  <c r="W369" i="2"/>
  <c r="S369" i="2"/>
  <c r="O369" i="2"/>
  <c r="K369" i="2"/>
  <c r="G369" i="2"/>
  <c r="Y369" i="2"/>
  <c r="U369" i="2"/>
  <c r="Q369" i="2"/>
  <c r="M369" i="2"/>
  <c r="I369" i="2"/>
  <c r="E369" i="2"/>
  <c r="J369" i="2"/>
  <c r="R369" i="2"/>
  <c r="Z369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5" i="2"/>
  <c r="W385" i="2"/>
  <c r="S385" i="2"/>
  <c r="O385" i="2"/>
  <c r="K385" i="2"/>
  <c r="G385" i="2"/>
  <c r="Y385" i="2"/>
  <c r="U385" i="2"/>
  <c r="Q385" i="2"/>
  <c r="M385" i="2"/>
  <c r="I385" i="2"/>
  <c r="E385" i="2"/>
  <c r="J385" i="2"/>
  <c r="R385" i="2"/>
  <c r="Z385" i="2"/>
  <c r="I393" i="2"/>
  <c r="Q393" i="2"/>
  <c r="H399" i="2"/>
  <c r="P399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H403" i="2"/>
  <c r="P403" i="2"/>
  <c r="Z405" i="2"/>
  <c r="V405" i="2"/>
  <c r="R405" i="2"/>
  <c r="N405" i="2"/>
  <c r="J405" i="2"/>
  <c r="F405" i="2"/>
  <c r="AB405" i="2"/>
  <c r="X405" i="2"/>
  <c r="T405" i="2"/>
  <c r="P405" i="2"/>
  <c r="L405" i="2"/>
  <c r="H405" i="2"/>
  <c r="D405" i="2"/>
  <c r="K405" i="2"/>
  <c r="S405" i="2"/>
  <c r="AA405" i="2"/>
  <c r="Y425" i="2"/>
  <c r="U425" i="2"/>
  <c r="Q425" i="2"/>
  <c r="M425" i="2"/>
  <c r="I425" i="2"/>
  <c r="E425" i="2"/>
  <c r="AB425" i="2"/>
  <c r="X425" i="2"/>
  <c r="T425" i="2"/>
  <c r="P425" i="2"/>
  <c r="L425" i="2"/>
  <c r="H425" i="2"/>
  <c r="D425" i="2"/>
  <c r="AA425" i="2"/>
  <c r="W425" i="2"/>
  <c r="S425" i="2"/>
  <c r="O425" i="2"/>
  <c r="K425" i="2"/>
  <c r="G425" i="2"/>
  <c r="R425" i="2"/>
  <c r="Z427" i="2"/>
  <c r="V427" i="2"/>
  <c r="R427" i="2"/>
  <c r="N427" i="2"/>
  <c r="J427" i="2"/>
  <c r="F427" i="2"/>
  <c r="Y427" i="2"/>
  <c r="U427" i="2"/>
  <c r="Q427" i="2"/>
  <c r="M427" i="2"/>
  <c r="I427" i="2"/>
  <c r="E427" i="2"/>
  <c r="AB427" i="2"/>
  <c r="X427" i="2"/>
  <c r="T427" i="2"/>
  <c r="P427" i="2"/>
  <c r="L427" i="2"/>
  <c r="H427" i="2"/>
  <c r="D427" i="2"/>
  <c r="S427" i="2"/>
  <c r="Z479" i="2"/>
  <c r="V479" i="2"/>
  <c r="R479" i="2"/>
  <c r="N479" i="2"/>
  <c r="J479" i="2"/>
  <c r="F479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S479" i="2"/>
  <c r="Z505" i="2"/>
  <c r="V505" i="2"/>
  <c r="R505" i="2"/>
  <c r="N505" i="2"/>
  <c r="J505" i="2"/>
  <c r="F505" i="2"/>
  <c r="Y505" i="2"/>
  <c r="U505" i="2"/>
  <c r="Q505" i="2"/>
  <c r="M505" i="2"/>
  <c r="I505" i="2"/>
  <c r="E505" i="2"/>
  <c r="AB505" i="2"/>
  <c r="X505" i="2"/>
  <c r="T505" i="2"/>
  <c r="P505" i="2"/>
  <c r="L505" i="2"/>
  <c r="H505" i="2"/>
  <c r="D505" i="2"/>
  <c r="S505" i="2"/>
  <c r="Y547" i="2"/>
  <c r="U547" i="2"/>
  <c r="Q547" i="2"/>
  <c r="M547" i="2"/>
  <c r="I547" i="2"/>
  <c r="E547" i="2"/>
  <c r="AB547" i="2"/>
  <c r="X547" i="2"/>
  <c r="T547" i="2"/>
  <c r="P547" i="2"/>
  <c r="L547" i="2"/>
  <c r="H547" i="2"/>
  <c r="D547" i="2"/>
  <c r="AA547" i="2"/>
  <c r="W547" i="2"/>
  <c r="S547" i="2"/>
  <c r="O547" i="2"/>
  <c r="K547" i="2"/>
  <c r="G547" i="2"/>
  <c r="R547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Z559" i="2"/>
  <c r="V559" i="2"/>
  <c r="R559" i="2"/>
  <c r="N559" i="2"/>
  <c r="J559" i="2"/>
  <c r="F559" i="2"/>
  <c r="AB559" i="2"/>
  <c r="X559" i="2"/>
  <c r="T559" i="2"/>
  <c r="P559" i="2"/>
  <c r="L559" i="2"/>
  <c r="H559" i="2"/>
  <c r="D559" i="2"/>
  <c r="Y559" i="2"/>
  <c r="Q559" i="2"/>
  <c r="I559" i="2"/>
  <c r="W559" i="2"/>
  <c r="O559" i="2"/>
  <c r="G559" i="2"/>
  <c r="U559" i="2"/>
  <c r="M559" i="2"/>
  <c r="E559" i="2"/>
  <c r="Z605" i="2"/>
  <c r="V605" i="2"/>
  <c r="R605" i="2"/>
  <c r="N605" i="2"/>
  <c r="J605" i="2"/>
  <c r="F605" i="2"/>
  <c r="Y605" i="2"/>
  <c r="U605" i="2"/>
  <c r="Q605" i="2"/>
  <c r="M605" i="2"/>
  <c r="I605" i="2"/>
  <c r="E605" i="2"/>
  <c r="AB605" i="2"/>
  <c r="X605" i="2"/>
  <c r="T605" i="2"/>
  <c r="P605" i="2"/>
  <c r="L605" i="2"/>
  <c r="H605" i="2"/>
  <c r="D605" i="2"/>
  <c r="O605" i="2"/>
  <c r="AA605" i="2"/>
  <c r="K605" i="2"/>
  <c r="W605" i="2"/>
  <c r="G605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O637" i="2"/>
  <c r="AA637" i="2"/>
  <c r="K637" i="2"/>
  <c r="W637" i="2"/>
  <c r="G637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1" i="2"/>
  <c r="K171" i="2"/>
  <c r="O171" i="2"/>
  <c r="S171" i="2"/>
  <c r="W171" i="2"/>
  <c r="G175" i="2"/>
  <c r="K175" i="2"/>
  <c r="O175" i="2"/>
  <c r="S175" i="2"/>
  <c r="W175" i="2"/>
  <c r="G179" i="2"/>
  <c r="K179" i="2"/>
  <c r="O179" i="2"/>
  <c r="S179" i="2"/>
  <c r="W179" i="2"/>
  <c r="G183" i="2"/>
  <c r="K183" i="2"/>
  <c r="O183" i="2"/>
  <c r="S183" i="2"/>
  <c r="W183" i="2"/>
  <c r="G189" i="2"/>
  <c r="K189" i="2"/>
  <c r="O189" i="2"/>
  <c r="S189" i="2"/>
  <c r="W189" i="2"/>
  <c r="L9" i="3"/>
  <c r="L10" i="3" s="1"/>
  <c r="L11" i="3" s="1"/>
  <c r="G205" i="2"/>
  <c r="K205" i="2"/>
  <c r="O205" i="2"/>
  <c r="S205" i="2"/>
  <c r="W205" i="2"/>
  <c r="AA205" i="2"/>
  <c r="G217" i="2"/>
  <c r="K217" i="2"/>
  <c r="O217" i="2"/>
  <c r="S217" i="2"/>
  <c r="W217" i="2"/>
  <c r="G225" i="2"/>
  <c r="K225" i="2"/>
  <c r="O225" i="2"/>
  <c r="S225" i="2"/>
  <c r="W225" i="2"/>
  <c r="G235" i="2"/>
  <c r="K235" i="2"/>
  <c r="O235" i="2"/>
  <c r="S235" i="2"/>
  <c r="W235" i="2"/>
  <c r="G259" i="2"/>
  <c r="K259" i="2"/>
  <c r="O259" i="2"/>
  <c r="S259" i="2"/>
  <c r="W259" i="2"/>
  <c r="G265" i="2"/>
  <c r="K265" i="2"/>
  <c r="O265" i="2"/>
  <c r="S265" i="2"/>
  <c r="W265" i="2"/>
  <c r="G273" i="2"/>
  <c r="K273" i="2"/>
  <c r="O273" i="2"/>
  <c r="S273" i="2"/>
  <c r="W273" i="2"/>
  <c r="G285" i="2"/>
  <c r="K285" i="2"/>
  <c r="O285" i="2"/>
  <c r="S285" i="2"/>
  <c r="W285" i="2"/>
  <c r="G293" i="2"/>
  <c r="K293" i="2"/>
  <c r="O293" i="2"/>
  <c r="S293" i="2"/>
  <c r="W293" i="2"/>
  <c r="G299" i="2"/>
  <c r="K299" i="2"/>
  <c r="O299" i="2"/>
  <c r="S299" i="2"/>
  <c r="W299" i="2"/>
  <c r="G305" i="2"/>
  <c r="K305" i="2"/>
  <c r="O305" i="2"/>
  <c r="S305" i="2"/>
  <c r="W305" i="2"/>
  <c r="G313" i="2"/>
  <c r="K313" i="2"/>
  <c r="O313" i="2"/>
  <c r="S313" i="2"/>
  <c r="W313" i="2"/>
  <c r="G321" i="2"/>
  <c r="K321" i="2"/>
  <c r="O321" i="2"/>
  <c r="S321" i="2"/>
  <c r="W321" i="2"/>
  <c r="AB357" i="2"/>
  <c r="X357" i="2"/>
  <c r="T357" i="2"/>
  <c r="P357" i="2"/>
  <c r="L357" i="2"/>
  <c r="H357" i="2"/>
  <c r="D357" i="2"/>
  <c r="Z357" i="2"/>
  <c r="V357" i="2"/>
  <c r="R357" i="2"/>
  <c r="N357" i="2"/>
  <c r="J357" i="2"/>
  <c r="F357" i="2"/>
  <c r="K357" i="2"/>
  <c r="S357" i="2"/>
  <c r="AA357" i="2"/>
  <c r="Z393" i="2"/>
  <c r="V393" i="2"/>
  <c r="R393" i="2"/>
  <c r="N393" i="2"/>
  <c r="J393" i="2"/>
  <c r="F393" i="2"/>
  <c r="AB393" i="2"/>
  <c r="X393" i="2"/>
  <c r="T393" i="2"/>
  <c r="P393" i="2"/>
  <c r="L393" i="2"/>
  <c r="H393" i="2"/>
  <c r="D393" i="2"/>
  <c r="K393" i="2"/>
  <c r="S393" i="2"/>
  <c r="AA393" i="2"/>
  <c r="AA399" i="2"/>
  <c r="W399" i="2"/>
  <c r="S399" i="2"/>
  <c r="O399" i="2"/>
  <c r="K399" i="2"/>
  <c r="G399" i="2"/>
  <c r="Y399" i="2"/>
  <c r="U399" i="2"/>
  <c r="Q399" i="2"/>
  <c r="M399" i="2"/>
  <c r="I399" i="2"/>
  <c r="E399" i="2"/>
  <c r="J399" i="2"/>
  <c r="R399" i="2"/>
  <c r="Z399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J403" i="2"/>
  <c r="R403" i="2"/>
  <c r="Z403" i="2"/>
  <c r="M405" i="2"/>
  <c r="U405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AB415" i="2"/>
  <c r="X415" i="2"/>
  <c r="T415" i="2"/>
  <c r="P415" i="2"/>
  <c r="L415" i="2"/>
  <c r="H415" i="2"/>
  <c r="D415" i="2"/>
  <c r="Z415" i="2"/>
  <c r="V415" i="2"/>
  <c r="R415" i="2"/>
  <c r="N415" i="2"/>
  <c r="J415" i="2"/>
  <c r="F415" i="2"/>
  <c r="K415" i="2"/>
  <c r="S415" i="2"/>
  <c r="AA415" i="2"/>
  <c r="Z419" i="2"/>
  <c r="V419" i="2"/>
  <c r="R419" i="2"/>
  <c r="N419" i="2"/>
  <c r="J419" i="2"/>
  <c r="F419" i="2"/>
  <c r="AB419" i="2"/>
  <c r="X419" i="2"/>
  <c r="T419" i="2"/>
  <c r="P419" i="2"/>
  <c r="L419" i="2"/>
  <c r="H419" i="2"/>
  <c r="D419" i="2"/>
  <c r="K419" i="2"/>
  <c r="S419" i="2"/>
  <c r="AA419" i="2"/>
  <c r="F425" i="2"/>
  <c r="V425" i="2"/>
  <c r="G427" i="2"/>
  <c r="W427" i="2"/>
  <c r="G479" i="2"/>
  <c r="W479" i="2"/>
  <c r="H481" i="2"/>
  <c r="X481" i="2"/>
  <c r="AA489" i="2"/>
  <c r="AA497" i="2"/>
  <c r="W497" i="2"/>
  <c r="S497" i="2"/>
  <c r="O497" i="2"/>
  <c r="K497" i="2"/>
  <c r="G497" i="2"/>
  <c r="Z497" i="2"/>
  <c r="V497" i="2"/>
  <c r="R497" i="2"/>
  <c r="N497" i="2"/>
  <c r="J497" i="2"/>
  <c r="F497" i="2"/>
  <c r="Y497" i="2"/>
  <c r="U497" i="2"/>
  <c r="Q497" i="2"/>
  <c r="M497" i="2"/>
  <c r="I497" i="2"/>
  <c r="E497" i="2"/>
  <c r="P497" i="2"/>
  <c r="G505" i="2"/>
  <c r="W505" i="2"/>
  <c r="X507" i="2"/>
  <c r="J511" i="2"/>
  <c r="Z511" i="2"/>
  <c r="AA513" i="2"/>
  <c r="F547" i="2"/>
  <c r="V547" i="2"/>
  <c r="G549" i="2"/>
  <c r="W549" i="2"/>
  <c r="H551" i="2"/>
  <c r="X551" i="2"/>
  <c r="S555" i="2"/>
  <c r="K559" i="2"/>
  <c r="AB563" i="2"/>
  <c r="X563" i="2"/>
  <c r="T563" i="2"/>
  <c r="P563" i="2"/>
  <c r="L563" i="2"/>
  <c r="H563" i="2"/>
  <c r="D563" i="2"/>
  <c r="Z563" i="2"/>
  <c r="V563" i="2"/>
  <c r="R563" i="2"/>
  <c r="N563" i="2"/>
  <c r="J563" i="2"/>
  <c r="F563" i="2"/>
  <c r="Y563" i="2"/>
  <c r="Q563" i="2"/>
  <c r="I563" i="2"/>
  <c r="W563" i="2"/>
  <c r="O563" i="2"/>
  <c r="G563" i="2"/>
  <c r="U563" i="2"/>
  <c r="M563" i="2"/>
  <c r="E563" i="2"/>
  <c r="S571" i="2"/>
  <c r="S605" i="2"/>
  <c r="Z629" i="2"/>
  <c r="V629" i="2"/>
  <c r="R629" i="2"/>
  <c r="N629" i="2"/>
  <c r="J629" i="2"/>
  <c r="F629" i="2"/>
  <c r="Y629" i="2"/>
  <c r="U629" i="2"/>
  <c r="Q629" i="2"/>
  <c r="M629" i="2"/>
  <c r="I629" i="2"/>
  <c r="E629" i="2"/>
  <c r="AB629" i="2"/>
  <c r="X629" i="2"/>
  <c r="T629" i="2"/>
  <c r="P629" i="2"/>
  <c r="L629" i="2"/>
  <c r="H629" i="2"/>
  <c r="D629" i="2"/>
  <c r="O629" i="2"/>
  <c r="AA629" i="2"/>
  <c r="K629" i="2"/>
  <c r="W629" i="2"/>
  <c r="G629" i="2"/>
  <c r="S637" i="2"/>
  <c r="G327" i="2"/>
  <c r="K327" i="2"/>
  <c r="O327" i="2"/>
  <c r="S327" i="2"/>
  <c r="W327" i="2"/>
  <c r="AA327" i="2"/>
  <c r="E329" i="2"/>
  <c r="I329" i="2"/>
  <c r="M329" i="2"/>
  <c r="Q329" i="2"/>
  <c r="U329" i="2"/>
  <c r="Y329" i="2"/>
  <c r="I343" i="2"/>
  <c r="M343" i="2"/>
  <c r="Q343" i="2"/>
  <c r="U343" i="2"/>
  <c r="Y343" i="2"/>
  <c r="G345" i="2"/>
  <c r="K345" i="2"/>
  <c r="O345" i="2"/>
  <c r="S345" i="2"/>
  <c r="W345" i="2"/>
  <c r="AA345" i="2"/>
  <c r="E347" i="2"/>
  <c r="I347" i="2"/>
  <c r="M347" i="2"/>
  <c r="Q347" i="2"/>
  <c r="U347" i="2"/>
  <c r="Y347" i="2"/>
  <c r="G349" i="2"/>
  <c r="K349" i="2"/>
  <c r="O349" i="2"/>
  <c r="S349" i="2"/>
  <c r="W349" i="2"/>
  <c r="AA349" i="2"/>
  <c r="E351" i="2"/>
  <c r="I351" i="2"/>
  <c r="M351" i="2"/>
  <c r="Q351" i="2"/>
  <c r="U351" i="2"/>
  <c r="Y351" i="2"/>
  <c r="G353" i="2"/>
  <c r="K353" i="2"/>
  <c r="O353" i="2"/>
  <c r="S353" i="2"/>
  <c r="W353" i="2"/>
  <c r="AA353" i="2"/>
  <c r="E355" i="2"/>
  <c r="I355" i="2"/>
  <c r="M355" i="2"/>
  <c r="Q355" i="2"/>
  <c r="U355" i="2"/>
  <c r="Y355" i="2"/>
  <c r="E361" i="2"/>
  <c r="I361" i="2"/>
  <c r="M361" i="2"/>
  <c r="Q361" i="2"/>
  <c r="U361" i="2"/>
  <c r="Y36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E379" i="2"/>
  <c r="I379" i="2"/>
  <c r="M379" i="2"/>
  <c r="Q379" i="2"/>
  <c r="U379" i="2"/>
  <c r="Y379" i="2"/>
  <c r="G381" i="2"/>
  <c r="K381" i="2"/>
  <c r="O381" i="2"/>
  <c r="S381" i="2"/>
  <c r="W381" i="2"/>
  <c r="AA381" i="2"/>
  <c r="G387" i="2"/>
  <c r="K387" i="2"/>
  <c r="O387" i="2"/>
  <c r="S387" i="2"/>
  <c r="W387" i="2"/>
  <c r="AA387" i="2"/>
  <c r="E389" i="2"/>
  <c r="I389" i="2"/>
  <c r="M389" i="2"/>
  <c r="Q389" i="2"/>
  <c r="U389" i="2"/>
  <c r="Y389" i="2"/>
  <c r="G391" i="2"/>
  <c r="K391" i="2"/>
  <c r="O391" i="2"/>
  <c r="S391" i="2"/>
  <c r="W391" i="2"/>
  <c r="AA391" i="2"/>
  <c r="F423" i="2"/>
  <c r="J423" i="2"/>
  <c r="N423" i="2"/>
  <c r="R423" i="2"/>
  <c r="V423" i="2"/>
  <c r="Z423" i="2"/>
  <c r="F429" i="2"/>
  <c r="J429" i="2"/>
  <c r="N429" i="2"/>
  <c r="R429" i="2"/>
  <c r="V429" i="2"/>
  <c r="Z429" i="2"/>
  <c r="E471" i="2"/>
  <c r="I471" i="2"/>
  <c r="M471" i="2"/>
  <c r="Q471" i="2"/>
  <c r="U471" i="2"/>
  <c r="G473" i="2"/>
  <c r="K473" i="2"/>
  <c r="O473" i="2"/>
  <c r="S473" i="2"/>
  <c r="W473" i="2"/>
  <c r="AA473" i="2"/>
  <c r="E475" i="2"/>
  <c r="I475" i="2"/>
  <c r="M475" i="2"/>
  <c r="Q475" i="2"/>
  <c r="U475" i="2"/>
  <c r="Y475" i="2"/>
  <c r="G477" i="2"/>
  <c r="K477" i="2"/>
  <c r="O477" i="2"/>
  <c r="S477" i="2"/>
  <c r="W477" i="2"/>
  <c r="AA477" i="2"/>
  <c r="G483" i="2"/>
  <c r="K483" i="2"/>
  <c r="O483" i="2"/>
  <c r="S483" i="2"/>
  <c r="W483" i="2"/>
  <c r="AA483" i="2"/>
  <c r="E485" i="2"/>
  <c r="I485" i="2"/>
  <c r="M485" i="2"/>
  <c r="Q485" i="2"/>
  <c r="U485" i="2"/>
  <c r="Y485" i="2"/>
  <c r="G487" i="2"/>
  <c r="K487" i="2"/>
  <c r="O487" i="2"/>
  <c r="S487" i="2"/>
  <c r="W487" i="2"/>
  <c r="AA487" i="2"/>
  <c r="G493" i="2"/>
  <c r="K493" i="2"/>
  <c r="O493" i="2"/>
  <c r="S493" i="2"/>
  <c r="W493" i="2"/>
  <c r="AA493" i="2"/>
  <c r="G499" i="2"/>
  <c r="K499" i="2"/>
  <c r="O499" i="2"/>
  <c r="S499" i="2"/>
  <c r="W499" i="2"/>
  <c r="AA499" i="2"/>
  <c r="E501" i="2"/>
  <c r="I501" i="2"/>
  <c r="M501" i="2"/>
  <c r="Q501" i="2"/>
  <c r="U501" i="2"/>
  <c r="Y501" i="2"/>
  <c r="G503" i="2"/>
  <c r="K503" i="2"/>
  <c r="O503" i="2"/>
  <c r="S503" i="2"/>
  <c r="W503" i="2"/>
  <c r="AA503" i="2"/>
  <c r="F509" i="2"/>
  <c r="J509" i="2"/>
  <c r="N509" i="2"/>
  <c r="R509" i="2"/>
  <c r="V509" i="2"/>
  <c r="Z509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E523" i="2"/>
  <c r="I523" i="2"/>
  <c r="M523" i="2"/>
  <c r="Q523" i="2"/>
  <c r="U523" i="2"/>
  <c r="Y523" i="2"/>
  <c r="G525" i="2"/>
  <c r="K525" i="2"/>
  <c r="O525" i="2"/>
  <c r="S525" i="2"/>
  <c r="W525" i="2"/>
  <c r="AA525" i="2"/>
  <c r="E527" i="2"/>
  <c r="I527" i="2"/>
  <c r="M527" i="2"/>
  <c r="Q527" i="2"/>
  <c r="U527" i="2"/>
  <c r="Y527" i="2"/>
  <c r="G529" i="2"/>
  <c r="K529" i="2"/>
  <c r="O529" i="2"/>
  <c r="S529" i="2"/>
  <c r="W529" i="2"/>
  <c r="AA529" i="2"/>
  <c r="E531" i="2"/>
  <c r="I531" i="2"/>
  <c r="M531" i="2"/>
  <c r="Q531" i="2"/>
  <c r="U531" i="2"/>
  <c r="Y531" i="2"/>
  <c r="G533" i="2"/>
  <c r="K533" i="2"/>
  <c r="O533" i="2"/>
  <c r="S533" i="2"/>
  <c r="W533" i="2"/>
  <c r="AA533" i="2"/>
  <c r="E535" i="2"/>
  <c r="I535" i="2"/>
  <c r="M535" i="2"/>
  <c r="Q535" i="2"/>
  <c r="U535" i="2"/>
  <c r="Y535" i="2"/>
  <c r="G537" i="2"/>
  <c r="K537" i="2"/>
  <c r="O537" i="2"/>
  <c r="S537" i="2"/>
  <c r="W537" i="2"/>
  <c r="AA537" i="2"/>
  <c r="E539" i="2"/>
  <c r="I539" i="2"/>
  <c r="M539" i="2"/>
  <c r="Q539" i="2"/>
  <c r="U539" i="2"/>
  <c r="Y539" i="2"/>
  <c r="G541" i="2"/>
  <c r="K541" i="2"/>
  <c r="O541" i="2"/>
  <c r="S541" i="2"/>
  <c r="W541" i="2"/>
  <c r="AA541" i="2"/>
  <c r="E543" i="2"/>
  <c r="I543" i="2"/>
  <c r="M543" i="2"/>
  <c r="Q543" i="2"/>
  <c r="U543" i="2"/>
  <c r="Y543" i="2"/>
  <c r="F545" i="2"/>
  <c r="J545" i="2"/>
  <c r="N545" i="2"/>
  <c r="R545" i="2"/>
  <c r="V545" i="2"/>
  <c r="Z545" i="2"/>
  <c r="F553" i="2"/>
  <c r="J553" i="2"/>
  <c r="N553" i="2"/>
  <c r="R553" i="2"/>
  <c r="Y557" i="2"/>
  <c r="U557" i="2"/>
  <c r="Q557" i="2"/>
  <c r="M557" i="2"/>
  <c r="I557" i="2"/>
  <c r="E557" i="2"/>
  <c r="AA557" i="2"/>
  <c r="W557" i="2"/>
  <c r="S557" i="2"/>
  <c r="O557" i="2"/>
  <c r="K557" i="2"/>
  <c r="G557" i="2"/>
  <c r="J557" i="2"/>
  <c r="R557" i="2"/>
  <c r="Z557" i="2"/>
  <c r="AA561" i="2"/>
  <c r="W561" i="2"/>
  <c r="S561" i="2"/>
  <c r="O561" i="2"/>
  <c r="K561" i="2"/>
  <c r="G561" i="2"/>
  <c r="Y561" i="2"/>
  <c r="U561" i="2"/>
  <c r="Q561" i="2"/>
  <c r="M561" i="2"/>
  <c r="I561" i="2"/>
  <c r="E561" i="2"/>
  <c r="J561" i="2"/>
  <c r="R561" i="2"/>
  <c r="Z561" i="2"/>
  <c r="Z565" i="2"/>
  <c r="V565" i="2"/>
  <c r="R565" i="2"/>
  <c r="N565" i="2"/>
  <c r="J565" i="2"/>
  <c r="F565" i="2"/>
  <c r="AB565" i="2"/>
  <c r="X565" i="2"/>
  <c r="T565" i="2"/>
  <c r="P565" i="2"/>
  <c r="L565" i="2"/>
  <c r="H565" i="2"/>
  <c r="D565" i="2"/>
  <c r="K565" i="2"/>
  <c r="S565" i="2"/>
  <c r="AA565" i="2"/>
  <c r="I567" i="2"/>
  <c r="Q567" i="2"/>
  <c r="G569" i="2"/>
  <c r="O569" i="2"/>
  <c r="Z573" i="2"/>
  <c r="V573" i="2"/>
  <c r="R573" i="2"/>
  <c r="N573" i="2"/>
  <c r="J573" i="2"/>
  <c r="F573" i="2"/>
  <c r="AB573" i="2"/>
  <c r="X573" i="2"/>
  <c r="T573" i="2"/>
  <c r="P573" i="2"/>
  <c r="L573" i="2"/>
  <c r="H573" i="2"/>
  <c r="D573" i="2"/>
  <c r="K573" i="2"/>
  <c r="S573" i="2"/>
  <c r="AA573" i="2"/>
  <c r="I575" i="2"/>
  <c r="Q575" i="2"/>
  <c r="F577" i="2"/>
  <c r="N577" i="2"/>
  <c r="I579" i="2"/>
  <c r="Q579" i="2"/>
  <c r="F581" i="2"/>
  <c r="N581" i="2"/>
  <c r="I583" i="2"/>
  <c r="Q583" i="2"/>
  <c r="F585" i="2"/>
  <c r="N585" i="2"/>
  <c r="I587" i="2"/>
  <c r="Q587" i="2"/>
  <c r="H589" i="2"/>
  <c r="K593" i="2"/>
  <c r="Y597" i="2"/>
  <c r="U597" i="2"/>
  <c r="Q597" i="2"/>
  <c r="M597" i="2"/>
  <c r="I597" i="2"/>
  <c r="E597" i="2"/>
  <c r="AB597" i="2"/>
  <c r="X597" i="2"/>
  <c r="T597" i="2"/>
  <c r="P597" i="2"/>
  <c r="L597" i="2"/>
  <c r="H597" i="2"/>
  <c r="D597" i="2"/>
  <c r="AA597" i="2"/>
  <c r="W597" i="2"/>
  <c r="S597" i="2"/>
  <c r="O597" i="2"/>
  <c r="K597" i="2"/>
  <c r="G597" i="2"/>
  <c r="R597" i="2"/>
  <c r="Z599" i="2"/>
  <c r="V599" i="2"/>
  <c r="R599" i="2"/>
  <c r="N599" i="2"/>
  <c r="J599" i="2"/>
  <c r="F599" i="2"/>
  <c r="Y599" i="2"/>
  <c r="U599" i="2"/>
  <c r="Q599" i="2"/>
  <c r="M599" i="2"/>
  <c r="I599" i="2"/>
  <c r="E599" i="2"/>
  <c r="AB599" i="2"/>
  <c r="X599" i="2"/>
  <c r="T599" i="2"/>
  <c r="P599" i="2"/>
  <c r="L599" i="2"/>
  <c r="H599" i="2"/>
  <c r="D599" i="2"/>
  <c r="S599" i="2"/>
  <c r="AB775" i="2"/>
  <c r="X775" i="2"/>
  <c r="T775" i="2"/>
  <c r="P775" i="2"/>
  <c r="L775" i="2"/>
  <c r="H775" i="2"/>
  <c r="D775" i="2"/>
  <c r="Z775" i="2"/>
  <c r="U775" i="2"/>
  <c r="O775" i="2"/>
  <c r="J775" i="2"/>
  <c r="E775" i="2"/>
  <c r="W775" i="2"/>
  <c r="R775" i="2"/>
  <c r="M775" i="2"/>
  <c r="G775" i="2"/>
  <c r="V775" i="2"/>
  <c r="K775" i="2"/>
  <c r="S775" i="2"/>
  <c r="I775" i="2"/>
  <c r="AA775" i="2"/>
  <c r="Q775" i="2"/>
  <c r="F775" i="2"/>
  <c r="G423" i="2"/>
  <c r="K423" i="2"/>
  <c r="O423" i="2"/>
  <c r="S423" i="2"/>
  <c r="W423" i="2"/>
  <c r="AA423" i="2"/>
  <c r="G429" i="2"/>
  <c r="K429" i="2"/>
  <c r="O429" i="2"/>
  <c r="S429" i="2"/>
  <c r="W429" i="2"/>
  <c r="AA429" i="2"/>
  <c r="G509" i="2"/>
  <c r="K509" i="2"/>
  <c r="O509" i="2"/>
  <c r="S509" i="2"/>
  <c r="W509" i="2"/>
  <c r="AA509" i="2"/>
  <c r="G545" i="2"/>
  <c r="K545" i="2"/>
  <c r="O545" i="2"/>
  <c r="S545" i="2"/>
  <c r="W545" i="2"/>
  <c r="AA545" i="2"/>
  <c r="AA553" i="2"/>
  <c r="S553" i="2"/>
  <c r="Y553" i="2"/>
  <c r="U553" i="2"/>
  <c r="G553" i="2"/>
  <c r="K553" i="2"/>
  <c r="O553" i="2"/>
  <c r="T553" i="2"/>
  <c r="AB553" i="2"/>
  <c r="AB567" i="2"/>
  <c r="X567" i="2"/>
  <c r="T567" i="2"/>
  <c r="P567" i="2"/>
  <c r="L567" i="2"/>
  <c r="H567" i="2"/>
  <c r="D567" i="2"/>
  <c r="Z567" i="2"/>
  <c r="V567" i="2"/>
  <c r="R567" i="2"/>
  <c r="N567" i="2"/>
  <c r="J567" i="2"/>
  <c r="F567" i="2"/>
  <c r="K567" i="2"/>
  <c r="S567" i="2"/>
  <c r="AA567" i="2"/>
  <c r="AB575" i="2"/>
  <c r="X575" i="2"/>
  <c r="T575" i="2"/>
  <c r="P575" i="2"/>
  <c r="L575" i="2"/>
  <c r="H575" i="2"/>
  <c r="D575" i="2"/>
  <c r="Z575" i="2"/>
  <c r="V575" i="2"/>
  <c r="R575" i="2"/>
  <c r="N575" i="2"/>
  <c r="J575" i="2"/>
  <c r="F575" i="2"/>
  <c r="K575" i="2"/>
  <c r="S575" i="2"/>
  <c r="AA575" i="2"/>
  <c r="Z579" i="2"/>
  <c r="V579" i="2"/>
  <c r="R579" i="2"/>
  <c r="N579" i="2"/>
  <c r="J579" i="2"/>
  <c r="F579" i="2"/>
  <c r="AB579" i="2"/>
  <c r="X579" i="2"/>
  <c r="T579" i="2"/>
  <c r="P579" i="2"/>
  <c r="L579" i="2"/>
  <c r="H579" i="2"/>
  <c r="D579" i="2"/>
  <c r="K579" i="2"/>
  <c r="S579" i="2"/>
  <c r="AA579" i="2"/>
  <c r="AB583" i="2"/>
  <c r="X583" i="2"/>
  <c r="T583" i="2"/>
  <c r="P583" i="2"/>
  <c r="L583" i="2"/>
  <c r="H583" i="2"/>
  <c r="D583" i="2"/>
  <c r="Z583" i="2"/>
  <c r="V583" i="2"/>
  <c r="R583" i="2"/>
  <c r="N583" i="2"/>
  <c r="J583" i="2"/>
  <c r="F583" i="2"/>
  <c r="K583" i="2"/>
  <c r="S583" i="2"/>
  <c r="AA583" i="2"/>
  <c r="Z587" i="2"/>
  <c r="V587" i="2"/>
  <c r="R587" i="2"/>
  <c r="N587" i="2"/>
  <c r="J587" i="2"/>
  <c r="F587" i="2"/>
  <c r="AB587" i="2"/>
  <c r="X587" i="2"/>
  <c r="T587" i="2"/>
  <c r="P587" i="2"/>
  <c r="L587" i="2"/>
  <c r="H587" i="2"/>
  <c r="D587" i="2"/>
  <c r="K587" i="2"/>
  <c r="S587" i="2"/>
  <c r="AA587" i="2"/>
  <c r="Z609" i="2"/>
  <c r="V609" i="2"/>
  <c r="R609" i="2"/>
  <c r="N609" i="2"/>
  <c r="J609" i="2"/>
  <c r="F609" i="2"/>
  <c r="Y609" i="2"/>
  <c r="U609" i="2"/>
  <c r="Q609" i="2"/>
  <c r="M609" i="2"/>
  <c r="I609" i="2"/>
  <c r="E609" i="2"/>
  <c r="AB609" i="2"/>
  <c r="X609" i="2"/>
  <c r="T609" i="2"/>
  <c r="P609" i="2"/>
  <c r="L609" i="2"/>
  <c r="H609" i="2"/>
  <c r="D609" i="2"/>
  <c r="S609" i="2"/>
  <c r="Z617" i="2"/>
  <c r="V617" i="2"/>
  <c r="R617" i="2"/>
  <c r="N617" i="2"/>
  <c r="J617" i="2"/>
  <c r="F617" i="2"/>
  <c r="Y617" i="2"/>
  <c r="U617" i="2"/>
  <c r="Q617" i="2"/>
  <c r="M617" i="2"/>
  <c r="I617" i="2"/>
  <c r="E617" i="2"/>
  <c r="AB617" i="2"/>
  <c r="X617" i="2"/>
  <c r="T617" i="2"/>
  <c r="P617" i="2"/>
  <c r="L617" i="2"/>
  <c r="H617" i="2"/>
  <c r="D617" i="2"/>
  <c r="S617" i="2"/>
  <c r="Z625" i="2"/>
  <c r="V625" i="2"/>
  <c r="R625" i="2"/>
  <c r="N625" i="2"/>
  <c r="J625" i="2"/>
  <c r="F625" i="2"/>
  <c r="Y625" i="2"/>
  <c r="U625" i="2"/>
  <c r="Q625" i="2"/>
  <c r="M625" i="2"/>
  <c r="I625" i="2"/>
  <c r="E625" i="2"/>
  <c r="AB625" i="2"/>
  <c r="X625" i="2"/>
  <c r="T625" i="2"/>
  <c r="P625" i="2"/>
  <c r="L625" i="2"/>
  <c r="H625" i="2"/>
  <c r="D625" i="2"/>
  <c r="S625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AB633" i="2"/>
  <c r="X633" i="2"/>
  <c r="T633" i="2"/>
  <c r="P633" i="2"/>
  <c r="L633" i="2"/>
  <c r="H633" i="2"/>
  <c r="D633" i="2"/>
  <c r="S633" i="2"/>
  <c r="Z641" i="2"/>
  <c r="V641" i="2"/>
  <c r="R641" i="2"/>
  <c r="N641" i="2"/>
  <c r="J641" i="2"/>
  <c r="F641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S641" i="2"/>
  <c r="E327" i="2"/>
  <c r="I327" i="2"/>
  <c r="M327" i="2"/>
  <c r="Q327" i="2"/>
  <c r="U327" i="2"/>
  <c r="G329" i="2"/>
  <c r="K329" i="2"/>
  <c r="O329" i="2"/>
  <c r="S329" i="2"/>
  <c r="W329" i="2"/>
  <c r="G343" i="2"/>
  <c r="K343" i="2"/>
  <c r="O343" i="2"/>
  <c r="S343" i="2"/>
  <c r="W343" i="2"/>
  <c r="E345" i="2"/>
  <c r="I345" i="2"/>
  <c r="M345" i="2"/>
  <c r="Q345" i="2"/>
  <c r="U345" i="2"/>
  <c r="G347" i="2"/>
  <c r="K347" i="2"/>
  <c r="O347" i="2"/>
  <c r="S347" i="2"/>
  <c r="W347" i="2"/>
  <c r="E349" i="2"/>
  <c r="I349" i="2"/>
  <c r="M349" i="2"/>
  <c r="Q349" i="2"/>
  <c r="U349" i="2"/>
  <c r="G351" i="2"/>
  <c r="K351" i="2"/>
  <c r="O351" i="2"/>
  <c r="S351" i="2"/>
  <c r="W351" i="2"/>
  <c r="E353" i="2"/>
  <c r="I353" i="2"/>
  <c r="M353" i="2"/>
  <c r="Q353" i="2"/>
  <c r="U353" i="2"/>
  <c r="G355" i="2"/>
  <c r="K355" i="2"/>
  <c r="O355" i="2"/>
  <c r="S355" i="2"/>
  <c r="W355" i="2"/>
  <c r="G361" i="2"/>
  <c r="K361" i="2"/>
  <c r="O361" i="2"/>
  <c r="S361" i="2"/>
  <c r="W361" i="2"/>
  <c r="E371" i="2"/>
  <c r="I371" i="2"/>
  <c r="M371" i="2"/>
  <c r="Q371" i="2"/>
  <c r="U371" i="2"/>
  <c r="G373" i="2"/>
  <c r="K373" i="2"/>
  <c r="O373" i="2"/>
  <c r="S373" i="2"/>
  <c r="W373" i="2"/>
  <c r="G379" i="2"/>
  <c r="K379" i="2"/>
  <c r="O379" i="2"/>
  <c r="S379" i="2"/>
  <c r="W379" i="2"/>
  <c r="E381" i="2"/>
  <c r="I381" i="2"/>
  <c r="M381" i="2"/>
  <c r="Q381" i="2"/>
  <c r="U381" i="2"/>
  <c r="E387" i="2"/>
  <c r="I387" i="2"/>
  <c r="M387" i="2"/>
  <c r="Q387" i="2"/>
  <c r="U387" i="2"/>
  <c r="G389" i="2"/>
  <c r="K389" i="2"/>
  <c r="O389" i="2"/>
  <c r="S389" i="2"/>
  <c r="W389" i="2"/>
  <c r="E391" i="2"/>
  <c r="I391" i="2"/>
  <c r="M391" i="2"/>
  <c r="Q391" i="2"/>
  <c r="U391" i="2"/>
  <c r="D423" i="2"/>
  <c r="H423" i="2"/>
  <c r="L423" i="2"/>
  <c r="P423" i="2"/>
  <c r="T423" i="2"/>
  <c r="X423" i="2"/>
  <c r="D429" i="2"/>
  <c r="H429" i="2"/>
  <c r="L429" i="2"/>
  <c r="P429" i="2"/>
  <c r="T429" i="2"/>
  <c r="X429" i="2"/>
  <c r="T9" i="3"/>
  <c r="T10" i="3" s="1"/>
  <c r="T11" i="3" s="1"/>
  <c r="G471" i="2"/>
  <c r="K471" i="2"/>
  <c r="O471" i="2"/>
  <c r="S471" i="2"/>
  <c r="W471" i="2"/>
  <c r="AA471" i="2"/>
  <c r="E473" i="2"/>
  <c r="I473" i="2"/>
  <c r="M473" i="2"/>
  <c r="Q473" i="2"/>
  <c r="U473" i="2"/>
  <c r="G475" i="2"/>
  <c r="K475" i="2"/>
  <c r="O475" i="2"/>
  <c r="S475" i="2"/>
  <c r="W475" i="2"/>
  <c r="Q477" i="2"/>
  <c r="U477" i="2"/>
  <c r="I483" i="2"/>
  <c r="M483" i="2"/>
  <c r="Q483" i="2"/>
  <c r="U483" i="2"/>
  <c r="G485" i="2"/>
  <c r="K485" i="2"/>
  <c r="O485" i="2"/>
  <c r="S485" i="2"/>
  <c r="W485" i="2"/>
  <c r="E487" i="2"/>
  <c r="I487" i="2"/>
  <c r="M487" i="2"/>
  <c r="Q487" i="2"/>
  <c r="U487" i="2"/>
  <c r="I493" i="2"/>
  <c r="M493" i="2"/>
  <c r="Q493" i="2"/>
  <c r="U493" i="2"/>
  <c r="E499" i="2"/>
  <c r="I499" i="2"/>
  <c r="M499" i="2"/>
  <c r="Q499" i="2"/>
  <c r="U499" i="2"/>
  <c r="G501" i="2"/>
  <c r="K501" i="2"/>
  <c r="O501" i="2"/>
  <c r="S501" i="2"/>
  <c r="W501" i="2"/>
  <c r="E503" i="2"/>
  <c r="I503" i="2"/>
  <c r="M503" i="2"/>
  <c r="Q503" i="2"/>
  <c r="U503" i="2"/>
  <c r="D509" i="2"/>
  <c r="H509" i="2"/>
  <c r="L509" i="2"/>
  <c r="P509" i="2"/>
  <c r="T509" i="2"/>
  <c r="X509" i="2"/>
  <c r="E517" i="2"/>
  <c r="I517" i="2"/>
  <c r="M517" i="2"/>
  <c r="Q517" i="2"/>
  <c r="U517" i="2"/>
  <c r="G519" i="2"/>
  <c r="K519" i="2"/>
  <c r="O519" i="2"/>
  <c r="S519" i="2"/>
  <c r="W519" i="2"/>
  <c r="E521" i="2"/>
  <c r="I521" i="2"/>
  <c r="M521" i="2"/>
  <c r="Q521" i="2"/>
  <c r="U521" i="2"/>
  <c r="G523" i="2"/>
  <c r="K523" i="2"/>
  <c r="O523" i="2"/>
  <c r="S523" i="2"/>
  <c r="W523" i="2"/>
  <c r="E525" i="2"/>
  <c r="I525" i="2"/>
  <c r="M525" i="2"/>
  <c r="Q525" i="2"/>
  <c r="U525" i="2"/>
  <c r="G527" i="2"/>
  <c r="K527" i="2"/>
  <c r="O527" i="2"/>
  <c r="S527" i="2"/>
  <c r="W527" i="2"/>
  <c r="I529" i="2"/>
  <c r="M529" i="2"/>
  <c r="Q529" i="2"/>
  <c r="U529" i="2"/>
  <c r="G531" i="2"/>
  <c r="K531" i="2"/>
  <c r="O531" i="2"/>
  <c r="S531" i="2"/>
  <c r="W531" i="2"/>
  <c r="I533" i="2"/>
  <c r="M533" i="2"/>
  <c r="Q533" i="2"/>
  <c r="U533" i="2"/>
  <c r="G535" i="2"/>
  <c r="K535" i="2"/>
  <c r="O535" i="2"/>
  <c r="S535" i="2"/>
  <c r="W535" i="2"/>
  <c r="E537" i="2"/>
  <c r="I537" i="2"/>
  <c r="M537" i="2"/>
  <c r="Q537" i="2"/>
  <c r="U537" i="2"/>
  <c r="G539" i="2"/>
  <c r="K539" i="2"/>
  <c r="O539" i="2"/>
  <c r="S539" i="2"/>
  <c r="W539" i="2"/>
  <c r="E541" i="2"/>
  <c r="I541" i="2"/>
  <c r="M541" i="2"/>
  <c r="Q541" i="2"/>
  <c r="U541" i="2"/>
  <c r="G543" i="2"/>
  <c r="K543" i="2"/>
  <c r="O543" i="2"/>
  <c r="S543" i="2"/>
  <c r="W543" i="2"/>
  <c r="D545" i="2"/>
  <c r="H545" i="2"/>
  <c r="L545" i="2"/>
  <c r="P545" i="2"/>
  <c r="T545" i="2"/>
  <c r="X545" i="2"/>
  <c r="D553" i="2"/>
  <c r="H553" i="2"/>
  <c r="L553" i="2"/>
  <c r="P553" i="2"/>
  <c r="V553" i="2"/>
  <c r="F557" i="2"/>
  <c r="N557" i="2"/>
  <c r="V557" i="2"/>
  <c r="F561" i="2"/>
  <c r="N561" i="2"/>
  <c r="V561" i="2"/>
  <c r="G565" i="2"/>
  <c r="O565" i="2"/>
  <c r="W565" i="2"/>
  <c r="E567" i="2"/>
  <c r="M567" i="2"/>
  <c r="U567" i="2"/>
  <c r="Z569" i="2"/>
  <c r="V569" i="2"/>
  <c r="R569" i="2"/>
  <c r="N569" i="2"/>
  <c r="J569" i="2"/>
  <c r="F569" i="2"/>
  <c r="AB569" i="2"/>
  <c r="X569" i="2"/>
  <c r="T569" i="2"/>
  <c r="P569" i="2"/>
  <c r="L569" i="2"/>
  <c r="H569" i="2"/>
  <c r="D569" i="2"/>
  <c r="K569" i="2"/>
  <c r="S569" i="2"/>
  <c r="AA569" i="2"/>
  <c r="G573" i="2"/>
  <c r="O573" i="2"/>
  <c r="W573" i="2"/>
  <c r="E575" i="2"/>
  <c r="M575" i="2"/>
  <c r="U575" i="2"/>
  <c r="Y577" i="2"/>
  <c r="U577" i="2"/>
  <c r="Q577" i="2"/>
  <c r="M577" i="2"/>
  <c r="I577" i="2"/>
  <c r="E577" i="2"/>
  <c r="AA577" i="2"/>
  <c r="W577" i="2"/>
  <c r="S577" i="2"/>
  <c r="O577" i="2"/>
  <c r="K577" i="2"/>
  <c r="G577" i="2"/>
  <c r="J577" i="2"/>
  <c r="R577" i="2"/>
  <c r="Z577" i="2"/>
  <c r="E579" i="2"/>
  <c r="M579" i="2"/>
  <c r="U579" i="2"/>
  <c r="AA581" i="2"/>
  <c r="W581" i="2"/>
  <c r="S581" i="2"/>
  <c r="O581" i="2"/>
  <c r="K581" i="2"/>
  <c r="G581" i="2"/>
  <c r="Y581" i="2"/>
  <c r="U581" i="2"/>
  <c r="Q581" i="2"/>
  <c r="M581" i="2"/>
  <c r="I581" i="2"/>
  <c r="E581" i="2"/>
  <c r="J581" i="2"/>
  <c r="R581" i="2"/>
  <c r="Z581" i="2"/>
  <c r="E583" i="2"/>
  <c r="M583" i="2"/>
  <c r="U583" i="2"/>
  <c r="Y585" i="2"/>
  <c r="U585" i="2"/>
  <c r="Q585" i="2"/>
  <c r="M585" i="2"/>
  <c r="I585" i="2"/>
  <c r="E585" i="2"/>
  <c r="AA585" i="2"/>
  <c r="W585" i="2"/>
  <c r="S585" i="2"/>
  <c r="O585" i="2"/>
  <c r="K585" i="2"/>
  <c r="G585" i="2"/>
  <c r="J585" i="2"/>
  <c r="R585" i="2"/>
  <c r="Z585" i="2"/>
  <c r="E587" i="2"/>
  <c r="M587" i="2"/>
  <c r="U587" i="2"/>
  <c r="AA589" i="2"/>
  <c r="W589" i="2"/>
  <c r="S589" i="2"/>
  <c r="O589" i="2"/>
  <c r="K589" i="2"/>
  <c r="G589" i="2"/>
  <c r="Z589" i="2"/>
  <c r="V589" i="2"/>
  <c r="R589" i="2"/>
  <c r="N589" i="2"/>
  <c r="J589" i="2"/>
  <c r="F589" i="2"/>
  <c r="Y589" i="2"/>
  <c r="U589" i="2"/>
  <c r="Q589" i="2"/>
  <c r="M589" i="2"/>
  <c r="I589" i="2"/>
  <c r="E589" i="2"/>
  <c r="P589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J597" i="2"/>
  <c r="Z597" i="2"/>
  <c r="K599" i="2"/>
  <c r="AA599" i="2"/>
  <c r="G609" i="2"/>
  <c r="W609" i="2"/>
  <c r="G617" i="2"/>
  <c r="W617" i="2"/>
  <c r="G625" i="2"/>
  <c r="W625" i="2"/>
  <c r="G633" i="2"/>
  <c r="W633" i="2"/>
  <c r="G641" i="2"/>
  <c r="W641" i="2"/>
  <c r="AB765" i="2"/>
  <c r="X765" i="2"/>
  <c r="T765" i="2"/>
  <c r="P765" i="2"/>
  <c r="L765" i="2"/>
  <c r="H765" i="2"/>
  <c r="Z765" i="2"/>
  <c r="U765" i="2"/>
  <c r="O765" i="2"/>
  <c r="J765" i="2"/>
  <c r="E765" i="2"/>
  <c r="W765" i="2"/>
  <c r="R765" i="2"/>
  <c r="M765" i="2"/>
  <c r="G765" i="2"/>
  <c r="V765" i="2"/>
  <c r="K765" i="2"/>
  <c r="S765" i="2"/>
  <c r="I765" i="2"/>
  <c r="AA765" i="2"/>
  <c r="Q765" i="2"/>
  <c r="F765" i="2"/>
  <c r="Y775" i="2"/>
  <c r="AB1083" i="2"/>
  <c r="X1083" i="2"/>
  <c r="T1083" i="2"/>
  <c r="P1083" i="2"/>
  <c r="L1083" i="2"/>
  <c r="H1083" i="2"/>
  <c r="D1083" i="2"/>
  <c r="W1083" i="2"/>
  <c r="R1083" i="2"/>
  <c r="M1083" i="2"/>
  <c r="G1083" i="2"/>
  <c r="AA1083" i="2"/>
  <c r="V1083" i="2"/>
  <c r="Q1083" i="2"/>
  <c r="K1083" i="2"/>
  <c r="F1083" i="2"/>
  <c r="U1083" i="2"/>
  <c r="J1083" i="2"/>
  <c r="S1083" i="2"/>
  <c r="I1083" i="2"/>
  <c r="O1083" i="2"/>
  <c r="N1083" i="2"/>
  <c r="Z1083" i="2"/>
  <c r="E1083" i="2"/>
  <c r="Y1083" i="2"/>
  <c r="F591" i="2"/>
  <c r="J591" i="2"/>
  <c r="N591" i="2"/>
  <c r="R591" i="2"/>
  <c r="V591" i="2"/>
  <c r="Z591" i="2"/>
  <c r="F595" i="2"/>
  <c r="J595" i="2"/>
  <c r="N595" i="2"/>
  <c r="R595" i="2"/>
  <c r="V595" i="2"/>
  <c r="Z595" i="2"/>
  <c r="F603" i="2"/>
  <c r="J603" i="2"/>
  <c r="N603" i="2"/>
  <c r="R603" i="2"/>
  <c r="V603" i="2"/>
  <c r="Z603" i="2"/>
  <c r="F607" i="2"/>
  <c r="J607" i="2"/>
  <c r="N607" i="2"/>
  <c r="R607" i="2"/>
  <c r="V607" i="2"/>
  <c r="Z607" i="2"/>
  <c r="F611" i="2"/>
  <c r="J611" i="2"/>
  <c r="N611" i="2"/>
  <c r="R611" i="2"/>
  <c r="V611" i="2"/>
  <c r="Z611" i="2"/>
  <c r="F615" i="2"/>
  <c r="J615" i="2"/>
  <c r="N615" i="2"/>
  <c r="R615" i="2"/>
  <c r="V615" i="2"/>
  <c r="Z615" i="2"/>
  <c r="F619" i="2"/>
  <c r="J619" i="2"/>
  <c r="N619" i="2"/>
  <c r="R619" i="2"/>
  <c r="V619" i="2"/>
  <c r="Z619" i="2"/>
  <c r="F623" i="2"/>
  <c r="J623" i="2"/>
  <c r="N623" i="2"/>
  <c r="R623" i="2"/>
  <c r="V623" i="2"/>
  <c r="Z623" i="2"/>
  <c r="F627" i="2"/>
  <c r="J627" i="2"/>
  <c r="N627" i="2"/>
  <c r="R627" i="2"/>
  <c r="V627" i="2"/>
  <c r="Z627" i="2"/>
  <c r="F631" i="2"/>
  <c r="J631" i="2"/>
  <c r="N631" i="2"/>
  <c r="R631" i="2"/>
  <c r="V631" i="2"/>
  <c r="Z631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3" i="2"/>
  <c r="J643" i="2"/>
  <c r="N643" i="2"/>
  <c r="R643" i="2"/>
  <c r="V643" i="2"/>
  <c r="Z643" i="2"/>
  <c r="F647" i="2"/>
  <c r="J647" i="2"/>
  <c r="N647" i="2"/>
  <c r="S647" i="2"/>
  <c r="I649" i="2"/>
  <c r="Q649" i="2"/>
  <c r="I757" i="2"/>
  <c r="K759" i="2"/>
  <c r="H767" i="2"/>
  <c r="K773" i="2"/>
  <c r="AA779" i="2"/>
  <c r="W779" i="2"/>
  <c r="S779" i="2"/>
  <c r="O779" i="2"/>
  <c r="K779" i="2"/>
  <c r="G779" i="2"/>
  <c r="Z779" i="2"/>
  <c r="U779" i="2"/>
  <c r="P779" i="2"/>
  <c r="J779" i="2"/>
  <c r="E779" i="2"/>
  <c r="V779" i="2"/>
  <c r="N779" i="2"/>
  <c r="H779" i="2"/>
  <c r="Y779" i="2"/>
  <c r="R779" i="2"/>
  <c r="L779" i="2"/>
  <c r="D779" i="2"/>
  <c r="Q779" i="2"/>
  <c r="Y783" i="2"/>
  <c r="U783" i="2"/>
  <c r="Q783" i="2"/>
  <c r="M783" i="2"/>
  <c r="I783" i="2"/>
  <c r="E783" i="2"/>
  <c r="Z783" i="2"/>
  <c r="T783" i="2"/>
  <c r="O783" i="2"/>
  <c r="J783" i="2"/>
  <c r="D783" i="2"/>
  <c r="X783" i="2"/>
  <c r="R783" i="2"/>
  <c r="K783" i="2"/>
  <c r="AB783" i="2"/>
  <c r="V783" i="2"/>
  <c r="N783" i="2"/>
  <c r="G783" i="2"/>
  <c r="P783" i="2"/>
  <c r="AB1065" i="2"/>
  <c r="X1065" i="2"/>
  <c r="T1065" i="2"/>
  <c r="P1065" i="2"/>
  <c r="L1065" i="2"/>
  <c r="H1065" i="2"/>
  <c r="D1065" i="2"/>
  <c r="Z1065" i="2"/>
  <c r="U1065" i="2"/>
  <c r="O1065" i="2"/>
  <c r="J1065" i="2"/>
  <c r="E1065" i="2"/>
  <c r="Y1065" i="2"/>
  <c r="S1065" i="2"/>
  <c r="N1065" i="2"/>
  <c r="I1065" i="2"/>
  <c r="R1065" i="2"/>
  <c r="G1065" i="2"/>
  <c r="AA1065" i="2"/>
  <c r="Q1065" i="2"/>
  <c r="F1065" i="2"/>
  <c r="V1065" i="2"/>
  <c r="M1065" i="2"/>
  <c r="K1065" i="2"/>
  <c r="G591" i="2"/>
  <c r="K591" i="2"/>
  <c r="O591" i="2"/>
  <c r="S591" i="2"/>
  <c r="W591" i="2"/>
  <c r="AA591" i="2"/>
  <c r="G595" i="2"/>
  <c r="K595" i="2"/>
  <c r="O595" i="2"/>
  <c r="S595" i="2"/>
  <c r="W595" i="2"/>
  <c r="AA595" i="2"/>
  <c r="G603" i="2"/>
  <c r="K603" i="2"/>
  <c r="O603" i="2"/>
  <c r="S603" i="2"/>
  <c r="W603" i="2"/>
  <c r="AA603" i="2"/>
  <c r="G607" i="2"/>
  <c r="K607" i="2"/>
  <c r="O607" i="2"/>
  <c r="S607" i="2"/>
  <c r="W607" i="2"/>
  <c r="AA607" i="2"/>
  <c r="G611" i="2"/>
  <c r="K611" i="2"/>
  <c r="O611" i="2"/>
  <c r="S611" i="2"/>
  <c r="W611" i="2"/>
  <c r="AA611" i="2"/>
  <c r="G615" i="2"/>
  <c r="K615" i="2"/>
  <c r="O615" i="2"/>
  <c r="S615" i="2"/>
  <c r="W615" i="2"/>
  <c r="AA615" i="2"/>
  <c r="G619" i="2"/>
  <c r="K619" i="2"/>
  <c r="O619" i="2"/>
  <c r="S619" i="2"/>
  <c r="W619" i="2"/>
  <c r="AA619" i="2"/>
  <c r="G623" i="2"/>
  <c r="K623" i="2"/>
  <c r="O623" i="2"/>
  <c r="S623" i="2"/>
  <c r="W623" i="2"/>
  <c r="AA623" i="2"/>
  <c r="G627" i="2"/>
  <c r="K627" i="2"/>
  <c r="O627" i="2"/>
  <c r="S627" i="2"/>
  <c r="W627" i="2"/>
  <c r="AA627" i="2"/>
  <c r="G631" i="2"/>
  <c r="K631" i="2"/>
  <c r="O631" i="2"/>
  <c r="S631" i="2"/>
  <c r="W631" i="2"/>
  <c r="AA631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3" i="2"/>
  <c r="K643" i="2"/>
  <c r="O643" i="2"/>
  <c r="S643" i="2"/>
  <c r="W643" i="2"/>
  <c r="AA643" i="2"/>
  <c r="Z647" i="2"/>
  <c r="V647" i="2"/>
  <c r="R647" i="2"/>
  <c r="AB647" i="2"/>
  <c r="X647" i="2"/>
  <c r="T647" i="2"/>
  <c r="G647" i="2"/>
  <c r="K647" i="2"/>
  <c r="O647" i="2"/>
  <c r="U647" i="2"/>
  <c r="Y649" i="2"/>
  <c r="X649" i="2"/>
  <c r="T649" i="2"/>
  <c r="P649" i="2"/>
  <c r="L649" i="2"/>
  <c r="H649" i="2"/>
  <c r="D649" i="2"/>
  <c r="AA649" i="2"/>
  <c r="V649" i="2"/>
  <c r="R649" i="2"/>
  <c r="N649" i="2"/>
  <c r="J649" i="2"/>
  <c r="F649" i="2"/>
  <c r="K649" i="2"/>
  <c r="S649" i="2"/>
  <c r="AB649" i="2"/>
  <c r="Y759" i="2"/>
  <c r="U759" i="2"/>
  <c r="Q759" i="2"/>
  <c r="M759" i="2"/>
  <c r="I759" i="2"/>
  <c r="E759" i="2"/>
  <c r="AB759" i="2"/>
  <c r="W759" i="2"/>
  <c r="R759" i="2"/>
  <c r="L759" i="2"/>
  <c r="G759" i="2"/>
  <c r="Z759" i="2"/>
  <c r="T759" i="2"/>
  <c r="O759" i="2"/>
  <c r="J759" i="2"/>
  <c r="D759" i="2"/>
  <c r="N759" i="2"/>
  <c r="X759" i="2"/>
  <c r="Z773" i="2"/>
  <c r="V773" i="2"/>
  <c r="R773" i="2"/>
  <c r="N773" i="2"/>
  <c r="J773" i="2"/>
  <c r="F773" i="2"/>
  <c r="Y773" i="2"/>
  <c r="T773" i="2"/>
  <c r="O773" i="2"/>
  <c r="I773" i="2"/>
  <c r="D773" i="2"/>
  <c r="AB773" i="2"/>
  <c r="W773" i="2"/>
  <c r="Q773" i="2"/>
  <c r="L773" i="2"/>
  <c r="G773" i="2"/>
  <c r="M773" i="2"/>
  <c r="X773" i="2"/>
  <c r="AB781" i="2"/>
  <c r="X781" i="2"/>
  <c r="T781" i="2"/>
  <c r="P781" i="2"/>
  <c r="L781" i="2"/>
  <c r="H781" i="2"/>
  <c r="D781" i="2"/>
  <c r="Z781" i="2"/>
  <c r="U781" i="2"/>
  <c r="O781" i="2"/>
  <c r="J781" i="2"/>
  <c r="E781" i="2"/>
  <c r="W781" i="2"/>
  <c r="Q781" i="2"/>
  <c r="I781" i="2"/>
  <c r="AA781" i="2"/>
  <c r="S781" i="2"/>
  <c r="M781" i="2"/>
  <c r="F781" i="2"/>
  <c r="R781" i="2"/>
  <c r="Y791" i="2"/>
  <c r="U791" i="2"/>
  <c r="Q791" i="2"/>
  <c r="M791" i="2"/>
  <c r="I791" i="2"/>
  <c r="E791" i="2"/>
  <c r="AB791" i="2"/>
  <c r="W791" i="2"/>
  <c r="R791" i="2"/>
  <c r="L791" i="2"/>
  <c r="G791" i="2"/>
  <c r="V791" i="2"/>
  <c r="O791" i="2"/>
  <c r="H791" i="2"/>
  <c r="AA791" i="2"/>
  <c r="T791" i="2"/>
  <c r="N791" i="2"/>
  <c r="F791" i="2"/>
  <c r="Z791" i="2"/>
  <c r="S791" i="2"/>
  <c r="K791" i="2"/>
  <c r="D791" i="2"/>
  <c r="Y898" i="2"/>
  <c r="U898" i="2"/>
  <c r="Q898" i="2"/>
  <c r="M898" i="2"/>
  <c r="I898" i="2"/>
  <c r="E898" i="2"/>
  <c r="AB898" i="2"/>
  <c r="X898" i="2"/>
  <c r="T898" i="2"/>
  <c r="P898" i="2"/>
  <c r="L898" i="2"/>
  <c r="H898" i="2"/>
  <c r="D898" i="2"/>
  <c r="Z898" i="2"/>
  <c r="R898" i="2"/>
  <c r="J898" i="2"/>
  <c r="W898" i="2"/>
  <c r="O898" i="2"/>
  <c r="G898" i="2"/>
  <c r="N898" i="2"/>
  <c r="AA898" i="2"/>
  <c r="K898" i="2"/>
  <c r="V898" i="2"/>
  <c r="F898" i="2"/>
  <c r="Y1005" i="2"/>
  <c r="U1005" i="2"/>
  <c r="Q1005" i="2"/>
  <c r="M1005" i="2"/>
  <c r="I1005" i="2"/>
  <c r="E1005" i="2"/>
  <c r="X1005" i="2"/>
  <c r="S1005" i="2"/>
  <c r="N1005" i="2"/>
  <c r="H1005" i="2"/>
  <c r="AB1005" i="2"/>
  <c r="W1005" i="2"/>
  <c r="R1005" i="2"/>
  <c r="L1005" i="2"/>
  <c r="G1005" i="2"/>
  <c r="AA1005" i="2"/>
  <c r="P1005" i="2"/>
  <c r="F1005" i="2"/>
  <c r="Z1005" i="2"/>
  <c r="O1005" i="2"/>
  <c r="T1005" i="2"/>
  <c r="K1005" i="2"/>
  <c r="J1005" i="2"/>
  <c r="D591" i="2"/>
  <c r="H591" i="2"/>
  <c r="L591" i="2"/>
  <c r="P591" i="2"/>
  <c r="T591" i="2"/>
  <c r="X591" i="2"/>
  <c r="D595" i="2"/>
  <c r="H595" i="2"/>
  <c r="L595" i="2"/>
  <c r="P595" i="2"/>
  <c r="T595" i="2"/>
  <c r="X595" i="2"/>
  <c r="D603" i="2"/>
  <c r="H603" i="2"/>
  <c r="L603" i="2"/>
  <c r="P603" i="2"/>
  <c r="T603" i="2"/>
  <c r="X603" i="2"/>
  <c r="D607" i="2"/>
  <c r="H607" i="2"/>
  <c r="L607" i="2"/>
  <c r="P607" i="2"/>
  <c r="T607" i="2"/>
  <c r="X607" i="2"/>
  <c r="D611" i="2"/>
  <c r="H611" i="2"/>
  <c r="L611" i="2"/>
  <c r="P611" i="2"/>
  <c r="T611" i="2"/>
  <c r="X611" i="2"/>
  <c r="D615" i="2"/>
  <c r="H615" i="2"/>
  <c r="L615" i="2"/>
  <c r="P615" i="2"/>
  <c r="T615" i="2"/>
  <c r="X615" i="2"/>
  <c r="D619" i="2"/>
  <c r="H619" i="2"/>
  <c r="L619" i="2"/>
  <c r="P619" i="2"/>
  <c r="T619" i="2"/>
  <c r="X619" i="2"/>
  <c r="D623" i="2"/>
  <c r="H623" i="2"/>
  <c r="L623" i="2"/>
  <c r="P623" i="2"/>
  <c r="T623" i="2"/>
  <c r="X623" i="2"/>
  <c r="D627" i="2"/>
  <c r="H627" i="2"/>
  <c r="L627" i="2"/>
  <c r="P627" i="2"/>
  <c r="T627" i="2"/>
  <c r="X627" i="2"/>
  <c r="D631" i="2"/>
  <c r="H631" i="2"/>
  <c r="L631" i="2"/>
  <c r="P631" i="2"/>
  <c r="T631" i="2"/>
  <c r="X631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3" i="2"/>
  <c r="H643" i="2"/>
  <c r="L643" i="2"/>
  <c r="P643" i="2"/>
  <c r="T643" i="2"/>
  <c r="X643" i="2"/>
  <c r="D647" i="2"/>
  <c r="H647" i="2"/>
  <c r="L647" i="2"/>
  <c r="P647" i="2"/>
  <c r="W647" i="2"/>
  <c r="E649" i="2"/>
  <c r="M649" i="2"/>
  <c r="U649" i="2"/>
  <c r="AB757" i="2"/>
  <c r="X757" i="2"/>
  <c r="T757" i="2"/>
  <c r="P757" i="2"/>
  <c r="L757" i="2"/>
  <c r="H757" i="2"/>
  <c r="D757" i="2"/>
  <c r="W757" i="2"/>
  <c r="R757" i="2"/>
  <c r="M757" i="2"/>
  <c r="G757" i="2"/>
  <c r="Z757" i="2"/>
  <c r="U757" i="2"/>
  <c r="O757" i="2"/>
  <c r="J757" i="2"/>
  <c r="E757" i="2"/>
  <c r="N757" i="2"/>
  <c r="Y757" i="2"/>
  <c r="F759" i="2"/>
  <c r="P759" i="2"/>
  <c r="AA759" i="2"/>
  <c r="Y767" i="2"/>
  <c r="U767" i="2"/>
  <c r="Q767" i="2"/>
  <c r="M767" i="2"/>
  <c r="I767" i="2"/>
  <c r="E767" i="2"/>
  <c r="Z767" i="2"/>
  <c r="T767" i="2"/>
  <c r="O767" i="2"/>
  <c r="J767" i="2"/>
  <c r="D767" i="2"/>
  <c r="AB767" i="2"/>
  <c r="W767" i="2"/>
  <c r="R767" i="2"/>
  <c r="L767" i="2"/>
  <c r="G767" i="2"/>
  <c r="N767" i="2"/>
  <c r="X767" i="2"/>
  <c r="E773" i="2"/>
  <c r="P773" i="2"/>
  <c r="AA773" i="2"/>
  <c r="G781" i="2"/>
  <c r="V781" i="2"/>
  <c r="AB789" i="2"/>
  <c r="X789" i="2"/>
  <c r="T789" i="2"/>
  <c r="P789" i="2"/>
  <c r="L789" i="2"/>
  <c r="H789" i="2"/>
  <c r="D789" i="2"/>
  <c r="W789" i="2"/>
  <c r="R789" i="2"/>
  <c r="M789" i="2"/>
  <c r="G789" i="2"/>
  <c r="V789" i="2"/>
  <c r="O789" i="2"/>
  <c r="I789" i="2"/>
  <c r="AA789" i="2"/>
  <c r="U789" i="2"/>
  <c r="Z789" i="2"/>
  <c r="S789" i="2"/>
  <c r="K789" i="2"/>
  <c r="E789" i="2"/>
  <c r="Q789" i="2"/>
  <c r="J791" i="2"/>
  <c r="Z793" i="2"/>
  <c r="V793" i="2"/>
  <c r="R793" i="2"/>
  <c r="N793" i="2"/>
  <c r="J793" i="2"/>
  <c r="F793" i="2"/>
  <c r="AA793" i="2"/>
  <c r="U793" i="2"/>
  <c r="P793" i="2"/>
  <c r="K793" i="2"/>
  <c r="E793" i="2"/>
  <c r="W793" i="2"/>
  <c r="O793" i="2"/>
  <c r="H793" i="2"/>
  <c r="AB793" i="2"/>
  <c r="T793" i="2"/>
  <c r="M793" i="2"/>
  <c r="G793" i="2"/>
  <c r="Y793" i="2"/>
  <c r="S793" i="2"/>
  <c r="L793" i="2"/>
  <c r="D793" i="2"/>
  <c r="Y886" i="2"/>
  <c r="U886" i="2"/>
  <c r="Q886" i="2"/>
  <c r="M886" i="2"/>
  <c r="I886" i="2"/>
  <c r="E886" i="2"/>
  <c r="AB886" i="2"/>
  <c r="X886" i="2"/>
  <c r="T886" i="2"/>
  <c r="P886" i="2"/>
  <c r="L886" i="2"/>
  <c r="H886" i="2"/>
  <c r="D886" i="2"/>
  <c r="W886" i="2"/>
  <c r="O886" i="2"/>
  <c r="G886" i="2"/>
  <c r="V886" i="2"/>
  <c r="N886" i="2"/>
  <c r="F886" i="2"/>
  <c r="R886" i="2"/>
  <c r="AA886" i="2"/>
  <c r="K886" i="2"/>
  <c r="Z886" i="2"/>
  <c r="J886" i="2"/>
  <c r="S898" i="2"/>
  <c r="V1005" i="2"/>
  <c r="Y1029" i="2"/>
  <c r="U1029" i="2"/>
  <c r="Q1029" i="2"/>
  <c r="M1029" i="2"/>
  <c r="I1029" i="2"/>
  <c r="E1029" i="2"/>
  <c r="AA1029" i="2"/>
  <c r="V1029" i="2"/>
  <c r="P1029" i="2"/>
  <c r="K1029" i="2"/>
  <c r="F1029" i="2"/>
  <c r="Z1029" i="2"/>
  <c r="T1029" i="2"/>
  <c r="O1029" i="2"/>
  <c r="J1029" i="2"/>
  <c r="D1029" i="2"/>
  <c r="S1029" i="2"/>
  <c r="H1029" i="2"/>
  <c r="AB1029" i="2"/>
  <c r="R1029" i="2"/>
  <c r="G1029" i="2"/>
  <c r="W1029" i="2"/>
  <c r="K9" i="3"/>
  <c r="K10" i="3" s="1"/>
  <c r="K11" i="3" s="1"/>
  <c r="N1029" i="2"/>
  <c r="L1029" i="2"/>
  <c r="F653" i="2"/>
  <c r="K653" i="2"/>
  <c r="P653" i="2"/>
  <c r="V653" i="2"/>
  <c r="F657" i="2"/>
  <c r="K657" i="2"/>
  <c r="P657" i="2"/>
  <c r="V657" i="2"/>
  <c r="E755" i="2"/>
  <c r="J755" i="2"/>
  <c r="P755" i="2"/>
  <c r="U755" i="2"/>
  <c r="Z761" i="2"/>
  <c r="V761" i="2"/>
  <c r="R761" i="2"/>
  <c r="N761" i="2"/>
  <c r="J761" i="2"/>
  <c r="F761" i="2"/>
  <c r="H761" i="2"/>
  <c r="M761" i="2"/>
  <c r="S761" i="2"/>
  <c r="X761" i="2"/>
  <c r="AA763" i="2"/>
  <c r="W763" i="2"/>
  <c r="S763" i="2"/>
  <c r="O763" i="2"/>
  <c r="K763" i="2"/>
  <c r="G763" i="2"/>
  <c r="H763" i="2"/>
  <c r="M763" i="2"/>
  <c r="R763" i="2"/>
  <c r="X763" i="2"/>
  <c r="U769" i="2"/>
  <c r="F771" i="2"/>
  <c r="K771" i="2"/>
  <c r="Q771" i="2"/>
  <c r="V771" i="2"/>
  <c r="Z777" i="2"/>
  <c r="AA777" i="2"/>
  <c r="V777" i="2"/>
  <c r="R777" i="2"/>
  <c r="N777" i="2"/>
  <c r="J777" i="2"/>
  <c r="F777" i="2"/>
  <c r="H777" i="2"/>
  <c r="M777" i="2"/>
  <c r="S777" i="2"/>
  <c r="X777" i="2"/>
  <c r="N795" i="2"/>
  <c r="Y810" i="2"/>
  <c r="U810" i="2"/>
  <c r="Q810" i="2"/>
  <c r="M810" i="2"/>
  <c r="I810" i="2"/>
  <c r="E810" i="2"/>
  <c r="AB810" i="2"/>
  <c r="W810" i="2"/>
  <c r="R810" i="2"/>
  <c r="L810" i="2"/>
  <c r="G810" i="2"/>
  <c r="AA810" i="2"/>
  <c r="V810" i="2"/>
  <c r="P810" i="2"/>
  <c r="K810" i="2"/>
  <c r="F810" i="2"/>
  <c r="N810" i="2"/>
  <c r="X810" i="2"/>
  <c r="H814" i="2"/>
  <c r="Y818" i="2"/>
  <c r="U818" i="2"/>
  <c r="Q818" i="2"/>
  <c r="M818" i="2"/>
  <c r="I818" i="2"/>
  <c r="E818" i="2"/>
  <c r="AB818" i="2"/>
  <c r="W818" i="2"/>
  <c r="R818" i="2"/>
  <c r="L818" i="2"/>
  <c r="G818" i="2"/>
  <c r="AA818" i="2"/>
  <c r="V818" i="2"/>
  <c r="P818" i="2"/>
  <c r="K818" i="2"/>
  <c r="F818" i="2"/>
  <c r="N818" i="2"/>
  <c r="X818" i="2"/>
  <c r="H822" i="2"/>
  <c r="Y826" i="2"/>
  <c r="U826" i="2"/>
  <c r="Q826" i="2"/>
  <c r="M826" i="2"/>
  <c r="I826" i="2"/>
  <c r="E826" i="2"/>
  <c r="AB826" i="2"/>
  <c r="W826" i="2"/>
  <c r="R826" i="2"/>
  <c r="L826" i="2"/>
  <c r="G826" i="2"/>
  <c r="AA826" i="2"/>
  <c r="V826" i="2"/>
  <c r="P826" i="2"/>
  <c r="K826" i="2"/>
  <c r="F826" i="2"/>
  <c r="N826" i="2"/>
  <c r="X826" i="2"/>
  <c r="H830" i="2"/>
  <c r="Y834" i="2"/>
  <c r="U834" i="2"/>
  <c r="Q834" i="2"/>
  <c r="M834" i="2"/>
  <c r="I834" i="2"/>
  <c r="E834" i="2"/>
  <c r="AB834" i="2"/>
  <c r="W834" i="2"/>
  <c r="R834" i="2"/>
  <c r="L834" i="2"/>
  <c r="G834" i="2"/>
  <c r="AA834" i="2"/>
  <c r="V834" i="2"/>
  <c r="P834" i="2"/>
  <c r="K834" i="2"/>
  <c r="F834" i="2"/>
  <c r="N834" i="2"/>
  <c r="X834" i="2"/>
  <c r="H838" i="2"/>
  <c r="Y842" i="2"/>
  <c r="U842" i="2"/>
  <c r="Q842" i="2"/>
  <c r="M842" i="2"/>
  <c r="I842" i="2"/>
  <c r="E842" i="2"/>
  <c r="AB842" i="2"/>
  <c r="W842" i="2"/>
  <c r="R842" i="2"/>
  <c r="L842" i="2"/>
  <c r="G842" i="2"/>
  <c r="AA842" i="2"/>
  <c r="V842" i="2"/>
  <c r="P842" i="2"/>
  <c r="K842" i="2"/>
  <c r="F842" i="2"/>
  <c r="N842" i="2"/>
  <c r="X842" i="2"/>
  <c r="H846" i="2"/>
  <c r="Y850" i="2"/>
  <c r="U850" i="2"/>
  <c r="Q850" i="2"/>
  <c r="M850" i="2"/>
  <c r="I850" i="2"/>
  <c r="E850" i="2"/>
  <c r="AB850" i="2"/>
  <c r="W850" i="2"/>
  <c r="R850" i="2"/>
  <c r="L850" i="2"/>
  <c r="G850" i="2"/>
  <c r="AA850" i="2"/>
  <c r="V850" i="2"/>
  <c r="P850" i="2"/>
  <c r="K850" i="2"/>
  <c r="F850" i="2"/>
  <c r="N850" i="2"/>
  <c r="X850" i="2"/>
  <c r="H854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70" i="2"/>
  <c r="U870" i="2"/>
  <c r="Q870" i="2"/>
  <c r="M870" i="2"/>
  <c r="I870" i="2"/>
  <c r="E870" i="2"/>
  <c r="AB870" i="2"/>
  <c r="X870" i="2"/>
  <c r="T870" i="2"/>
  <c r="P870" i="2"/>
  <c r="L870" i="2"/>
  <c r="H870" i="2"/>
  <c r="D870" i="2"/>
  <c r="W870" i="2"/>
  <c r="O870" i="2"/>
  <c r="G870" i="2"/>
  <c r="V870" i="2"/>
  <c r="N870" i="2"/>
  <c r="F870" i="2"/>
  <c r="S870" i="2"/>
  <c r="Y882" i="2"/>
  <c r="U882" i="2"/>
  <c r="Q882" i="2"/>
  <c r="M882" i="2"/>
  <c r="I882" i="2"/>
  <c r="E882" i="2"/>
  <c r="AB882" i="2"/>
  <c r="X882" i="2"/>
  <c r="T882" i="2"/>
  <c r="P882" i="2"/>
  <c r="L882" i="2"/>
  <c r="H882" i="2"/>
  <c r="D882" i="2"/>
  <c r="Z882" i="2"/>
  <c r="R882" i="2"/>
  <c r="J882" i="2"/>
  <c r="W882" i="2"/>
  <c r="O882" i="2"/>
  <c r="G882" i="2"/>
  <c r="S882" i="2"/>
  <c r="K902" i="2"/>
  <c r="K914" i="2"/>
  <c r="Z1019" i="2"/>
  <c r="V1019" i="2"/>
  <c r="R1019" i="2"/>
  <c r="N1019" i="2"/>
  <c r="J1019" i="2"/>
  <c r="F1019" i="2"/>
  <c r="AA1019" i="2"/>
  <c r="U1019" i="2"/>
  <c r="P1019" i="2"/>
  <c r="K1019" i="2"/>
  <c r="E1019" i="2"/>
  <c r="Y1019" i="2"/>
  <c r="T1019" i="2"/>
  <c r="O1019" i="2"/>
  <c r="I1019" i="2"/>
  <c r="D1019" i="2"/>
  <c r="S1019" i="2"/>
  <c r="H1019" i="2"/>
  <c r="AB1019" i="2"/>
  <c r="Q1019" i="2"/>
  <c r="G1019" i="2"/>
  <c r="X1019" i="2"/>
  <c r="Y1037" i="2"/>
  <c r="U1037" i="2"/>
  <c r="Q1037" i="2"/>
  <c r="M1037" i="2"/>
  <c r="I1037" i="2"/>
  <c r="E1037" i="2"/>
  <c r="X1037" i="2"/>
  <c r="S1037" i="2"/>
  <c r="N1037" i="2"/>
  <c r="H1037" i="2"/>
  <c r="AB1037" i="2"/>
  <c r="W1037" i="2"/>
  <c r="R1037" i="2"/>
  <c r="L1037" i="2"/>
  <c r="G1037" i="2"/>
  <c r="AA1037" i="2"/>
  <c r="P1037" i="2"/>
  <c r="F1037" i="2"/>
  <c r="Z1037" i="2"/>
  <c r="O1037" i="2"/>
  <c r="D1037" i="2"/>
  <c r="V1037" i="2"/>
  <c r="Z1061" i="2"/>
  <c r="V1061" i="2"/>
  <c r="R1061" i="2"/>
  <c r="N1061" i="2"/>
  <c r="J1061" i="2"/>
  <c r="F1061" i="2"/>
  <c r="AA1061" i="2"/>
  <c r="U1061" i="2"/>
  <c r="P1061" i="2"/>
  <c r="K1061" i="2"/>
  <c r="E1061" i="2"/>
  <c r="Y1061" i="2"/>
  <c r="T1061" i="2"/>
  <c r="O1061" i="2"/>
  <c r="I1061" i="2"/>
  <c r="D1061" i="2"/>
  <c r="S1061" i="2"/>
  <c r="H1061" i="2"/>
  <c r="AB1061" i="2"/>
  <c r="Q1061" i="2"/>
  <c r="G1061" i="2"/>
  <c r="X1061" i="2"/>
  <c r="AB1179" i="2"/>
  <c r="X1179" i="2"/>
  <c r="T1179" i="2"/>
  <c r="P1179" i="2"/>
  <c r="L1179" i="2"/>
  <c r="H1179" i="2"/>
  <c r="D1179" i="2"/>
  <c r="W1179" i="2"/>
  <c r="R1179" i="2"/>
  <c r="M1179" i="2"/>
  <c r="G1179" i="2"/>
  <c r="AA1179" i="2"/>
  <c r="V1179" i="2"/>
  <c r="Q1179" i="2"/>
  <c r="K1179" i="2"/>
  <c r="F1179" i="2"/>
  <c r="Z1179" i="2"/>
  <c r="U1179" i="2"/>
  <c r="O1179" i="2"/>
  <c r="J1179" i="2"/>
  <c r="E1179" i="2"/>
  <c r="N1179" i="2"/>
  <c r="I1179" i="2"/>
  <c r="Y1179" i="2"/>
  <c r="S1179" i="2"/>
  <c r="Y866" i="2"/>
  <c r="U866" i="2"/>
  <c r="Q866" i="2"/>
  <c r="M866" i="2"/>
  <c r="I866" i="2"/>
  <c r="E866" i="2"/>
  <c r="AB866" i="2"/>
  <c r="X866" i="2"/>
  <c r="T866" i="2"/>
  <c r="P866" i="2"/>
  <c r="L866" i="2"/>
  <c r="H866" i="2"/>
  <c r="D866" i="2"/>
  <c r="Z866" i="2"/>
  <c r="R866" i="2"/>
  <c r="J866" i="2"/>
  <c r="W866" i="2"/>
  <c r="O866" i="2"/>
  <c r="G866" i="2"/>
  <c r="S866" i="2"/>
  <c r="Z1007" i="2"/>
  <c r="V1007" i="2"/>
  <c r="R1007" i="2"/>
  <c r="N1007" i="2"/>
  <c r="J1007" i="2"/>
  <c r="F1007" i="2"/>
  <c r="AB1007" i="2"/>
  <c r="W1007" i="2"/>
  <c r="Q1007" i="2"/>
  <c r="L1007" i="2"/>
  <c r="G1007" i="2"/>
  <c r="AA1007" i="2"/>
  <c r="U1007" i="2"/>
  <c r="P1007" i="2"/>
  <c r="K1007" i="2"/>
  <c r="E1007" i="2"/>
  <c r="S1007" i="2"/>
  <c r="H1007" i="2"/>
  <c r="Y1007" i="2"/>
  <c r="O1007" i="2"/>
  <c r="D1007" i="2"/>
  <c r="X1007" i="2"/>
  <c r="J1123" i="2"/>
  <c r="E1123" i="2"/>
  <c r="I1123" i="2"/>
  <c r="G9" i="3"/>
  <c r="G10" i="3" s="1"/>
  <c r="G11" i="3" s="1"/>
  <c r="G1123" i="2"/>
  <c r="L1123" i="2"/>
  <c r="F1123" i="2"/>
  <c r="Y653" i="2"/>
  <c r="U653" i="2"/>
  <c r="Q653" i="2"/>
  <c r="M653" i="2"/>
  <c r="I653" i="2"/>
  <c r="E653" i="2"/>
  <c r="H653" i="2"/>
  <c r="N653" i="2"/>
  <c r="S653" i="2"/>
  <c r="X653" i="2"/>
  <c r="Y657" i="2"/>
  <c r="U657" i="2"/>
  <c r="Q657" i="2"/>
  <c r="M657" i="2"/>
  <c r="I657" i="2"/>
  <c r="E657" i="2"/>
  <c r="H657" i="2"/>
  <c r="N657" i="2"/>
  <c r="S657" i="2"/>
  <c r="X657" i="2"/>
  <c r="AA755" i="2"/>
  <c r="W755" i="2"/>
  <c r="S755" i="2"/>
  <c r="O755" i="2"/>
  <c r="K755" i="2"/>
  <c r="G755" i="2"/>
  <c r="H755" i="2"/>
  <c r="M755" i="2"/>
  <c r="R755" i="2"/>
  <c r="X755" i="2"/>
  <c r="U761" i="2"/>
  <c r="AA761" i="2"/>
  <c r="J763" i="2"/>
  <c r="P763" i="2"/>
  <c r="U763" i="2"/>
  <c r="Z763" i="2"/>
  <c r="Z769" i="2"/>
  <c r="V769" i="2"/>
  <c r="R769" i="2"/>
  <c r="N769" i="2"/>
  <c r="J769" i="2"/>
  <c r="F769" i="2"/>
  <c r="H769" i="2"/>
  <c r="M769" i="2"/>
  <c r="S769" i="2"/>
  <c r="X769" i="2"/>
  <c r="AB771" i="2"/>
  <c r="X771" i="2"/>
  <c r="T771" i="2"/>
  <c r="P771" i="2"/>
  <c r="L771" i="2"/>
  <c r="H771" i="2"/>
  <c r="D771" i="2"/>
  <c r="I771" i="2"/>
  <c r="N771" i="2"/>
  <c r="S771" i="2"/>
  <c r="Y771" i="2"/>
  <c r="K777" i="2"/>
  <c r="P777" i="2"/>
  <c r="U777" i="2"/>
  <c r="AB777" i="2"/>
  <c r="AB795" i="2"/>
  <c r="X795" i="2"/>
  <c r="T795" i="2"/>
  <c r="P795" i="2"/>
  <c r="L795" i="2"/>
  <c r="H795" i="2"/>
  <c r="D795" i="2"/>
  <c r="AA795" i="2"/>
  <c r="V795" i="2"/>
  <c r="Q795" i="2"/>
  <c r="K795" i="2"/>
  <c r="F795" i="2"/>
  <c r="J795" i="2"/>
  <c r="R795" i="2"/>
  <c r="Y795" i="2"/>
  <c r="Y814" i="2"/>
  <c r="U814" i="2"/>
  <c r="Q814" i="2"/>
  <c r="M814" i="2"/>
  <c r="I814" i="2"/>
  <c r="E814" i="2"/>
  <c r="AB814" i="2"/>
  <c r="W814" i="2"/>
  <c r="R814" i="2"/>
  <c r="L814" i="2"/>
  <c r="G814" i="2"/>
  <c r="AA814" i="2"/>
  <c r="V814" i="2"/>
  <c r="P814" i="2"/>
  <c r="K814" i="2"/>
  <c r="F814" i="2"/>
  <c r="N814" i="2"/>
  <c r="X814" i="2"/>
  <c r="Y822" i="2"/>
  <c r="U822" i="2"/>
  <c r="Q822" i="2"/>
  <c r="M822" i="2"/>
  <c r="I822" i="2"/>
  <c r="E822" i="2"/>
  <c r="AB822" i="2"/>
  <c r="W822" i="2"/>
  <c r="R822" i="2"/>
  <c r="L822" i="2"/>
  <c r="G822" i="2"/>
  <c r="AA822" i="2"/>
  <c r="V822" i="2"/>
  <c r="P822" i="2"/>
  <c r="K822" i="2"/>
  <c r="F822" i="2"/>
  <c r="N822" i="2"/>
  <c r="X822" i="2"/>
  <c r="Y830" i="2"/>
  <c r="U830" i="2"/>
  <c r="Q830" i="2"/>
  <c r="M830" i="2"/>
  <c r="I830" i="2"/>
  <c r="E830" i="2"/>
  <c r="AB830" i="2"/>
  <c r="W830" i="2"/>
  <c r="R830" i="2"/>
  <c r="L830" i="2"/>
  <c r="G830" i="2"/>
  <c r="AA830" i="2"/>
  <c r="V830" i="2"/>
  <c r="P830" i="2"/>
  <c r="K830" i="2"/>
  <c r="F830" i="2"/>
  <c r="N830" i="2"/>
  <c r="X830" i="2"/>
  <c r="Y838" i="2"/>
  <c r="U838" i="2"/>
  <c r="Q838" i="2"/>
  <c r="M838" i="2"/>
  <c r="I838" i="2"/>
  <c r="E838" i="2"/>
  <c r="AB838" i="2"/>
  <c r="W838" i="2"/>
  <c r="R838" i="2"/>
  <c r="L838" i="2"/>
  <c r="G838" i="2"/>
  <c r="AA838" i="2"/>
  <c r="V838" i="2"/>
  <c r="P838" i="2"/>
  <c r="K838" i="2"/>
  <c r="F838" i="2"/>
  <c r="N838" i="2"/>
  <c r="X838" i="2"/>
  <c r="Y846" i="2"/>
  <c r="U846" i="2"/>
  <c r="Q846" i="2"/>
  <c r="M846" i="2"/>
  <c r="I846" i="2"/>
  <c r="E846" i="2"/>
  <c r="AB846" i="2"/>
  <c r="W846" i="2"/>
  <c r="R846" i="2"/>
  <c r="L846" i="2"/>
  <c r="G846" i="2"/>
  <c r="AA846" i="2"/>
  <c r="V846" i="2"/>
  <c r="P846" i="2"/>
  <c r="K846" i="2"/>
  <c r="F846" i="2"/>
  <c r="N846" i="2"/>
  <c r="X846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F866" i="2"/>
  <c r="V866" i="2"/>
  <c r="Y902" i="2"/>
  <c r="U902" i="2"/>
  <c r="Q902" i="2"/>
  <c r="M902" i="2"/>
  <c r="I902" i="2"/>
  <c r="E902" i="2"/>
  <c r="AB902" i="2"/>
  <c r="X902" i="2"/>
  <c r="T902" i="2"/>
  <c r="P902" i="2"/>
  <c r="L902" i="2"/>
  <c r="H902" i="2"/>
  <c r="D902" i="2"/>
  <c r="W902" i="2"/>
  <c r="O902" i="2"/>
  <c r="G902" i="2"/>
  <c r="V902" i="2"/>
  <c r="N902" i="2"/>
  <c r="F902" i="2"/>
  <c r="S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Z914" i="2"/>
  <c r="R914" i="2"/>
  <c r="J914" i="2"/>
  <c r="W914" i="2"/>
  <c r="O914" i="2"/>
  <c r="G914" i="2"/>
  <c r="S914" i="2"/>
  <c r="B11" i="3"/>
  <c r="AB999" i="2"/>
  <c r="X999" i="2"/>
  <c r="T999" i="2"/>
  <c r="P999" i="2"/>
  <c r="L999" i="2"/>
  <c r="H999" i="2"/>
  <c r="D999" i="2"/>
  <c r="W999" i="2"/>
  <c r="R999" i="2"/>
  <c r="M999" i="2"/>
  <c r="G999" i="2"/>
  <c r="AA999" i="2"/>
  <c r="V999" i="2"/>
  <c r="Q999" i="2"/>
  <c r="K999" i="2"/>
  <c r="F999" i="2"/>
  <c r="U999" i="2"/>
  <c r="J999" i="2"/>
  <c r="S999" i="2"/>
  <c r="I999" i="2"/>
  <c r="Y999" i="2"/>
  <c r="I1007" i="2"/>
  <c r="AB1079" i="2"/>
  <c r="X1079" i="2"/>
  <c r="T1079" i="2"/>
  <c r="P1079" i="2"/>
  <c r="L1079" i="2"/>
  <c r="H1079" i="2"/>
  <c r="D1079" i="2"/>
  <c r="AA1079" i="2"/>
  <c r="V1079" i="2"/>
  <c r="Q1079" i="2"/>
  <c r="K1079" i="2"/>
  <c r="F1079" i="2"/>
  <c r="Z1079" i="2"/>
  <c r="U1079" i="2"/>
  <c r="O1079" i="2"/>
  <c r="J1079" i="2"/>
  <c r="E1079" i="2"/>
  <c r="S1079" i="2"/>
  <c r="I1079" i="2"/>
  <c r="R1079" i="2"/>
  <c r="G1079" i="2"/>
  <c r="Y1079" i="2"/>
  <c r="N1123" i="2"/>
  <c r="Z1291" i="2"/>
  <c r="V1291" i="2"/>
  <c r="R1291" i="2"/>
  <c r="N1291" i="2"/>
  <c r="J1291" i="2"/>
  <c r="F1291" i="2"/>
  <c r="Y1291" i="2"/>
  <c r="U1291" i="2"/>
  <c r="Q1291" i="2"/>
  <c r="M1291" i="2"/>
  <c r="I1291" i="2"/>
  <c r="E1291" i="2"/>
  <c r="W1291" i="2"/>
  <c r="O1291" i="2"/>
  <c r="G1291" i="2"/>
  <c r="AB1291" i="2"/>
  <c r="T1291" i="2"/>
  <c r="L1291" i="2"/>
  <c r="D1291" i="2"/>
  <c r="P1291" i="2"/>
  <c r="AA1291" i="2"/>
  <c r="K1291" i="2"/>
  <c r="X1291" i="2"/>
  <c r="H1291" i="2"/>
  <c r="S1291" i="2"/>
  <c r="G651" i="2"/>
  <c r="K651" i="2"/>
  <c r="O651" i="2"/>
  <c r="S651" i="2"/>
  <c r="W651" i="2"/>
  <c r="G655" i="2"/>
  <c r="K655" i="2"/>
  <c r="O655" i="2"/>
  <c r="S655" i="2"/>
  <c r="W655" i="2"/>
  <c r="Z785" i="2"/>
  <c r="V785" i="2"/>
  <c r="R785" i="2"/>
  <c r="N785" i="2"/>
  <c r="J785" i="2"/>
  <c r="F785" i="2"/>
  <c r="H785" i="2"/>
  <c r="M785" i="2"/>
  <c r="S785" i="2"/>
  <c r="X785" i="2"/>
  <c r="AA787" i="2"/>
  <c r="W787" i="2"/>
  <c r="S787" i="2"/>
  <c r="O787" i="2"/>
  <c r="K787" i="2"/>
  <c r="G787" i="2"/>
  <c r="H787" i="2"/>
  <c r="M787" i="2"/>
  <c r="R787" i="2"/>
  <c r="X787" i="2"/>
  <c r="J862" i="2"/>
  <c r="R862" i="2"/>
  <c r="Y874" i="2"/>
  <c r="U874" i="2"/>
  <c r="Q874" i="2"/>
  <c r="M874" i="2"/>
  <c r="I874" i="2"/>
  <c r="E874" i="2"/>
  <c r="AB874" i="2"/>
  <c r="X874" i="2"/>
  <c r="T874" i="2"/>
  <c r="P874" i="2"/>
  <c r="L874" i="2"/>
  <c r="H874" i="2"/>
  <c r="D874" i="2"/>
  <c r="K874" i="2"/>
  <c r="S874" i="2"/>
  <c r="AA874" i="2"/>
  <c r="J878" i="2"/>
  <c r="R878" i="2"/>
  <c r="Y890" i="2"/>
  <c r="U890" i="2"/>
  <c r="Q890" i="2"/>
  <c r="M890" i="2"/>
  <c r="I890" i="2"/>
  <c r="E890" i="2"/>
  <c r="AB890" i="2"/>
  <c r="X890" i="2"/>
  <c r="T890" i="2"/>
  <c r="P890" i="2"/>
  <c r="L890" i="2"/>
  <c r="H890" i="2"/>
  <c r="D890" i="2"/>
  <c r="K890" i="2"/>
  <c r="S890" i="2"/>
  <c r="AA890" i="2"/>
  <c r="J894" i="2"/>
  <c r="R894" i="2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J910" i="2"/>
  <c r="R910" i="2"/>
  <c r="J1009" i="2"/>
  <c r="AB1035" i="2"/>
  <c r="X1035" i="2"/>
  <c r="T1035" i="2"/>
  <c r="P1035" i="2"/>
  <c r="L1035" i="2"/>
  <c r="H1035" i="2"/>
  <c r="D1035" i="2"/>
  <c r="Y1035" i="2"/>
  <c r="S1035" i="2"/>
  <c r="N1035" i="2"/>
  <c r="I1035" i="2"/>
  <c r="W1035" i="2"/>
  <c r="R1035" i="2"/>
  <c r="M1035" i="2"/>
  <c r="G1035" i="2"/>
  <c r="K1035" i="2"/>
  <c r="V1035" i="2"/>
  <c r="R9" i="3"/>
  <c r="R10" i="3" s="1"/>
  <c r="R11" i="3" s="1"/>
  <c r="J1057" i="2"/>
  <c r="Y1059" i="2"/>
  <c r="U1059" i="2"/>
  <c r="Q1059" i="2"/>
  <c r="M1059" i="2"/>
  <c r="I1059" i="2"/>
  <c r="E1059" i="2"/>
  <c r="AB1059" i="2"/>
  <c r="W1059" i="2"/>
  <c r="R1059" i="2"/>
  <c r="L1059" i="2"/>
  <c r="G1059" i="2"/>
  <c r="AA1059" i="2"/>
  <c r="V1059" i="2"/>
  <c r="P1059" i="2"/>
  <c r="K1059" i="2"/>
  <c r="F1059" i="2"/>
  <c r="N1059" i="2"/>
  <c r="X1059" i="2"/>
  <c r="L1063" i="2"/>
  <c r="K1067" i="2"/>
  <c r="L1077" i="2"/>
  <c r="Z1081" i="2"/>
  <c r="V1081" i="2"/>
  <c r="R1081" i="2"/>
  <c r="N1081" i="2"/>
  <c r="J1081" i="2"/>
  <c r="F1081" i="2"/>
  <c r="AB1081" i="2"/>
  <c r="W1081" i="2"/>
  <c r="Q1081" i="2"/>
  <c r="L1081" i="2"/>
  <c r="G1081" i="2"/>
  <c r="AA1081" i="2"/>
  <c r="U1081" i="2"/>
  <c r="P1081" i="2"/>
  <c r="K1081" i="2"/>
  <c r="E1081" i="2"/>
  <c r="M1081" i="2"/>
  <c r="X1081" i="2"/>
  <c r="Z1177" i="2"/>
  <c r="V1177" i="2"/>
  <c r="R1177" i="2"/>
  <c r="N1177" i="2"/>
  <c r="J1177" i="2"/>
  <c r="F1177" i="2"/>
  <c r="AB1177" i="2"/>
  <c r="W1177" i="2"/>
  <c r="Q1177" i="2"/>
  <c r="L1177" i="2"/>
  <c r="G1177" i="2"/>
  <c r="AA1177" i="2"/>
  <c r="U1177" i="2"/>
  <c r="P1177" i="2"/>
  <c r="K1177" i="2"/>
  <c r="E1177" i="2"/>
  <c r="Y1177" i="2"/>
  <c r="T1177" i="2"/>
  <c r="O1177" i="2"/>
  <c r="I1177" i="2"/>
  <c r="D1177" i="2"/>
  <c r="S1177" i="2"/>
  <c r="M1177" i="2"/>
  <c r="Y1223" i="2"/>
  <c r="U1223" i="2"/>
  <c r="Q1223" i="2"/>
  <c r="M1223" i="2"/>
  <c r="I1223" i="2"/>
  <c r="E1223" i="2"/>
  <c r="AB1223" i="2"/>
  <c r="X1223" i="2"/>
  <c r="T1223" i="2"/>
  <c r="P1223" i="2"/>
  <c r="L1223" i="2"/>
  <c r="H1223" i="2"/>
  <c r="D1223" i="2"/>
  <c r="Z1223" i="2"/>
  <c r="R1223" i="2"/>
  <c r="J1223" i="2"/>
  <c r="W1223" i="2"/>
  <c r="O1223" i="2"/>
  <c r="G1223" i="2"/>
  <c r="V1223" i="2"/>
  <c r="N1223" i="2"/>
  <c r="F1223" i="2"/>
  <c r="AA1223" i="2"/>
  <c r="S1223" i="2"/>
  <c r="C1328" i="2"/>
  <c r="Z1327" i="2"/>
  <c r="Z1328" i="2" s="1"/>
  <c r="V1327" i="2"/>
  <c r="V1328" i="2" s="1"/>
  <c r="R1327" i="2"/>
  <c r="R1328" i="2" s="1"/>
  <c r="N1327" i="2"/>
  <c r="N1328" i="2" s="1"/>
  <c r="J1327" i="2"/>
  <c r="J1328" i="2" s="1"/>
  <c r="F1327" i="2"/>
  <c r="F1328" i="2" s="1"/>
  <c r="AB1327" i="2"/>
  <c r="AB1328" i="2" s="1"/>
  <c r="W1327" i="2"/>
  <c r="W1328" i="2" s="1"/>
  <c r="Q1327" i="2"/>
  <c r="Q1328" i="2" s="1"/>
  <c r="L1327" i="2"/>
  <c r="L1328" i="2" s="1"/>
  <c r="G1327" i="2"/>
  <c r="G1328" i="2" s="1"/>
  <c r="AA1327" i="2"/>
  <c r="AA1328" i="2" s="1"/>
  <c r="U1327" i="2"/>
  <c r="U1328" i="2" s="1"/>
  <c r="P1327" i="2"/>
  <c r="P1328" i="2" s="1"/>
  <c r="K1327" i="2"/>
  <c r="K1328" i="2" s="1"/>
  <c r="E1327" i="2"/>
  <c r="E1328" i="2" s="1"/>
  <c r="S1327" i="2"/>
  <c r="S1328" i="2" s="1"/>
  <c r="H1327" i="2"/>
  <c r="H1328" i="2" s="1"/>
  <c r="Y1327" i="2"/>
  <c r="Y1328" i="2" s="1"/>
  <c r="O1327" i="2"/>
  <c r="O1328" i="2" s="1"/>
  <c r="D1327" i="2"/>
  <c r="D1328" i="2" s="1"/>
  <c r="T1327" i="2"/>
  <c r="T1328" i="2" s="1"/>
  <c r="M1327" i="2"/>
  <c r="M1328" i="2" s="1"/>
  <c r="I1327" i="2"/>
  <c r="I1328" i="2" s="1"/>
  <c r="Y862" i="2"/>
  <c r="U862" i="2"/>
  <c r="Q862" i="2"/>
  <c r="M862" i="2"/>
  <c r="I862" i="2"/>
  <c r="E862" i="2"/>
  <c r="AB862" i="2"/>
  <c r="X862" i="2"/>
  <c r="T862" i="2"/>
  <c r="P862" i="2"/>
  <c r="L862" i="2"/>
  <c r="H862" i="2"/>
  <c r="D862" i="2"/>
  <c r="K862" i="2"/>
  <c r="S862" i="2"/>
  <c r="AA862" i="2"/>
  <c r="Y878" i="2"/>
  <c r="U878" i="2"/>
  <c r="Q878" i="2"/>
  <c r="M878" i="2"/>
  <c r="I878" i="2"/>
  <c r="E878" i="2"/>
  <c r="AB878" i="2"/>
  <c r="X878" i="2"/>
  <c r="T878" i="2"/>
  <c r="P878" i="2"/>
  <c r="L878" i="2"/>
  <c r="H878" i="2"/>
  <c r="D878" i="2"/>
  <c r="K878" i="2"/>
  <c r="S878" i="2"/>
  <c r="AA878" i="2"/>
  <c r="Y894" i="2"/>
  <c r="U894" i="2"/>
  <c r="Q894" i="2"/>
  <c r="M894" i="2"/>
  <c r="I894" i="2"/>
  <c r="E894" i="2"/>
  <c r="AB894" i="2"/>
  <c r="X894" i="2"/>
  <c r="T894" i="2"/>
  <c r="P894" i="2"/>
  <c r="L894" i="2"/>
  <c r="H894" i="2"/>
  <c r="D894" i="2"/>
  <c r="K894" i="2"/>
  <c r="S894" i="2"/>
  <c r="AA894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K910" i="2"/>
  <c r="S910" i="2"/>
  <c r="AA910" i="2"/>
  <c r="AB1009" i="2"/>
  <c r="X1009" i="2"/>
  <c r="T1009" i="2"/>
  <c r="P1009" i="2"/>
  <c r="L1009" i="2"/>
  <c r="H1009" i="2"/>
  <c r="D1009" i="2"/>
  <c r="W1009" i="2"/>
  <c r="R1009" i="2"/>
  <c r="M1009" i="2"/>
  <c r="G1009" i="2"/>
  <c r="AA1009" i="2"/>
  <c r="V1009" i="2"/>
  <c r="Q1009" i="2"/>
  <c r="K1009" i="2"/>
  <c r="F1009" i="2"/>
  <c r="N1009" i="2"/>
  <c r="Y1009" i="2"/>
  <c r="AB1057" i="2"/>
  <c r="X1057" i="2"/>
  <c r="T1057" i="2"/>
  <c r="P1057" i="2"/>
  <c r="L1057" i="2"/>
  <c r="H1057" i="2"/>
  <c r="D1057" i="2"/>
  <c r="W1057" i="2"/>
  <c r="R1057" i="2"/>
  <c r="M1057" i="2"/>
  <c r="G1057" i="2"/>
  <c r="AA1057" i="2"/>
  <c r="V1057" i="2"/>
  <c r="Q1057" i="2"/>
  <c r="K1057" i="2"/>
  <c r="F1057" i="2"/>
  <c r="N1057" i="2"/>
  <c r="Y1057" i="2"/>
  <c r="AA1063" i="2"/>
  <c r="W1063" i="2"/>
  <c r="S1063" i="2"/>
  <c r="O1063" i="2"/>
  <c r="K1063" i="2"/>
  <c r="G1063" i="2"/>
  <c r="Z1063" i="2"/>
  <c r="U1063" i="2"/>
  <c r="P1063" i="2"/>
  <c r="J1063" i="2"/>
  <c r="E1063" i="2"/>
  <c r="Y1063" i="2"/>
  <c r="T1063" i="2"/>
  <c r="N1063" i="2"/>
  <c r="I1063" i="2"/>
  <c r="D1063" i="2"/>
  <c r="M1063" i="2"/>
  <c r="X1063" i="2"/>
  <c r="Y1067" i="2"/>
  <c r="U1067" i="2"/>
  <c r="Q1067" i="2"/>
  <c r="M1067" i="2"/>
  <c r="I1067" i="2"/>
  <c r="E1067" i="2"/>
  <c r="Z1067" i="2"/>
  <c r="T1067" i="2"/>
  <c r="O1067" i="2"/>
  <c r="J1067" i="2"/>
  <c r="D1067" i="2"/>
  <c r="X1067" i="2"/>
  <c r="S1067" i="2"/>
  <c r="N1067" i="2"/>
  <c r="H1067" i="2"/>
  <c r="L1067" i="2"/>
  <c r="W1067" i="2"/>
  <c r="Z1077" i="2"/>
  <c r="V1077" i="2"/>
  <c r="R1077" i="2"/>
  <c r="N1077" i="2"/>
  <c r="J1077" i="2"/>
  <c r="F1077" i="2"/>
  <c r="AA1077" i="2"/>
  <c r="U1077" i="2"/>
  <c r="P1077" i="2"/>
  <c r="K1077" i="2"/>
  <c r="E1077" i="2"/>
  <c r="Y1077" i="2"/>
  <c r="T1077" i="2"/>
  <c r="O1077" i="2"/>
  <c r="I1077" i="2"/>
  <c r="D1077" i="2"/>
  <c r="M1077" i="2"/>
  <c r="X1077" i="2"/>
  <c r="Y1155" i="2"/>
  <c r="U1155" i="2"/>
  <c r="Q1155" i="2"/>
  <c r="M1155" i="2"/>
  <c r="I1155" i="2"/>
  <c r="E1155" i="2"/>
  <c r="AB1155" i="2"/>
  <c r="X1155" i="2"/>
  <c r="T1155" i="2"/>
  <c r="P1155" i="2"/>
  <c r="L1155" i="2"/>
  <c r="H1155" i="2"/>
  <c r="D1155" i="2"/>
  <c r="W1155" i="2"/>
  <c r="O1155" i="2"/>
  <c r="G1155" i="2"/>
  <c r="V1155" i="2"/>
  <c r="N1155" i="2"/>
  <c r="F1155" i="2"/>
  <c r="S1155" i="2"/>
  <c r="Z1165" i="2"/>
  <c r="V1165" i="2"/>
  <c r="R1165" i="2"/>
  <c r="N1165" i="2"/>
  <c r="J1165" i="2"/>
  <c r="F1165" i="2"/>
  <c r="Y1165" i="2"/>
  <c r="U1165" i="2"/>
  <c r="Q1165" i="2"/>
  <c r="M1165" i="2"/>
  <c r="I1165" i="2"/>
  <c r="E1165" i="2"/>
  <c r="AB1165" i="2"/>
  <c r="X1165" i="2"/>
  <c r="T1165" i="2"/>
  <c r="P1165" i="2"/>
  <c r="L1165" i="2"/>
  <c r="H1165" i="2"/>
  <c r="W1165" i="2"/>
  <c r="G1165" i="2"/>
  <c r="S1165" i="2"/>
  <c r="D1165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X1201" i="2"/>
  <c r="P1201" i="2"/>
  <c r="H1201" i="2"/>
  <c r="W1201" i="2"/>
  <c r="O1201" i="2"/>
  <c r="G1201" i="2"/>
  <c r="AB1201" i="2"/>
  <c r="T1201" i="2"/>
  <c r="L1201" i="2"/>
  <c r="D1201" i="2"/>
  <c r="S1201" i="2"/>
  <c r="K1201" i="2"/>
  <c r="Y1263" i="2"/>
  <c r="Z1263" i="2"/>
  <c r="U1263" i="2"/>
  <c r="Q1263" i="2"/>
  <c r="M1263" i="2"/>
  <c r="I1263" i="2"/>
  <c r="E1263" i="2"/>
  <c r="X1263" i="2"/>
  <c r="T1263" i="2"/>
  <c r="P1263" i="2"/>
  <c r="L1263" i="2"/>
  <c r="H1263" i="2"/>
  <c r="D1263" i="2"/>
  <c r="AA1263" i="2"/>
  <c r="R1263" i="2"/>
  <c r="J1263" i="2"/>
  <c r="W1263" i="2"/>
  <c r="O1263" i="2"/>
  <c r="G1263" i="2"/>
  <c r="V1263" i="2"/>
  <c r="N1263" i="2"/>
  <c r="F1263" i="2"/>
  <c r="AB1263" i="2"/>
  <c r="S1263" i="2"/>
  <c r="X1327" i="2"/>
  <c r="X1328" i="2" s="1"/>
  <c r="Z1015" i="2"/>
  <c r="V1015" i="2"/>
  <c r="R1015" i="2"/>
  <c r="N1015" i="2"/>
  <c r="J1015" i="2"/>
  <c r="F1015" i="2"/>
  <c r="H1015" i="2"/>
  <c r="M1015" i="2"/>
  <c r="S1015" i="2"/>
  <c r="X1015" i="2"/>
  <c r="AB1017" i="2"/>
  <c r="X1017" i="2"/>
  <c r="T1017" i="2"/>
  <c r="P1017" i="2"/>
  <c r="L1017" i="2"/>
  <c r="H1017" i="2"/>
  <c r="D1017" i="2"/>
  <c r="I1017" i="2"/>
  <c r="N1017" i="2"/>
  <c r="S1017" i="2"/>
  <c r="Y1017" i="2"/>
  <c r="Z1031" i="2"/>
  <c r="V1031" i="2"/>
  <c r="R1031" i="2"/>
  <c r="N1031" i="2"/>
  <c r="J1031" i="2"/>
  <c r="F1031" i="2"/>
  <c r="H1031" i="2"/>
  <c r="M1031" i="2"/>
  <c r="S1031" i="2"/>
  <c r="X1031" i="2"/>
  <c r="AA1033" i="2"/>
  <c r="W1033" i="2"/>
  <c r="S1033" i="2"/>
  <c r="O1033" i="2"/>
  <c r="K1033" i="2"/>
  <c r="G1033" i="2"/>
  <c r="H1033" i="2"/>
  <c r="M1033" i="2"/>
  <c r="R1033" i="2"/>
  <c r="X1033" i="2"/>
  <c r="Z1073" i="2"/>
  <c r="V1073" i="2"/>
  <c r="R1073" i="2"/>
  <c r="N1073" i="2"/>
  <c r="J1073" i="2"/>
  <c r="F1073" i="2"/>
  <c r="H1073" i="2"/>
  <c r="M1073" i="2"/>
  <c r="S1073" i="2"/>
  <c r="X1073" i="2"/>
  <c r="AB1075" i="2"/>
  <c r="X1075" i="2"/>
  <c r="T1075" i="2"/>
  <c r="P1075" i="2"/>
  <c r="L1075" i="2"/>
  <c r="H1075" i="2"/>
  <c r="D1075" i="2"/>
  <c r="I1075" i="2"/>
  <c r="N1075" i="2"/>
  <c r="S1075" i="2"/>
  <c r="Y1075" i="2"/>
  <c r="Z1089" i="2"/>
  <c r="V1089" i="2"/>
  <c r="R1089" i="2"/>
  <c r="N1089" i="2"/>
  <c r="J1089" i="2"/>
  <c r="F1089" i="2"/>
  <c r="H1089" i="2"/>
  <c r="M1089" i="2"/>
  <c r="S1089" i="2"/>
  <c r="X1089" i="2"/>
  <c r="AB1091" i="2"/>
  <c r="X1091" i="2"/>
  <c r="T1091" i="2"/>
  <c r="P1091" i="2"/>
  <c r="L1091" i="2"/>
  <c r="H1091" i="2"/>
  <c r="D1091" i="2"/>
  <c r="I1091" i="2"/>
  <c r="N1091" i="2"/>
  <c r="S1091" i="2"/>
  <c r="Y1091" i="2"/>
  <c r="Y1103" i="2"/>
  <c r="U1103" i="2"/>
  <c r="Q1103" i="2"/>
  <c r="Q1112" i="2" s="1"/>
  <c r="M1103" i="2"/>
  <c r="I1103" i="2"/>
  <c r="E1103" i="2"/>
  <c r="H1103" i="2"/>
  <c r="N1103" i="2"/>
  <c r="S1103" i="2"/>
  <c r="X1103" i="2"/>
  <c r="AB1125" i="2"/>
  <c r="AB1126" i="2" s="1"/>
  <c r="X1125" i="2"/>
  <c r="X1126" i="2" s="1"/>
  <c r="T1125" i="2"/>
  <c r="T1126" i="2" s="1"/>
  <c r="P1125" i="2"/>
  <c r="P1126" i="2" s="1"/>
  <c r="L1125" i="2"/>
  <c r="H1125" i="2"/>
  <c r="H1126" i="2" s="1"/>
  <c r="D1125" i="2"/>
  <c r="D1126" i="2" s="1"/>
  <c r="I1125" i="2"/>
  <c r="N1125" i="2"/>
  <c r="S1125" i="2"/>
  <c r="S1126" i="2" s="1"/>
  <c r="Y1125" i="2"/>
  <c r="Y1126" i="2" s="1"/>
  <c r="Y1137" i="2"/>
  <c r="U1137" i="2"/>
  <c r="Q1137" i="2"/>
  <c r="M1137" i="2"/>
  <c r="I1137" i="2"/>
  <c r="E1137" i="2"/>
  <c r="H1137" i="2"/>
  <c r="N1137" i="2"/>
  <c r="S1137" i="2"/>
  <c r="X1137" i="2"/>
  <c r="Y1141" i="2"/>
  <c r="U1141" i="2"/>
  <c r="Q1141" i="2"/>
  <c r="M1141" i="2"/>
  <c r="I1141" i="2"/>
  <c r="E1141" i="2"/>
  <c r="H1141" i="2"/>
  <c r="N1141" i="2"/>
  <c r="S1141" i="2"/>
  <c r="X1141" i="2"/>
  <c r="Z1161" i="2"/>
  <c r="V1161" i="2"/>
  <c r="R1161" i="2"/>
  <c r="N1161" i="2"/>
  <c r="J1161" i="2"/>
  <c r="F1161" i="2"/>
  <c r="Y1161" i="2"/>
  <c r="U1161" i="2"/>
  <c r="Q1161" i="2"/>
  <c r="M1161" i="2"/>
  <c r="I1161" i="2"/>
  <c r="E1161" i="2"/>
  <c r="K1161" i="2"/>
  <c r="S1161" i="2"/>
  <c r="AA1161" i="2"/>
  <c r="Y1235" i="2"/>
  <c r="U1235" i="2"/>
  <c r="Q1235" i="2"/>
  <c r="M1235" i="2"/>
  <c r="I1235" i="2"/>
  <c r="E1235" i="2"/>
  <c r="AB1235" i="2"/>
  <c r="X1235" i="2"/>
  <c r="T1235" i="2"/>
  <c r="P1235" i="2"/>
  <c r="L1235" i="2"/>
  <c r="H1235" i="2"/>
  <c r="D1235" i="2"/>
  <c r="W1235" i="2"/>
  <c r="O1235" i="2"/>
  <c r="G1235" i="2"/>
  <c r="V1235" i="2"/>
  <c r="N1235" i="2"/>
  <c r="F1235" i="2"/>
  <c r="AA1235" i="2"/>
  <c r="S1235" i="2"/>
  <c r="K1235" i="2"/>
  <c r="G808" i="2"/>
  <c r="K808" i="2"/>
  <c r="O808" i="2"/>
  <c r="S808" i="2"/>
  <c r="W808" i="2"/>
  <c r="G812" i="2"/>
  <c r="K812" i="2"/>
  <c r="O812" i="2"/>
  <c r="S812" i="2"/>
  <c r="W812" i="2"/>
  <c r="G816" i="2"/>
  <c r="K816" i="2"/>
  <c r="O816" i="2"/>
  <c r="S816" i="2"/>
  <c r="W816" i="2"/>
  <c r="G820" i="2"/>
  <c r="K820" i="2"/>
  <c r="O820" i="2"/>
  <c r="S820" i="2"/>
  <c r="W820" i="2"/>
  <c r="G824" i="2"/>
  <c r="K824" i="2"/>
  <c r="O824" i="2"/>
  <c r="S824" i="2"/>
  <c r="W824" i="2"/>
  <c r="G828" i="2"/>
  <c r="K828" i="2"/>
  <c r="O828" i="2"/>
  <c r="S828" i="2"/>
  <c r="W828" i="2"/>
  <c r="G832" i="2"/>
  <c r="K832" i="2"/>
  <c r="O832" i="2"/>
  <c r="S832" i="2"/>
  <c r="W832" i="2"/>
  <c r="G836" i="2"/>
  <c r="K836" i="2"/>
  <c r="O836" i="2"/>
  <c r="S836" i="2"/>
  <c r="W836" i="2"/>
  <c r="G840" i="2"/>
  <c r="K840" i="2"/>
  <c r="O840" i="2"/>
  <c r="S840" i="2"/>
  <c r="W840" i="2"/>
  <c r="G844" i="2"/>
  <c r="K844" i="2"/>
  <c r="O844" i="2"/>
  <c r="S844" i="2"/>
  <c r="W844" i="2"/>
  <c r="G848" i="2"/>
  <c r="K848" i="2"/>
  <c r="O848" i="2"/>
  <c r="S848" i="2"/>
  <c r="W848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Y916" i="2"/>
  <c r="U916" i="2"/>
  <c r="Q916" i="2"/>
  <c r="M916" i="2"/>
  <c r="I916" i="2"/>
  <c r="E916" i="2"/>
  <c r="H916" i="2"/>
  <c r="N916" i="2"/>
  <c r="S916" i="2"/>
  <c r="X916" i="2"/>
  <c r="Y920" i="2"/>
  <c r="U920" i="2"/>
  <c r="Q920" i="2"/>
  <c r="M920" i="2"/>
  <c r="I920" i="2"/>
  <c r="E920" i="2"/>
  <c r="H920" i="2"/>
  <c r="N920" i="2"/>
  <c r="S920" i="2"/>
  <c r="X920" i="2"/>
  <c r="Y924" i="2"/>
  <c r="U924" i="2"/>
  <c r="Q924" i="2"/>
  <c r="M924" i="2"/>
  <c r="I924" i="2"/>
  <c r="E924" i="2"/>
  <c r="H924" i="2"/>
  <c r="N924" i="2"/>
  <c r="S924" i="2"/>
  <c r="X924" i="2"/>
  <c r="Y928" i="2"/>
  <c r="U928" i="2"/>
  <c r="Q928" i="2"/>
  <c r="M928" i="2"/>
  <c r="I928" i="2"/>
  <c r="E928" i="2"/>
  <c r="H928" i="2"/>
  <c r="N928" i="2"/>
  <c r="S928" i="2"/>
  <c r="X928" i="2"/>
  <c r="Y932" i="2"/>
  <c r="U932" i="2"/>
  <c r="Q932" i="2"/>
  <c r="M932" i="2"/>
  <c r="I932" i="2"/>
  <c r="E932" i="2"/>
  <c r="H932" i="2"/>
  <c r="N932" i="2"/>
  <c r="S932" i="2"/>
  <c r="X932" i="2"/>
  <c r="Y936" i="2"/>
  <c r="U936" i="2"/>
  <c r="Q936" i="2"/>
  <c r="M936" i="2"/>
  <c r="I936" i="2"/>
  <c r="E936" i="2"/>
  <c r="H936" i="2"/>
  <c r="N936" i="2"/>
  <c r="S936" i="2"/>
  <c r="X936" i="2"/>
  <c r="Y940" i="2"/>
  <c r="U940" i="2"/>
  <c r="Q940" i="2"/>
  <c r="M940" i="2"/>
  <c r="I940" i="2"/>
  <c r="E940" i="2"/>
  <c r="H940" i="2"/>
  <c r="N940" i="2"/>
  <c r="S940" i="2"/>
  <c r="X940" i="2"/>
  <c r="Y944" i="2"/>
  <c r="U944" i="2"/>
  <c r="Q944" i="2"/>
  <c r="M944" i="2"/>
  <c r="I944" i="2"/>
  <c r="E944" i="2"/>
  <c r="H944" i="2"/>
  <c r="N944" i="2"/>
  <c r="S944" i="2"/>
  <c r="X944" i="2"/>
  <c r="Y948" i="2"/>
  <c r="U948" i="2"/>
  <c r="Q948" i="2"/>
  <c r="M948" i="2"/>
  <c r="I948" i="2"/>
  <c r="E948" i="2"/>
  <c r="H948" i="2"/>
  <c r="N948" i="2"/>
  <c r="S948" i="2"/>
  <c r="X948" i="2"/>
  <c r="Z1001" i="2"/>
  <c r="V1001" i="2"/>
  <c r="R1001" i="2"/>
  <c r="N1001" i="2"/>
  <c r="J1001" i="2"/>
  <c r="F1001" i="2"/>
  <c r="H1001" i="2"/>
  <c r="M1001" i="2"/>
  <c r="S1001" i="2"/>
  <c r="X1001" i="2"/>
  <c r="AB1003" i="2"/>
  <c r="X1003" i="2"/>
  <c r="T1003" i="2"/>
  <c r="P1003" i="2"/>
  <c r="L1003" i="2"/>
  <c r="H1003" i="2"/>
  <c r="D1003" i="2"/>
  <c r="I1003" i="2"/>
  <c r="N1003" i="2"/>
  <c r="S1003" i="2"/>
  <c r="Y1003" i="2"/>
  <c r="Z1011" i="2"/>
  <c r="V1011" i="2"/>
  <c r="R1011" i="2"/>
  <c r="N1011" i="2"/>
  <c r="J1011" i="2"/>
  <c r="F1011" i="2"/>
  <c r="H1011" i="2"/>
  <c r="M1011" i="2"/>
  <c r="S1011" i="2"/>
  <c r="X1011" i="2"/>
  <c r="AB1013" i="2"/>
  <c r="X1013" i="2"/>
  <c r="T1013" i="2"/>
  <c r="P1013" i="2"/>
  <c r="L1013" i="2"/>
  <c r="H1013" i="2"/>
  <c r="D1013" i="2"/>
  <c r="I1013" i="2"/>
  <c r="N1013" i="2"/>
  <c r="S1013" i="2"/>
  <c r="Y1013" i="2"/>
  <c r="D1015" i="2"/>
  <c r="I1015" i="2"/>
  <c r="O1015" i="2"/>
  <c r="T1015" i="2"/>
  <c r="Y1015" i="2"/>
  <c r="E1017" i="2"/>
  <c r="J1017" i="2"/>
  <c r="O1017" i="2"/>
  <c r="U1017" i="2"/>
  <c r="Z1017" i="2"/>
  <c r="D1031" i="2"/>
  <c r="I1031" i="2"/>
  <c r="O1031" i="2"/>
  <c r="T1031" i="2"/>
  <c r="Y1031" i="2"/>
  <c r="D1033" i="2"/>
  <c r="I1033" i="2"/>
  <c r="N1033" i="2"/>
  <c r="T1033" i="2"/>
  <c r="Y1033" i="2"/>
  <c r="Y1041" i="2"/>
  <c r="U1041" i="2"/>
  <c r="Q1041" i="2"/>
  <c r="M1041" i="2"/>
  <c r="I1041" i="2"/>
  <c r="E1041" i="2"/>
  <c r="H1041" i="2"/>
  <c r="N1041" i="2"/>
  <c r="S1041" i="2"/>
  <c r="X1041" i="2"/>
  <c r="Z1053" i="2"/>
  <c r="V1053" i="2"/>
  <c r="R1053" i="2"/>
  <c r="N1053" i="2"/>
  <c r="J1053" i="2"/>
  <c r="F1053" i="2"/>
  <c r="H1053" i="2"/>
  <c r="M1053" i="2"/>
  <c r="S1053" i="2"/>
  <c r="X1053" i="2"/>
  <c r="AA1055" i="2"/>
  <c r="W1055" i="2"/>
  <c r="S1055" i="2"/>
  <c r="O1055" i="2"/>
  <c r="K1055" i="2"/>
  <c r="G1055" i="2"/>
  <c r="H1055" i="2"/>
  <c r="M1055" i="2"/>
  <c r="R1055" i="2"/>
  <c r="X1055" i="2"/>
  <c r="Z1069" i="2"/>
  <c r="V1069" i="2"/>
  <c r="R1069" i="2"/>
  <c r="N1069" i="2"/>
  <c r="J1069" i="2"/>
  <c r="F1069" i="2"/>
  <c r="H1069" i="2"/>
  <c r="M1069" i="2"/>
  <c r="S1069" i="2"/>
  <c r="X1069" i="2"/>
  <c r="AB1071" i="2"/>
  <c r="X1071" i="2"/>
  <c r="T1071" i="2"/>
  <c r="P1071" i="2"/>
  <c r="L1071" i="2"/>
  <c r="H1071" i="2"/>
  <c r="D1071" i="2"/>
  <c r="I1071" i="2"/>
  <c r="N1071" i="2"/>
  <c r="S1071" i="2"/>
  <c r="Y1071" i="2"/>
  <c r="D1073" i="2"/>
  <c r="I1073" i="2"/>
  <c r="O1073" i="2"/>
  <c r="T1073" i="2"/>
  <c r="Y1073" i="2"/>
  <c r="E1075" i="2"/>
  <c r="J1075" i="2"/>
  <c r="O1075" i="2"/>
  <c r="U1075" i="2"/>
  <c r="Z1075" i="2"/>
  <c r="Z1085" i="2"/>
  <c r="V1085" i="2"/>
  <c r="R1085" i="2"/>
  <c r="N1085" i="2"/>
  <c r="J1085" i="2"/>
  <c r="F1085" i="2"/>
  <c r="H1085" i="2"/>
  <c r="M1085" i="2"/>
  <c r="S1085" i="2"/>
  <c r="X1085" i="2"/>
  <c r="AB1087" i="2"/>
  <c r="X1087" i="2"/>
  <c r="T1087" i="2"/>
  <c r="P1087" i="2"/>
  <c r="L1087" i="2"/>
  <c r="H1087" i="2"/>
  <c r="D1087" i="2"/>
  <c r="I1087" i="2"/>
  <c r="N1087" i="2"/>
  <c r="S1087" i="2"/>
  <c r="Y1087" i="2"/>
  <c r="D1089" i="2"/>
  <c r="I1089" i="2"/>
  <c r="O1089" i="2"/>
  <c r="T1089" i="2"/>
  <c r="Y1089" i="2"/>
  <c r="E1091" i="2"/>
  <c r="J1091" i="2"/>
  <c r="O1091" i="2"/>
  <c r="U1091" i="2"/>
  <c r="Z1091" i="2"/>
  <c r="D1103" i="2"/>
  <c r="J1103" i="2"/>
  <c r="O1103" i="2"/>
  <c r="T1103" i="2"/>
  <c r="Z1103" i="2"/>
  <c r="J9" i="3"/>
  <c r="J10" i="3" s="1"/>
  <c r="J11" i="3" s="1"/>
  <c r="E1125" i="2"/>
  <c r="J1125" i="2"/>
  <c r="O1125" i="2"/>
  <c r="O1126" i="2" s="1"/>
  <c r="U1125" i="2"/>
  <c r="U1126" i="2" s="1"/>
  <c r="Z1125" i="2"/>
  <c r="Z1126" i="2" s="1"/>
  <c r="D1137" i="2"/>
  <c r="J1137" i="2"/>
  <c r="O1137" i="2"/>
  <c r="T1137" i="2"/>
  <c r="Z1137" i="2"/>
  <c r="D1141" i="2"/>
  <c r="J1141" i="2"/>
  <c r="O1141" i="2"/>
  <c r="T1141" i="2"/>
  <c r="Z1141" i="2"/>
  <c r="Z1157" i="2"/>
  <c r="V1157" i="2"/>
  <c r="R1157" i="2"/>
  <c r="N1157" i="2"/>
  <c r="J1157" i="2"/>
  <c r="F1157" i="2"/>
  <c r="Y1157" i="2"/>
  <c r="U1157" i="2"/>
  <c r="Q1157" i="2"/>
  <c r="M1157" i="2"/>
  <c r="I1157" i="2"/>
  <c r="E1157" i="2"/>
  <c r="K1157" i="2"/>
  <c r="S1157" i="2"/>
  <c r="AA1157" i="2"/>
  <c r="D1161" i="2"/>
  <c r="L1161" i="2"/>
  <c r="T1161" i="2"/>
  <c r="AB1161" i="2"/>
  <c r="Z1185" i="2"/>
  <c r="V1185" i="2"/>
  <c r="R1185" i="2"/>
  <c r="N1185" i="2"/>
  <c r="J1185" i="2"/>
  <c r="F1185" i="2"/>
  <c r="Y1185" i="2"/>
  <c r="U1185" i="2"/>
  <c r="Q1185" i="2"/>
  <c r="M1185" i="2"/>
  <c r="I1185" i="2"/>
  <c r="E1185" i="2"/>
  <c r="X1185" i="2"/>
  <c r="P1185" i="2"/>
  <c r="H1185" i="2"/>
  <c r="W1185" i="2"/>
  <c r="O1185" i="2"/>
  <c r="G1185" i="2"/>
  <c r="AB1185" i="2"/>
  <c r="T1185" i="2"/>
  <c r="L1185" i="2"/>
  <c r="D1185" i="2"/>
  <c r="J1235" i="2"/>
  <c r="Y1247" i="2"/>
  <c r="U1247" i="2"/>
  <c r="Q1247" i="2"/>
  <c r="M1247" i="2"/>
  <c r="I1247" i="2"/>
  <c r="E1247" i="2"/>
  <c r="AB1247" i="2"/>
  <c r="X1247" i="2"/>
  <c r="T1247" i="2"/>
  <c r="P1247" i="2"/>
  <c r="L1247" i="2"/>
  <c r="H1247" i="2"/>
  <c r="D1247" i="2"/>
  <c r="Z1247" i="2"/>
  <c r="R1247" i="2"/>
  <c r="J1247" i="2"/>
  <c r="W1247" i="2"/>
  <c r="O1247" i="2"/>
  <c r="G1247" i="2"/>
  <c r="V1247" i="2"/>
  <c r="N1247" i="2"/>
  <c r="F1247" i="2"/>
  <c r="AB1271" i="2"/>
  <c r="X1271" i="2"/>
  <c r="T1271" i="2"/>
  <c r="P1271" i="2"/>
  <c r="L1271" i="2"/>
  <c r="H1271" i="2"/>
  <c r="D1271" i="2"/>
  <c r="Y1271" i="2"/>
  <c r="S1271" i="2"/>
  <c r="N1271" i="2"/>
  <c r="I1271" i="2"/>
  <c r="W1271" i="2"/>
  <c r="R1271" i="2"/>
  <c r="M1271" i="2"/>
  <c r="G1271" i="2"/>
  <c r="U1271" i="2"/>
  <c r="J1271" i="2"/>
  <c r="AA1271" i="2"/>
  <c r="Q1271" i="2"/>
  <c r="F1271" i="2"/>
  <c r="Z1271" i="2"/>
  <c r="O1271" i="2"/>
  <c r="E1271" i="2"/>
  <c r="Z1406" i="2"/>
  <c r="V1406" i="2"/>
  <c r="R1406" i="2"/>
  <c r="N1406" i="2"/>
  <c r="J1406" i="2"/>
  <c r="F1406" i="2"/>
  <c r="Y1406" i="2"/>
  <c r="U1406" i="2"/>
  <c r="Q1406" i="2"/>
  <c r="M1406" i="2"/>
  <c r="I1406" i="2"/>
  <c r="E1406" i="2"/>
  <c r="X1406" i="2"/>
  <c r="P1406" i="2"/>
  <c r="H1406" i="2"/>
  <c r="W1406" i="2"/>
  <c r="O1406" i="2"/>
  <c r="G1406" i="2"/>
  <c r="AA1406" i="2"/>
  <c r="K1406" i="2"/>
  <c r="T1406" i="2"/>
  <c r="D1406" i="2"/>
  <c r="AB1406" i="2"/>
  <c r="S1406" i="2"/>
  <c r="L1406" i="2"/>
  <c r="Z1173" i="2"/>
  <c r="V1173" i="2"/>
  <c r="R1173" i="2"/>
  <c r="N1173" i="2"/>
  <c r="J1173" i="2"/>
  <c r="F1173" i="2"/>
  <c r="H1173" i="2"/>
  <c r="M1173" i="2"/>
  <c r="S1173" i="2"/>
  <c r="X1173" i="2"/>
  <c r="AB1175" i="2"/>
  <c r="X1175" i="2"/>
  <c r="T1175" i="2"/>
  <c r="P1175" i="2"/>
  <c r="L1175" i="2"/>
  <c r="H1175" i="2"/>
  <c r="D1175" i="2"/>
  <c r="I1175" i="2"/>
  <c r="N1175" i="2"/>
  <c r="S1175" i="2"/>
  <c r="Y1175" i="2"/>
  <c r="Z1197" i="2"/>
  <c r="V1197" i="2"/>
  <c r="R1197" i="2"/>
  <c r="N1197" i="2"/>
  <c r="J1197" i="2"/>
  <c r="F1197" i="2"/>
  <c r="Y1197" i="2"/>
  <c r="U1197" i="2"/>
  <c r="Q1197" i="2"/>
  <c r="M1197" i="2"/>
  <c r="I1197" i="2"/>
  <c r="E1197" i="2"/>
  <c r="K1197" i="2"/>
  <c r="S1197" i="2"/>
  <c r="AA1197" i="2"/>
  <c r="Y1227" i="2"/>
  <c r="U1227" i="2"/>
  <c r="Q1227" i="2"/>
  <c r="M1227" i="2"/>
  <c r="I1227" i="2"/>
  <c r="E1227" i="2"/>
  <c r="AB1227" i="2"/>
  <c r="X1227" i="2"/>
  <c r="T1227" i="2"/>
  <c r="P1227" i="2"/>
  <c r="L1227" i="2"/>
  <c r="H1227" i="2"/>
  <c r="D1227" i="2"/>
  <c r="K1227" i="2"/>
  <c r="S1227" i="2"/>
  <c r="AA1227" i="2"/>
  <c r="AA1231" i="2"/>
  <c r="W1231" i="2"/>
  <c r="S1231" i="2"/>
  <c r="O1231" i="2"/>
  <c r="K1231" i="2"/>
  <c r="G1231" i="2"/>
  <c r="Z1231" i="2"/>
  <c r="V1231" i="2"/>
  <c r="R1231" i="2"/>
  <c r="N1231" i="2"/>
  <c r="J1231" i="2"/>
  <c r="F1231" i="2"/>
  <c r="I1231" i="2"/>
  <c r="Q1231" i="2"/>
  <c r="Y1231" i="2"/>
  <c r="Y1251" i="2"/>
  <c r="U1251" i="2"/>
  <c r="Q1251" i="2"/>
  <c r="M1251" i="2"/>
  <c r="I1251" i="2"/>
  <c r="E1251" i="2"/>
  <c r="AB1251" i="2"/>
  <c r="X1251" i="2"/>
  <c r="T1251" i="2"/>
  <c r="P1251" i="2"/>
  <c r="L1251" i="2"/>
  <c r="H1251" i="2"/>
  <c r="D1251" i="2"/>
  <c r="K1251" i="2"/>
  <c r="S1251" i="2"/>
  <c r="AA1251" i="2"/>
  <c r="AA1281" i="2"/>
  <c r="W1281" i="2"/>
  <c r="S1281" i="2"/>
  <c r="O1281" i="2"/>
  <c r="K1281" i="2"/>
  <c r="G1281" i="2"/>
  <c r="AB1281" i="2"/>
  <c r="V1281" i="2"/>
  <c r="Q1281" i="2"/>
  <c r="L1281" i="2"/>
  <c r="F1281" i="2"/>
  <c r="Z1281" i="2"/>
  <c r="U1281" i="2"/>
  <c r="P1281" i="2"/>
  <c r="J1281" i="2"/>
  <c r="E1281" i="2"/>
  <c r="M1281" i="2"/>
  <c r="X1281" i="2"/>
  <c r="Z1299" i="2"/>
  <c r="V1299" i="2"/>
  <c r="R1299" i="2"/>
  <c r="N1299" i="2"/>
  <c r="J1299" i="2"/>
  <c r="F1299" i="2"/>
  <c r="AA1299" i="2"/>
  <c r="U1299" i="2"/>
  <c r="P1299" i="2"/>
  <c r="K1299" i="2"/>
  <c r="E1299" i="2"/>
  <c r="Y1299" i="2"/>
  <c r="T1299" i="2"/>
  <c r="O1299" i="2"/>
  <c r="I1299" i="2"/>
  <c r="D1299" i="2"/>
  <c r="S1299" i="2"/>
  <c r="H1299" i="2"/>
  <c r="AB1299" i="2"/>
  <c r="Q1299" i="2"/>
  <c r="G1299" i="2"/>
  <c r="X1299" i="2"/>
  <c r="Z1303" i="2"/>
  <c r="V1303" i="2"/>
  <c r="R1303" i="2"/>
  <c r="N1303" i="2"/>
  <c r="J1303" i="2"/>
  <c r="F1303" i="2"/>
  <c r="AB1303" i="2"/>
  <c r="W1303" i="2"/>
  <c r="Q1303" i="2"/>
  <c r="L1303" i="2"/>
  <c r="G1303" i="2"/>
  <c r="AA1303" i="2"/>
  <c r="U1303" i="2"/>
  <c r="P1303" i="2"/>
  <c r="K1303" i="2"/>
  <c r="E1303" i="2"/>
  <c r="T1303" i="2"/>
  <c r="I1303" i="2"/>
  <c r="S1303" i="2"/>
  <c r="H1303" i="2"/>
  <c r="X1303" i="2"/>
  <c r="G1153" i="2"/>
  <c r="K1153" i="2"/>
  <c r="O1153" i="2"/>
  <c r="S1153" i="2"/>
  <c r="W1153" i="2"/>
  <c r="AA1153" i="2"/>
  <c r="G1159" i="2"/>
  <c r="K1159" i="2"/>
  <c r="O1159" i="2"/>
  <c r="S1159" i="2"/>
  <c r="W1159" i="2"/>
  <c r="AA1159" i="2"/>
  <c r="G1163" i="2"/>
  <c r="K1163" i="2"/>
  <c r="O1163" i="2"/>
  <c r="S1163" i="2"/>
  <c r="W1163" i="2"/>
  <c r="AA1163" i="2"/>
  <c r="AB1167" i="2"/>
  <c r="X1167" i="2"/>
  <c r="T1167" i="2"/>
  <c r="P1167" i="2"/>
  <c r="L1167" i="2"/>
  <c r="H1167" i="2"/>
  <c r="G1167" i="2"/>
  <c r="M1167" i="2"/>
  <c r="R1167" i="2"/>
  <c r="W1167" i="2"/>
  <c r="Z1169" i="2"/>
  <c r="V1169" i="2"/>
  <c r="R1169" i="2"/>
  <c r="N1169" i="2"/>
  <c r="J1169" i="2"/>
  <c r="F1169" i="2"/>
  <c r="H1169" i="2"/>
  <c r="M1169" i="2"/>
  <c r="S1169" i="2"/>
  <c r="X1169" i="2"/>
  <c r="AB1171" i="2"/>
  <c r="X1171" i="2"/>
  <c r="T1171" i="2"/>
  <c r="P1171" i="2"/>
  <c r="L1171" i="2"/>
  <c r="H1171" i="2"/>
  <c r="D1171" i="2"/>
  <c r="I1171" i="2"/>
  <c r="N1171" i="2"/>
  <c r="S1171" i="2"/>
  <c r="Y1171" i="2"/>
  <c r="D1173" i="2"/>
  <c r="I1173" i="2"/>
  <c r="O1173" i="2"/>
  <c r="T1173" i="2"/>
  <c r="Y1173" i="2"/>
  <c r="E1175" i="2"/>
  <c r="J1175" i="2"/>
  <c r="O1175" i="2"/>
  <c r="U1175" i="2"/>
  <c r="Z1175" i="2"/>
  <c r="Z1193" i="2"/>
  <c r="V1193" i="2"/>
  <c r="R1193" i="2"/>
  <c r="N1193" i="2"/>
  <c r="J1193" i="2"/>
  <c r="F1193" i="2"/>
  <c r="Y1193" i="2"/>
  <c r="U1193" i="2"/>
  <c r="Q1193" i="2"/>
  <c r="M1193" i="2"/>
  <c r="I1193" i="2"/>
  <c r="E1193" i="2"/>
  <c r="K1193" i="2"/>
  <c r="S1193" i="2"/>
  <c r="AA1193" i="2"/>
  <c r="D1197" i="2"/>
  <c r="L1197" i="2"/>
  <c r="T1197" i="2"/>
  <c r="AB1197" i="2"/>
  <c r="AB1221" i="2"/>
  <c r="X1221" i="2"/>
  <c r="T1221" i="2"/>
  <c r="P1221" i="2"/>
  <c r="L1221" i="2"/>
  <c r="H1221" i="2"/>
  <c r="D1221" i="2"/>
  <c r="AA1221" i="2"/>
  <c r="W1221" i="2"/>
  <c r="S1221" i="2"/>
  <c r="O1221" i="2"/>
  <c r="K1221" i="2"/>
  <c r="G1221" i="2"/>
  <c r="J1221" i="2"/>
  <c r="R1221" i="2"/>
  <c r="Z1221" i="2"/>
  <c r="F1227" i="2"/>
  <c r="N1227" i="2"/>
  <c r="V1227" i="2"/>
  <c r="D1231" i="2"/>
  <c r="L1231" i="2"/>
  <c r="T1231" i="2"/>
  <c r="AB1231" i="2"/>
  <c r="Y1239" i="2"/>
  <c r="U1239" i="2"/>
  <c r="Q1239" i="2"/>
  <c r="M1239" i="2"/>
  <c r="I1239" i="2"/>
  <c r="E1239" i="2"/>
  <c r="AB1239" i="2"/>
  <c r="X1239" i="2"/>
  <c r="T1239" i="2"/>
  <c r="P1239" i="2"/>
  <c r="L1239" i="2"/>
  <c r="H1239" i="2"/>
  <c r="D1239" i="2"/>
  <c r="K1239" i="2"/>
  <c r="S1239" i="2"/>
  <c r="AA1239" i="2"/>
  <c r="F1251" i="2"/>
  <c r="N1251" i="2"/>
  <c r="V1251" i="2"/>
  <c r="Y1255" i="2"/>
  <c r="U1255" i="2"/>
  <c r="Q1255" i="2"/>
  <c r="M1255" i="2"/>
  <c r="I1255" i="2"/>
  <c r="E1255" i="2"/>
  <c r="AB1255" i="2"/>
  <c r="X1255" i="2"/>
  <c r="T1255" i="2"/>
  <c r="P1255" i="2"/>
  <c r="L1255" i="2"/>
  <c r="H1255" i="2"/>
  <c r="D1255" i="2"/>
  <c r="K1255" i="2"/>
  <c r="S1255" i="2"/>
  <c r="AA1255" i="2"/>
  <c r="D1281" i="2"/>
  <c r="N1281" i="2"/>
  <c r="Y1281" i="2"/>
  <c r="L1299" i="2"/>
  <c r="D1303" i="2"/>
  <c r="Y1303" i="2"/>
  <c r="G918" i="2"/>
  <c r="K918" i="2"/>
  <c r="O918" i="2"/>
  <c r="S918" i="2"/>
  <c r="W918" i="2"/>
  <c r="G922" i="2"/>
  <c r="K922" i="2"/>
  <c r="O922" i="2"/>
  <c r="S922" i="2"/>
  <c r="W922" i="2"/>
  <c r="G926" i="2"/>
  <c r="K926" i="2"/>
  <c r="O926" i="2"/>
  <c r="S926" i="2"/>
  <c r="W926" i="2"/>
  <c r="G930" i="2"/>
  <c r="K930" i="2"/>
  <c r="O930" i="2"/>
  <c r="S930" i="2"/>
  <c r="W930" i="2"/>
  <c r="G934" i="2"/>
  <c r="K934" i="2"/>
  <c r="O934" i="2"/>
  <c r="S934" i="2"/>
  <c r="W934" i="2"/>
  <c r="G938" i="2"/>
  <c r="K938" i="2"/>
  <c r="O938" i="2"/>
  <c r="S938" i="2"/>
  <c r="W938" i="2"/>
  <c r="G942" i="2"/>
  <c r="K942" i="2"/>
  <c r="O942" i="2"/>
  <c r="S942" i="2"/>
  <c r="W942" i="2"/>
  <c r="G946" i="2"/>
  <c r="K946" i="2"/>
  <c r="O946" i="2"/>
  <c r="S946" i="2"/>
  <c r="W946" i="2"/>
  <c r="G1039" i="2"/>
  <c r="K1039" i="2"/>
  <c r="O1039" i="2"/>
  <c r="S1039" i="2"/>
  <c r="W1039" i="2"/>
  <c r="G1043" i="2"/>
  <c r="K1043" i="2"/>
  <c r="O1043" i="2"/>
  <c r="S1043" i="2"/>
  <c r="W1043" i="2"/>
  <c r="G1101" i="2"/>
  <c r="G1112" i="2" s="1"/>
  <c r="K1101" i="2"/>
  <c r="K1112" i="2" s="1"/>
  <c r="O1101" i="2"/>
  <c r="S1101" i="2"/>
  <c r="W1101" i="2"/>
  <c r="G1135" i="2"/>
  <c r="K1135" i="2"/>
  <c r="O1135" i="2"/>
  <c r="S1135" i="2"/>
  <c r="W1135" i="2"/>
  <c r="G1139" i="2"/>
  <c r="K1139" i="2"/>
  <c r="O1139" i="2"/>
  <c r="S1139" i="2"/>
  <c r="W1139" i="2"/>
  <c r="D1153" i="2"/>
  <c r="H1153" i="2"/>
  <c r="L1153" i="2"/>
  <c r="P1153" i="2"/>
  <c r="T1153" i="2"/>
  <c r="X1153" i="2"/>
  <c r="AB1153" i="2"/>
  <c r="D1159" i="2"/>
  <c r="H1159" i="2"/>
  <c r="L1159" i="2"/>
  <c r="P1159" i="2"/>
  <c r="T1159" i="2"/>
  <c r="X1159" i="2"/>
  <c r="D1163" i="2"/>
  <c r="H1163" i="2"/>
  <c r="L1163" i="2"/>
  <c r="P1163" i="2"/>
  <c r="T1163" i="2"/>
  <c r="X1163" i="2"/>
  <c r="D1167" i="2"/>
  <c r="I1167" i="2"/>
  <c r="N1167" i="2"/>
  <c r="S1167" i="2"/>
  <c r="Y1167" i="2"/>
  <c r="D1169" i="2"/>
  <c r="I1169" i="2"/>
  <c r="O1169" i="2"/>
  <c r="T1169" i="2"/>
  <c r="Y1169" i="2"/>
  <c r="E1171" i="2"/>
  <c r="J1171" i="2"/>
  <c r="O1171" i="2"/>
  <c r="U1171" i="2"/>
  <c r="Z1171" i="2"/>
  <c r="E1173" i="2"/>
  <c r="K1173" i="2"/>
  <c r="P1173" i="2"/>
  <c r="U1173" i="2"/>
  <c r="AA1173" i="2"/>
  <c r="F1175" i="2"/>
  <c r="K1175" i="2"/>
  <c r="Q1175" i="2"/>
  <c r="V1175" i="2"/>
  <c r="AA1175" i="2"/>
  <c r="Z1181" i="2"/>
  <c r="V1181" i="2"/>
  <c r="R1181" i="2"/>
  <c r="N1181" i="2"/>
  <c r="J1181" i="2"/>
  <c r="F1181" i="2"/>
  <c r="H1181" i="2"/>
  <c r="M1181" i="2"/>
  <c r="S1181" i="2"/>
  <c r="X1181" i="2"/>
  <c r="Z1189" i="2"/>
  <c r="V1189" i="2"/>
  <c r="R1189" i="2"/>
  <c r="N1189" i="2"/>
  <c r="J1189" i="2"/>
  <c r="F1189" i="2"/>
  <c r="Y1189" i="2"/>
  <c r="U1189" i="2"/>
  <c r="Q1189" i="2"/>
  <c r="M1189" i="2"/>
  <c r="I1189" i="2"/>
  <c r="E1189" i="2"/>
  <c r="K1189" i="2"/>
  <c r="S1189" i="2"/>
  <c r="AA1189" i="2"/>
  <c r="D1193" i="2"/>
  <c r="L1193" i="2"/>
  <c r="T1193" i="2"/>
  <c r="AB1193" i="2"/>
  <c r="G1197" i="2"/>
  <c r="O1197" i="2"/>
  <c r="W1197" i="2"/>
  <c r="Z1205" i="2"/>
  <c r="V1205" i="2"/>
  <c r="R1205" i="2"/>
  <c r="N1205" i="2"/>
  <c r="J1205" i="2"/>
  <c r="F1205" i="2"/>
  <c r="Y1205" i="2"/>
  <c r="U1205" i="2"/>
  <c r="Q1205" i="2"/>
  <c r="M1205" i="2"/>
  <c r="I1205" i="2"/>
  <c r="E1205" i="2"/>
  <c r="K1205" i="2"/>
  <c r="S1205" i="2"/>
  <c r="AA1205" i="2"/>
  <c r="E1221" i="2"/>
  <c r="M1221" i="2"/>
  <c r="U1221" i="2"/>
  <c r="G1227" i="2"/>
  <c r="O1227" i="2"/>
  <c r="W1227" i="2"/>
  <c r="Z1229" i="2"/>
  <c r="V1229" i="2"/>
  <c r="R1229" i="2"/>
  <c r="N1229" i="2"/>
  <c r="J1229" i="2"/>
  <c r="F1229" i="2"/>
  <c r="Y1229" i="2"/>
  <c r="U1229" i="2"/>
  <c r="Q1229" i="2"/>
  <c r="M1229" i="2"/>
  <c r="I1229" i="2"/>
  <c r="E1229" i="2"/>
  <c r="K1229" i="2"/>
  <c r="S1229" i="2"/>
  <c r="AA1229" i="2"/>
  <c r="E1231" i="2"/>
  <c r="M1231" i="2"/>
  <c r="U1231" i="2"/>
  <c r="AB1233" i="2"/>
  <c r="X1233" i="2"/>
  <c r="T1233" i="2"/>
  <c r="P1233" i="2"/>
  <c r="L1233" i="2"/>
  <c r="H1233" i="2"/>
  <c r="D1233" i="2"/>
  <c r="AA1233" i="2"/>
  <c r="W1233" i="2"/>
  <c r="S1233" i="2"/>
  <c r="O1233" i="2"/>
  <c r="K1233" i="2"/>
  <c r="G1233" i="2"/>
  <c r="J1233" i="2"/>
  <c r="R1233" i="2"/>
  <c r="Z1233" i="2"/>
  <c r="F1239" i="2"/>
  <c r="N1239" i="2"/>
  <c r="V1239" i="2"/>
  <c r="Y1243" i="2"/>
  <c r="U1243" i="2"/>
  <c r="Q1243" i="2"/>
  <c r="M1243" i="2"/>
  <c r="I1243" i="2"/>
  <c r="E1243" i="2"/>
  <c r="AB1243" i="2"/>
  <c r="X1243" i="2"/>
  <c r="T1243" i="2"/>
  <c r="P1243" i="2"/>
  <c r="L1243" i="2"/>
  <c r="H1243" i="2"/>
  <c r="D1243" i="2"/>
  <c r="K1243" i="2"/>
  <c r="S1243" i="2"/>
  <c r="AA1243" i="2"/>
  <c r="G1251" i="2"/>
  <c r="O1251" i="2"/>
  <c r="W1251" i="2"/>
  <c r="F1255" i="2"/>
  <c r="N1255" i="2"/>
  <c r="V1255" i="2"/>
  <c r="Y1259" i="2"/>
  <c r="U1259" i="2"/>
  <c r="Q1259" i="2"/>
  <c r="M1259" i="2"/>
  <c r="I1259" i="2"/>
  <c r="E1259" i="2"/>
  <c r="AB1259" i="2"/>
  <c r="X1259" i="2"/>
  <c r="T1259" i="2"/>
  <c r="P1259" i="2"/>
  <c r="L1259" i="2"/>
  <c r="H1259" i="2"/>
  <c r="D1259" i="2"/>
  <c r="K1259" i="2"/>
  <c r="S1259" i="2"/>
  <c r="AA1259" i="2"/>
  <c r="Y1273" i="2"/>
  <c r="U1273" i="2"/>
  <c r="Q1273" i="2"/>
  <c r="M1273" i="2"/>
  <c r="I1273" i="2"/>
  <c r="E1273" i="2"/>
  <c r="X1273" i="2"/>
  <c r="S1273" i="2"/>
  <c r="N1273" i="2"/>
  <c r="H1273" i="2"/>
  <c r="AB1273" i="2"/>
  <c r="W1273" i="2"/>
  <c r="R1273" i="2"/>
  <c r="L1273" i="2"/>
  <c r="G1273" i="2"/>
  <c r="K1273" i="2"/>
  <c r="V1273" i="2"/>
  <c r="Z1279" i="2"/>
  <c r="V1279" i="2"/>
  <c r="R1279" i="2"/>
  <c r="N1279" i="2"/>
  <c r="J1279" i="2"/>
  <c r="F1279" i="2"/>
  <c r="AB1279" i="2"/>
  <c r="W1279" i="2"/>
  <c r="Q1279" i="2"/>
  <c r="L1279" i="2"/>
  <c r="G1279" i="2"/>
  <c r="AA1279" i="2"/>
  <c r="U1279" i="2"/>
  <c r="P1279" i="2"/>
  <c r="K1279" i="2"/>
  <c r="E1279" i="2"/>
  <c r="M1279" i="2"/>
  <c r="X1279" i="2"/>
  <c r="H1281" i="2"/>
  <c r="R1281" i="2"/>
  <c r="M1299" i="2"/>
  <c r="M1303" i="2"/>
  <c r="Y1337" i="2"/>
  <c r="Y1347" i="2" s="1"/>
  <c r="U1337" i="2"/>
  <c r="U1347" i="2" s="1"/>
  <c r="Q1337" i="2"/>
  <c r="Q1347" i="2" s="1"/>
  <c r="M1337" i="2"/>
  <c r="M1347" i="2" s="1"/>
  <c r="I1337" i="2"/>
  <c r="I1347" i="2" s="1"/>
  <c r="E1337" i="2"/>
  <c r="E1347" i="2" s="1"/>
  <c r="AB1337" i="2"/>
  <c r="AB1347" i="2" s="1"/>
  <c r="W1337" i="2"/>
  <c r="W1347" i="2" s="1"/>
  <c r="R1337" i="2"/>
  <c r="R1347" i="2" s="1"/>
  <c r="L1337" i="2"/>
  <c r="L1347" i="2" s="1"/>
  <c r="G1337" i="2"/>
  <c r="G1347" i="2" s="1"/>
  <c r="AA1337" i="2"/>
  <c r="AA1347" i="2" s="1"/>
  <c r="V1337" i="2"/>
  <c r="V1347" i="2" s="1"/>
  <c r="P1337" i="2"/>
  <c r="P1347" i="2" s="1"/>
  <c r="K1337" i="2"/>
  <c r="K1347" i="2" s="1"/>
  <c r="F1337" i="2"/>
  <c r="F1347" i="2" s="1"/>
  <c r="S1337" i="2"/>
  <c r="S1347" i="2" s="1"/>
  <c r="H1337" i="2"/>
  <c r="H1347" i="2" s="1"/>
  <c r="Z1337" i="2"/>
  <c r="Z1347" i="2" s="1"/>
  <c r="O1337" i="2"/>
  <c r="O1347" i="2" s="1"/>
  <c r="D1337" i="2"/>
  <c r="D1347" i="2" s="1"/>
  <c r="X1337" i="2"/>
  <c r="X1347" i="2" s="1"/>
  <c r="Y1372" i="2"/>
  <c r="U1372" i="2"/>
  <c r="Q1372" i="2"/>
  <c r="M1372" i="2"/>
  <c r="I1372" i="2"/>
  <c r="E1372" i="2"/>
  <c r="AB1372" i="2"/>
  <c r="X1372" i="2"/>
  <c r="T1372" i="2"/>
  <c r="P1372" i="2"/>
  <c r="L1372" i="2"/>
  <c r="H1372" i="2"/>
  <c r="D1372" i="2"/>
  <c r="Z1372" i="2"/>
  <c r="R1372" i="2"/>
  <c r="J1372" i="2"/>
  <c r="W1372" i="2"/>
  <c r="O1372" i="2"/>
  <c r="G1372" i="2"/>
  <c r="AA1372" i="2"/>
  <c r="K1372" i="2"/>
  <c r="V1372" i="2"/>
  <c r="F1372" i="2"/>
  <c r="AA1420" i="2"/>
  <c r="W1420" i="2"/>
  <c r="S1420" i="2"/>
  <c r="O1420" i="2"/>
  <c r="K1420" i="2"/>
  <c r="G1420" i="2"/>
  <c r="Z1420" i="2"/>
  <c r="V1420" i="2"/>
  <c r="R1420" i="2"/>
  <c r="N1420" i="2"/>
  <c r="J1420" i="2"/>
  <c r="F1420" i="2"/>
  <c r="Y1420" i="2"/>
  <c r="U1420" i="2"/>
  <c r="Q1420" i="2"/>
  <c r="M1420" i="2"/>
  <c r="I1420" i="2"/>
  <c r="E1420" i="2"/>
  <c r="AB1420" i="2"/>
  <c r="L1420" i="2"/>
  <c r="X1420" i="2"/>
  <c r="H1420" i="2"/>
  <c r="P1420" i="2"/>
  <c r="D1420" i="2"/>
  <c r="G1183" i="2"/>
  <c r="K1183" i="2"/>
  <c r="O1183" i="2"/>
  <c r="S1183" i="2"/>
  <c r="W1183" i="2"/>
  <c r="AA1183" i="2"/>
  <c r="G1187" i="2"/>
  <c r="K1187" i="2"/>
  <c r="O1187" i="2"/>
  <c r="S1187" i="2"/>
  <c r="W1187" i="2"/>
  <c r="AA1187" i="2"/>
  <c r="G1191" i="2"/>
  <c r="K1191" i="2"/>
  <c r="O1191" i="2"/>
  <c r="S1191" i="2"/>
  <c r="W1191" i="2"/>
  <c r="AA1191" i="2"/>
  <c r="G1195" i="2"/>
  <c r="K1195" i="2"/>
  <c r="O1195" i="2"/>
  <c r="S1195" i="2"/>
  <c r="W1195" i="2"/>
  <c r="AA1195" i="2"/>
  <c r="G1199" i="2"/>
  <c r="K1199" i="2"/>
  <c r="O1199" i="2"/>
  <c r="S1199" i="2"/>
  <c r="W1199" i="2"/>
  <c r="AA1199" i="2"/>
  <c r="G1203" i="2"/>
  <c r="K1203" i="2"/>
  <c r="O1203" i="2"/>
  <c r="S1203" i="2"/>
  <c r="W1203" i="2"/>
  <c r="AA1203" i="2"/>
  <c r="Y1267" i="2"/>
  <c r="U1267" i="2"/>
  <c r="Q1267" i="2"/>
  <c r="M1267" i="2"/>
  <c r="I1267" i="2"/>
  <c r="E1267" i="2"/>
  <c r="H1267" i="2"/>
  <c r="N1267" i="2"/>
  <c r="S1267" i="2"/>
  <c r="X1267" i="2"/>
  <c r="AB1305" i="2"/>
  <c r="X1305" i="2"/>
  <c r="T1305" i="2"/>
  <c r="P1305" i="2"/>
  <c r="L1305" i="2"/>
  <c r="H1305" i="2"/>
  <c r="D1305" i="2"/>
  <c r="W1305" i="2"/>
  <c r="R1305" i="2"/>
  <c r="M1305" i="2"/>
  <c r="G1305" i="2"/>
  <c r="AA1305" i="2"/>
  <c r="V1305" i="2"/>
  <c r="Q1305" i="2"/>
  <c r="K1305" i="2"/>
  <c r="F1305" i="2"/>
  <c r="N1305" i="2"/>
  <c r="Y1305" i="2"/>
  <c r="AB1356" i="2"/>
  <c r="AB1357" i="2" s="1"/>
  <c r="X1356" i="2"/>
  <c r="X1357" i="2" s="1"/>
  <c r="T1356" i="2"/>
  <c r="T1357" i="2" s="1"/>
  <c r="P1356" i="2"/>
  <c r="P1357" i="2" s="1"/>
  <c r="L1356" i="2"/>
  <c r="L1357" i="2" s="1"/>
  <c r="H1356" i="2"/>
  <c r="H1357" i="2" s="1"/>
  <c r="D1356" i="2"/>
  <c r="D1357" i="2" s="1"/>
  <c r="AA1356" i="2"/>
  <c r="AA1357" i="2" s="1"/>
  <c r="V1356" i="2"/>
  <c r="V1357" i="2" s="1"/>
  <c r="Q1356" i="2"/>
  <c r="Q1357" i="2" s="1"/>
  <c r="K1356" i="2"/>
  <c r="K1357" i="2" s="1"/>
  <c r="F1356" i="2"/>
  <c r="F1357" i="2" s="1"/>
  <c r="Z1356" i="2"/>
  <c r="Z1357" i="2" s="1"/>
  <c r="U1356" i="2"/>
  <c r="U1357" i="2" s="1"/>
  <c r="O1356" i="2"/>
  <c r="O1357" i="2" s="1"/>
  <c r="J1356" i="2"/>
  <c r="J1357" i="2" s="1"/>
  <c r="E1356" i="2"/>
  <c r="E1357" i="2" s="1"/>
  <c r="N1356" i="2"/>
  <c r="N1357" i="2" s="1"/>
  <c r="Y1356" i="2"/>
  <c r="Y1357" i="2" s="1"/>
  <c r="AB1422" i="2"/>
  <c r="X1422" i="2"/>
  <c r="T1422" i="2"/>
  <c r="P1422" i="2"/>
  <c r="L1422" i="2"/>
  <c r="H1422" i="2"/>
  <c r="D1422" i="2"/>
  <c r="AA1422" i="2"/>
  <c r="W1422" i="2"/>
  <c r="S1422" i="2"/>
  <c r="O1422" i="2"/>
  <c r="K1422" i="2"/>
  <c r="G1422" i="2"/>
  <c r="Z1422" i="2"/>
  <c r="V1422" i="2"/>
  <c r="R1422" i="2"/>
  <c r="N1422" i="2"/>
  <c r="J1422" i="2"/>
  <c r="F1422" i="2"/>
  <c r="M1422" i="2"/>
  <c r="Y1422" i="2"/>
  <c r="I1422" i="2"/>
  <c r="Q1422" i="2"/>
  <c r="E1422" i="2"/>
  <c r="D1183" i="2"/>
  <c r="H1183" i="2"/>
  <c r="L1183" i="2"/>
  <c r="P1183" i="2"/>
  <c r="T1183" i="2"/>
  <c r="X1183" i="2"/>
  <c r="D1187" i="2"/>
  <c r="H1187" i="2"/>
  <c r="L1187" i="2"/>
  <c r="P1187" i="2"/>
  <c r="T1187" i="2"/>
  <c r="X1187" i="2"/>
  <c r="D1191" i="2"/>
  <c r="H1191" i="2"/>
  <c r="L1191" i="2"/>
  <c r="P1191" i="2"/>
  <c r="T1191" i="2"/>
  <c r="X1191" i="2"/>
  <c r="D1195" i="2"/>
  <c r="H1195" i="2"/>
  <c r="L1195" i="2"/>
  <c r="P1195" i="2"/>
  <c r="T1195" i="2"/>
  <c r="X1195" i="2"/>
  <c r="D1199" i="2"/>
  <c r="H1199" i="2"/>
  <c r="L1199" i="2"/>
  <c r="P1199" i="2"/>
  <c r="T1199" i="2"/>
  <c r="X1199" i="2"/>
  <c r="D1203" i="2"/>
  <c r="H1203" i="2"/>
  <c r="L1203" i="2"/>
  <c r="P1203" i="2"/>
  <c r="T1203" i="2"/>
  <c r="X1203" i="2"/>
  <c r="G1225" i="2"/>
  <c r="K1225" i="2"/>
  <c r="O1225" i="2"/>
  <c r="S1225" i="2"/>
  <c r="W1225" i="2"/>
  <c r="G1237" i="2"/>
  <c r="K1237" i="2"/>
  <c r="O1237" i="2"/>
  <c r="S1237" i="2"/>
  <c r="W1237" i="2"/>
  <c r="G1241" i="2"/>
  <c r="K1241" i="2"/>
  <c r="O1241" i="2"/>
  <c r="S1241" i="2"/>
  <c r="W1241" i="2"/>
  <c r="G1245" i="2"/>
  <c r="K1245" i="2"/>
  <c r="O1245" i="2"/>
  <c r="S1245" i="2"/>
  <c r="W1245" i="2"/>
  <c r="G1249" i="2"/>
  <c r="K1249" i="2"/>
  <c r="O1249" i="2"/>
  <c r="S1249" i="2"/>
  <c r="W1249" i="2"/>
  <c r="G1253" i="2"/>
  <c r="K1253" i="2"/>
  <c r="O1253" i="2"/>
  <c r="S1253" i="2"/>
  <c r="W1253" i="2"/>
  <c r="G1257" i="2"/>
  <c r="K1257" i="2"/>
  <c r="O1257" i="2"/>
  <c r="S1257" i="2"/>
  <c r="W1257" i="2"/>
  <c r="G1261" i="2"/>
  <c r="K1261" i="2"/>
  <c r="O1261" i="2"/>
  <c r="S1261" i="2"/>
  <c r="W1261" i="2"/>
  <c r="D1267" i="2"/>
  <c r="J1267" i="2"/>
  <c r="O1267" i="2"/>
  <c r="T1267" i="2"/>
  <c r="Z1267" i="2"/>
  <c r="Y1277" i="2"/>
  <c r="U1277" i="2"/>
  <c r="Q1277" i="2"/>
  <c r="M1277" i="2"/>
  <c r="I1277" i="2"/>
  <c r="E1277" i="2"/>
  <c r="H1277" i="2"/>
  <c r="N1277" i="2"/>
  <c r="S1277" i="2"/>
  <c r="X1277" i="2"/>
  <c r="AB1301" i="2"/>
  <c r="X1301" i="2"/>
  <c r="T1301" i="2"/>
  <c r="P1301" i="2"/>
  <c r="L1301" i="2"/>
  <c r="H1301" i="2"/>
  <c r="D1301" i="2"/>
  <c r="AA1301" i="2"/>
  <c r="V1301" i="2"/>
  <c r="Q1301" i="2"/>
  <c r="K1301" i="2"/>
  <c r="F1301" i="2"/>
  <c r="Z1301" i="2"/>
  <c r="U1301" i="2"/>
  <c r="O1301" i="2"/>
  <c r="J1301" i="2"/>
  <c r="E1301" i="2"/>
  <c r="N1301" i="2"/>
  <c r="Y1301" i="2"/>
  <c r="E1305" i="2"/>
  <c r="O1305" i="2"/>
  <c r="Z1305" i="2"/>
  <c r="G1356" i="2"/>
  <c r="G1357" i="2" s="1"/>
  <c r="R1356" i="2"/>
  <c r="R1357" i="2" s="1"/>
  <c r="Z1412" i="2"/>
  <c r="V1412" i="2"/>
  <c r="R1412" i="2"/>
  <c r="N1412" i="2"/>
  <c r="J1412" i="2"/>
  <c r="F1412" i="2"/>
  <c r="Y1412" i="2"/>
  <c r="U1412" i="2"/>
  <c r="Q1412" i="2"/>
  <c r="M1412" i="2"/>
  <c r="I1412" i="2"/>
  <c r="E1412" i="2"/>
  <c r="AB1412" i="2"/>
  <c r="X1412" i="2"/>
  <c r="T1412" i="2"/>
  <c r="AA1412" i="2"/>
  <c r="O1412" i="2"/>
  <c r="G1412" i="2"/>
  <c r="W1412" i="2"/>
  <c r="L1412" i="2"/>
  <c r="D1412" i="2"/>
  <c r="P1412" i="2"/>
  <c r="K1412" i="2"/>
  <c r="U1422" i="2"/>
  <c r="AB1293" i="2"/>
  <c r="X1293" i="2"/>
  <c r="G1293" i="2"/>
  <c r="K1293" i="2"/>
  <c r="O1293" i="2"/>
  <c r="S1293" i="2"/>
  <c r="W1293" i="2"/>
  <c r="Z1295" i="2"/>
  <c r="V1295" i="2"/>
  <c r="R1295" i="2"/>
  <c r="N1295" i="2"/>
  <c r="J1295" i="2"/>
  <c r="F1295" i="2"/>
  <c r="H1295" i="2"/>
  <c r="M1295" i="2"/>
  <c r="S1295" i="2"/>
  <c r="X1295" i="2"/>
  <c r="AB1297" i="2"/>
  <c r="X1297" i="2"/>
  <c r="T1297" i="2"/>
  <c r="P1297" i="2"/>
  <c r="L1297" i="2"/>
  <c r="H1297" i="2"/>
  <c r="D1297" i="2"/>
  <c r="I1297" i="2"/>
  <c r="N1297" i="2"/>
  <c r="S1297" i="2"/>
  <c r="Y1297" i="2"/>
  <c r="Z1408" i="2"/>
  <c r="V1408" i="2"/>
  <c r="R1408" i="2"/>
  <c r="N1408" i="2"/>
  <c r="J1408" i="2"/>
  <c r="F1408" i="2"/>
  <c r="Y1408" i="2"/>
  <c r="U1408" i="2"/>
  <c r="Q1408" i="2"/>
  <c r="AB1408" i="2"/>
  <c r="T1408" i="2"/>
  <c r="M1408" i="2"/>
  <c r="H1408" i="2"/>
  <c r="AA1408" i="2"/>
  <c r="S1408" i="2"/>
  <c r="L1408" i="2"/>
  <c r="G1408" i="2"/>
  <c r="K1408" i="2"/>
  <c r="X1408" i="2"/>
  <c r="Y1416" i="2"/>
  <c r="U1416" i="2"/>
  <c r="Q1416" i="2"/>
  <c r="M1416" i="2"/>
  <c r="I1416" i="2"/>
  <c r="E1416" i="2"/>
  <c r="AB1416" i="2"/>
  <c r="X1416" i="2"/>
  <c r="T1416" i="2"/>
  <c r="P1416" i="2"/>
  <c r="L1416" i="2"/>
  <c r="H1416" i="2"/>
  <c r="D1416" i="2"/>
  <c r="AA1416" i="2"/>
  <c r="W1416" i="2"/>
  <c r="S1416" i="2"/>
  <c r="O1416" i="2"/>
  <c r="K1416" i="2"/>
  <c r="G1416" i="2"/>
  <c r="Z1416" i="2"/>
  <c r="J1416" i="2"/>
  <c r="V1416" i="2"/>
  <c r="F1416" i="2"/>
  <c r="Z1418" i="2"/>
  <c r="V1418" i="2"/>
  <c r="R1418" i="2"/>
  <c r="N1418" i="2"/>
  <c r="J1418" i="2"/>
  <c r="F1418" i="2"/>
  <c r="Y1418" i="2"/>
  <c r="U1418" i="2"/>
  <c r="Q1418" i="2"/>
  <c r="M1418" i="2"/>
  <c r="I1418" i="2"/>
  <c r="E1418" i="2"/>
  <c r="AB1418" i="2"/>
  <c r="X1418" i="2"/>
  <c r="T1418" i="2"/>
  <c r="P1418" i="2"/>
  <c r="L1418" i="2"/>
  <c r="H1418" i="2"/>
  <c r="D1418" i="2"/>
  <c r="AA1418" i="2"/>
  <c r="K1418" i="2"/>
  <c r="W1418" i="2"/>
  <c r="G1418" i="2"/>
  <c r="G1265" i="2"/>
  <c r="K1265" i="2"/>
  <c r="O1265" i="2"/>
  <c r="S1265" i="2"/>
  <c r="W1265" i="2"/>
  <c r="G1269" i="2"/>
  <c r="K1269" i="2"/>
  <c r="O1269" i="2"/>
  <c r="S1269" i="2"/>
  <c r="W1269" i="2"/>
  <c r="G1275" i="2"/>
  <c r="K1275" i="2"/>
  <c r="O1275" i="2"/>
  <c r="S1275" i="2"/>
  <c r="W1275" i="2"/>
  <c r="D1293" i="2"/>
  <c r="H1293" i="2"/>
  <c r="L1293" i="2"/>
  <c r="P1293" i="2"/>
  <c r="T1293" i="2"/>
  <c r="Y1293" i="2"/>
  <c r="D1295" i="2"/>
  <c r="I1295" i="2"/>
  <c r="O1295" i="2"/>
  <c r="T1295" i="2"/>
  <c r="Y1295" i="2"/>
  <c r="E1297" i="2"/>
  <c r="J1297" i="2"/>
  <c r="O1297" i="2"/>
  <c r="U1297" i="2"/>
  <c r="Z1297" i="2"/>
  <c r="Y1368" i="2"/>
  <c r="U1368" i="2"/>
  <c r="Q1368" i="2"/>
  <c r="M1368" i="2"/>
  <c r="I1368" i="2"/>
  <c r="E1368" i="2"/>
  <c r="AB1368" i="2"/>
  <c r="X1368" i="2"/>
  <c r="T1368" i="2"/>
  <c r="P1368" i="2"/>
  <c r="L1368" i="2"/>
  <c r="H1368" i="2"/>
  <c r="D1368" i="2"/>
  <c r="K1368" i="2"/>
  <c r="S1368" i="2"/>
  <c r="AA1368" i="2"/>
  <c r="D1408" i="2"/>
  <c r="O1408" i="2"/>
  <c r="N1416" i="2"/>
  <c r="O1418" i="2"/>
  <c r="K1395" i="2"/>
  <c r="K1396" i="2" s="1"/>
  <c r="O1395" i="2"/>
  <c r="O1396" i="2" s="1"/>
  <c r="S1395" i="2"/>
  <c r="S1396" i="2" s="1"/>
  <c r="W1395" i="2"/>
  <c r="W1396" i="2" s="1"/>
  <c r="AA1395" i="2"/>
  <c r="AA1396" i="2" s="1"/>
  <c r="AA1426" i="2"/>
  <c r="W1426" i="2"/>
  <c r="S1426" i="2"/>
  <c r="O1426" i="2"/>
  <c r="K1426" i="2"/>
  <c r="G1426" i="2"/>
  <c r="Z1426" i="2"/>
  <c r="V1426" i="2"/>
  <c r="R1426" i="2"/>
  <c r="N1426" i="2"/>
  <c r="J1426" i="2"/>
  <c r="F1426" i="2"/>
  <c r="Y1426" i="2"/>
  <c r="U1426" i="2"/>
  <c r="Q1426" i="2"/>
  <c r="M1426" i="2"/>
  <c r="I1426" i="2"/>
  <c r="E1426" i="2"/>
  <c r="P1426" i="2"/>
  <c r="AA1428" i="2"/>
  <c r="X1428" i="2"/>
  <c r="T1428" i="2"/>
  <c r="P1428" i="2"/>
  <c r="L1428" i="2"/>
  <c r="H1428" i="2"/>
  <c r="D1428" i="2"/>
  <c r="AB1428" i="2"/>
  <c r="W1428" i="2"/>
  <c r="S1428" i="2"/>
  <c r="O1428" i="2"/>
  <c r="K1428" i="2"/>
  <c r="G1428" i="2"/>
  <c r="Z1428" i="2"/>
  <c r="V1428" i="2"/>
  <c r="R1428" i="2"/>
  <c r="N1428" i="2"/>
  <c r="J1428" i="2"/>
  <c r="F1428" i="2"/>
  <c r="Q1428" i="2"/>
  <c r="G1317" i="2"/>
  <c r="G1318" i="2" s="1"/>
  <c r="K1317" i="2"/>
  <c r="K1318" i="2" s="1"/>
  <c r="O1317" i="2"/>
  <c r="O1318" i="2" s="1"/>
  <c r="S1317" i="2"/>
  <c r="S1318" i="2" s="1"/>
  <c r="W1317" i="2"/>
  <c r="W1318" i="2" s="1"/>
  <c r="G1366" i="2"/>
  <c r="K1366" i="2"/>
  <c r="O1366" i="2"/>
  <c r="S1366" i="2"/>
  <c r="W1366" i="2"/>
  <c r="G1370" i="2"/>
  <c r="K1370" i="2"/>
  <c r="O1370" i="2"/>
  <c r="S1370" i="2"/>
  <c r="W1370" i="2"/>
  <c r="D1395" i="2"/>
  <c r="D1396" i="2" s="1"/>
  <c r="H1395" i="2"/>
  <c r="H1396" i="2" s="1"/>
  <c r="L1395" i="2"/>
  <c r="L1396" i="2" s="1"/>
  <c r="P1395" i="2"/>
  <c r="P1396" i="2" s="1"/>
  <c r="T1395" i="2"/>
  <c r="T1396" i="2" s="1"/>
  <c r="X1395" i="2"/>
  <c r="X1396" i="2" s="1"/>
  <c r="Z1424" i="2"/>
  <c r="V1424" i="2"/>
  <c r="R1424" i="2"/>
  <c r="N1424" i="2"/>
  <c r="J1424" i="2"/>
  <c r="F1424" i="2"/>
  <c r="Y1424" i="2"/>
  <c r="U1424" i="2"/>
  <c r="Q1424" i="2"/>
  <c r="M1424" i="2"/>
  <c r="I1424" i="2"/>
  <c r="E1424" i="2"/>
  <c r="AB1424" i="2"/>
  <c r="X1424" i="2"/>
  <c r="T1424" i="2"/>
  <c r="P1424" i="2"/>
  <c r="L1424" i="2"/>
  <c r="H1424" i="2"/>
  <c r="D1424" i="2"/>
  <c r="S1424" i="2"/>
  <c r="D1426" i="2"/>
  <c r="T1426" i="2"/>
  <c r="E1428" i="2"/>
  <c r="U1428" i="2"/>
  <c r="G1410" i="2"/>
  <c r="K1410" i="2"/>
  <c r="O1410" i="2"/>
  <c r="S1410" i="2"/>
  <c r="W1410" i="2"/>
  <c r="AA1410" i="2"/>
  <c r="G1414" i="2"/>
  <c r="K1414" i="2"/>
  <c r="O1414" i="2"/>
  <c r="S1414" i="2"/>
  <c r="W1414" i="2"/>
  <c r="AA1414" i="2"/>
  <c r="D1410" i="2"/>
  <c r="H1410" i="2"/>
  <c r="L1410" i="2"/>
  <c r="P1410" i="2"/>
  <c r="T1410" i="2"/>
  <c r="X1410" i="2"/>
  <c r="D1414" i="2"/>
  <c r="H1414" i="2"/>
  <c r="L1414" i="2"/>
  <c r="P1414" i="2"/>
  <c r="T1414" i="2"/>
  <c r="X1414" i="2"/>
  <c r="Z1430" i="2"/>
  <c r="V1430" i="2"/>
  <c r="R1430" i="2"/>
  <c r="N1430" i="2"/>
  <c r="J1430" i="2"/>
  <c r="Y1430" i="2"/>
  <c r="U1430" i="2"/>
  <c r="Q1430" i="2"/>
  <c r="M1430" i="2"/>
  <c r="I1430" i="2"/>
  <c r="E1430" i="2"/>
  <c r="H1430" i="2"/>
  <c r="P1430" i="2"/>
  <c r="X1430" i="2"/>
  <c r="Z460" i="2" l="1"/>
  <c r="AB460" i="2"/>
  <c r="AA460" i="2"/>
  <c r="L460" i="2"/>
  <c r="W460" i="2"/>
  <c r="X460" i="2"/>
  <c r="E460" i="2"/>
  <c r="S460" i="2"/>
  <c r="H460" i="2"/>
  <c r="O460" i="2"/>
  <c r="T460" i="2"/>
  <c r="K460" i="2"/>
  <c r="D460" i="2"/>
  <c r="N460" i="2"/>
  <c r="M460" i="2"/>
  <c r="F460" i="2"/>
  <c r="G460" i="2"/>
  <c r="P460" i="2"/>
  <c r="Y460" i="2"/>
  <c r="D989" i="2"/>
  <c r="J460" i="2"/>
  <c r="V460" i="2"/>
  <c r="U460" i="2"/>
  <c r="I460" i="2"/>
  <c r="R460" i="2"/>
  <c r="Q460" i="2"/>
  <c r="L1144" i="2"/>
  <c r="P989" i="2"/>
  <c r="AA989" i="2"/>
  <c r="W1112" i="2"/>
  <c r="Z989" i="2"/>
  <c r="J989" i="2"/>
  <c r="E989" i="2"/>
  <c r="O989" i="2"/>
  <c r="H989" i="2"/>
  <c r="K989" i="2"/>
  <c r="Y989" i="2"/>
  <c r="G989" i="2"/>
  <c r="T989" i="2"/>
  <c r="N989" i="2"/>
  <c r="I989" i="2"/>
  <c r="AB989" i="2"/>
  <c r="V989" i="2"/>
  <c r="Q989" i="2"/>
  <c r="L989" i="2"/>
  <c r="X989" i="2"/>
  <c r="F989" i="2"/>
  <c r="D746" i="2"/>
  <c r="W989" i="2"/>
  <c r="R989" i="2"/>
  <c r="S989" i="2"/>
  <c r="M989" i="2"/>
  <c r="U989" i="2"/>
  <c r="AA1144" i="2"/>
  <c r="G1144" i="2"/>
  <c r="W1144" i="2"/>
  <c r="R1144" i="2"/>
  <c r="F1144" i="2"/>
  <c r="M1144" i="2"/>
  <c r="V1144" i="2"/>
  <c r="S1144" i="2"/>
  <c r="O1144" i="2"/>
  <c r="H1144" i="2"/>
  <c r="Q1144" i="2"/>
  <c r="K1144" i="2"/>
  <c r="Z1144" i="2"/>
  <c r="U1144" i="2"/>
  <c r="P1144" i="2"/>
  <c r="J1144" i="2"/>
  <c r="E1144" i="2"/>
  <c r="Y1144" i="2"/>
  <c r="T1144" i="2"/>
  <c r="N1144" i="2"/>
  <c r="I1144" i="2"/>
  <c r="D1144" i="2"/>
  <c r="X1144" i="2"/>
  <c r="AB1144" i="2"/>
  <c r="T746" i="2"/>
  <c r="AB746" i="2"/>
  <c r="F746" i="2"/>
  <c r="H746" i="2"/>
  <c r="Y746" i="2"/>
  <c r="P746" i="2"/>
  <c r="W746" i="2"/>
  <c r="I746" i="2"/>
  <c r="S746" i="2"/>
  <c r="E746" i="2"/>
  <c r="Z746" i="2"/>
  <c r="O746" i="2"/>
  <c r="R746" i="2"/>
  <c r="K746" i="2"/>
  <c r="J746" i="2"/>
  <c r="G746" i="2"/>
  <c r="X746" i="2"/>
  <c r="N746" i="2"/>
  <c r="U746" i="2"/>
  <c r="L746" i="2"/>
  <c r="Q746" i="2"/>
  <c r="V746" i="2"/>
  <c r="AA746" i="2"/>
  <c r="M746" i="2"/>
  <c r="L1431" i="2"/>
  <c r="P1112" i="2"/>
  <c r="D1431" i="2"/>
  <c r="AB1431" i="2"/>
  <c r="I1431" i="2"/>
  <c r="S1431" i="2"/>
  <c r="M1431" i="2"/>
  <c r="E1431" i="2"/>
  <c r="T1431" i="2"/>
  <c r="Q1431" i="2"/>
  <c r="Z1431" i="2"/>
  <c r="AA1431" i="2"/>
  <c r="P1431" i="2"/>
  <c r="D798" i="2"/>
  <c r="D1212" i="2"/>
  <c r="K1431" i="2"/>
  <c r="U1431" i="2"/>
  <c r="G1431" i="2"/>
  <c r="X1431" i="2"/>
  <c r="Y1431" i="2"/>
  <c r="F1431" i="2"/>
  <c r="O1431" i="2"/>
  <c r="J1431" i="2"/>
  <c r="W1431" i="2"/>
  <c r="N1431" i="2"/>
  <c r="H1431" i="2"/>
  <c r="R1431" i="2"/>
  <c r="V1431" i="2"/>
  <c r="Z798" i="2"/>
  <c r="W798" i="2"/>
  <c r="U798" i="2"/>
  <c r="Q798" i="2"/>
  <c r="V798" i="2"/>
  <c r="J798" i="2"/>
  <c r="E798" i="2"/>
  <c r="X798" i="2"/>
  <c r="R798" i="2"/>
  <c r="T798" i="2"/>
  <c r="M798" i="2"/>
  <c r="L1375" i="2"/>
  <c r="J4" i="3" s="1"/>
  <c r="I798" i="2"/>
  <c r="H798" i="2"/>
  <c r="F1375" i="2"/>
  <c r="D4" i="3" s="1"/>
  <c r="Y798" i="2"/>
  <c r="G798" i="2"/>
  <c r="N798" i="2"/>
  <c r="AA1375" i="2"/>
  <c r="V4" i="3" s="1"/>
  <c r="K798" i="2"/>
  <c r="AA798" i="2"/>
  <c r="O798" i="2"/>
  <c r="L798" i="2"/>
  <c r="F798" i="2"/>
  <c r="P798" i="2"/>
  <c r="S798" i="2"/>
  <c r="AB798" i="2"/>
  <c r="V1375" i="2"/>
  <c r="R4" i="3" s="1"/>
  <c r="I1375" i="2"/>
  <c r="G4" i="3" s="1"/>
  <c r="Z1375" i="2"/>
  <c r="J1375" i="2"/>
  <c r="H4" i="3" s="1"/>
  <c r="M1375" i="2"/>
  <c r="K4" i="3" s="1"/>
  <c r="S1375" i="2"/>
  <c r="O1375" i="2"/>
  <c r="M4" i="3" s="1"/>
  <c r="R1375" i="2"/>
  <c r="O4" i="3" s="1"/>
  <c r="K1375" i="2"/>
  <c r="I4" i="3" s="1"/>
  <c r="D1375" i="2"/>
  <c r="B4" i="3" s="1"/>
  <c r="B5" i="3" s="1"/>
  <c r="B6" i="3" s="1"/>
  <c r="G1375" i="2"/>
  <c r="E4" i="3" s="1"/>
  <c r="X1375" i="2"/>
  <c r="T4" i="3" s="1"/>
  <c r="H1375" i="2"/>
  <c r="F4" i="3" s="1"/>
  <c r="U1375" i="2"/>
  <c r="Q4" i="3" s="1"/>
  <c r="P1375" i="2"/>
  <c r="W1375" i="2"/>
  <c r="S4" i="3" s="1"/>
  <c r="E1375" i="2"/>
  <c r="C4" i="3" s="1"/>
  <c r="AB1375" i="2"/>
  <c r="Y1375" i="2"/>
  <c r="U4" i="3" s="1"/>
  <c r="T1375" i="2"/>
  <c r="P4" i="3" s="1"/>
  <c r="Q1375" i="2"/>
  <c r="N4" i="3" s="1"/>
  <c r="N1375" i="2"/>
  <c r="L4" i="3" s="1"/>
  <c r="D1044" i="2"/>
  <c r="D1020" i="2"/>
  <c r="F21" i="2"/>
  <c r="W1308" i="2"/>
  <c r="E1212" i="2"/>
  <c r="H1308" i="2"/>
  <c r="F1308" i="2"/>
  <c r="X1308" i="2"/>
  <c r="S1308" i="2"/>
  <c r="Z1308" i="2"/>
  <c r="E1308" i="2"/>
  <c r="I1308" i="2"/>
  <c r="K1308" i="2"/>
  <c r="M1308" i="2"/>
  <c r="AA1308" i="2"/>
  <c r="Q1308" i="2"/>
  <c r="P1308" i="2"/>
  <c r="U1308" i="2"/>
  <c r="D1308" i="2"/>
  <c r="Y1308" i="2"/>
  <c r="T1308" i="2"/>
  <c r="J1308" i="2"/>
  <c r="L1308" i="2"/>
  <c r="AB1308" i="2"/>
  <c r="N1308" i="2"/>
  <c r="G1308" i="2"/>
  <c r="R1308" i="2"/>
  <c r="O1308" i="2"/>
  <c r="V1308" i="2"/>
  <c r="D1112" i="2"/>
  <c r="F1126" i="2"/>
  <c r="AB1212" i="2"/>
  <c r="M1212" i="2"/>
  <c r="O1112" i="2"/>
  <c r="Z1212" i="2"/>
  <c r="I1126" i="2"/>
  <c r="S21" i="2"/>
  <c r="M21" i="2"/>
  <c r="G21" i="2"/>
  <c r="H21" i="2"/>
  <c r="W21" i="2"/>
  <c r="R21" i="2"/>
  <c r="E1112" i="2"/>
  <c r="L1212" i="2"/>
  <c r="K1212" i="2"/>
  <c r="P1212" i="2"/>
  <c r="O1212" i="2"/>
  <c r="I1212" i="2"/>
  <c r="N1212" i="2"/>
  <c r="L21" i="2"/>
  <c r="Q21" i="2"/>
  <c r="T21" i="2"/>
  <c r="D21" i="2"/>
  <c r="N21" i="2"/>
  <c r="K21" i="2"/>
  <c r="AA21" i="2"/>
  <c r="J1112" i="2"/>
  <c r="N1112" i="2"/>
  <c r="R1212" i="2"/>
  <c r="F1212" i="2"/>
  <c r="AA1212" i="2"/>
  <c r="X1212" i="2"/>
  <c r="G1212" i="2"/>
  <c r="E1126" i="2"/>
  <c r="E21" i="2"/>
  <c r="U21" i="2"/>
  <c r="AB21" i="2"/>
  <c r="P21" i="2"/>
  <c r="V21" i="2"/>
  <c r="O21" i="2"/>
  <c r="J1212" i="2"/>
  <c r="Y1212" i="2"/>
  <c r="U1212" i="2"/>
  <c r="H1212" i="2"/>
  <c r="W1212" i="2"/>
  <c r="T1212" i="2"/>
  <c r="S1212" i="2"/>
  <c r="I21" i="2"/>
  <c r="Y21" i="2"/>
  <c r="J21" i="2"/>
  <c r="X21" i="2"/>
  <c r="Z21" i="2"/>
  <c r="Q1212" i="2"/>
  <c r="V1212" i="2"/>
  <c r="G1126" i="2"/>
  <c r="Z1112" i="2"/>
  <c r="I1112" i="2"/>
  <c r="M1112" i="2"/>
  <c r="S1112" i="2"/>
  <c r="U1112" i="2"/>
  <c r="Y1112" i="2"/>
  <c r="H1112" i="2"/>
  <c r="T1112" i="2"/>
  <c r="X1112" i="2"/>
  <c r="X1044" i="2"/>
  <c r="Q1282" i="2"/>
  <c r="F1282" i="2"/>
  <c r="Y1282" i="2"/>
  <c r="I1282" i="2"/>
  <c r="V1282" i="2"/>
  <c r="M1282" i="2"/>
  <c r="N1126" i="2"/>
  <c r="J1126" i="2"/>
  <c r="D1092" i="2"/>
  <c r="I1092" i="2"/>
  <c r="Y1092" i="2"/>
  <c r="E1092" i="2"/>
  <c r="T1092" i="2"/>
  <c r="K1092" i="2"/>
  <c r="O1092" i="2"/>
  <c r="Q1092" i="2"/>
  <c r="AA1092" i="2"/>
  <c r="U1092" i="2"/>
  <c r="P1092" i="2"/>
  <c r="L1044" i="2"/>
  <c r="AA1044" i="2"/>
  <c r="S1044" i="2"/>
  <c r="J1044" i="2"/>
  <c r="Z1020" i="2"/>
  <c r="O1020" i="2"/>
  <c r="N1020" i="2"/>
  <c r="E1020" i="2"/>
  <c r="U1020" i="2"/>
  <c r="Y1020" i="2"/>
  <c r="V1020" i="2"/>
  <c r="D1282" i="2"/>
  <c r="R1092" i="2"/>
  <c r="L1020" i="2"/>
  <c r="I1044" i="2"/>
  <c r="E1282" i="2"/>
  <c r="J1282" i="2"/>
  <c r="S1282" i="2"/>
  <c r="H1282" i="2"/>
  <c r="X1282" i="2"/>
  <c r="X1092" i="2"/>
  <c r="F1092" i="2"/>
  <c r="V1092" i="2"/>
  <c r="I1020" i="2"/>
  <c r="F1020" i="2"/>
  <c r="AA1020" i="2"/>
  <c r="W1020" i="2"/>
  <c r="P1020" i="2"/>
  <c r="L1126" i="2"/>
  <c r="N1044" i="2"/>
  <c r="R1044" i="2"/>
  <c r="Z1044" i="2"/>
  <c r="V1044" i="2"/>
  <c r="M1044" i="2"/>
  <c r="Y187" i="2"/>
  <c r="Y196" i="2" s="1"/>
  <c r="U187" i="2"/>
  <c r="U196" i="2" s="1"/>
  <c r="Q187" i="2"/>
  <c r="Q196" i="2" s="1"/>
  <c r="M187" i="2"/>
  <c r="M196" i="2" s="1"/>
  <c r="I187" i="2"/>
  <c r="I196" i="2" s="1"/>
  <c r="E187" i="2"/>
  <c r="E196" i="2" s="1"/>
  <c r="AB187" i="2"/>
  <c r="AB196" i="2" s="1"/>
  <c r="X187" i="2"/>
  <c r="X196" i="2" s="1"/>
  <c r="T187" i="2"/>
  <c r="T196" i="2" s="1"/>
  <c r="P187" i="2"/>
  <c r="P196" i="2" s="1"/>
  <c r="L187" i="2"/>
  <c r="L196" i="2" s="1"/>
  <c r="H187" i="2"/>
  <c r="H196" i="2" s="1"/>
  <c r="D187" i="2"/>
  <c r="D196" i="2" s="1"/>
  <c r="AA187" i="2"/>
  <c r="AA196" i="2" s="1"/>
  <c r="W187" i="2"/>
  <c r="W196" i="2" s="1"/>
  <c r="S187" i="2"/>
  <c r="S196" i="2" s="1"/>
  <c r="O187" i="2"/>
  <c r="O196" i="2" s="1"/>
  <c r="K187" i="2"/>
  <c r="K196" i="2" s="1"/>
  <c r="G187" i="2"/>
  <c r="G196" i="2" s="1"/>
  <c r="Z187" i="2"/>
  <c r="Z196" i="2" s="1"/>
  <c r="J187" i="2"/>
  <c r="J196" i="2" s="1"/>
  <c r="F9" i="3"/>
  <c r="F10" i="3" s="1"/>
  <c r="F11" i="3" s="1"/>
  <c r="N187" i="2"/>
  <c r="N196" i="2" s="1"/>
  <c r="V187" i="2"/>
  <c r="V196" i="2" s="1"/>
  <c r="F187" i="2"/>
  <c r="F196" i="2" s="1"/>
  <c r="R187" i="2"/>
  <c r="R196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282" i="2"/>
  <c r="R1020" i="2"/>
  <c r="G1044" i="2"/>
  <c r="P1044" i="2"/>
  <c r="G1282" i="2"/>
  <c r="AB1282" i="2"/>
  <c r="J1092" i="2"/>
  <c r="L1092" i="2"/>
  <c r="AB1092" i="2"/>
  <c r="N1282" i="2"/>
  <c r="S1020" i="2"/>
  <c r="K1020" i="2"/>
  <c r="G1020" i="2"/>
  <c r="T1020" i="2"/>
  <c r="AB1044" i="2"/>
  <c r="F1044" i="2"/>
  <c r="Q1044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282" i="2"/>
  <c r="O1282" i="2"/>
  <c r="H1092" i="2"/>
  <c r="AB1020" i="2"/>
  <c r="T1044" i="2"/>
  <c r="Y1044" i="2"/>
  <c r="W1282" i="2"/>
  <c r="L1282" i="2"/>
  <c r="S1092" i="2"/>
  <c r="Z1092" i="2"/>
  <c r="U1282" i="2"/>
  <c r="Z1282" i="2"/>
  <c r="K1282" i="2"/>
  <c r="AA1282" i="2"/>
  <c r="P1282" i="2"/>
  <c r="G1092" i="2"/>
  <c r="W1092" i="2"/>
  <c r="M1092" i="2"/>
  <c r="N1092" i="2"/>
  <c r="J1020" i="2"/>
  <c r="Q1020" i="2"/>
  <c r="M1020" i="2"/>
  <c r="H1020" i="2"/>
  <c r="X1020" i="2"/>
  <c r="W1044" i="2"/>
  <c r="H1044" i="2"/>
  <c r="O1044" i="2"/>
  <c r="K1044" i="2"/>
  <c r="E1044" i="2"/>
  <c r="U1044" i="2"/>
  <c r="D162" i="2" l="1"/>
  <c r="F162" i="2"/>
  <c r="S162" i="2"/>
  <c r="Q162" i="2"/>
  <c r="AA162" i="2"/>
  <c r="J162" i="2"/>
  <c r="Z162" i="2"/>
  <c r="M162" i="2"/>
  <c r="W162" i="2"/>
  <c r="P162" i="2"/>
  <c r="V162" i="2"/>
  <c r="O162" i="2"/>
  <c r="L162" i="2"/>
  <c r="AB162" i="2"/>
  <c r="K162" i="2"/>
  <c r="I162" i="2"/>
  <c r="R162" i="2"/>
  <c r="G162" i="2"/>
  <c r="H162" i="2"/>
  <c r="X162" i="2"/>
  <c r="Y162" i="2"/>
  <c r="E162" i="2"/>
  <c r="N162" i="2"/>
  <c r="U162" i="2"/>
  <c r="T162" i="2"/>
  <c r="M5" i="3" l="1"/>
  <c r="M6" i="3" s="1"/>
  <c r="I5" i="3"/>
  <c r="I6" i="3" s="1"/>
  <c r="J5" i="3"/>
  <c r="J6" i="3" s="1"/>
  <c r="D5" i="3"/>
  <c r="D6" i="3" s="1"/>
  <c r="U5" i="3"/>
  <c r="U6" i="3" s="1"/>
  <c r="P5" i="3"/>
  <c r="P6" i="3" s="1"/>
  <c r="S5" i="3"/>
  <c r="S6" i="3" s="1"/>
  <c r="H5" i="3"/>
  <c r="H6" i="3" s="1"/>
  <c r="N5" i="3"/>
  <c r="N6" i="3" s="1"/>
  <c r="L5" i="3"/>
  <c r="L6" i="3" s="1"/>
  <c r="G5" i="3"/>
  <c r="G6" i="3" s="1"/>
  <c r="Q5" i="3"/>
  <c r="Q6" i="3" s="1"/>
  <c r="K5" i="3"/>
  <c r="K6" i="3" s="1"/>
  <c r="E5" i="3"/>
  <c r="E6" i="3" s="1"/>
  <c r="O5" i="3"/>
  <c r="O6" i="3" s="1"/>
  <c r="V5" i="3"/>
  <c r="V6" i="3" s="1"/>
  <c r="T5" i="3"/>
  <c r="T6" i="3" s="1"/>
  <c r="R5" i="3"/>
  <c r="R6" i="3" s="1"/>
  <c r="C5" i="3"/>
  <c r="C6" i="3" s="1"/>
  <c r="F5" i="3"/>
  <c r="F6" i="3" s="1"/>
</calcChain>
</file>

<file path=xl/sharedStrings.xml><?xml version="1.0" encoding="utf-8"?>
<sst xmlns="http://schemas.openxmlformats.org/spreadsheetml/2006/main" count="1856" uniqueCount="755">
  <si>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</si>
  <si>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</si>
  <si>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</si>
  <si>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</si>
  <si>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</si>
  <si>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</si>
  <si>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</si>
  <si>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</si>
  <si>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</si>
  <si>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</si>
  <si>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</si>
  <si>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</si>
  <si>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</si>
  <si>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</si>
  <si>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</si>
  <si>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</si>
  <si>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</si>
  <si>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</si>
  <si>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</si>
  <si>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</si>
  <si>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</si>
  <si>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</si>
  <si>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</si>
  <si>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</si>
  <si>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</si>
  <si>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</si>
  <si>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</si>
  <si>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</si>
  <si>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</si>
  <si>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</si>
  <si>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</si>
  <si>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</si>
  <si>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</si>
  <si>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</si>
  <si>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</si>
  <si>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</si>
  <si>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</si>
  <si>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</si>
  <si>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</si>
  <si>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</si>
  <si>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</si>
  <si>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</si>
  <si>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</si>
  <si>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</si>
  <si>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</si>
  <si>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</si>
  <si>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</si>
  <si>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</si>
  <si>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</si>
  <si>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</si>
  <si>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</si>
  <si>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</si>
  <si>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</si>
  <si>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</si>
  <si>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</si>
  <si>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</si>
  <si>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</si>
  <si>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</si>
  <si>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</si>
  <si>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</si>
  <si>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</si>
  <si>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</si>
  <si>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</si>
  <si>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</si>
  <si>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</si>
  <si>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</si>
  <si>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</si>
  <si>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</si>
  <si>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</si>
  <si>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</si>
  <si>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</si>
  <si>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</si>
  <si>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</si>
  <si>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</si>
  <si>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</si>
  <si>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</si>
  <si>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</si>
  <si>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</si>
  <si>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</si>
  <si>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</si>
  <si>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</si>
  <si>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</si>
  <si>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</si>
  <si>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</si>
  <si>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</si>
  <si>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</si>
  <si>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</si>
  <si>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</si>
  <si>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</si>
  <si>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</si>
  <si>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</si>
  <si>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</si>
  <si>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</si>
  <si>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</si>
  <si>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</si>
  <si>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</si>
  <si>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</si>
  <si>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</si>
  <si>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</si>
  <si>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</si>
  <si>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</si>
  <si>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</si>
  <si>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</si>
  <si>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</si>
  <si>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</si>
  <si>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</si>
  <si>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</si>
  <si>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</si>
  <si>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</si>
  <si>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</si>
  <si>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</si>
  <si>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</si>
  <si>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</si>
  <si>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</si>
  <si>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</si>
  <si>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</si>
  <si>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</si>
  <si>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</si>
  <si>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</si>
  <si>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</si>
  <si>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</si>
  <si>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</si>
  <si>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</si>
  <si>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</si>
  <si>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</si>
  <si>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</si>
  <si>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</si>
  <si>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</si>
  <si>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</si>
  <si>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</si>
  <si>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</si>
  <si>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</si>
  <si>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</si>
  <si>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</si>
  <si>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</si>
  <si>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</si>
  <si>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</si>
  <si>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</si>
  <si>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</si>
  <si>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</si>
  <si>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</si>
  <si>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</si>
  <si>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</si>
  <si>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</si>
  <si>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</si>
  <si>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</si>
  <si>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</si>
  <si>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</si>
  <si>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</si>
  <si>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</si>
  <si>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</si>
  <si>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</si>
  <si>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</si>
  <si>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</si>
  <si>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</si>
  <si>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</si>
  <si>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</si>
  <si>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</si>
  <si>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</si>
  <si>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</si>
  <si>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</si>
  <si>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</si>
  <si>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</si>
  <si>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</si>
  <si>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</si>
  <si>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</si>
  <si>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</si>
  <si>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</si>
  <si>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</si>
  <si>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</si>
  <si>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</si>
  <si>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</si>
  <si>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</si>
  <si>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</si>
  <si>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</si>
  <si>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</si>
  <si>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</si>
  <si>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</si>
  <si>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</si>
  <si>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</si>
  <si>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</si>
  <si>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</si>
  <si>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</si>
  <si>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</si>
  <si>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</si>
  <si>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</si>
  <si>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</si>
  <si>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</si>
  <si>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</si>
  <si>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</si>
  <si>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</si>
  <si>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</si>
  <si>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</si>
  <si>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</si>
  <si>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</si>
  <si>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</si>
  <si>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</si>
  <si>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</si>
  <si>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</si>
  <si>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</si>
  <si>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</si>
  <si>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</si>
  <si>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</si>
  <si>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</si>
  <si>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</si>
  <si>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</si>
  <si>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</si>
  <si>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</si>
  <si>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</si>
  <si>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</si>
  <si>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</si>
  <si>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</si>
  <si>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</si>
  <si>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</si>
  <si>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</si>
  <si>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</si>
  <si>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</si>
  <si>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</si>
  <si>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</si>
  <si>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</si>
  <si>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</si>
  <si>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</si>
  <si>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</si>
  <si>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</si>
  <si>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</si>
  <si>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</si>
  <si>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</si>
  <si>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</si>
  <si>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</si>
  <si>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</si>
  <si>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</si>
  <si>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</si>
  <si>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</si>
  <si>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</si>
  <si>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</si>
  <si>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</si>
  <si>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</si>
  <si>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</si>
  <si>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</si>
  <si>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</si>
  <si>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</si>
  <si>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</si>
  <si>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</si>
  <si>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</si>
  <si>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</si>
  <si>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</si>
  <si>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</si>
  <si>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</si>
  <si>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</si>
  <si>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</si>
  <si>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</si>
  <si>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</si>
  <si>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</si>
  <si>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</si>
  <si>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</si>
  <si>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</si>
  <si>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</si>
  <si>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</si>
  <si>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</si>
  <si>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</si>
  <si>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</si>
  <si>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</si>
  <si>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</si>
  <si>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</si>
  <si>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</si>
  <si>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</si>
  <si>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</si>
  <si>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</si>
  <si>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</si>
  <si>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</si>
  <si>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</si>
  <si>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</si>
  <si>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</si>
  <si>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</si>
  <si>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</si>
  <si>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</si>
  <si>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</si>
  <si>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</si>
  <si>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</si>
  <si>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</si>
  <si>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</si>
  <si>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</si>
  <si>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</si>
  <si>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</si>
  <si>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</si>
  <si>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</si>
  <si>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</si>
  <si>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</si>
  <si>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</si>
  <si>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</si>
  <si>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</si>
  <si>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</si>
  <si>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</si>
  <si>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</si>
  <si>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</si>
  <si>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</si>
  <si>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</si>
  <si>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</si>
  <si>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</si>
  <si>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</si>
  <si>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</si>
  <si>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</si>
  <si>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</si>
  <si>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</si>
  <si>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</si>
  <si>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</si>
  <si>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</si>
  <si>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</si>
  <si>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</si>
  <si>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</si>
  <si>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</si>
  <si>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</si>
  <si>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</si>
  <si>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</si>
  <si>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</si>
  <si>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</si>
  <si>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</si>
  <si>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</si>
  <si>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</si>
  <si>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</si>
  <si>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</si>
  <si>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</si>
  <si>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</si>
  <si>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</si>
  <si>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</si>
  <si>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</si>
  <si>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</si>
  <si>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</si>
  <si>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</si>
  <si>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</si>
  <si>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</si>
  <si>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</si>
  <si>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</si>
  <si>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</si>
  <si>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</si>
  <si>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</si>
  <si>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</si>
  <si>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</si>
  <si>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</si>
  <si>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</si>
  <si>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</si>
  <si>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</si>
  <si>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</si>
  <si>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</si>
  <si>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</si>
  <si>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</si>
  <si>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</si>
  <si>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</si>
  <si>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</si>
  <si>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</si>
  <si>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</si>
  <si>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</si>
  <si>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</si>
  <si>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</si>
  <si>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</si>
  <si>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</si>
  <si>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</si>
  <si>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</si>
  <si>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</si>
  <si>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</si>
  <si>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</si>
  <si>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</si>
  <si>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</si>
  <si>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</si>
  <si>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</si>
  <si>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</si>
  <si>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</si>
  <si>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</si>
  <si>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</si>
  <si>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</si>
  <si>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</si>
  <si>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</si>
  <si>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</si>
  <si>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</si>
  <si>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</si>
  <si>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</si>
  <si>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</si>
  <si>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</si>
  <si>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</si>
  <si>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</si>
  <si>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</si>
  <si>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</si>
  <si>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</si>
  <si>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</si>
  <si>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</si>
  <si>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</si>
  <si>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</si>
  <si>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</si>
  <si>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</si>
  <si>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</si>
  <si>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</si>
  <si>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</si>
  <si>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</si>
  <si>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</si>
  <si>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</si>
  <si>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</si>
  <si>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</si>
  <si>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</si>
  <si>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</si>
  <si>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</si>
  <si>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</si>
  <si>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</si>
  <si>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</si>
  <si>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</si>
  <si>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</si>
  <si>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</si>
  <si>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</si>
  <si>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</si>
  <si>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</si>
  <si>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</si>
  <si>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</si>
  <si>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</si>
  <si>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</si>
  <si>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</si>
  <si>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</si>
  <si>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</si>
  <si>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</si>
  <si>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</si>
  <si>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</si>
  <si>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</si>
  <si>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</si>
  <si>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</si>
  <si>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</si>
  <si>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</si>
  <si>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</si>
  <si>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</si>
  <si>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</si>
  <si>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</si>
  <si>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</si>
  <si>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</si>
  <si>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</si>
  <si>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</si>
  <si>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</si>
  <si>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</si>
  <si>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</si>
  <si>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</si>
  <si>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</si>
  <si>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</si>
  <si>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</si>
  <si>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</si>
  <si>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</si>
  <si>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</si>
  <si>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</si>
  <si>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</si>
  <si>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</si>
  <si>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</si>
  <si>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</si>
  <si>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</si>
  <si>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</si>
  <si>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</si>
  <si>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</si>
  <si>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</si>
  <si>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</si>
  <si>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</si>
  <si>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</si>
  <si>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</si>
  <si>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</si>
  <si>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</si>
  <si>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</si>
  <si>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</si>
  <si>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</si>
  <si>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</si>
  <si>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</si>
  <si>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</si>
  <si>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</si>
  <si>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</si>
  <si>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</si>
  <si>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</si>
  <si>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</si>
  <si>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</si>
  <si>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</si>
  <si>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</si>
  <si>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</si>
  <si>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</si>
  <si>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</si>
  <si>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</si>
  <si>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</si>
  <si>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</si>
  <si>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</si>
  <si>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</si>
  <si>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</si>
  <si>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</si>
  <si>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</si>
  <si>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</si>
  <si>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</si>
  <si>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</si>
  <si>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</si>
  <si>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</si>
  <si>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</si>
  <si>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</si>
  <si>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</si>
  <si>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</si>
  <si>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</si>
  <si>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</si>
  <si>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</si>
  <si>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</si>
  <si>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</si>
  <si>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</si>
  <si>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</si>
  <si>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</si>
  <si>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</si>
  <si>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</si>
  <si>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</si>
  <si>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</si>
  <si>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</si>
  <si>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</si>
  <si>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</si>
  <si>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</si>
  <si>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</si>
  <si>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</si>
  <si>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</si>
  <si>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</si>
  <si>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</si>
  <si>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</si>
  <si>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</si>
  <si>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</si>
  <si>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</si>
  <si>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</si>
  <si>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</si>
  <si>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</si>
  <si>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</si>
  <si>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</si>
  <si>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</si>
  <si>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</si>
  <si>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</si>
  <si>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</si>
  <si>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</si>
  <si>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</si>
  <si>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</si>
  <si>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</si>
  <si>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</si>
  <si>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</si>
  <si>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</si>
  <si>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</si>
  <si>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</si>
  <si>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</si>
  <si>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</si>
  <si>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</si>
  <si>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</si>
  <si>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</si>
  <si>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</si>
  <si>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</si>
  <si>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</si>
  <si>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</si>
  <si>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</si>
  <si>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</si>
  <si>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</si>
  <si>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</si>
  <si>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</si>
  <si>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</si>
  <si>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</si>
  <si>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</si>
  <si>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</si>
  <si>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</si>
  <si>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</si>
  <si>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</si>
  <si>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</si>
  <si>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</si>
  <si>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</si>
  <si>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</si>
  <si>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</si>
  <si>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</si>
  <si>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</si>
  <si>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</si>
  <si>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</si>
  <si>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</si>
  <si>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</si>
  <si>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</si>
  <si>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</si>
  <si>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</si>
  <si>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</si>
  <si>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</si>
  <si>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</si>
  <si>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</si>
  <si>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</si>
  <si>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</si>
  <si>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</si>
  <si>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</si>
  <si>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</si>
  <si>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</si>
  <si>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</si>
  <si>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</si>
  <si>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</si>
  <si>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</si>
  <si>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</si>
  <si>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</si>
  <si>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</si>
  <si>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</si>
  <si>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</si>
  <si>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</si>
  <si>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</si>
  <si>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</si>
  <si>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</si>
  <si>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</si>
  <si>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</si>
  <si>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</si>
  <si>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</si>
  <si>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</si>
  <si>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</si>
  <si>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</si>
  <si>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</si>
  <si>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</si>
  <si>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</si>
  <si>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</si>
  <si>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</si>
  <si>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</si>
  <si>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</si>
  <si>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</si>
  <si>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</si>
  <si>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</si>
  <si>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</si>
  <si>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</si>
  <si>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</si>
  <si>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</si>
  <si>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</si>
  <si>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</si>
  <si>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</si>
  <si>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</si>
  <si>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</si>
  <si>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</si>
  <si>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</si>
  <si>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</si>
  <si>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</si>
  <si>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</si>
  <si>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</si>
  <si>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</si>
  <si>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</si>
  <si>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</si>
  <si>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</si>
  <si>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</si>
  <si>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</si>
  <si>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</si>
  <si>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</si>
  <si>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</si>
  <si>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</si>
  <si>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</si>
  <si>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</si>
  <si>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</si>
  <si>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</si>
  <si>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</si>
  <si>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</si>
  <si>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</si>
  <si>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</si>
  <si>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</si>
  <si>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</si>
  <si>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</si>
  <si>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</si>
  <si>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</si>
  <si>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</si>
  <si>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</si>
  <si>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</si>
  <si>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</si>
  <si>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</si>
  <si>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</si>
  <si>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</si>
  <si>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</si>
  <si>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</si>
  <si>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</si>
  <si>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</si>
  <si>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</si>
  <si>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</si>
  <si>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</si>
  <si>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</si>
  <si>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</si>
  <si>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</si>
  <si>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b3053</t>
  </si>
  <si>
    <t>Required Transmission Enhancements owned by:  Transmission Owners in Midcontinent Independent System Operator, Inc. (MISO)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</si>
  <si>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</si>
  <si>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</si>
  <si>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</si>
  <si>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</si>
  <si>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</si>
  <si>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</si>
  <si>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</si>
  <si>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</si>
  <si>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</si>
  <si>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</si>
  <si>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</si>
  <si>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(June 2025-May 2026)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</si>
  <si>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</si>
  <si>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</si>
  <si>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</si>
  <si>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</si>
  <si>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</si>
  <si>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</si>
  <si>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</si>
  <si>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</si>
  <si>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</si>
  <si>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</si>
  <si>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</si>
  <si>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</si>
  <si>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</si>
  <si>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</si>
  <si>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</si>
  <si>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</si>
  <si>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</si>
  <si>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</si>
  <si>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</si>
  <si>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</si>
  <si>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</si>
  <si>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</si>
  <si>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b3737.1_pub</t>
  </si>
  <si>
    <t>b3919.1</t>
  </si>
  <si>
    <t>b3800.1</t>
  </si>
  <si>
    <t>b3800.1_dfax</t>
  </si>
  <si>
    <t>b3775.1_rel</t>
  </si>
  <si>
    <t>b3775.1_mkt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</si>
  <si>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</si>
  <si>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</si>
  <si>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</si>
  <si>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</si>
  <si>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</si>
  <si>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</si>
  <si>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</si>
  <si>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</si>
  <si>
    <t>Required Transmission Enhancements owned by:  Valley Link Transmission Maryland, LLC</t>
  </si>
  <si>
    <t>b4000.8</t>
  </si>
  <si>
    <t>b4000.8_dfax</t>
  </si>
  <si>
    <t>b4000.9</t>
  </si>
  <si>
    <t>b4000.9_dfax</t>
  </si>
  <si>
    <t>b4000.10</t>
  </si>
  <si>
    <t>b4000.10_dfax</t>
  </si>
  <si>
    <t>Required Transmission Enhancements owned by:  Valley Link Transmission Virginia, LLC</t>
  </si>
  <si>
    <t>b4000.6</t>
  </si>
  <si>
    <t>b4000.6_dfax</t>
  </si>
  <si>
    <t>b4000.7</t>
  </si>
  <si>
    <t>b4000.7_dfax</t>
  </si>
  <si>
    <t>b4000.346</t>
  </si>
  <si>
    <t>b4000.346_dfax</t>
  </si>
  <si>
    <t>b4000.348</t>
  </si>
  <si>
    <t>b4000.355</t>
  </si>
  <si>
    <t>b4000.355_dfax</t>
  </si>
  <si>
    <t>b4000.356</t>
  </si>
  <si>
    <t>b4000.356_dfax</t>
  </si>
  <si>
    <t>b4000.357</t>
  </si>
  <si>
    <t>b4000.357_dfax</t>
  </si>
  <si>
    <t>b4000.358</t>
  </si>
  <si>
    <t>Required Transmission Enhancements owned by:  Valley Link Transmission West Virginia, LLC</t>
  </si>
  <si>
    <t>b4000.2</t>
  </si>
  <si>
    <t>b4000.2_dfax</t>
  </si>
  <si>
    <t>b4000.3</t>
  </si>
  <si>
    <t>b4000.3_dfax</t>
  </si>
  <si>
    <t>b4000.4</t>
  </si>
  <si>
    <t>b4000.4_dfax</t>
  </si>
  <si>
    <t>b4000.5</t>
  </si>
  <si>
    <t>b4000.5_dfax</t>
  </si>
  <si>
    <t>b4000.15</t>
  </si>
  <si>
    <t>b4000.15_dfax</t>
  </si>
  <si>
    <r>
      <t xml:space="preserve">*The MONTHLY REVENUE REQUIREMENT </t>
    </r>
    <r>
      <rPr>
        <b/>
        <u/>
        <sz val="8"/>
        <color rgb="FFFF0000"/>
        <rFont val="Arial"/>
        <family val="2"/>
      </rPr>
      <t>for February 2026 ONLY</t>
    </r>
    <r>
      <rPr>
        <b/>
        <sz val="8"/>
        <color rgb="FFFF0000"/>
        <rFont val="Arial"/>
        <family val="2"/>
      </rPr>
      <t xml:space="preserve"> includes a one-time adjustment with interest for 2022 revenue re-settlements pursuant to MISO Docket No. EL14-12*</t>
    </r>
  </si>
  <si>
    <t>(Feb 2026)</t>
  </si>
  <si>
    <t>b2971*</t>
  </si>
  <si>
    <t>b2973*</t>
  </si>
  <si>
    <t>b2974*</t>
  </si>
  <si>
    <t>b2975*</t>
  </si>
  <si>
    <t>b3142*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</si>
</sst>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7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u/>
      <sz val="8"/>
      <color rgb="FFFF0000"/>
      <name val="Arial"/>
      <family val="2"/>
    </font>
  </fonts>
  <fills count="14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23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13" xfId="387" applyFont="1" applyFill="1" applyBorder="1" applyAlignment="1">
      <alignment horizontal="right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1" fillId="0" borderId="1" xfId="399" applyFont="1" applyFill="1" applyBorder="1" applyAlignment="1">
      <alignment horizontal="center"/>
    </xf>
    <xf numFmtId="44" fontId="109" fillId="0" borderId="13" xfId="2" applyFont="1" applyFill="1" applyBorder="1" applyAlignment="1">
      <alignment horizontal="center"/>
    </xf>
    <xf numFmtId="44" fontId="159" fillId="82" borderId="19" xfId="2" applyFont="1" applyFill="1" applyBorder="1" applyAlignment="1">
      <alignment horizontal="center"/>
    </xf>
    <xf numFmtId="0" fontId="11" fillId="83" borderId="69" xfId="721" applyFont="1" applyFill="1" applyBorder="1" applyAlignment="1">
      <alignment horizontal="left"/>
    </xf>
    <xf numFmtId="0" fontId="11" fillId="83" borderId="62" xfId="721" applyFont="1" applyFill="1" applyBorder="1" applyAlignment="1">
      <alignment horizontal="center"/>
    </xf>
    <xf numFmtId="44" fontId="11" fillId="83" borderId="69" xfId="2" applyFont="1" applyFill="1" applyBorder="1" applyAlignment="1">
      <alignment horizontal="center"/>
    </xf>
    <xf numFmtId="0" fontId="10" fillId="83" borderId="67" xfId="799" applyFill="1" applyBorder="1"/>
    <xf numFmtId="0" fontId="11" fillId="83" borderId="14" xfId="721" applyFont="1" applyFill="1" applyBorder="1" applyAlignment="1">
      <alignment horizontal="left"/>
    </xf>
    <xf numFmtId="0" fontId="11" fillId="83" borderId="0" xfId="721" applyFont="1" applyFill="1" applyAlignment="1">
      <alignment horizontal="center"/>
    </xf>
    <xf numFmtId="0" fontId="12" fillId="83" borderId="14" xfId="721" applyFont="1" applyFill="1" applyBorder="1" applyAlignment="1">
      <alignment horizontal="center"/>
    </xf>
    <xf numFmtId="0" fontId="12" fillId="83" borderId="0" xfId="721" applyFont="1" applyFill="1" applyAlignment="1">
      <alignment horizontal="center"/>
    </xf>
    <xf numFmtId="0" fontId="11" fillId="83" borderId="14" xfId="721" applyFont="1" applyFill="1" applyBorder="1" applyAlignment="1">
      <alignment horizontal="center"/>
    </xf>
    <xf numFmtId="0" fontId="12" fillId="83" borderId="49" xfId="721" applyFont="1" applyFill="1" applyBorder="1" applyAlignment="1">
      <alignment horizontal="center"/>
    </xf>
    <xf numFmtId="0" fontId="12" fillId="83" borderId="63" xfId="721" applyFont="1" applyFill="1" applyBorder="1" applyAlignment="1">
      <alignment horizontal="center"/>
    </xf>
    <xf numFmtId="0" fontId="11" fillId="0" borderId="62" xfId="721" applyFont="1" applyBorder="1" applyAlignment="1">
      <alignment horizontal="left"/>
    </xf>
    <xf numFmtId="44" fontId="12" fillId="0" borderId="62" xfId="721" applyNumberFormat="1" applyFont="1" applyBorder="1" applyAlignment="1">
      <alignment horizontal="center"/>
    </xf>
    <xf numFmtId="44" fontId="12" fillId="0" borderId="62" xfId="2" applyFont="1" applyFill="1" applyBorder="1" applyAlignment="1">
      <alignment horizontal="center"/>
    </xf>
    <xf numFmtId="44" fontId="12" fillId="82" borderId="0" xfId="2" applyFont="1" applyFill="1" applyBorder="1" applyAlignment="1">
      <alignment horizontal="center"/>
    </xf>
    <xf numFmtId="44" fontId="11" fillId="84" borderId="19" xfId="2" applyFont="1" applyFill="1" applyBorder="1" applyAlignment="1">
      <alignment horizontal="center"/>
    </xf>
    <xf numFmtId="44" fontId="12" fillId="0" borderId="13" xfId="387" applyFont="1" applyFill="1" applyBorder="1"/>
    <xf numFmtId="44" fontId="12" fillId="0" borderId="55" xfId="2" applyFont="1" applyFill="1" applyBorder="1"/>
    <xf numFmtId="44" fontId="12" fillId="0" borderId="55" xfId="47" applyNumberFormat="1" applyFont="1" applyBorder="1"/>
    <xf numFmtId="44" fontId="12" fillId="0" borderId="13" xfId="47" applyNumberFormat="1" applyFont="1" applyBorder="1"/>
    <xf numFmtId="44" fontId="12" fillId="0" borderId="51" xfId="2" applyFont="1" applyFill="1" applyBorder="1"/>
    <xf numFmtId="44" fontId="12" fillId="0" borderId="13" xfId="721" applyNumberFormat="1" applyFont="1" applyBorder="1"/>
    <xf numFmtId="44" fontId="12" fillId="0" borderId="13" xfId="2" applyFont="1" applyFill="1" applyBorder="1" applyAlignment="1">
      <alignment vertical="center"/>
    </xf>
    <xf numFmtId="0" fontId="109" fillId="0" borderId="0" xfId="0" applyFont="1"/>
    <xf numFmtId="0" fontId="12" fillId="0" borderId="71" xfId="0" applyFont="1" applyBorder="1"/>
    <xf numFmtId="44" fontId="12" fillId="0" borderId="72" xfId="2" applyFont="1" applyFill="1" applyBorder="1"/>
    <xf numFmtId="44" fontId="12" fillId="0" borderId="72" xfId="2" applyFont="1" applyFill="1" applyBorder="1" applyAlignment="1">
      <alignment horizontal="center"/>
    </xf>
    <xf numFmtId="10" fontId="12" fillId="0" borderId="62" xfId="0" applyNumberFormat="1" applyFont="1" applyBorder="1" applyAlignment="1">
      <alignment horizontal="center" vertical="center"/>
    </xf>
    <xf numFmtId="10" fontId="12" fillId="0" borderId="62" xfId="1624" applyNumberFormat="1" applyFont="1" applyFill="1" applyBorder="1" applyAlignment="1">
      <alignment horizontal="center"/>
    </xf>
    <xf numFmtId="44" fontId="12" fillId="0" borderId="71" xfId="2" applyFont="1" applyFill="1" applyBorder="1"/>
    <xf numFmtId="10" fontId="12" fillId="0" borderId="69" xfId="721" applyNumberFormat="1" applyFont="1" applyBorder="1" applyAlignment="1">
      <alignment horizontal="center"/>
    </xf>
    <xf numFmtId="10" fontId="12" fillId="0" borderId="62" xfId="1" applyNumberFormat="1" applyFont="1" applyFill="1" applyBorder="1" applyAlignment="1">
      <alignment horizontal="center"/>
    </xf>
    <xf numFmtId="10" fontId="12" fillId="0" borderId="62" xfId="721" applyNumberFormat="1" applyFont="1" applyBorder="1" applyAlignment="1">
      <alignment horizontal="center"/>
    </xf>
    <xf numFmtId="0" fontId="159" fillId="82" borderId="0" xfId="720" applyFont="1" applyFill="1" applyAlignment="1">
      <alignment horizontal="left"/>
    </xf>
    <xf numFmtId="44" fontId="109" fillId="82" borderId="0" xfId="720" applyNumberFormat="1" applyFont="1" applyFill="1" applyAlignment="1">
      <alignment horizontal="center"/>
    </xf>
    <xf numFmtId="0" fontId="109" fillId="0" borderId="47" xfId="2108" applyFont="1" applyBorder="1" applyAlignment="1">
      <alignment horizontal="left"/>
    </xf>
    <xf numFmtId="0" fontId="159" fillId="0" borderId="0" xfId="0" applyFont="1"/>
    <xf numFmtId="0" fontId="11" fillId="83" borderId="70" xfId="721" applyFont="1" applyFill="1" applyBorder="1" applyAlignment="1">
      <alignment horizontal="center"/>
    </xf>
    <xf numFmtId="0" fontId="11" fillId="83" borderId="67" xfId="721" applyFont="1" applyFill="1" applyBorder="1" applyAlignment="1">
      <alignment horizontal="center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83" borderId="57" xfId="720" applyFont="1" applyFill="1" applyBorder="1" applyAlignment="1">
      <alignment horizontal="center"/>
    </xf>
    <xf numFmtId="0" fontId="11" fillId="0" borderId="0" xfId="720" applyFont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621"/>
  <sheetViews>
    <sheetView tabSelected="1" zoomScale="99" zoomScaleNormal="99" workbookViewId="0">
      <selection sqref="A1:Y1"/>
    </sheetView>
  </sheetViews>
  <sheetFormatPr defaultColWidth="9.140625" defaultRowHeight="12.75"/>
  <cols>
    <col min="1" max="1" width="17" style="77" customWidth="1"/>
    <col min="2" max="2" width="18.7109375" style="14" customWidth="1"/>
    <col min="3" max="3" width="19.5703125" style="165" customWidth="1"/>
    <col min="4" max="4" width="13.5703125" style="14" customWidth="1"/>
    <col min="5" max="7" width="15.140625" style="14" bestFit="1" customWidth="1"/>
    <col min="8" max="9" width="14" style="14" bestFit="1" customWidth="1"/>
    <col min="10" max="10" width="11.42578125" style="14" bestFit="1" customWidth="1"/>
    <col min="11" max="11" width="19.7109375" style="14" customWidth="1"/>
    <col min="12" max="12" width="13.5703125" style="14" customWidth="1"/>
    <col min="13" max="13" width="14.42578125" style="14" customWidth="1"/>
    <col min="14" max="14" width="13.42578125" style="14" customWidth="1"/>
    <col min="15" max="15" width="12.42578125" style="14" bestFit="1" customWidth="1"/>
    <col min="16" max="16" width="12" style="14" bestFit="1" customWidth="1"/>
    <col min="17" max="17" width="12.42578125" style="14" bestFit="1" customWidth="1"/>
    <col min="18" max="18" width="11.42578125" style="14" bestFit="1" customWidth="1"/>
    <col min="19" max="19" width="12" style="14" customWidth="1"/>
    <col min="20" max="20" width="15.42578125" style="14" customWidth="1"/>
    <col min="21" max="21" width="14.140625" style="14" bestFit="1" customWidth="1"/>
    <col min="22" max="22" width="13.42578125" style="14" customWidth="1"/>
    <col min="23" max="23" width="12" style="14" bestFit="1" customWidth="1"/>
    <col min="24" max="24" width="15.42578125" style="14" customWidth="1"/>
    <col min="25" max="25" width="12.85546875" style="14" customWidth="1"/>
    <col min="26" max="26" width="12" style="14" bestFit="1" customWidth="1"/>
    <col min="27" max="28" width="15.5703125" style="14" bestFit="1" customWidth="1"/>
    <col min="29" max="29" width="15.42578125" style="32" bestFit="1" customWidth="1"/>
    <col min="30" max="30" width="12.42578125" style="32" bestFit="1" customWidth="1"/>
    <col min="31" max="16384" width="9.140625" style="32"/>
  </cols>
  <sheetData>
    <row r="1" spans="1:30" s="14" customFormat="1" ht="13.5" customHeight="1">
      <c r="A1" s="222" t="s">
        <v>695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18"/>
    </row>
    <row r="2" spans="1:30" s="14" customFormat="1" ht="25.9" customHeight="1">
      <c r="A2" s="13"/>
      <c r="B2" s="1"/>
      <c r="C2" s="15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5" thickBot="1">
      <c r="A3" s="64" t="s">
        <v>0</v>
      </c>
      <c r="B3" s="65"/>
      <c r="C3" s="157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5" thickBot="1">
      <c r="A4" s="93" t="s">
        <v>1</v>
      </c>
      <c r="B4" s="94" t="s">
        <v>2</v>
      </c>
      <c r="C4" s="129" t="s">
        <v>3</v>
      </c>
      <c r="D4" s="219" t="s">
        <v>4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30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30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130" t="s">
        <v>678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15">
        <f>6091164.76/2</f>
        <v>3045582.38</v>
      </c>
      <c r="C8" s="131">
        <f>ROUND(B8/12,2)</f>
        <v>253798.53</v>
      </c>
      <c r="D8" s="35">
        <v>1.6299999999999999E-2</v>
      </c>
      <c r="E8" s="35">
        <v>0.14269999999999999</v>
      </c>
      <c r="F8" s="35">
        <v>5.8900000000000001E-2</v>
      </c>
      <c r="G8" s="35">
        <v>7.6200000000000004E-2</v>
      </c>
      <c r="H8" s="35">
        <v>3.9600000000000003E-2</v>
      </c>
      <c r="I8" s="35">
        <v>0.12470000000000001</v>
      </c>
      <c r="J8" s="35">
        <v>2.0400000000000001E-2</v>
      </c>
      <c r="K8" s="35">
        <v>3.1199999999999999E-2</v>
      </c>
      <c r="L8" s="35">
        <v>1.6199999999999999E-2</v>
      </c>
      <c r="M8" s="35">
        <v>2.53E-2</v>
      </c>
      <c r="N8" s="35">
        <v>0.14849999999999999</v>
      </c>
      <c r="O8" s="35">
        <v>2.2599999999999999E-2</v>
      </c>
      <c r="P8" s="35">
        <v>0</v>
      </c>
      <c r="Q8" s="35">
        <v>3.78E-2</v>
      </c>
      <c r="R8" s="35">
        <v>1.8100000000000002E-2</v>
      </c>
      <c r="S8" s="35">
        <v>4.1000000000000003E-3</v>
      </c>
      <c r="T8" s="35">
        <v>5.04E-2</v>
      </c>
      <c r="U8" s="35">
        <v>1.7500000000000002E-2</v>
      </c>
      <c r="V8" s="35">
        <v>3.6200000000000003E-2</v>
      </c>
      <c r="W8" s="35">
        <v>4.8500000000000001E-2</v>
      </c>
      <c r="X8" s="35">
        <v>6.1600000000000002E-2</v>
      </c>
      <c r="Y8" s="35">
        <v>2.5000000000000001E-3</v>
      </c>
      <c r="Z8" s="4">
        <v>0</v>
      </c>
      <c r="AA8" s="4">
        <v>6.9999999999999999E-4</v>
      </c>
      <c r="AB8" s="4">
        <v>0</v>
      </c>
      <c r="AC8" s="56"/>
      <c r="AD8" s="23"/>
    </row>
    <row r="9" spans="1:30" s="14" customFormat="1">
      <c r="A9" s="79"/>
      <c r="B9" s="9"/>
      <c r="C9" s="131"/>
      <c r="D9" s="5">
        <f>$C8*D8</f>
        <v>4136.9160389999997</v>
      </c>
      <c r="E9" s="5">
        <f>$C8*E8</f>
        <v>36217.050231000001</v>
      </c>
      <c r="F9" s="5">
        <f>$C8*F8</f>
        <v>14948.733416999999</v>
      </c>
      <c r="G9" s="5">
        <f t="shared" ref="G9" si="0">$C8*G8</f>
        <v>19339.447985999999</v>
      </c>
      <c r="H9" s="5">
        <f t="shared" ref="H9" si="1">$C8*H8</f>
        <v>10050.421788000001</v>
      </c>
      <c r="I9" s="5">
        <f t="shared" ref="I9:AB9" si="2">$C8*I8</f>
        <v>31648.676691000001</v>
      </c>
      <c r="J9" s="5">
        <f t="shared" si="2"/>
        <v>5177.4900120000002</v>
      </c>
      <c r="K9" s="5">
        <f t="shared" si="2"/>
        <v>7918.5141359999998</v>
      </c>
      <c r="L9" s="5">
        <f t="shared" si="2"/>
        <v>4111.5361859999994</v>
      </c>
      <c r="M9" s="5">
        <f t="shared" si="2"/>
        <v>6421.102809</v>
      </c>
      <c r="N9" s="5">
        <f t="shared" si="2"/>
        <v>37689.081704999997</v>
      </c>
      <c r="O9" s="5">
        <f t="shared" si="2"/>
        <v>5735.8467779999992</v>
      </c>
      <c r="P9" s="5">
        <f t="shared" si="2"/>
        <v>0</v>
      </c>
      <c r="Q9" s="5">
        <f t="shared" si="2"/>
        <v>9593.5844340000003</v>
      </c>
      <c r="R9" s="5">
        <f t="shared" si="2"/>
        <v>4593.753393</v>
      </c>
      <c r="S9" s="5">
        <f t="shared" si="2"/>
        <v>1040.573973</v>
      </c>
      <c r="T9" s="5">
        <f t="shared" si="2"/>
        <v>12791.445911999999</v>
      </c>
      <c r="U9" s="5">
        <f t="shared" si="2"/>
        <v>4441.4742750000005</v>
      </c>
      <c r="V9" s="5">
        <f t="shared" si="2"/>
        <v>9187.5067859999999</v>
      </c>
      <c r="W9" s="5">
        <f t="shared" si="2"/>
        <v>12309.228705</v>
      </c>
      <c r="X9" s="5">
        <f t="shared" si="2"/>
        <v>15633.989448</v>
      </c>
      <c r="Y9" s="5">
        <f t="shared" si="2"/>
        <v>634.49632499999996</v>
      </c>
      <c r="Z9" s="5">
        <f t="shared" si="2"/>
        <v>0</v>
      </c>
      <c r="AA9" s="5">
        <f t="shared" si="2"/>
        <v>177.65897100000001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15">
        <f>6091164.76/2</f>
        <v>3045582.38</v>
      </c>
      <c r="C10" s="131">
        <f t="shared" ref="C10:C72" si="3">ROUND(B10/12,2)</f>
        <v>253798.53</v>
      </c>
      <c r="D10" s="39"/>
      <c r="E10" s="39"/>
      <c r="F10" s="39">
        <v>0.1623</v>
      </c>
      <c r="G10" s="39"/>
      <c r="H10" s="39">
        <v>0.1171</v>
      </c>
      <c r="I10" s="39"/>
      <c r="J10" s="39"/>
      <c r="K10" s="39"/>
      <c r="L10" s="39"/>
      <c r="M10" s="39"/>
      <c r="N10" s="39">
        <v>0.57899999999999996</v>
      </c>
      <c r="O10" s="39"/>
      <c r="P10" s="39"/>
      <c r="Q10" s="39"/>
      <c r="R10" s="39"/>
      <c r="S10" s="39"/>
      <c r="T10" s="39"/>
      <c r="U10" s="39"/>
      <c r="V10" s="39">
        <v>0.1416</v>
      </c>
      <c r="X10" s="39"/>
      <c r="Y10" s="39"/>
      <c r="Z10" s="39"/>
      <c r="AA10" s="39"/>
      <c r="AB10" s="39"/>
      <c r="AC10" s="56"/>
      <c r="AD10" s="23"/>
    </row>
    <row r="11" spans="1:30" s="14" customFormat="1">
      <c r="A11" s="80"/>
      <c r="B11" s="9"/>
      <c r="C11" s="131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41191.501419</v>
      </c>
      <c r="G11" s="6">
        <f t="shared" si="6"/>
        <v>0</v>
      </c>
      <c r="H11" s="6">
        <f t="shared" si="6"/>
        <v>29719.807862999998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146949.34886999999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35937.871848000003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15">
        <v>1978529.96</v>
      </c>
      <c r="C12" s="131">
        <f t="shared" si="3"/>
        <v>164877.5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31"/>
      <c r="D13" s="5">
        <f t="shared" ref="D13" si="7">$C12*D12</f>
        <v>19505.008249999999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31986.235000000001</v>
      </c>
      <c r="N13" s="5">
        <f t="shared" si="9"/>
        <v>22769.582750000001</v>
      </c>
      <c r="O13" s="5">
        <f t="shared" si="9"/>
        <v>0</v>
      </c>
      <c r="P13" s="5">
        <f t="shared" si="9"/>
        <v>0</v>
      </c>
      <c r="Q13" s="5">
        <f t="shared" si="9"/>
        <v>25654.938999999998</v>
      </c>
      <c r="R13" s="5">
        <f t="shared" si="9"/>
        <v>0</v>
      </c>
      <c r="S13" s="5">
        <f t="shared" si="9"/>
        <v>0</v>
      </c>
      <c r="T13" s="5">
        <f t="shared" si="9"/>
        <v>64961.735000000001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15">
        <f>113133472.51/2</f>
        <v>56566736.255000003</v>
      </c>
      <c r="C14" s="131">
        <f t="shared" si="3"/>
        <v>4713894.6900000004</v>
      </c>
      <c r="D14" s="35">
        <v>1.6299999999999999E-2</v>
      </c>
      <c r="E14" s="35">
        <v>0.14269999999999999</v>
      </c>
      <c r="F14" s="35">
        <v>5.8900000000000001E-2</v>
      </c>
      <c r="G14" s="35">
        <v>7.6200000000000004E-2</v>
      </c>
      <c r="H14" s="35">
        <v>3.9600000000000003E-2</v>
      </c>
      <c r="I14" s="35">
        <v>0.12470000000000001</v>
      </c>
      <c r="J14" s="35">
        <v>2.0400000000000001E-2</v>
      </c>
      <c r="K14" s="35">
        <v>3.1199999999999999E-2</v>
      </c>
      <c r="L14" s="35">
        <v>1.6199999999999999E-2</v>
      </c>
      <c r="M14" s="35">
        <v>2.53E-2</v>
      </c>
      <c r="N14" s="35">
        <v>0.14849999999999999</v>
      </c>
      <c r="O14" s="35">
        <v>2.2599999999999999E-2</v>
      </c>
      <c r="P14" s="35">
        <v>0</v>
      </c>
      <c r="Q14" s="35">
        <v>3.78E-2</v>
      </c>
      <c r="R14" s="35">
        <v>1.8100000000000002E-2</v>
      </c>
      <c r="S14" s="35">
        <v>4.1000000000000003E-3</v>
      </c>
      <c r="T14" s="35">
        <v>5.04E-2</v>
      </c>
      <c r="U14" s="35">
        <v>1.7500000000000002E-2</v>
      </c>
      <c r="V14" s="35">
        <v>3.6200000000000003E-2</v>
      </c>
      <c r="W14" s="35">
        <v>4.8500000000000001E-2</v>
      </c>
      <c r="X14" s="35">
        <v>6.1600000000000002E-2</v>
      </c>
      <c r="Y14" s="35">
        <v>2.5000000000000001E-3</v>
      </c>
      <c r="Z14" s="4">
        <v>0</v>
      </c>
      <c r="AA14" s="4">
        <v>6.9999999999999999E-4</v>
      </c>
      <c r="AB14" s="4">
        <v>0</v>
      </c>
      <c r="AC14" s="56"/>
      <c r="AD14" s="23"/>
    </row>
    <row r="15" spans="1:30" s="14" customFormat="1">
      <c r="A15" s="80" t="s">
        <v>35</v>
      </c>
      <c r="B15" s="114"/>
      <c r="C15" s="131"/>
      <c r="D15" s="112">
        <f>$C14*D14</f>
        <v>76836.483447000006</v>
      </c>
      <c r="E15" s="6">
        <f>$C14*E14</f>
        <v>672672.77226300002</v>
      </c>
      <c r="F15" s="6">
        <f t="shared" ref="F15" si="10">$C14*F14</f>
        <v>277648.39724100003</v>
      </c>
      <c r="G15" s="6">
        <f t="shared" ref="G15" si="11">$C14*G14</f>
        <v>359198.77537800005</v>
      </c>
      <c r="H15" s="6">
        <f t="shared" ref="H15:O15" si="12">$C14*H14</f>
        <v>186670.22972400003</v>
      </c>
      <c r="I15" s="6">
        <f t="shared" si="12"/>
        <v>587822.66784300003</v>
      </c>
      <c r="J15" s="6">
        <f t="shared" si="12"/>
        <v>96163.451676000012</v>
      </c>
      <c r="K15" s="6">
        <f t="shared" si="12"/>
        <v>147073.51432800002</v>
      </c>
      <c r="L15" s="6">
        <f t="shared" si="12"/>
        <v>76365.093978000004</v>
      </c>
      <c r="M15" s="6">
        <f t="shared" si="12"/>
        <v>119261.53565700001</v>
      </c>
      <c r="N15" s="6">
        <f t="shared" si="12"/>
        <v>700013.36146500008</v>
      </c>
      <c r="O15" s="6">
        <f t="shared" si="12"/>
        <v>106534.019994</v>
      </c>
      <c r="P15" s="6">
        <f t="shared" ref="P15" si="13">$C14*P14</f>
        <v>0</v>
      </c>
      <c r="Q15" s="6">
        <f t="shared" ref="Q15" si="14">$C14*Q14</f>
        <v>178185.21928200001</v>
      </c>
      <c r="R15" s="6">
        <f t="shared" ref="R15:AB15" si="15">$C14*R14</f>
        <v>85321.493889000019</v>
      </c>
      <c r="S15" s="6">
        <f t="shared" si="15"/>
        <v>19326.968229000002</v>
      </c>
      <c r="T15" s="6">
        <f t="shared" si="15"/>
        <v>237580.29237600003</v>
      </c>
      <c r="U15" s="6">
        <f t="shared" si="15"/>
        <v>82493.15707500001</v>
      </c>
      <c r="V15" s="6">
        <f t="shared" si="15"/>
        <v>170642.98777800004</v>
      </c>
      <c r="W15" s="6">
        <f t="shared" si="15"/>
        <v>228623.89246500004</v>
      </c>
      <c r="X15" s="6">
        <f t="shared" si="15"/>
        <v>290375.91290400003</v>
      </c>
      <c r="Y15" s="6">
        <f t="shared" si="15"/>
        <v>11784.736725000001</v>
      </c>
      <c r="Z15" s="6">
        <f t="shared" si="15"/>
        <v>0</v>
      </c>
      <c r="AA15" s="6">
        <f t="shared" si="15"/>
        <v>3299.7262830000004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115"/>
      <c r="C16" s="13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115"/>
      <c r="C17" s="13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115"/>
      <c r="C18" s="13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116"/>
      <c r="C19" s="131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15">
        <f>113133472.51/2*0</f>
        <v>0</v>
      </c>
      <c r="C20" s="131">
        <f t="shared" si="3"/>
        <v>0</v>
      </c>
      <c r="D20" s="39"/>
      <c r="E20" s="39"/>
      <c r="F20" s="39">
        <v>7.9299999999999995E-2</v>
      </c>
      <c r="G20" s="39"/>
      <c r="H20" s="39">
        <v>4.6199999999999998E-2</v>
      </c>
      <c r="I20" s="39"/>
      <c r="J20" s="39"/>
      <c r="K20" s="39"/>
      <c r="L20" s="39"/>
      <c r="M20" s="39"/>
      <c r="N20" s="39">
        <v>0.8</v>
      </c>
      <c r="O20" s="39"/>
      <c r="P20" s="39"/>
      <c r="Q20" s="39"/>
      <c r="R20" s="39"/>
      <c r="S20" s="39"/>
      <c r="T20" s="39"/>
      <c r="U20" s="39"/>
      <c r="V20" s="39">
        <v>7.4499999999999997E-2</v>
      </c>
      <c r="W20" s="39"/>
      <c r="X20" s="39"/>
      <c r="Y20" s="39"/>
      <c r="Z20" s="39"/>
      <c r="AA20" s="39"/>
      <c r="AB20" s="39"/>
      <c r="AC20" s="56"/>
      <c r="AD20" s="23"/>
    </row>
    <row r="21" spans="1:30" s="14" customFormat="1">
      <c r="A21" s="80"/>
      <c r="B21" s="9"/>
      <c r="C21" s="131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0</v>
      </c>
      <c r="G21" s="6">
        <f t="shared" si="18"/>
        <v>0</v>
      </c>
      <c r="H21" s="6">
        <f t="shared" si="18"/>
        <v>0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0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0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15">
        <f>113133472.51/2*0.0501</f>
        <v>2833993.4863755</v>
      </c>
      <c r="C22" s="131">
        <f t="shared" si="3"/>
        <v>236166.12</v>
      </c>
      <c r="D22" s="39"/>
      <c r="E22" s="39"/>
      <c r="F22" s="39">
        <v>7.9299999999999995E-2</v>
      </c>
      <c r="G22" s="39"/>
      <c r="H22" s="39">
        <v>4.6199999999999998E-2</v>
      </c>
      <c r="I22" s="39"/>
      <c r="J22" s="39"/>
      <c r="K22" s="39"/>
      <c r="L22" s="39"/>
      <c r="M22" s="39"/>
      <c r="N22" s="39">
        <v>0.8</v>
      </c>
      <c r="O22" s="6"/>
      <c r="P22" s="6"/>
      <c r="Q22" s="6"/>
      <c r="R22" s="6"/>
      <c r="S22" s="6"/>
      <c r="T22" s="6"/>
      <c r="U22" s="6"/>
      <c r="V22" s="39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9"/>
      <c r="C23" s="131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18727.973316</v>
      </c>
      <c r="G23" s="6">
        <f t="shared" si="20"/>
        <v>0</v>
      </c>
      <c r="H23" s="6">
        <f t="shared" si="20"/>
        <v>10910.874743999999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188932.89600000001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17594.375939999998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15">
        <f>113133472.51/2*0.23412</f>
        <v>13243404.2920206</v>
      </c>
      <c r="C24" s="131">
        <f t="shared" si="3"/>
        <v>1103617.02</v>
      </c>
      <c r="D24" s="39"/>
      <c r="E24" s="39"/>
      <c r="F24" s="39">
        <v>0.38140000000000002</v>
      </c>
      <c r="G24" s="39"/>
      <c r="H24" s="39">
        <v>0.25590000000000002</v>
      </c>
      <c r="I24" s="39"/>
      <c r="J24" s="39"/>
      <c r="K24" s="39"/>
      <c r="L24" s="39"/>
      <c r="M24" s="39"/>
      <c r="N24" s="39">
        <v>0</v>
      </c>
      <c r="O24" s="39"/>
      <c r="P24" s="39"/>
      <c r="Q24" s="39"/>
      <c r="R24" s="39"/>
      <c r="S24" s="39"/>
      <c r="T24" s="39"/>
      <c r="U24" s="39"/>
      <c r="V24" s="39">
        <v>0.36270000000000002</v>
      </c>
      <c r="W24" s="39"/>
      <c r="X24" s="39"/>
      <c r="Y24" s="39"/>
      <c r="Z24" s="39"/>
      <c r="AA24" s="39"/>
      <c r="AB24" s="39"/>
      <c r="AC24" s="56"/>
      <c r="AD24" s="23"/>
    </row>
    <row r="25" spans="1:30" s="14" customFormat="1">
      <c r="A25" s="80"/>
      <c r="B25" s="9"/>
      <c r="C25" s="131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420919.53142800002</v>
      </c>
      <c r="G25" s="6">
        <f t="shared" si="22"/>
        <v>0</v>
      </c>
      <c r="H25" s="6">
        <f t="shared" si="22"/>
        <v>282415.59541800001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400281.89315400005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15">
        <f>113133472.51/2*0.62785</f>
        <v>35515425.357701756</v>
      </c>
      <c r="C26" s="131">
        <f t="shared" si="3"/>
        <v>2959618.78</v>
      </c>
      <c r="D26" s="39"/>
      <c r="E26" s="39"/>
      <c r="F26" s="39">
        <v>0.13020000000000001</v>
      </c>
      <c r="G26" s="39"/>
      <c r="H26" s="39">
        <v>6.7400000000000002E-2</v>
      </c>
      <c r="I26" s="39"/>
      <c r="J26" s="39"/>
      <c r="K26" s="39"/>
      <c r="L26" s="39"/>
      <c r="M26" s="39"/>
      <c r="N26" s="39">
        <v>0.70189999999999997</v>
      </c>
      <c r="O26" s="39"/>
      <c r="P26" s="39"/>
      <c r="Q26" s="39"/>
      <c r="R26" s="39"/>
      <c r="S26" s="39"/>
      <c r="T26" s="39"/>
      <c r="U26" s="39"/>
      <c r="V26" s="39">
        <v>0.10050000000000001</v>
      </c>
      <c r="W26" s="39"/>
      <c r="X26" s="39"/>
      <c r="Y26" s="39"/>
      <c r="Z26" s="39"/>
      <c r="AA26" s="39"/>
      <c r="AB26" s="39"/>
      <c r="AC26" s="56"/>
      <c r="AD26" s="23"/>
    </row>
    <row r="27" spans="1:30" s="14" customFormat="1">
      <c r="A27" s="80"/>
      <c r="B27" s="9"/>
      <c r="C27" s="131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385342.36515600001</v>
      </c>
      <c r="G27" s="6">
        <f t="shared" si="24"/>
        <v>0</v>
      </c>
      <c r="H27" s="6">
        <f t="shared" si="24"/>
        <v>199478.30577199999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2077356.4216819997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297441.68738999998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15">
        <f>113133472.51/2*0.06466</f>
        <v>3657605.1662483001</v>
      </c>
      <c r="C28" s="131">
        <f t="shared" si="3"/>
        <v>304800.43</v>
      </c>
      <c r="D28" s="39"/>
      <c r="E28" s="39"/>
      <c r="F28" s="39">
        <v>0.38140000000000002</v>
      </c>
      <c r="G28" s="39"/>
      <c r="H28" s="39">
        <v>0.25590000000000002</v>
      </c>
      <c r="I28" s="39"/>
      <c r="J28" s="39"/>
      <c r="K28" s="39"/>
      <c r="L28" s="39"/>
      <c r="M28" s="39"/>
      <c r="N28" s="39">
        <v>0</v>
      </c>
      <c r="O28" s="39"/>
      <c r="P28" s="39"/>
      <c r="Q28" s="39"/>
      <c r="R28" s="39"/>
      <c r="S28" s="39"/>
      <c r="T28" s="39"/>
      <c r="U28" s="39"/>
      <c r="V28" s="39">
        <v>0.36270000000000002</v>
      </c>
      <c r="W28" s="39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9"/>
      <c r="C29" s="131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116250.88400200001</v>
      </c>
      <c r="G29" s="6">
        <f t="shared" si="26"/>
        <v>0</v>
      </c>
      <c r="H29" s="6">
        <f t="shared" si="26"/>
        <v>77998.430036999998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110551.115961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15">
        <f>113133472.51/2*0.02327</f>
        <v>1316307.95265385</v>
      </c>
      <c r="C30" s="131">
        <f t="shared" si="3"/>
        <v>109692.33</v>
      </c>
      <c r="D30" s="39"/>
      <c r="E30" s="39"/>
      <c r="F30" s="39">
        <v>0.13020000000000001</v>
      </c>
      <c r="G30" s="39"/>
      <c r="H30" s="39">
        <v>6.7400000000000002E-2</v>
      </c>
      <c r="I30" s="39"/>
      <c r="J30" s="39"/>
      <c r="K30" s="39"/>
      <c r="L30" s="39"/>
      <c r="M30" s="39"/>
      <c r="N30" s="39">
        <v>0.70189999999999997</v>
      </c>
      <c r="O30" s="39"/>
      <c r="P30" s="39"/>
      <c r="Q30" s="39"/>
      <c r="R30" s="39"/>
      <c r="S30" s="39"/>
      <c r="T30" s="39"/>
      <c r="U30" s="39"/>
      <c r="V30" s="39">
        <v>0.10050000000000001</v>
      </c>
      <c r="W30" s="39"/>
      <c r="X30" s="39"/>
      <c r="Y30" s="39"/>
      <c r="Z30" s="39"/>
      <c r="AA30" s="39"/>
      <c r="AB30" s="39"/>
      <c r="AC30" s="56"/>
      <c r="AD30" s="23"/>
    </row>
    <row r="31" spans="1:30" s="14" customFormat="1">
      <c r="A31" s="80"/>
      <c r="B31" s="9"/>
      <c r="C31" s="131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14281.941366000001</v>
      </c>
      <c r="G31" s="6">
        <f t="shared" si="28"/>
        <v>0</v>
      </c>
      <c r="H31" s="6">
        <f t="shared" si="28"/>
        <v>7393.2630420000005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76993.046426999994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11024.079165000001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15">
        <v>185369.58</v>
      </c>
      <c r="C32" s="131">
        <f t="shared" si="3"/>
        <v>15447.47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31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15447.47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15">
        <v>755220.88</v>
      </c>
      <c r="C34" s="131">
        <f t="shared" si="3"/>
        <v>62935.07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31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49819.401411999999</v>
      </c>
      <c r="G35" s="5">
        <f t="shared" si="34"/>
        <v>0</v>
      </c>
      <c r="H35" s="5">
        <f t="shared" si="34"/>
        <v>2271.9560270000002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541.24160199999994</v>
      </c>
      <c r="N35" s="5">
        <f t="shared" si="34"/>
        <v>7394.8707249999998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421.66496899999999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2485.9352650000001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15">
        <f>893129.26/2</f>
        <v>446564.63</v>
      </c>
      <c r="C36" s="131">
        <f t="shared" si="3"/>
        <v>37213.72</v>
      </c>
      <c r="D36" s="35">
        <v>1.6299999999999999E-2</v>
      </c>
      <c r="E36" s="35">
        <v>0.14269999999999999</v>
      </c>
      <c r="F36" s="35">
        <v>5.8900000000000001E-2</v>
      </c>
      <c r="G36" s="35">
        <v>7.6200000000000004E-2</v>
      </c>
      <c r="H36" s="35">
        <v>3.9600000000000003E-2</v>
      </c>
      <c r="I36" s="35">
        <v>0.12470000000000001</v>
      </c>
      <c r="J36" s="35">
        <v>2.0400000000000001E-2</v>
      </c>
      <c r="K36" s="35">
        <v>3.1199999999999999E-2</v>
      </c>
      <c r="L36" s="35">
        <v>1.6199999999999999E-2</v>
      </c>
      <c r="M36" s="35">
        <v>2.53E-2</v>
      </c>
      <c r="N36" s="35">
        <v>0.14849999999999999</v>
      </c>
      <c r="O36" s="35">
        <v>2.2599999999999999E-2</v>
      </c>
      <c r="P36" s="35">
        <v>0</v>
      </c>
      <c r="Q36" s="35">
        <v>3.78E-2</v>
      </c>
      <c r="R36" s="35">
        <v>1.8100000000000002E-2</v>
      </c>
      <c r="S36" s="35">
        <v>4.1000000000000003E-3</v>
      </c>
      <c r="T36" s="35">
        <v>5.04E-2</v>
      </c>
      <c r="U36" s="35">
        <v>1.7500000000000002E-2</v>
      </c>
      <c r="V36" s="35">
        <v>3.6200000000000003E-2</v>
      </c>
      <c r="W36" s="35">
        <v>4.8500000000000001E-2</v>
      </c>
      <c r="X36" s="35">
        <v>6.1600000000000002E-2</v>
      </c>
      <c r="Y36" s="35">
        <v>2.5000000000000001E-3</v>
      </c>
      <c r="Z36" s="4">
        <v>0</v>
      </c>
      <c r="AA36" s="4">
        <v>6.9999999999999999E-4</v>
      </c>
      <c r="AB36" s="4">
        <v>0</v>
      </c>
      <c r="AC36" s="56"/>
      <c r="AD36" s="23"/>
    </row>
    <row r="37" spans="1:30" s="14" customFormat="1">
      <c r="A37" s="79"/>
      <c r="B37" s="9"/>
      <c r="C37" s="131"/>
      <c r="D37" s="5">
        <f t="shared" ref="D37" si="35">$C36*D36</f>
        <v>606.58363599999996</v>
      </c>
      <c r="E37" s="5">
        <f t="shared" ref="E37" si="36">$C36*E36</f>
        <v>5310.3978440000001</v>
      </c>
      <c r="F37" s="5">
        <f t="shared" ref="F37:O37" si="37">$C36*F36</f>
        <v>2191.8881080000001</v>
      </c>
      <c r="G37" s="5">
        <f t="shared" si="37"/>
        <v>2835.6854640000001</v>
      </c>
      <c r="H37" s="5">
        <f t="shared" si="37"/>
        <v>1473.6633120000001</v>
      </c>
      <c r="I37" s="5">
        <f t="shared" si="37"/>
        <v>4640.5508840000002</v>
      </c>
      <c r="J37" s="5">
        <f t="shared" si="37"/>
        <v>759.15988800000002</v>
      </c>
      <c r="K37" s="5">
        <f t="shared" si="37"/>
        <v>1161.068064</v>
      </c>
      <c r="L37" s="5">
        <f t="shared" si="37"/>
        <v>602.86226399999998</v>
      </c>
      <c r="M37" s="5">
        <f t="shared" si="37"/>
        <v>941.507116</v>
      </c>
      <c r="N37" s="5">
        <f t="shared" si="37"/>
        <v>5526.2374199999995</v>
      </c>
      <c r="O37" s="5">
        <f t="shared" si="37"/>
        <v>841.03007200000002</v>
      </c>
      <c r="P37" s="5">
        <f t="shared" ref="P37" si="38">$C36*P36</f>
        <v>0</v>
      </c>
      <c r="Q37" s="5">
        <f t="shared" ref="Q37" si="39">$C36*Q36</f>
        <v>1406.6786160000001</v>
      </c>
      <c r="R37" s="5">
        <f t="shared" ref="R37:AB37" si="40">$C36*R36</f>
        <v>673.56833200000005</v>
      </c>
      <c r="S37" s="5">
        <f t="shared" si="40"/>
        <v>152.57625200000001</v>
      </c>
      <c r="T37" s="5">
        <f t="shared" si="40"/>
        <v>1875.571488</v>
      </c>
      <c r="U37" s="5">
        <f t="shared" si="40"/>
        <v>651.2401000000001</v>
      </c>
      <c r="V37" s="5">
        <f t="shared" si="40"/>
        <v>1347.1366640000001</v>
      </c>
      <c r="W37" s="5">
        <f t="shared" si="40"/>
        <v>1804.8654200000001</v>
      </c>
      <c r="X37" s="5">
        <f t="shared" si="40"/>
        <v>2292.3651520000003</v>
      </c>
      <c r="Y37" s="5">
        <f t="shared" si="40"/>
        <v>93.034300000000002</v>
      </c>
      <c r="Z37" s="5">
        <f t="shared" si="40"/>
        <v>0</v>
      </c>
      <c r="AA37" s="5">
        <f t="shared" si="40"/>
        <v>26.049604000000002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15">
        <f>893129.26/2</f>
        <v>446564.63</v>
      </c>
      <c r="C38" s="131">
        <f t="shared" si="3"/>
        <v>37213.72</v>
      </c>
      <c r="D38" s="39"/>
      <c r="E38" s="39"/>
      <c r="F38" s="39">
        <v>0.13020000000000001</v>
      </c>
      <c r="G38" s="39"/>
      <c r="H38" s="39">
        <v>6.7400000000000002E-2</v>
      </c>
      <c r="I38" s="39"/>
      <c r="J38" s="39"/>
      <c r="K38" s="39"/>
      <c r="L38" s="39"/>
      <c r="M38" s="39"/>
      <c r="N38" s="39">
        <v>0.70189999999999997</v>
      </c>
      <c r="O38" s="39"/>
      <c r="P38" s="39"/>
      <c r="Q38" s="39"/>
      <c r="R38" s="39"/>
      <c r="S38" s="39"/>
      <c r="T38" s="39"/>
      <c r="U38" s="39"/>
      <c r="V38" s="39">
        <v>0.10050000000000001</v>
      </c>
      <c r="W38" s="39"/>
      <c r="X38" s="39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31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4845.2263440000006</v>
      </c>
      <c r="G39" s="6">
        <f t="shared" si="43"/>
        <v>0</v>
      </c>
      <c r="H39" s="6">
        <f t="shared" si="43"/>
        <v>2508.2047280000002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26120.310067999999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3739.9788600000002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15">
        <v>955051.71</v>
      </c>
      <c r="C40" s="131">
        <f t="shared" si="3"/>
        <v>79587.64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31"/>
      <c r="D41" s="5"/>
      <c r="E41" s="5"/>
      <c r="F41" s="5">
        <f t="shared" ref="F41" si="44">$C40*F40</f>
        <v>40573.778872000003</v>
      </c>
      <c r="G41" s="5">
        <f t="shared" ref="G41" si="45">$C40*G40</f>
        <v>0</v>
      </c>
      <c r="H41" s="5">
        <f t="shared" ref="H41:AB41" si="46">$C40*H40</f>
        <v>10680.661288000001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1615.6290919999999</v>
      </c>
      <c r="N41" s="5">
        <f t="shared" si="46"/>
        <v>11540.207799999998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1138.1032520000001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14039.259695999999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15">
        <f>3775150.95/2</f>
        <v>1887575.4750000001</v>
      </c>
      <c r="C42" s="131">
        <f t="shared" si="3"/>
        <v>157297.96</v>
      </c>
      <c r="D42" s="35">
        <v>1.6299999999999999E-2</v>
      </c>
      <c r="E42" s="35">
        <v>0.14269999999999999</v>
      </c>
      <c r="F42" s="35">
        <v>5.8900000000000001E-2</v>
      </c>
      <c r="G42" s="35">
        <v>7.6200000000000004E-2</v>
      </c>
      <c r="H42" s="35">
        <v>3.9600000000000003E-2</v>
      </c>
      <c r="I42" s="35">
        <v>0.12470000000000001</v>
      </c>
      <c r="J42" s="35">
        <v>2.0400000000000001E-2</v>
      </c>
      <c r="K42" s="35">
        <v>3.1199999999999999E-2</v>
      </c>
      <c r="L42" s="35">
        <v>1.6199999999999999E-2</v>
      </c>
      <c r="M42" s="35">
        <v>2.53E-2</v>
      </c>
      <c r="N42" s="35">
        <v>0.14849999999999999</v>
      </c>
      <c r="O42" s="35">
        <v>2.2599999999999999E-2</v>
      </c>
      <c r="P42" s="35">
        <v>0</v>
      </c>
      <c r="Q42" s="35">
        <v>3.78E-2</v>
      </c>
      <c r="R42" s="35">
        <v>1.8100000000000002E-2</v>
      </c>
      <c r="S42" s="35">
        <v>4.1000000000000003E-3</v>
      </c>
      <c r="T42" s="35">
        <v>5.04E-2</v>
      </c>
      <c r="U42" s="35">
        <v>1.7500000000000002E-2</v>
      </c>
      <c r="V42" s="35">
        <v>3.6200000000000003E-2</v>
      </c>
      <c r="W42" s="35">
        <v>4.8500000000000001E-2</v>
      </c>
      <c r="X42" s="35">
        <v>6.1600000000000002E-2</v>
      </c>
      <c r="Y42" s="35">
        <v>2.5000000000000001E-3</v>
      </c>
      <c r="Z42" s="4">
        <v>0</v>
      </c>
      <c r="AA42" s="4">
        <v>6.9999999999999999E-4</v>
      </c>
      <c r="AB42" s="4">
        <v>0</v>
      </c>
      <c r="AC42" s="56"/>
      <c r="AD42" s="23"/>
    </row>
    <row r="43" spans="1:30" s="14" customFormat="1">
      <c r="A43" s="79"/>
      <c r="B43" s="9"/>
      <c r="C43" s="131"/>
      <c r="D43" s="5">
        <f t="shared" ref="D43" si="47">$C42*D42</f>
        <v>2563.9567479999996</v>
      </c>
      <c r="E43" s="5">
        <f t="shared" ref="E43" si="48">$C42*E42</f>
        <v>22446.418891999998</v>
      </c>
      <c r="F43" s="5">
        <f t="shared" ref="F43:O43" si="49">$C42*F42</f>
        <v>9264.8498440000003</v>
      </c>
      <c r="G43" s="5">
        <f t="shared" si="49"/>
        <v>11986.104552000001</v>
      </c>
      <c r="H43" s="5">
        <f t="shared" si="49"/>
        <v>6228.9992160000002</v>
      </c>
      <c r="I43" s="5">
        <f t="shared" si="49"/>
        <v>19615.055612</v>
      </c>
      <c r="J43" s="5">
        <f t="shared" si="49"/>
        <v>3208.8783840000001</v>
      </c>
      <c r="K43" s="5">
        <f t="shared" si="49"/>
        <v>4907.6963519999999</v>
      </c>
      <c r="L43" s="5">
        <f t="shared" si="49"/>
        <v>2548.2269519999995</v>
      </c>
      <c r="M43" s="5">
        <f t="shared" si="49"/>
        <v>3979.6383879999998</v>
      </c>
      <c r="N43" s="5">
        <f t="shared" si="49"/>
        <v>23358.747059999998</v>
      </c>
      <c r="O43" s="5">
        <f t="shared" si="49"/>
        <v>3554.9338959999995</v>
      </c>
      <c r="P43" s="5">
        <f t="shared" ref="P43" si="50">$C42*P42</f>
        <v>0</v>
      </c>
      <c r="Q43" s="5">
        <f t="shared" ref="Q43" si="51">$C42*Q42</f>
        <v>5945.8628879999997</v>
      </c>
      <c r="R43" s="5">
        <f t="shared" ref="R43:AB43" si="52">$C42*R42</f>
        <v>2847.0930760000001</v>
      </c>
      <c r="S43" s="5">
        <f t="shared" si="52"/>
        <v>644.92163600000003</v>
      </c>
      <c r="T43" s="5">
        <f t="shared" si="52"/>
        <v>7927.8171839999995</v>
      </c>
      <c r="U43" s="5">
        <f t="shared" si="52"/>
        <v>2752.7143000000001</v>
      </c>
      <c r="V43" s="5">
        <f t="shared" si="52"/>
        <v>5694.1861520000002</v>
      </c>
      <c r="W43" s="5">
        <f t="shared" si="52"/>
        <v>7628.9510599999994</v>
      </c>
      <c r="X43" s="5">
        <f t="shared" si="52"/>
        <v>9689.5543359999992</v>
      </c>
      <c r="Y43" s="5">
        <f t="shared" si="52"/>
        <v>393.24489999999997</v>
      </c>
      <c r="Z43" s="5">
        <f t="shared" si="52"/>
        <v>0</v>
      </c>
      <c r="AA43" s="5">
        <f t="shared" si="52"/>
        <v>110.108572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15">
        <f>3775150.95/2</f>
        <v>1887575.4750000001</v>
      </c>
      <c r="C44" s="131">
        <f t="shared" si="3"/>
        <v>157297.96</v>
      </c>
      <c r="D44" s="39"/>
      <c r="E44" s="39">
        <v>2.1899999999999999E-2</v>
      </c>
      <c r="F44" s="39">
        <v>2.29E-2</v>
      </c>
      <c r="G44" s="39">
        <v>1.06E-2</v>
      </c>
      <c r="H44" s="39">
        <v>0.10879999999999999</v>
      </c>
      <c r="I44" s="39"/>
      <c r="J44" s="39">
        <v>7.7000000000000002E-3</v>
      </c>
      <c r="K44" s="39">
        <v>9.1999999999999998E-3</v>
      </c>
      <c r="L44" s="39"/>
      <c r="M44" s="39"/>
      <c r="N44" s="39">
        <v>0.70499999999999996</v>
      </c>
      <c r="O44" s="39">
        <v>1.4E-3</v>
      </c>
      <c r="P44" s="39"/>
      <c r="Q44" s="39"/>
      <c r="R44" s="39"/>
      <c r="S44" s="39"/>
      <c r="T44" s="39"/>
      <c r="U44" s="39"/>
      <c r="V44" s="39">
        <v>0.1125</v>
      </c>
      <c r="W44" s="39"/>
      <c r="X44" s="39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31"/>
      <c r="D45" s="6">
        <f t="shared" ref="D45" si="53">$C44*D44</f>
        <v>0</v>
      </c>
      <c r="E45" s="6">
        <f t="shared" ref="E45" si="54">$C44*E44</f>
        <v>3444.8253239999999</v>
      </c>
      <c r="F45" s="6">
        <f t="shared" ref="F45:AB45" si="55">$C44*F44</f>
        <v>3602.1232839999998</v>
      </c>
      <c r="G45" s="6">
        <f t="shared" si="55"/>
        <v>1667.3583759999999</v>
      </c>
      <c r="H45" s="6">
        <f t="shared" si="55"/>
        <v>17114.018047999998</v>
      </c>
      <c r="I45" s="6">
        <f t="shared" si="55"/>
        <v>0</v>
      </c>
      <c r="J45" s="6">
        <f t="shared" si="55"/>
        <v>1211.1942919999999</v>
      </c>
      <c r="K45" s="6">
        <f t="shared" si="55"/>
        <v>1447.1412319999999</v>
      </c>
      <c r="L45" s="6">
        <f t="shared" si="55"/>
        <v>0</v>
      </c>
      <c r="M45" s="6">
        <f t="shared" si="55"/>
        <v>0</v>
      </c>
      <c r="N45" s="6">
        <f t="shared" si="55"/>
        <v>110895.06179999998</v>
      </c>
      <c r="O45" s="6">
        <f t="shared" si="55"/>
        <v>220.21714399999999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17696.020499999999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15">
        <v>1198119.92</v>
      </c>
      <c r="C46" s="131">
        <f t="shared" si="3"/>
        <v>99843.33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31"/>
      <c r="D47" s="5">
        <f t="shared" ref="D47" si="56">$C46*D46</f>
        <v>1847.1016049999998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21456.331617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3903.8742030000003</v>
      </c>
      <c r="N47" s="5">
        <f t="shared" si="58"/>
        <v>28814.785038000002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2965.3469010000003</v>
      </c>
      <c r="S47" s="5">
        <f t="shared" si="58"/>
        <v>0</v>
      </c>
      <c r="T47" s="5">
        <f t="shared" si="58"/>
        <v>5721.0228090000001</v>
      </c>
      <c r="U47" s="5">
        <f t="shared" si="58"/>
        <v>0</v>
      </c>
      <c r="V47" s="5">
        <f t="shared" si="58"/>
        <v>35134.867827000002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15">
        <v>515766.21</v>
      </c>
      <c r="C48" s="131">
        <f t="shared" si="3"/>
        <v>42980.52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31"/>
      <c r="D49" s="5">
        <f t="shared" ref="D49" si="59">$C48*D48</f>
        <v>799.43767199999991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9240.8117999999995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1680.5383320000001</v>
      </c>
      <c r="N49" s="5">
        <f t="shared" si="61"/>
        <v>12386.985864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1276.521444</v>
      </c>
      <c r="S49" s="5">
        <f t="shared" si="61"/>
        <v>0</v>
      </c>
      <c r="T49" s="5">
        <f t="shared" si="61"/>
        <v>2467.0818479999998</v>
      </c>
      <c r="U49" s="5">
        <f t="shared" si="61"/>
        <v>0</v>
      </c>
      <c r="V49" s="5">
        <f t="shared" si="61"/>
        <v>15129.143039999997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15">
        <v>527142.37</v>
      </c>
      <c r="C50" s="131">
        <f t="shared" si="3"/>
        <v>43928.53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31"/>
      <c r="D51" s="5">
        <f t="shared" ref="D51" si="62">$C50*D50</f>
        <v>812.67780499999992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9440.2410970000001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1713.2126699999999</v>
      </c>
      <c r="N51" s="5">
        <f t="shared" si="64"/>
        <v>12664.595198999999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1309.0701939999999</v>
      </c>
      <c r="S51" s="5">
        <f t="shared" si="64"/>
        <v>0</v>
      </c>
      <c r="T51" s="5">
        <f t="shared" si="64"/>
        <v>2525.8904750000002</v>
      </c>
      <c r="U51" s="5">
        <f t="shared" si="64"/>
        <v>0</v>
      </c>
      <c r="V51" s="5">
        <f t="shared" si="64"/>
        <v>15462.842559999999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15">
        <v>1294018.31</v>
      </c>
      <c r="C52" s="131">
        <f t="shared" si="3"/>
        <v>107834.86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31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80186.001896000002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2943.891678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24704.966425999999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15">
        <v>218628.76</v>
      </c>
      <c r="C54" s="131">
        <f t="shared" si="3"/>
        <v>18219.060000000001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31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18219.060000000001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15">
        <v>271440.96999999997</v>
      </c>
      <c r="C56" s="131">
        <f t="shared" si="3"/>
        <v>22620.080000000002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31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22620.080000000002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15">
        <v>86125.11</v>
      </c>
      <c r="C58" s="131">
        <f t="shared" si="3"/>
        <v>7177.09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31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7177.09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15">
        <f>2440070.63*0.95488</f>
        <v>2329974.6431743996</v>
      </c>
      <c r="C60" s="131">
        <f t="shared" si="3"/>
        <v>194164.55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31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189659.93243999998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1863.9796799999997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2116.393595</v>
      </c>
      <c r="V61" s="36">
        <f t="shared" si="79"/>
        <v>0</v>
      </c>
      <c r="W61" s="36">
        <f t="shared" si="79"/>
        <v>0</v>
      </c>
      <c r="X61" s="36">
        <f t="shared" si="79"/>
        <v>485.41137499999996</v>
      </c>
      <c r="Y61" s="36">
        <f t="shared" si="79"/>
        <v>19.416454999999999</v>
      </c>
      <c r="Z61" s="36">
        <f t="shared" si="79"/>
        <v>19.416454999999999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15">
        <f>2440070.63*0</f>
        <v>0</v>
      </c>
      <c r="C62" s="131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31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15">
        <f>2440070.63*0.04512</f>
        <v>110095.98682559999</v>
      </c>
      <c r="C64" s="131">
        <f t="shared" si="3"/>
        <v>9174.67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31"/>
      <c r="D65" s="36">
        <f>$C64*D64</f>
        <v>0</v>
      </c>
      <c r="E65" s="36">
        <f>$C64*E64</f>
        <v>0</v>
      </c>
      <c r="F65" s="36">
        <f>$C64*F64</f>
        <v>9174.67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15">
        <v>45813.99</v>
      </c>
      <c r="C66" s="131">
        <f t="shared" si="3"/>
        <v>3817.83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31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3817.83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15">
        <v>67304.639999999999</v>
      </c>
      <c r="C68" s="131">
        <f t="shared" si="3"/>
        <v>5608.72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31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5608.72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15">
        <v>129493.51</v>
      </c>
      <c r="C70" s="131">
        <f t="shared" si="3"/>
        <v>10791.13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31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10791.13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15">
        <v>185325.34</v>
      </c>
      <c r="C72" s="131">
        <f t="shared" si="3"/>
        <v>15443.78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31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15443.78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15">
        <v>275036.01</v>
      </c>
      <c r="C74" s="131">
        <f t="shared" ref="C74:C136" si="98">ROUND(B74/12,2)</f>
        <v>22919.67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31"/>
      <c r="D75" s="5">
        <f t="shared" ref="D75" si="99">$C74*D74</f>
        <v>0</v>
      </c>
      <c r="E75" s="5">
        <f t="shared" ref="E75" si="100">$C74*E74</f>
        <v>0</v>
      </c>
      <c r="F75" s="5">
        <f t="shared" ref="F75:AB75" si="101">$C74*F74</f>
        <v>0</v>
      </c>
      <c r="G75" s="5">
        <f t="shared" si="101"/>
        <v>0</v>
      </c>
      <c r="H75" s="5">
        <f t="shared" si="101"/>
        <v>0</v>
      </c>
      <c r="I75" s="5">
        <f t="shared" si="101"/>
        <v>0</v>
      </c>
      <c r="J75" s="5">
        <f t="shared" si="101"/>
        <v>0</v>
      </c>
      <c r="K75" s="5">
        <f t="shared" si="101"/>
        <v>0</v>
      </c>
      <c r="L75" s="5">
        <f t="shared" si="101"/>
        <v>0</v>
      </c>
      <c r="M75" s="5">
        <f t="shared" si="101"/>
        <v>0</v>
      </c>
      <c r="N75" s="5">
        <f t="shared" si="101"/>
        <v>0</v>
      </c>
      <c r="O75" s="5">
        <f t="shared" si="101"/>
        <v>0</v>
      </c>
      <c r="P75" s="5">
        <f t="shared" si="101"/>
        <v>0</v>
      </c>
      <c r="Q75" s="5">
        <f t="shared" si="101"/>
        <v>0</v>
      </c>
      <c r="R75" s="5">
        <f t="shared" si="101"/>
        <v>0</v>
      </c>
      <c r="S75" s="5">
        <f t="shared" si="101"/>
        <v>0</v>
      </c>
      <c r="T75" s="5">
        <f t="shared" si="101"/>
        <v>0</v>
      </c>
      <c r="U75" s="5">
        <f t="shared" si="101"/>
        <v>22919.67</v>
      </c>
      <c r="V75" s="5">
        <f t="shared" si="101"/>
        <v>0</v>
      </c>
      <c r="W75" s="5">
        <f t="shared" si="101"/>
        <v>0</v>
      </c>
      <c r="X75" s="5">
        <f t="shared" si="101"/>
        <v>0</v>
      </c>
      <c r="Y75" s="5">
        <f t="shared" si="101"/>
        <v>0</v>
      </c>
      <c r="Z75" s="5">
        <f t="shared" si="101"/>
        <v>0</v>
      </c>
      <c r="AA75" s="5">
        <f t="shared" si="101"/>
        <v>0</v>
      </c>
      <c r="AB75" s="5">
        <f t="shared" si="101"/>
        <v>0</v>
      </c>
      <c r="AC75" s="56"/>
      <c r="AD75" s="23"/>
    </row>
    <row r="76" spans="1:30" s="14" customFormat="1">
      <c r="A76" s="78" t="s">
        <v>156</v>
      </c>
      <c r="B76" s="15">
        <v>95037.03</v>
      </c>
      <c r="C76" s="131">
        <f t="shared" si="98"/>
        <v>7919.75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31"/>
      <c r="D77" s="36">
        <f t="shared" ref="D77" si="102">$C76*D76</f>
        <v>679.51454999999999</v>
      </c>
      <c r="E77" s="36">
        <f t="shared" ref="E77" si="103">$C76*E76</f>
        <v>0</v>
      </c>
      <c r="F77" s="36">
        <f t="shared" ref="F77:AB77" si="104">$C76*F76</f>
        <v>133.84377499999999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969.37739999999997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1438.2266000000002</v>
      </c>
      <c r="R77" s="36">
        <f t="shared" si="104"/>
        <v>122.756125</v>
      </c>
      <c r="S77" s="36">
        <f t="shared" si="104"/>
        <v>140.179575</v>
      </c>
      <c r="T77" s="36">
        <f t="shared" si="104"/>
        <v>1724.92155</v>
      </c>
      <c r="U77" s="36">
        <f t="shared" si="104"/>
        <v>0</v>
      </c>
      <c r="V77" s="36">
        <f t="shared" si="104"/>
        <v>0</v>
      </c>
      <c r="W77" s="36">
        <f t="shared" si="104"/>
        <v>506.86400000000003</v>
      </c>
      <c r="X77" s="36">
        <f t="shared" si="104"/>
        <v>2069.4306749999996</v>
      </c>
      <c r="Y77" s="36">
        <f t="shared" si="104"/>
        <v>76.821574999999996</v>
      </c>
      <c r="Z77" s="36">
        <f t="shared" si="104"/>
        <v>57.814174999999999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15">
        <v>3074497.53</v>
      </c>
      <c r="C78" s="131">
        <f t="shared" si="98"/>
        <v>256208.13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31"/>
      <c r="D79" s="36">
        <f t="shared" ref="D79" si="105">$C78*D78</f>
        <v>9582.1840620000003</v>
      </c>
      <c r="E79" s="36">
        <f t="shared" ref="E79" si="106">$C78*E78</f>
        <v>0</v>
      </c>
      <c r="F79" s="36">
        <f t="shared" ref="F79:AB79" si="107">$C78*F78</f>
        <v>16038.628938000002</v>
      </c>
      <c r="G79" s="36">
        <f t="shared" si="107"/>
        <v>0</v>
      </c>
      <c r="H79" s="36">
        <f t="shared" si="107"/>
        <v>43094.207466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819.86601600000006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32205.361941000003</v>
      </c>
      <c r="R79" s="36">
        <f t="shared" si="107"/>
        <v>17652.740157</v>
      </c>
      <c r="S79" s="36">
        <f t="shared" si="107"/>
        <v>4355.5382100000006</v>
      </c>
      <c r="T79" s="36">
        <f t="shared" si="107"/>
        <v>29540.797388999999</v>
      </c>
      <c r="U79" s="36">
        <f t="shared" si="107"/>
        <v>0</v>
      </c>
      <c r="V79" s="36">
        <f t="shared" si="107"/>
        <v>1409.1447149999999</v>
      </c>
      <c r="W79" s="36">
        <f t="shared" si="107"/>
        <v>39507.293645999998</v>
      </c>
      <c r="X79" s="36">
        <f t="shared" si="107"/>
        <v>52573.908276000002</v>
      </c>
      <c r="Y79" s="36">
        <f t="shared" si="107"/>
        <v>1844.6985359999999</v>
      </c>
      <c r="Z79" s="36">
        <f t="shared" si="107"/>
        <v>7583.7606480000004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15">
        <v>2623593.69</v>
      </c>
      <c r="C80" s="131">
        <f t="shared" si="98"/>
        <v>218632.81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31"/>
      <c r="D81" s="5">
        <f>$C80*D80</f>
        <v>0</v>
      </c>
      <c r="E81" s="5">
        <f>$C80*E80</f>
        <v>0</v>
      </c>
      <c r="F81" s="5">
        <f>$C80*F80</f>
        <v>218632.81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15">
        <f>1670118.87+1301957.89</f>
        <v>2972076.76</v>
      </c>
      <c r="C82" s="131">
        <f>ROUND(B82/12,2)</f>
        <v>247673.06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31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168070.93851599999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79602.121484000003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15">
        <f>736033.82/2</f>
        <v>368016.91</v>
      </c>
      <c r="C84" s="131">
        <f t="shared" si="98"/>
        <v>30668.080000000002</v>
      </c>
      <c r="D84" s="35">
        <v>1.6299999999999999E-2</v>
      </c>
      <c r="E84" s="35">
        <v>0.14269999999999999</v>
      </c>
      <c r="F84" s="35">
        <v>5.8900000000000001E-2</v>
      </c>
      <c r="G84" s="35">
        <v>7.6200000000000004E-2</v>
      </c>
      <c r="H84" s="35">
        <v>3.9600000000000003E-2</v>
      </c>
      <c r="I84" s="35">
        <v>0.12470000000000001</v>
      </c>
      <c r="J84" s="35">
        <v>2.0400000000000001E-2</v>
      </c>
      <c r="K84" s="35">
        <v>3.1199999999999999E-2</v>
      </c>
      <c r="L84" s="35">
        <v>1.6199999999999999E-2</v>
      </c>
      <c r="M84" s="35">
        <v>2.53E-2</v>
      </c>
      <c r="N84" s="35">
        <v>0.14849999999999999</v>
      </c>
      <c r="O84" s="35">
        <v>2.2599999999999999E-2</v>
      </c>
      <c r="P84" s="35">
        <v>0</v>
      </c>
      <c r="Q84" s="35">
        <v>3.78E-2</v>
      </c>
      <c r="R84" s="35">
        <v>1.8100000000000002E-2</v>
      </c>
      <c r="S84" s="35">
        <v>4.1000000000000003E-3</v>
      </c>
      <c r="T84" s="35">
        <v>5.04E-2</v>
      </c>
      <c r="U84" s="35">
        <v>1.7500000000000002E-2</v>
      </c>
      <c r="V84" s="35">
        <v>3.6200000000000003E-2</v>
      </c>
      <c r="W84" s="35">
        <v>4.8500000000000001E-2</v>
      </c>
      <c r="X84" s="35">
        <v>6.1600000000000002E-2</v>
      </c>
      <c r="Y84" s="35">
        <v>2.5000000000000001E-3</v>
      </c>
      <c r="Z84" s="4">
        <v>0</v>
      </c>
      <c r="AA84" s="4">
        <v>6.9999999999999999E-4</v>
      </c>
      <c r="AB84" s="4">
        <v>0</v>
      </c>
      <c r="AC84" s="56"/>
      <c r="AD84" s="23"/>
    </row>
    <row r="85" spans="1:30" s="14" customFormat="1">
      <c r="A85" s="79"/>
      <c r="B85" s="9"/>
      <c r="C85" s="131"/>
      <c r="D85" s="5">
        <f t="shared" ref="D85" si="114">$C84*D84</f>
        <v>499.88970399999999</v>
      </c>
      <c r="E85" s="5">
        <f t="shared" ref="E85" si="115">$C84*E84</f>
        <v>4376.335016</v>
      </c>
      <c r="F85" s="5">
        <f t="shared" ref="F85:O85" si="116">$C84*F84</f>
        <v>1806.3499120000001</v>
      </c>
      <c r="G85" s="5">
        <f t="shared" si="116"/>
        <v>2336.9076960000002</v>
      </c>
      <c r="H85" s="5">
        <f t="shared" si="116"/>
        <v>1214.4559680000002</v>
      </c>
      <c r="I85" s="5">
        <f t="shared" si="116"/>
        <v>3824.3095760000006</v>
      </c>
      <c r="J85" s="5">
        <f t="shared" si="116"/>
        <v>625.6288320000001</v>
      </c>
      <c r="K85" s="5">
        <f t="shared" si="116"/>
        <v>956.84409600000004</v>
      </c>
      <c r="L85" s="5">
        <f t="shared" si="116"/>
        <v>496.82289600000001</v>
      </c>
      <c r="M85" s="5">
        <f t="shared" si="116"/>
        <v>775.902424</v>
      </c>
      <c r="N85" s="5">
        <f t="shared" si="116"/>
        <v>4554.2098800000003</v>
      </c>
      <c r="O85" s="5">
        <f t="shared" si="116"/>
        <v>693.09860800000001</v>
      </c>
      <c r="P85" s="5">
        <f t="shared" ref="P85" si="117">$C84*P84</f>
        <v>0</v>
      </c>
      <c r="Q85" s="5">
        <f t="shared" ref="Q85" si="118">$C84*Q84</f>
        <v>1159.253424</v>
      </c>
      <c r="R85" s="5">
        <f t="shared" ref="R85:AB85" si="119">$C84*R84</f>
        <v>555.09224800000004</v>
      </c>
      <c r="S85" s="5">
        <f t="shared" si="119"/>
        <v>125.73912800000002</v>
      </c>
      <c r="T85" s="5">
        <f t="shared" si="119"/>
        <v>1545.6712320000001</v>
      </c>
      <c r="U85" s="5">
        <f t="shared" si="119"/>
        <v>536.69140000000004</v>
      </c>
      <c r="V85" s="5">
        <f t="shared" si="119"/>
        <v>1110.1844960000001</v>
      </c>
      <c r="W85" s="5">
        <f t="shared" si="119"/>
        <v>1487.4018800000001</v>
      </c>
      <c r="X85" s="5">
        <f t="shared" si="119"/>
        <v>1889.1537280000002</v>
      </c>
      <c r="Y85" s="5">
        <f t="shared" si="119"/>
        <v>76.670200000000008</v>
      </c>
      <c r="Z85" s="5">
        <f t="shared" si="119"/>
        <v>0</v>
      </c>
      <c r="AA85" s="5">
        <f t="shared" si="119"/>
        <v>21.467656000000002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15">
        <f>736033.82/2</f>
        <v>368016.91</v>
      </c>
      <c r="C86" s="131">
        <f t="shared" si="98"/>
        <v>30668.080000000002</v>
      </c>
      <c r="D86" s="39"/>
      <c r="E86" s="39"/>
      <c r="F86" s="39">
        <v>0.159</v>
      </c>
      <c r="G86" s="39"/>
      <c r="H86" s="39">
        <v>8.5099999999999995E-2</v>
      </c>
      <c r="I86" s="39"/>
      <c r="J86" s="39"/>
      <c r="K86" s="39"/>
      <c r="L86" s="39"/>
      <c r="M86" s="39">
        <v>0</v>
      </c>
      <c r="N86" s="39">
        <v>0.67910000000000004</v>
      </c>
      <c r="O86" s="39"/>
      <c r="P86" s="39"/>
      <c r="Q86" s="39"/>
      <c r="R86" s="39"/>
      <c r="S86" s="39"/>
      <c r="T86" s="39"/>
      <c r="U86" s="39"/>
      <c r="V86" s="39">
        <v>7.6799999999999993E-2</v>
      </c>
      <c r="W86" s="39"/>
      <c r="X86" s="39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31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4876.2247200000002</v>
      </c>
      <c r="G87" s="6">
        <f t="shared" si="122"/>
        <v>0</v>
      </c>
      <c r="H87" s="6">
        <f t="shared" si="122"/>
        <v>2609.8536079999999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20826.693128000003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2355.308544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15">
        <f>5308021.59/2</f>
        <v>2654010.7949999999</v>
      </c>
      <c r="C88" s="131">
        <f t="shared" si="98"/>
        <v>221167.57</v>
      </c>
      <c r="D88" s="35">
        <v>1.6299999999999999E-2</v>
      </c>
      <c r="E88" s="35">
        <v>0.14269999999999999</v>
      </c>
      <c r="F88" s="35">
        <v>5.8900000000000001E-2</v>
      </c>
      <c r="G88" s="35">
        <v>7.6200000000000004E-2</v>
      </c>
      <c r="H88" s="35">
        <v>3.9600000000000003E-2</v>
      </c>
      <c r="I88" s="35">
        <v>0.12470000000000001</v>
      </c>
      <c r="J88" s="35">
        <v>2.0400000000000001E-2</v>
      </c>
      <c r="K88" s="35">
        <v>3.1199999999999999E-2</v>
      </c>
      <c r="L88" s="35">
        <v>1.6199999999999999E-2</v>
      </c>
      <c r="M88" s="35">
        <v>2.53E-2</v>
      </c>
      <c r="N88" s="35">
        <v>0.14849999999999999</v>
      </c>
      <c r="O88" s="35">
        <v>2.2599999999999999E-2</v>
      </c>
      <c r="P88" s="35">
        <v>0</v>
      </c>
      <c r="Q88" s="35">
        <v>3.78E-2</v>
      </c>
      <c r="R88" s="35">
        <v>1.8100000000000002E-2</v>
      </c>
      <c r="S88" s="35">
        <v>4.1000000000000003E-3</v>
      </c>
      <c r="T88" s="35">
        <v>5.04E-2</v>
      </c>
      <c r="U88" s="35">
        <v>1.7500000000000002E-2</v>
      </c>
      <c r="V88" s="35">
        <v>3.6200000000000003E-2</v>
      </c>
      <c r="W88" s="35">
        <v>4.8500000000000001E-2</v>
      </c>
      <c r="X88" s="35">
        <v>6.1600000000000002E-2</v>
      </c>
      <c r="Y88" s="35">
        <v>2.5000000000000001E-3</v>
      </c>
      <c r="Z88" s="4">
        <v>0</v>
      </c>
      <c r="AA88" s="4">
        <v>6.9999999999999999E-4</v>
      </c>
      <c r="AB88" s="4">
        <v>0</v>
      </c>
      <c r="AC88" s="56"/>
      <c r="AD88" s="23"/>
    </row>
    <row r="89" spans="1:30" s="14" customFormat="1">
      <c r="A89" s="79"/>
      <c r="B89" s="9"/>
      <c r="C89" s="131"/>
      <c r="D89" s="5">
        <f t="shared" ref="D89" si="123">$C88*D88</f>
        <v>3605.031391</v>
      </c>
      <c r="E89" s="5">
        <f t="shared" ref="E89" si="124">$C88*E88</f>
        <v>31560.612238999998</v>
      </c>
      <c r="F89" s="5">
        <f t="shared" ref="F89:O89" si="125">$C88*F88</f>
        <v>13026.769873000001</v>
      </c>
      <c r="G89" s="5">
        <f t="shared" si="125"/>
        <v>16852.968834000003</v>
      </c>
      <c r="H89" s="5">
        <f t="shared" si="125"/>
        <v>8758.2357720000018</v>
      </c>
      <c r="I89" s="5">
        <f t="shared" si="125"/>
        <v>27579.595979000002</v>
      </c>
      <c r="J89" s="5">
        <f t="shared" si="125"/>
        <v>4511.8184280000005</v>
      </c>
      <c r="K89" s="5">
        <f t="shared" si="125"/>
        <v>6900.4281840000003</v>
      </c>
      <c r="L89" s="5">
        <f t="shared" si="125"/>
        <v>3582.9146339999998</v>
      </c>
      <c r="M89" s="5">
        <f t="shared" si="125"/>
        <v>5595.5395209999997</v>
      </c>
      <c r="N89" s="5">
        <f t="shared" si="125"/>
        <v>32843.384144999996</v>
      </c>
      <c r="O89" s="5">
        <f t="shared" si="125"/>
        <v>4998.3870820000002</v>
      </c>
      <c r="P89" s="5">
        <f t="shared" ref="P89" si="126">$C88*P88</f>
        <v>0</v>
      </c>
      <c r="Q89" s="5">
        <f t="shared" ref="Q89" si="127">$C88*Q88</f>
        <v>8360.1341460000003</v>
      </c>
      <c r="R89" s="5">
        <f t="shared" ref="R89:AB89" si="128">$C88*R88</f>
        <v>4003.1330170000006</v>
      </c>
      <c r="S89" s="5">
        <f t="shared" si="128"/>
        <v>906.78703700000005</v>
      </c>
      <c r="T89" s="5">
        <f t="shared" si="128"/>
        <v>11146.845528</v>
      </c>
      <c r="U89" s="5">
        <f t="shared" si="128"/>
        <v>3870.4324750000005</v>
      </c>
      <c r="V89" s="5">
        <f t="shared" si="128"/>
        <v>8006.2660340000011</v>
      </c>
      <c r="W89" s="5">
        <f t="shared" si="128"/>
        <v>10726.627145</v>
      </c>
      <c r="X89" s="5">
        <f t="shared" si="128"/>
        <v>13623.922312000001</v>
      </c>
      <c r="Y89" s="5">
        <f t="shared" si="128"/>
        <v>552.91892500000006</v>
      </c>
      <c r="Z89" s="5">
        <f t="shared" si="128"/>
        <v>0</v>
      </c>
      <c r="AA89" s="5">
        <f t="shared" si="128"/>
        <v>154.81729899999999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15">
        <f>5308021.59/2</f>
        <v>2654010.7949999999</v>
      </c>
      <c r="C90" s="131">
        <f t="shared" si="98"/>
        <v>221167.57</v>
      </c>
      <c r="D90" s="39"/>
      <c r="E90" s="39"/>
      <c r="F90" s="39">
        <v>0</v>
      </c>
      <c r="G90" s="39"/>
      <c r="H90" s="39">
        <v>0.31080000000000002</v>
      </c>
      <c r="I90" s="39"/>
      <c r="J90" s="39"/>
      <c r="K90" s="39"/>
      <c r="L90" s="39"/>
      <c r="M90" s="39">
        <v>6.7199999999999996E-2</v>
      </c>
      <c r="N90" s="39">
        <v>0.37980000000000003</v>
      </c>
      <c r="O90" s="39"/>
      <c r="P90" s="39"/>
      <c r="Q90" s="39"/>
      <c r="R90" s="39">
        <v>6.9699999999999998E-2</v>
      </c>
      <c r="S90" s="39"/>
      <c r="T90" s="39"/>
      <c r="U90" s="39"/>
      <c r="V90" s="39">
        <v>0.17249999999999999</v>
      </c>
      <c r="W90" s="39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31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68738.880756000013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14862.460703999999</v>
      </c>
      <c r="N91" s="6">
        <f t="shared" si="131"/>
        <v>83999.443086000014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15415.379629000001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38151.405825000002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15">
        <f>6660984.63/2</f>
        <v>3330492.3149999999</v>
      </c>
      <c r="C92" s="131">
        <f t="shared" si="98"/>
        <v>277541.03000000003</v>
      </c>
      <c r="D92" s="35">
        <v>1.6299999999999999E-2</v>
      </c>
      <c r="E92" s="35">
        <v>0.14269999999999999</v>
      </c>
      <c r="F92" s="35">
        <v>5.8900000000000001E-2</v>
      </c>
      <c r="G92" s="35">
        <v>7.6200000000000004E-2</v>
      </c>
      <c r="H92" s="35">
        <v>3.9600000000000003E-2</v>
      </c>
      <c r="I92" s="35">
        <v>0.12470000000000001</v>
      </c>
      <c r="J92" s="35">
        <v>2.0400000000000001E-2</v>
      </c>
      <c r="K92" s="35">
        <v>3.1199999999999999E-2</v>
      </c>
      <c r="L92" s="35">
        <v>1.6199999999999999E-2</v>
      </c>
      <c r="M92" s="35">
        <v>2.53E-2</v>
      </c>
      <c r="N92" s="35">
        <v>0.14849999999999999</v>
      </c>
      <c r="O92" s="35">
        <v>2.2599999999999999E-2</v>
      </c>
      <c r="P92" s="35">
        <v>0</v>
      </c>
      <c r="Q92" s="35">
        <v>3.78E-2</v>
      </c>
      <c r="R92" s="35">
        <v>1.8100000000000002E-2</v>
      </c>
      <c r="S92" s="35">
        <v>4.1000000000000003E-3</v>
      </c>
      <c r="T92" s="35">
        <v>5.04E-2</v>
      </c>
      <c r="U92" s="35">
        <v>1.7500000000000002E-2</v>
      </c>
      <c r="V92" s="35">
        <v>3.6200000000000003E-2</v>
      </c>
      <c r="W92" s="35">
        <v>4.8500000000000001E-2</v>
      </c>
      <c r="X92" s="35">
        <v>6.1600000000000002E-2</v>
      </c>
      <c r="Y92" s="35">
        <v>2.5000000000000001E-3</v>
      </c>
      <c r="Z92" s="4">
        <v>0</v>
      </c>
      <c r="AA92" s="4">
        <v>6.9999999999999999E-4</v>
      </c>
      <c r="AB92" s="4">
        <v>0</v>
      </c>
      <c r="AC92" s="56"/>
      <c r="AD92" s="23"/>
    </row>
    <row r="93" spans="1:30" s="14" customFormat="1">
      <c r="A93" s="79"/>
      <c r="B93" s="9"/>
      <c r="C93" s="131"/>
      <c r="D93" s="5">
        <f t="shared" ref="D93" si="132">$C92*D92</f>
        <v>4523.9187890000003</v>
      </c>
      <c r="E93" s="5">
        <f t="shared" ref="E93" si="133">$C92*E92</f>
        <v>39605.104981000004</v>
      </c>
      <c r="F93" s="5">
        <f t="shared" ref="F93:AB93" si="134">$C92*F92</f>
        <v>16347.166667000001</v>
      </c>
      <c r="G93" s="5">
        <f t="shared" si="134"/>
        <v>21148.626486000005</v>
      </c>
      <c r="H93" s="5">
        <f t="shared" si="134"/>
        <v>10990.624788000003</v>
      </c>
      <c r="I93" s="5">
        <f t="shared" si="134"/>
        <v>34609.366441000006</v>
      </c>
      <c r="J93" s="5">
        <f t="shared" si="134"/>
        <v>5661.8370120000009</v>
      </c>
      <c r="K93" s="5">
        <f t="shared" si="134"/>
        <v>8659.2801360000012</v>
      </c>
      <c r="L93" s="5">
        <f t="shared" si="134"/>
        <v>4496.1646860000001</v>
      </c>
      <c r="M93" s="5">
        <f t="shared" si="134"/>
        <v>7021.7880590000004</v>
      </c>
      <c r="N93" s="5">
        <f t="shared" si="134"/>
        <v>41214.842955</v>
      </c>
      <c r="O93" s="5">
        <f t="shared" si="134"/>
        <v>6272.4272780000001</v>
      </c>
      <c r="P93" s="5">
        <f t="shared" si="134"/>
        <v>0</v>
      </c>
      <c r="Q93" s="5">
        <f t="shared" si="134"/>
        <v>10491.050934000001</v>
      </c>
      <c r="R93" s="5">
        <f t="shared" si="134"/>
        <v>5023.4926430000005</v>
      </c>
      <c r="S93" s="5">
        <f t="shared" si="134"/>
        <v>1137.9182230000001</v>
      </c>
      <c r="T93" s="5">
        <f t="shared" si="134"/>
        <v>13988.067912000002</v>
      </c>
      <c r="U93" s="5">
        <f t="shared" si="134"/>
        <v>4856.968025000001</v>
      </c>
      <c r="V93" s="5">
        <f t="shared" si="134"/>
        <v>10046.985286000001</v>
      </c>
      <c r="W93" s="5">
        <f t="shared" si="134"/>
        <v>13460.739955000001</v>
      </c>
      <c r="X93" s="5">
        <f t="shared" si="134"/>
        <v>17096.527448000001</v>
      </c>
      <c r="Y93" s="5">
        <f t="shared" si="134"/>
        <v>693.85257500000012</v>
      </c>
      <c r="Z93" s="5">
        <f t="shared" si="134"/>
        <v>0</v>
      </c>
      <c r="AA93" s="5">
        <f t="shared" si="134"/>
        <v>194.27872100000002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15">
        <f>6660984.63/2</f>
        <v>3330492.3149999999</v>
      </c>
      <c r="C94" s="131">
        <f t="shared" si="98"/>
        <v>277541.03000000003</v>
      </c>
      <c r="D94" s="39"/>
      <c r="E94" s="39"/>
      <c r="F94" s="39">
        <v>0.13020000000000001</v>
      </c>
      <c r="G94" s="39"/>
      <c r="H94" s="39">
        <v>6.7400000000000002E-2</v>
      </c>
      <c r="I94" s="39"/>
      <c r="J94" s="39"/>
      <c r="K94" s="39"/>
      <c r="L94" s="39"/>
      <c r="M94" s="39"/>
      <c r="N94" s="39">
        <v>0.70189999999999997</v>
      </c>
      <c r="O94" s="39"/>
      <c r="P94" s="39"/>
      <c r="Q94" s="39"/>
      <c r="R94" s="39"/>
      <c r="S94" s="39"/>
      <c r="T94" s="39"/>
      <c r="U94" s="39"/>
      <c r="V94" s="39">
        <v>0.10050000000000001</v>
      </c>
      <c r="W94" s="39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31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36135.842106000004</v>
      </c>
      <c r="G95" s="6">
        <f t="shared" si="137"/>
        <v>0</v>
      </c>
      <c r="H95" s="6">
        <f t="shared" si="137"/>
        <v>18706.265422000004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194806.04895700002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27892.873515000003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15">
        <v>6586276.21</v>
      </c>
      <c r="C96" s="131">
        <f t="shared" si="98"/>
        <v>548856.35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31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548856.35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15">
        <v>397365.09</v>
      </c>
      <c r="C98" s="131">
        <f t="shared" si="98"/>
        <v>33113.760000000002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31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33113.760000000002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15">
        <v>1045617.73</v>
      </c>
      <c r="C100" s="131">
        <f t="shared" si="98"/>
        <v>87134.81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31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4234.7517659999994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82900.058233999996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15">
        <v>513779.41</v>
      </c>
      <c r="C102" s="131">
        <f t="shared" si="98"/>
        <v>42814.95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31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42814.95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15">
        <v>116563.12</v>
      </c>
      <c r="C104" s="131">
        <f t="shared" si="98"/>
        <v>9713.59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31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9713.59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15">
        <v>3834451.19</v>
      </c>
      <c r="C106" s="131">
        <f t="shared" si="98"/>
        <v>319537.59999999998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31"/>
      <c r="D107" s="36">
        <f t="shared" ref="D107" si="153">$C106*D106</f>
        <v>20674.082719999995</v>
      </c>
      <c r="E107" s="36">
        <f t="shared" ref="E107" si="154">$C106*E106</f>
        <v>8244.0700799999995</v>
      </c>
      <c r="F107" s="36">
        <f t="shared" ref="F107:AB107" si="155">$C106*F106</f>
        <v>21984.186879999997</v>
      </c>
      <c r="G107" s="36">
        <f t="shared" si="155"/>
        <v>0</v>
      </c>
      <c r="H107" s="36">
        <f t="shared" si="155"/>
        <v>20993.620319999998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39590.708639999997</v>
      </c>
      <c r="N107" s="36">
        <f t="shared" si="155"/>
        <v>47579.148639999999</v>
      </c>
      <c r="O107" s="36">
        <f t="shared" si="155"/>
        <v>0</v>
      </c>
      <c r="P107" s="36">
        <f t="shared" si="155"/>
        <v>0</v>
      </c>
      <c r="Q107" s="36">
        <f t="shared" si="155"/>
        <v>26010.360639999999</v>
      </c>
      <c r="R107" s="36">
        <f t="shared" si="155"/>
        <v>19843.284960000001</v>
      </c>
      <c r="S107" s="36">
        <f t="shared" si="155"/>
        <v>2620.2083200000002</v>
      </c>
      <c r="T107" s="36">
        <f t="shared" si="155"/>
        <v>68892.306559999997</v>
      </c>
      <c r="U107" s="36">
        <f t="shared" si="155"/>
        <v>0</v>
      </c>
      <c r="V107" s="36">
        <f t="shared" si="155"/>
        <v>0</v>
      </c>
      <c r="W107" s="36">
        <f t="shared" si="155"/>
        <v>15625.388639999999</v>
      </c>
      <c r="X107" s="36">
        <f t="shared" si="155"/>
        <v>26138.175679999997</v>
      </c>
      <c r="Y107" s="36">
        <f t="shared" si="155"/>
        <v>1054.47408</v>
      </c>
      <c r="Z107" s="36">
        <f t="shared" si="155"/>
        <v>287.58383999999995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15">
        <v>837212.94</v>
      </c>
      <c r="C108" s="131">
        <f t="shared" si="98"/>
        <v>69767.75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31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28646.638150000002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4660.4857000000002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3823.2727</v>
      </c>
      <c r="R109" s="5">
        <f t="shared" si="158"/>
        <v>7465.1492499999995</v>
      </c>
      <c r="S109" s="5">
        <f t="shared" si="158"/>
        <v>369.76907499999999</v>
      </c>
      <c r="T109" s="5">
        <f t="shared" si="158"/>
        <v>10834.931574999999</v>
      </c>
      <c r="U109" s="5">
        <f t="shared" si="158"/>
        <v>0</v>
      </c>
      <c r="V109" s="5">
        <f t="shared" si="158"/>
        <v>0</v>
      </c>
      <c r="W109" s="5">
        <f t="shared" si="158"/>
        <v>13967.503549999999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15">
        <v>177063.99</v>
      </c>
      <c r="C110" s="131">
        <f t="shared" si="98"/>
        <v>14755.33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31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14755.33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15">
        <v>59444.29</v>
      </c>
      <c r="C112" s="131">
        <f t="shared" si="98"/>
        <v>4953.6899999999996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31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4953.6899999999996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15">
        <v>104071.73</v>
      </c>
      <c r="C114" s="131">
        <f t="shared" si="98"/>
        <v>8672.64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31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8672.64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15">
        <v>1906162.74</v>
      </c>
      <c r="C116" s="131">
        <f t="shared" si="98"/>
        <v>158846.9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31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158846.9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15">
        <v>4146908.25</v>
      </c>
      <c r="C118" s="131">
        <f t="shared" si="98"/>
        <v>345575.69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31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345575.69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15">
        <v>70432.98</v>
      </c>
      <c r="C120" s="131">
        <f t="shared" si="98"/>
        <v>5869.42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31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5869.42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15">
        <f>3642810.27*0</f>
        <v>0</v>
      </c>
      <c r="C122" s="131">
        <f t="shared" si="98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9"/>
      <c r="C123" s="131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15">
        <f>3642810.27*0.69289</f>
        <v>2524066.8079802999</v>
      </c>
      <c r="C124" s="131">
        <f t="shared" si="98"/>
        <v>210338.9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9"/>
      <c r="C125" s="131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18110.17929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3617.82908</v>
      </c>
      <c r="U125" s="5">
        <f t="shared" si="182"/>
        <v>188610.89163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15">
        <f>3642810.27*0.30711</f>
        <v>1118743.4620197001</v>
      </c>
      <c r="C126" s="131">
        <f t="shared" si="98"/>
        <v>93228.62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31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93228.62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15">
        <v>148216.13</v>
      </c>
      <c r="C128" s="131">
        <f t="shared" si="98"/>
        <v>12351.34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31"/>
      <c r="D129" s="36">
        <f t="shared" ref="D129" si="186">$C128*D128</f>
        <v>1059.744972</v>
      </c>
      <c r="E129" s="36">
        <f t="shared" ref="E129" si="187">$C128*E128</f>
        <v>0</v>
      </c>
      <c r="F129" s="36">
        <f t="shared" ref="F129:AB129" si="188">$C128*F128</f>
        <v>208.73764599999998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1511.804016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2243.0033440000002</v>
      </c>
      <c r="R129" s="36">
        <f t="shared" si="188"/>
        <v>191.44577000000001</v>
      </c>
      <c r="S129" s="36">
        <f t="shared" si="188"/>
        <v>218.618718</v>
      </c>
      <c r="T129" s="36">
        <f t="shared" si="188"/>
        <v>2690.1218519999998</v>
      </c>
      <c r="U129" s="36">
        <f t="shared" si="188"/>
        <v>0</v>
      </c>
      <c r="V129" s="36">
        <f t="shared" si="188"/>
        <v>0</v>
      </c>
      <c r="W129" s="36">
        <f t="shared" si="188"/>
        <v>790.48576000000003</v>
      </c>
      <c r="X129" s="36">
        <f t="shared" si="188"/>
        <v>3227.4051419999996</v>
      </c>
      <c r="Y129" s="36">
        <f t="shared" si="188"/>
        <v>119.80799800000001</v>
      </c>
      <c r="Z129" s="36">
        <f t="shared" si="188"/>
        <v>90.164782000000002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15">
        <v>787055.36</v>
      </c>
      <c r="C130" s="131">
        <f t="shared" si="98"/>
        <v>65587.95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31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65587.95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15">
        <v>1885462.18</v>
      </c>
      <c r="C132" s="131">
        <f t="shared" si="98"/>
        <v>157121.85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31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157121.85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15">
        <v>3418353.9</v>
      </c>
      <c r="C134" s="131">
        <f t="shared" si="98"/>
        <v>284862.83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31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284862.83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15">
        <v>177933.1</v>
      </c>
      <c r="C136" s="131">
        <f t="shared" si="98"/>
        <v>14827.76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31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14827.76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15">
        <v>97287</v>
      </c>
      <c r="C138" s="131">
        <f t="shared" ref="C138:C160" si="201">ROUND(B138/12,2)</f>
        <v>8107.25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31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8107.25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15">
        <v>7951590.6799999997</v>
      </c>
      <c r="C140" s="131">
        <f t="shared" si="201"/>
        <v>662632.56000000006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31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662632.56000000006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15">
        <v>4860041.58</v>
      </c>
      <c r="C142" s="131">
        <f t="shared" si="201"/>
        <v>405003.47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5"/>
      <c r="B143" s="9"/>
      <c r="C143" s="131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405003.47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15">
        <v>5165654.63</v>
      </c>
      <c r="C144" s="131">
        <f t="shared" si="201"/>
        <v>430471.22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31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430471.22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15">
        <v>12285117.859999999</v>
      </c>
      <c r="C146" s="131">
        <f t="shared" si="201"/>
        <v>1023759.82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31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1023759.82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15">
        <v>4203060.42</v>
      </c>
      <c r="C148" s="131">
        <f t="shared" si="201"/>
        <v>350255.04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31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350255.04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15">
        <v>-216673.19</v>
      </c>
      <c r="C150" s="131">
        <f t="shared" si="201"/>
        <v>-18056.099999999999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31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-18056.099999999999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15">
        <v>2891882.68</v>
      </c>
      <c r="C152" s="131">
        <f t="shared" si="201"/>
        <v>240990.22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31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240990.22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31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31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50">
        <v>403187.47</v>
      </c>
      <c r="C156" s="131">
        <f t="shared" si="201"/>
        <v>33598.959999999999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31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33598.959999999999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31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31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50">
        <v>19661945.440000001</v>
      </c>
      <c r="C160" s="134">
        <f t="shared" si="201"/>
        <v>1638495.45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3"/>
      <c r="D161" s="36">
        <f t="shared" ref="D161" si="235">$C160*D160</f>
        <v>0</v>
      </c>
      <c r="E161" s="36">
        <f t="shared" ref="E161" si="236">$C160*E160</f>
        <v>0</v>
      </c>
      <c r="F161" s="36">
        <f t="shared" ref="F161:AB161" si="237">$C160*F160</f>
        <v>1638495.45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13" t="s">
        <v>50</v>
      </c>
      <c r="B162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</f>
        <v>243649895.60999995</v>
      </c>
      <c r="C162" s="135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</f>
        <v>20304158.02</v>
      </c>
      <c r="D162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</f>
        <v>147732.53138999999</v>
      </c>
      <c r="E162" s="6">
        <f t="shared" ref="E162" si="238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</f>
        <v>823877.58686999988</v>
      </c>
      <c r="F162" s="6">
        <f t="shared" ref="F162" si="239">F9+F11+F13+F15+F21+F23+F25+F27+F29+F31+F33+F35+F37+F39+F41+F43+F45+F47+F49+F51+F53+F55+F57+F59+F61+F63+F65+F67+F69+F71+F73+F75+F77+F79+F81+F83+F85+F87+F89+F91+F93+F95+F97+F99+F101+F103+F105+F107+F109+F111+F113+F115+F117+F119+F121+F123+F125+F127+F129+F131+F133+F135+F137+F139+F141+F143+F145+F147+F149+F151+F153+F155+F157+F159+F161</f>
        <v>7576536.3677840009</v>
      </c>
      <c r="G162" s="6">
        <f t="shared" ref="G162:AB162" si="240">G9+G11+G13+G15+G21+G23+G25+G27+G29+G31+G33+G35+G37+G39+G41+G43+G45+G47+G49+G51+G53+G55+G57+G59+G61+G63+G65+G67+G69+G71+G73+G75+G77+G79+G81+G83+G85+G87+G89+G91+G93+G95+G97+G99+G101+G103+G105+G107+G109+G111+G113+G115+G117+G119+G121+G123+G125+G127+G129+G131+G133+G135+G137+G139+G141+G143+G145+G147+G149+G151+G153+G155+G157+G159+G161</f>
        <v>435365.87477200007</v>
      </c>
      <c r="H162" s="6">
        <f t="shared" si="240"/>
        <v>1060157.9596210001</v>
      </c>
      <c r="I162" s="6">
        <f t="shared" si="240"/>
        <v>709740.22302600008</v>
      </c>
      <c r="J162" s="6">
        <f t="shared" si="240"/>
        <v>117319.458524</v>
      </c>
      <c r="K162" s="6">
        <f t="shared" si="240"/>
        <v>179024.48652799998</v>
      </c>
      <c r="L162" s="6">
        <f t="shared" si="240"/>
        <v>97831.358970000001</v>
      </c>
      <c r="M162" s="6">
        <f t="shared" si="240"/>
        <v>247032.58133300001</v>
      </c>
      <c r="N162" s="6">
        <f t="shared" si="240"/>
        <v>3915229.3106639991</v>
      </c>
      <c r="O162" s="6">
        <f t="shared" si="240"/>
        <v>128849.960852</v>
      </c>
      <c r="P162" s="6">
        <f t="shared" si="240"/>
        <v>0</v>
      </c>
      <c r="Q162" s="6">
        <f t="shared" si="240"/>
        <v>306516.94794899999</v>
      </c>
      <c r="R162" s="6">
        <f t="shared" si="240"/>
        <v>170819.08924899998</v>
      </c>
      <c r="S162" s="6">
        <f t="shared" si="240"/>
        <v>31039.798376000002</v>
      </c>
      <c r="T162" s="6">
        <f t="shared" si="240"/>
        <v>479832.34977000003</v>
      </c>
      <c r="U162" s="6">
        <f t="shared" si="240"/>
        <v>1813987.059019</v>
      </c>
      <c r="V162" s="6">
        <f t="shared" si="240"/>
        <v>1252363.0570010003</v>
      </c>
      <c r="W162" s="6">
        <f t="shared" si="240"/>
        <v>346439.24222600006</v>
      </c>
      <c r="X162" s="6">
        <f t="shared" si="240"/>
        <v>435095.75647600001</v>
      </c>
      <c r="Y162" s="6">
        <f t="shared" si="240"/>
        <v>17344.172594</v>
      </c>
      <c r="Z162" s="6">
        <f t="shared" si="240"/>
        <v>8038.7399000000005</v>
      </c>
      <c r="AA162" s="6">
        <f t="shared" si="240"/>
        <v>3984.1071059999999</v>
      </c>
      <c r="AB162" s="6">
        <f t="shared" si="240"/>
        <v>0</v>
      </c>
      <c r="AC162" s="56"/>
      <c r="AD162" s="23"/>
    </row>
    <row r="163" spans="1:30" s="14" customFormat="1">
      <c r="A163" s="13"/>
      <c r="B163" s="6"/>
      <c r="C163" s="158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19"/>
      <c r="AA163" s="19"/>
      <c r="AB163" s="19"/>
      <c r="AC163" s="56"/>
      <c r="AD163" s="23"/>
    </row>
    <row r="164" spans="1:30" s="14" customFormat="1">
      <c r="A164" s="69"/>
      <c r="C164" s="159"/>
      <c r="AC164" s="56"/>
      <c r="AD164" s="23"/>
    </row>
    <row r="165" spans="1:30" s="14" customFormat="1" ht="13.5" thickBot="1">
      <c r="A165" s="64" t="s">
        <v>51</v>
      </c>
      <c r="B165" s="65"/>
      <c r="C165" s="157"/>
      <c r="D165" s="65"/>
      <c r="E165" s="65"/>
      <c r="F165" s="65"/>
      <c r="G165" s="19"/>
      <c r="H165" s="22"/>
      <c r="I165" s="22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56"/>
      <c r="AD165" s="23"/>
    </row>
    <row r="166" spans="1:30" s="14" customFormat="1" ht="13.5" thickBot="1">
      <c r="A166" s="93" t="s">
        <v>1</v>
      </c>
      <c r="B166" s="94" t="s">
        <v>2</v>
      </c>
      <c r="C166" s="129" t="s">
        <v>3</v>
      </c>
      <c r="D166" s="219" t="s">
        <v>4</v>
      </c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103"/>
      <c r="AA166" s="103"/>
      <c r="AB166" s="103"/>
      <c r="AC166" s="56"/>
      <c r="AD166" s="23"/>
    </row>
    <row r="167" spans="1:30" s="14" customFormat="1">
      <c r="A167" s="95" t="s">
        <v>5</v>
      </c>
      <c r="B167" s="96" t="s">
        <v>6</v>
      </c>
      <c r="C167" s="130" t="s">
        <v>6</v>
      </c>
      <c r="D167" s="97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9"/>
      <c r="Z167" s="96" t="s">
        <v>7</v>
      </c>
      <c r="AA167" s="96"/>
      <c r="AB167" s="96"/>
      <c r="AC167" s="56"/>
      <c r="AD167" s="23"/>
    </row>
    <row r="168" spans="1:30" s="14" customFormat="1">
      <c r="A168" s="95" t="s">
        <v>8</v>
      </c>
      <c r="B168" s="96" t="s">
        <v>9</v>
      </c>
      <c r="C168" s="130" t="s">
        <v>9</v>
      </c>
      <c r="D168" s="100" t="s">
        <v>10</v>
      </c>
      <c r="E168" s="96" t="s">
        <v>11</v>
      </c>
      <c r="F168" s="96" t="s">
        <v>12</v>
      </c>
      <c r="G168" s="96" t="s">
        <v>13</v>
      </c>
      <c r="H168" s="96" t="s">
        <v>14</v>
      </c>
      <c r="I168" s="96" t="s">
        <v>15</v>
      </c>
      <c r="J168" s="96" t="s">
        <v>16</v>
      </c>
      <c r="K168" s="96" t="s">
        <v>17</v>
      </c>
      <c r="L168" s="96" t="s">
        <v>18</v>
      </c>
      <c r="M168" s="96" t="s">
        <v>19</v>
      </c>
      <c r="N168" s="96" t="s">
        <v>20</v>
      </c>
      <c r="O168" s="96" t="s">
        <v>169</v>
      </c>
      <c r="P168" s="96" t="s">
        <v>21</v>
      </c>
      <c r="Q168" s="96" t="s">
        <v>22</v>
      </c>
      <c r="R168" s="96" t="s">
        <v>23</v>
      </c>
      <c r="S168" s="96" t="s">
        <v>24</v>
      </c>
      <c r="T168" s="96" t="s">
        <v>25</v>
      </c>
      <c r="U168" s="96" t="s">
        <v>26</v>
      </c>
      <c r="V168" s="96" t="s">
        <v>27</v>
      </c>
      <c r="W168" s="96" t="s">
        <v>28</v>
      </c>
      <c r="X168" s="96" t="s">
        <v>29</v>
      </c>
      <c r="Y168" s="96" t="s">
        <v>30</v>
      </c>
      <c r="Z168" s="96" t="s">
        <v>31</v>
      </c>
      <c r="AA168" s="96" t="s">
        <v>484</v>
      </c>
      <c r="AB168" s="96" t="s">
        <v>467</v>
      </c>
      <c r="AC168" s="56"/>
      <c r="AD168" s="23"/>
    </row>
    <row r="169" spans="1:30" s="14" customFormat="1">
      <c r="A169" s="95"/>
      <c r="B169" s="96"/>
      <c r="C169" s="130" t="s">
        <v>678</v>
      </c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56"/>
      <c r="AD169" s="23"/>
    </row>
    <row r="170" spans="1:30" s="14" customFormat="1">
      <c r="A170" s="78" t="s">
        <v>52</v>
      </c>
      <c r="B170" s="15">
        <v>6252594</v>
      </c>
      <c r="C170" s="134">
        <f>ROUND(B170/12,2)</f>
        <v>521049.5</v>
      </c>
      <c r="D170" s="4"/>
      <c r="E170" s="4"/>
      <c r="F170" s="4"/>
      <c r="G170" s="4"/>
      <c r="H170" s="4">
        <v>0.75849999999999995</v>
      </c>
      <c r="I170" s="4"/>
      <c r="J170" s="4"/>
      <c r="K170" s="4"/>
      <c r="L170" s="4"/>
      <c r="M170" s="4"/>
      <c r="N170" s="4">
        <v>0.1154</v>
      </c>
      <c r="O170" s="4"/>
      <c r="P170" s="4"/>
      <c r="Q170" s="4"/>
      <c r="R170" s="4">
        <v>4.7300000000000002E-2</v>
      </c>
      <c r="S170" s="4"/>
      <c r="T170" s="4"/>
      <c r="U170" s="4"/>
      <c r="V170" s="4">
        <v>7.8799999999999995E-2</v>
      </c>
      <c r="W170" s="4"/>
      <c r="X170" s="4"/>
      <c r="Y170" s="4"/>
      <c r="Z170" s="4"/>
      <c r="AA170" s="4"/>
      <c r="AB170" s="4"/>
      <c r="AC170" s="56"/>
      <c r="AD170" s="23"/>
    </row>
    <row r="171" spans="1:30" s="14" customFormat="1">
      <c r="A171" s="79"/>
      <c r="B171" s="9"/>
      <c r="C171" s="134"/>
      <c r="D171" s="5">
        <f t="shared" ref="D171" si="241">$C170*D170</f>
        <v>0</v>
      </c>
      <c r="E171" s="5">
        <f t="shared" ref="E171" si="242">$C170*E170</f>
        <v>0</v>
      </c>
      <c r="F171" s="5">
        <f t="shared" ref="F171:AB171" si="243">$C170*F170</f>
        <v>0</v>
      </c>
      <c r="G171" s="5">
        <f t="shared" si="243"/>
        <v>0</v>
      </c>
      <c r="H171" s="5">
        <f>$C170*H170</f>
        <v>395216.04574999999</v>
      </c>
      <c r="I171" s="5">
        <f t="shared" si="243"/>
        <v>0</v>
      </c>
      <c r="J171" s="5">
        <f t="shared" si="243"/>
        <v>0</v>
      </c>
      <c r="K171" s="5">
        <f t="shared" si="243"/>
        <v>0</v>
      </c>
      <c r="L171" s="5">
        <f t="shared" si="243"/>
        <v>0</v>
      </c>
      <c r="M171" s="5">
        <f t="shared" si="243"/>
        <v>0</v>
      </c>
      <c r="N171" s="5">
        <f t="shared" si="243"/>
        <v>60129.112300000001</v>
      </c>
      <c r="O171" s="5">
        <f t="shared" si="243"/>
        <v>0</v>
      </c>
      <c r="P171" s="5">
        <f t="shared" si="243"/>
        <v>0</v>
      </c>
      <c r="Q171" s="5">
        <f t="shared" si="243"/>
        <v>0</v>
      </c>
      <c r="R171" s="5">
        <f t="shared" si="243"/>
        <v>24645.641350000002</v>
      </c>
      <c r="S171" s="5">
        <f t="shared" si="243"/>
        <v>0</v>
      </c>
      <c r="T171" s="5">
        <f t="shared" si="243"/>
        <v>0</v>
      </c>
      <c r="U171" s="5">
        <f t="shared" si="243"/>
        <v>0</v>
      </c>
      <c r="V171" s="5">
        <f t="shared" si="243"/>
        <v>41058.700599999996</v>
      </c>
      <c r="W171" s="5">
        <f t="shared" si="243"/>
        <v>0</v>
      </c>
      <c r="X171" s="5">
        <f t="shared" si="243"/>
        <v>0</v>
      </c>
      <c r="Y171" s="5">
        <f t="shared" si="243"/>
        <v>0</v>
      </c>
      <c r="Z171" s="5">
        <f t="shared" si="243"/>
        <v>0</v>
      </c>
      <c r="AA171" s="5">
        <f t="shared" si="243"/>
        <v>0</v>
      </c>
      <c r="AB171" s="5">
        <f t="shared" si="243"/>
        <v>0</v>
      </c>
      <c r="AC171" s="56"/>
      <c r="AD171" s="23"/>
    </row>
    <row r="172" spans="1:30" s="14" customFormat="1">
      <c r="A172" s="78" t="s">
        <v>53</v>
      </c>
      <c r="B172" s="15">
        <v>4668740</v>
      </c>
      <c r="C172" s="134">
        <f t="shared" ref="C172:C194" si="244">ROUND(B172/12,2)</f>
        <v>389061.67</v>
      </c>
      <c r="D172" s="4"/>
      <c r="E172" s="4"/>
      <c r="F172" s="4"/>
      <c r="G172" s="4"/>
      <c r="H172" s="4">
        <v>0.85560000000000003</v>
      </c>
      <c r="I172" s="4"/>
      <c r="J172" s="4"/>
      <c r="K172" s="4"/>
      <c r="L172" s="4"/>
      <c r="M172" s="4"/>
      <c r="N172" s="4"/>
      <c r="O172" s="4"/>
      <c r="P172" s="4"/>
      <c r="Q172" s="4"/>
      <c r="R172" s="4">
        <v>8.3000000000000001E-3</v>
      </c>
      <c r="S172" s="4"/>
      <c r="T172" s="4"/>
      <c r="U172" s="4"/>
      <c r="V172" s="4">
        <v>0.1361</v>
      </c>
      <c r="W172" s="4"/>
      <c r="X172" s="4"/>
      <c r="Y172" s="4"/>
      <c r="Z172" s="4"/>
      <c r="AA172" s="4"/>
      <c r="AB172" s="4"/>
      <c r="AC172" s="56"/>
      <c r="AD172" s="23"/>
    </row>
    <row r="173" spans="1:30" s="14" customFormat="1">
      <c r="A173" s="79"/>
      <c r="B173" s="9"/>
      <c r="C173" s="134"/>
      <c r="D173" s="5">
        <f t="shared" ref="D173" si="245">$C172*D172</f>
        <v>0</v>
      </c>
      <c r="E173" s="5">
        <f t="shared" ref="E173" si="246">$C172*E172</f>
        <v>0</v>
      </c>
      <c r="F173" s="5">
        <f t="shared" ref="F173:AB173" si="247">$C172*F172</f>
        <v>0</v>
      </c>
      <c r="G173" s="5">
        <f t="shared" si="247"/>
        <v>0</v>
      </c>
      <c r="H173" s="5">
        <f t="shared" si="247"/>
        <v>332881.16485200002</v>
      </c>
      <c r="I173" s="5">
        <f t="shared" si="247"/>
        <v>0</v>
      </c>
      <c r="J173" s="5">
        <f t="shared" si="247"/>
        <v>0</v>
      </c>
      <c r="K173" s="5">
        <f t="shared" si="247"/>
        <v>0</v>
      </c>
      <c r="L173" s="5">
        <f t="shared" si="247"/>
        <v>0</v>
      </c>
      <c r="M173" s="5">
        <f t="shared" si="247"/>
        <v>0</v>
      </c>
      <c r="N173" s="5">
        <f t="shared" si="247"/>
        <v>0</v>
      </c>
      <c r="O173" s="5">
        <f t="shared" si="247"/>
        <v>0</v>
      </c>
      <c r="P173" s="5">
        <f t="shared" si="247"/>
        <v>0</v>
      </c>
      <c r="Q173" s="5">
        <f t="shared" si="247"/>
        <v>0</v>
      </c>
      <c r="R173" s="5">
        <f t="shared" si="247"/>
        <v>3229.2118609999998</v>
      </c>
      <c r="S173" s="5">
        <f t="shared" si="247"/>
        <v>0</v>
      </c>
      <c r="T173" s="5">
        <f t="shared" si="247"/>
        <v>0</v>
      </c>
      <c r="U173" s="5">
        <f t="shared" si="247"/>
        <v>0</v>
      </c>
      <c r="V173" s="5">
        <f t="shared" si="247"/>
        <v>52951.293287</v>
      </c>
      <c r="W173" s="5">
        <f t="shared" si="247"/>
        <v>0</v>
      </c>
      <c r="X173" s="5">
        <f t="shared" si="247"/>
        <v>0</v>
      </c>
      <c r="Y173" s="5">
        <f t="shared" si="247"/>
        <v>0</v>
      </c>
      <c r="Z173" s="5">
        <f t="shared" si="247"/>
        <v>0</v>
      </c>
      <c r="AA173" s="5">
        <f t="shared" si="247"/>
        <v>0</v>
      </c>
      <c r="AB173" s="5">
        <f t="shared" si="247"/>
        <v>0</v>
      </c>
      <c r="AC173" s="56"/>
      <c r="AD173" s="23"/>
    </row>
    <row r="174" spans="1:30" s="14" customFormat="1">
      <c r="A174" s="78" t="s">
        <v>54</v>
      </c>
      <c r="B174" s="15">
        <v>3006686</v>
      </c>
      <c r="C174" s="134">
        <f t="shared" si="244"/>
        <v>250557.17</v>
      </c>
      <c r="D174" s="4"/>
      <c r="E174" s="4"/>
      <c r="F174" s="4"/>
      <c r="G174" s="4"/>
      <c r="H174" s="4">
        <v>0.90559999999999996</v>
      </c>
      <c r="I174" s="4"/>
      <c r="J174" s="4"/>
      <c r="K174" s="4"/>
      <c r="L174" s="4"/>
      <c r="M174" s="4"/>
      <c r="N174" s="4"/>
      <c r="O174" s="4"/>
      <c r="P174" s="4"/>
      <c r="Q174" s="4"/>
      <c r="R174" s="4">
        <v>1.5100000000000001E-2</v>
      </c>
      <c r="S174" s="4"/>
      <c r="T174" s="4">
        <v>9.1999999999999998E-3</v>
      </c>
      <c r="U174" s="4"/>
      <c r="V174" s="4">
        <v>4.0099999999999997E-2</v>
      </c>
      <c r="W174" s="4">
        <v>0.03</v>
      </c>
      <c r="X174" s="4"/>
      <c r="Y174" s="4"/>
      <c r="Z174" s="4"/>
      <c r="AA174" s="4"/>
      <c r="AB174" s="4"/>
      <c r="AC174" s="56"/>
      <c r="AD174" s="23"/>
    </row>
    <row r="175" spans="1:30" s="14" customFormat="1">
      <c r="A175" s="79"/>
      <c r="B175" s="9"/>
      <c r="C175" s="134"/>
      <c r="D175" s="5">
        <f t="shared" ref="D175" si="248">$C174*D174</f>
        <v>0</v>
      </c>
      <c r="E175" s="5">
        <f t="shared" ref="E175" si="249">$C174*E174</f>
        <v>0</v>
      </c>
      <c r="F175" s="5">
        <f t="shared" ref="F175:AB175" si="250">$C174*F174</f>
        <v>0</v>
      </c>
      <c r="G175" s="5">
        <f t="shared" si="250"/>
        <v>0</v>
      </c>
      <c r="H175" s="5">
        <f t="shared" si="250"/>
        <v>226904.573152</v>
      </c>
      <c r="I175" s="5">
        <f t="shared" si="250"/>
        <v>0</v>
      </c>
      <c r="J175" s="5">
        <f t="shared" si="250"/>
        <v>0</v>
      </c>
      <c r="K175" s="5">
        <f t="shared" si="250"/>
        <v>0</v>
      </c>
      <c r="L175" s="5">
        <f t="shared" si="250"/>
        <v>0</v>
      </c>
      <c r="M175" s="5">
        <f t="shared" si="250"/>
        <v>0</v>
      </c>
      <c r="N175" s="5">
        <f t="shared" si="250"/>
        <v>0</v>
      </c>
      <c r="O175" s="5">
        <f t="shared" si="250"/>
        <v>0</v>
      </c>
      <c r="P175" s="5">
        <f t="shared" si="250"/>
        <v>0</v>
      </c>
      <c r="Q175" s="5">
        <f t="shared" si="250"/>
        <v>0</v>
      </c>
      <c r="R175" s="5">
        <f t="shared" si="250"/>
        <v>3783.4132670000004</v>
      </c>
      <c r="S175" s="5">
        <f t="shared" si="250"/>
        <v>0</v>
      </c>
      <c r="T175" s="5">
        <f t="shared" si="250"/>
        <v>2305.1259640000003</v>
      </c>
      <c r="U175" s="5">
        <f t="shared" si="250"/>
        <v>0</v>
      </c>
      <c r="V175" s="5">
        <f t="shared" si="250"/>
        <v>10047.342516999999</v>
      </c>
      <c r="W175" s="5">
        <f t="shared" si="250"/>
        <v>7516.7151000000003</v>
      </c>
      <c r="X175" s="5">
        <f t="shared" si="250"/>
        <v>0</v>
      </c>
      <c r="Y175" s="5">
        <f t="shared" si="250"/>
        <v>0</v>
      </c>
      <c r="Z175" s="5">
        <f t="shared" si="250"/>
        <v>0</v>
      </c>
      <c r="AA175" s="5">
        <f t="shared" si="250"/>
        <v>0</v>
      </c>
      <c r="AB175" s="5">
        <f t="shared" si="250"/>
        <v>0</v>
      </c>
      <c r="AC175" s="56"/>
      <c r="AD175" s="23"/>
    </row>
    <row r="176" spans="1:30" s="14" customFormat="1">
      <c r="A176" s="78" t="s">
        <v>309</v>
      </c>
      <c r="B176" s="15">
        <v>2942284</v>
      </c>
      <c r="C176" s="134">
        <f>ROUND(B176/12,2)</f>
        <v>245190.33</v>
      </c>
      <c r="D176" s="37">
        <v>0.09</v>
      </c>
      <c r="E176" s="37"/>
      <c r="F176" s="37"/>
      <c r="G176" s="37"/>
      <c r="H176" s="37"/>
      <c r="I176" s="37"/>
      <c r="J176" s="37"/>
      <c r="K176" s="37"/>
      <c r="L176" s="37"/>
      <c r="M176" s="37">
        <v>0.16850000000000001</v>
      </c>
      <c r="N176" s="37"/>
      <c r="O176" s="37"/>
      <c r="P176" s="37"/>
      <c r="Q176" s="37">
        <v>9.64E-2</v>
      </c>
      <c r="R176" s="37">
        <v>1.4800000000000001E-2</v>
      </c>
      <c r="S176" s="37">
        <v>9.4999999999999998E-3</v>
      </c>
      <c r="T176" s="37">
        <v>0.30790000000000001</v>
      </c>
      <c r="U176" s="37"/>
      <c r="V176" s="37"/>
      <c r="W176" s="37">
        <v>0.1641</v>
      </c>
      <c r="X176" s="37">
        <v>0.14069999999999999</v>
      </c>
      <c r="Y176" s="37">
        <v>5.1999999999999998E-3</v>
      </c>
      <c r="Z176" s="37">
        <v>2.8999999999999998E-3</v>
      </c>
      <c r="AA176" s="37">
        <v>0</v>
      </c>
      <c r="AB176" s="37">
        <v>0</v>
      </c>
      <c r="AC176" s="56"/>
      <c r="AD176" s="23"/>
    </row>
    <row r="177" spans="1:30" s="14" customFormat="1">
      <c r="A177" s="79"/>
      <c r="B177" s="9"/>
      <c r="C177" s="134"/>
      <c r="D177" s="36">
        <f t="shared" ref="D177" si="251">$C176*D176</f>
        <v>22067.129699999998</v>
      </c>
      <c r="E177" s="36">
        <f t="shared" ref="E177" si="252">$C176*E176</f>
        <v>0</v>
      </c>
      <c r="F177" s="36">
        <f t="shared" ref="F177:O177" si="253">$C176*F176</f>
        <v>0</v>
      </c>
      <c r="G177" s="36">
        <f t="shared" si="253"/>
        <v>0</v>
      </c>
      <c r="H177" s="36">
        <f t="shared" si="253"/>
        <v>0</v>
      </c>
      <c r="I177" s="36">
        <f t="shared" si="253"/>
        <v>0</v>
      </c>
      <c r="J177" s="36">
        <f t="shared" si="253"/>
        <v>0</v>
      </c>
      <c r="K177" s="36">
        <f t="shared" si="253"/>
        <v>0</v>
      </c>
      <c r="L177" s="36">
        <f t="shared" si="253"/>
        <v>0</v>
      </c>
      <c r="M177" s="36">
        <f t="shared" si="253"/>
        <v>41314.570605000001</v>
      </c>
      <c r="N177" s="36">
        <f t="shared" si="253"/>
        <v>0</v>
      </c>
      <c r="O177" s="36">
        <f t="shared" si="253"/>
        <v>0</v>
      </c>
      <c r="P177" s="36">
        <f t="shared" ref="P177" si="254">$C176*P176</f>
        <v>0</v>
      </c>
      <c r="Q177" s="36">
        <f t="shared" ref="Q177" si="255">$C176*Q176</f>
        <v>23636.347812</v>
      </c>
      <c r="R177" s="36">
        <f t="shared" ref="R177:AB177" si="256">$C176*R176</f>
        <v>3628.8168839999998</v>
      </c>
      <c r="S177" s="36">
        <f t="shared" si="256"/>
        <v>2329.3081349999998</v>
      </c>
      <c r="T177" s="36">
        <f t="shared" si="256"/>
        <v>75494.102606999993</v>
      </c>
      <c r="U177" s="36">
        <f t="shared" si="256"/>
        <v>0</v>
      </c>
      <c r="V177" s="36">
        <f t="shared" si="256"/>
        <v>0</v>
      </c>
      <c r="W177" s="36">
        <f t="shared" si="256"/>
        <v>40235.733152999994</v>
      </c>
      <c r="X177" s="36">
        <f t="shared" si="256"/>
        <v>34498.279430999995</v>
      </c>
      <c r="Y177" s="36">
        <f t="shared" si="256"/>
        <v>1274.9897159999998</v>
      </c>
      <c r="Z177" s="36">
        <f t="shared" si="256"/>
        <v>711.0519569999999</v>
      </c>
      <c r="AA177" s="36">
        <f t="shared" si="256"/>
        <v>0</v>
      </c>
      <c r="AB177" s="36">
        <f t="shared" si="256"/>
        <v>0</v>
      </c>
      <c r="AC177" s="56"/>
      <c r="AD177" s="23"/>
    </row>
    <row r="178" spans="1:30" s="14" customFormat="1">
      <c r="A178" s="78" t="s">
        <v>310</v>
      </c>
      <c r="B178" s="15">
        <v>12076193</v>
      </c>
      <c r="C178" s="134">
        <f t="shared" si="244"/>
        <v>1006349.42</v>
      </c>
      <c r="D178" s="4"/>
      <c r="E178" s="4"/>
      <c r="F178" s="4">
        <v>2.0199999999999999E-2</v>
      </c>
      <c r="G178" s="4"/>
      <c r="H178" s="4">
        <v>0.75219999999999998</v>
      </c>
      <c r="I178" s="4"/>
      <c r="J178" s="4"/>
      <c r="K178" s="4"/>
      <c r="L178" s="4"/>
      <c r="M178" s="4"/>
      <c r="N178" s="4">
        <v>0.161</v>
      </c>
      <c r="O178" s="4"/>
      <c r="P178" s="4"/>
      <c r="Q178" s="4"/>
      <c r="R178" s="4"/>
      <c r="S178" s="4"/>
      <c r="T178" s="4"/>
      <c r="U178" s="4"/>
      <c r="V178" s="4">
        <v>6.6600000000000006E-2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4"/>
      <c r="D179" s="5">
        <f t="shared" ref="D179" si="257">$C178*D178</f>
        <v>0</v>
      </c>
      <c r="E179" s="5">
        <f t="shared" ref="E179" si="258">$C178*E178</f>
        <v>0</v>
      </c>
      <c r="F179" s="5">
        <f t="shared" ref="F179:O179" si="259">$C178*F178</f>
        <v>20328.258284</v>
      </c>
      <c r="G179" s="5">
        <f t="shared" si="259"/>
        <v>0</v>
      </c>
      <c r="H179" s="5">
        <f t="shared" si="259"/>
        <v>756976.03372399998</v>
      </c>
      <c r="I179" s="5">
        <f t="shared" si="259"/>
        <v>0</v>
      </c>
      <c r="J179" s="5">
        <f t="shared" si="259"/>
        <v>0</v>
      </c>
      <c r="K179" s="5">
        <f t="shared" si="259"/>
        <v>0</v>
      </c>
      <c r="L179" s="5">
        <f t="shared" si="259"/>
        <v>0</v>
      </c>
      <c r="M179" s="5">
        <f t="shared" si="259"/>
        <v>0</v>
      </c>
      <c r="N179" s="5">
        <f t="shared" si="259"/>
        <v>162022.25662</v>
      </c>
      <c r="O179" s="5">
        <f t="shared" si="259"/>
        <v>0</v>
      </c>
      <c r="P179" s="5">
        <f t="shared" ref="P179" si="260">$C178*P178</f>
        <v>0</v>
      </c>
      <c r="Q179" s="5">
        <f t="shared" ref="Q179" si="261">$C178*Q178</f>
        <v>0</v>
      </c>
      <c r="R179" s="5">
        <f t="shared" ref="R179:AB179" si="262">$C178*R178</f>
        <v>0</v>
      </c>
      <c r="S179" s="5">
        <f t="shared" si="262"/>
        <v>0</v>
      </c>
      <c r="T179" s="5">
        <f t="shared" si="262"/>
        <v>0</v>
      </c>
      <c r="U179" s="5">
        <f t="shared" si="262"/>
        <v>0</v>
      </c>
      <c r="V179" s="5">
        <f t="shared" si="262"/>
        <v>67022.871372000009</v>
      </c>
      <c r="W179" s="5">
        <f t="shared" si="262"/>
        <v>0</v>
      </c>
      <c r="X179" s="5">
        <f t="shared" si="262"/>
        <v>0</v>
      </c>
      <c r="Y179" s="5">
        <f t="shared" si="262"/>
        <v>0</v>
      </c>
      <c r="Z179" s="5">
        <f t="shared" si="262"/>
        <v>0</v>
      </c>
      <c r="AA179" s="5">
        <f t="shared" si="262"/>
        <v>0</v>
      </c>
      <c r="AB179" s="5">
        <f t="shared" si="262"/>
        <v>0</v>
      </c>
      <c r="AC179" s="56"/>
      <c r="AD179" s="23"/>
    </row>
    <row r="180" spans="1:30" s="14" customFormat="1">
      <c r="A180" s="78" t="s">
        <v>311</v>
      </c>
      <c r="B180" s="15">
        <v>3243605</v>
      </c>
      <c r="C180" s="134">
        <f t="shared" si="244"/>
        <v>270300.42</v>
      </c>
      <c r="D180" s="4"/>
      <c r="E180" s="4"/>
      <c r="F180" s="4">
        <v>4.4200000000000003E-2</v>
      </c>
      <c r="G180" s="4"/>
      <c r="H180" s="4">
        <v>0.66949999999999998</v>
      </c>
      <c r="I180" s="4">
        <v>4.1200000000000001E-2</v>
      </c>
      <c r="J180" s="4">
        <v>4.8999999999999998E-3</v>
      </c>
      <c r="K180" s="4"/>
      <c r="L180" s="4"/>
      <c r="M180" s="4"/>
      <c r="N180" s="4">
        <v>0.18759999999999999</v>
      </c>
      <c r="O180" s="4"/>
      <c r="P180" s="4"/>
      <c r="Q180" s="4"/>
      <c r="R180" s="4"/>
      <c r="S180" s="4"/>
      <c r="T180" s="4"/>
      <c r="U180" s="4">
        <v>5.0000000000000001E-4</v>
      </c>
      <c r="V180" s="4">
        <v>5.21E-2</v>
      </c>
      <c r="W180" s="4"/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4"/>
      <c r="D181" s="5">
        <f t="shared" ref="D181" si="263">$C180*D180</f>
        <v>0</v>
      </c>
      <c r="E181" s="5">
        <f t="shared" ref="E181" si="264">$C180*E180</f>
        <v>0</v>
      </c>
      <c r="F181" s="5">
        <f t="shared" ref="F181:O181" si="265">$C180*F180</f>
        <v>11947.278564</v>
      </c>
      <c r="G181" s="5">
        <f t="shared" si="265"/>
        <v>0</v>
      </c>
      <c r="H181" s="5">
        <f t="shared" si="265"/>
        <v>180966.13118999999</v>
      </c>
      <c r="I181" s="5">
        <f t="shared" si="265"/>
        <v>11136.377304</v>
      </c>
      <c r="J181" s="5">
        <f t="shared" si="265"/>
        <v>1324.4720579999998</v>
      </c>
      <c r="K181" s="5">
        <f t="shared" si="265"/>
        <v>0</v>
      </c>
      <c r="L181" s="5">
        <f t="shared" si="265"/>
        <v>0</v>
      </c>
      <c r="M181" s="5">
        <f t="shared" si="265"/>
        <v>0</v>
      </c>
      <c r="N181" s="5">
        <f t="shared" si="265"/>
        <v>50708.358791999992</v>
      </c>
      <c r="O181" s="5">
        <f t="shared" si="265"/>
        <v>0</v>
      </c>
      <c r="P181" s="5">
        <f t="shared" ref="P181" si="266">$C180*P180</f>
        <v>0</v>
      </c>
      <c r="Q181" s="5">
        <f t="shared" ref="Q181" si="267">$C180*Q180</f>
        <v>0</v>
      </c>
      <c r="R181" s="5">
        <f t="shared" ref="R181:AB181" si="268">$C180*R180</f>
        <v>0</v>
      </c>
      <c r="S181" s="5">
        <f t="shared" si="268"/>
        <v>0</v>
      </c>
      <c r="T181" s="5">
        <f t="shared" si="268"/>
        <v>0</v>
      </c>
      <c r="U181" s="5">
        <f t="shared" si="268"/>
        <v>135.15020999999999</v>
      </c>
      <c r="V181" s="5">
        <f t="shared" si="268"/>
        <v>14082.651882</v>
      </c>
      <c r="W181" s="5">
        <f t="shared" si="268"/>
        <v>0</v>
      </c>
      <c r="X181" s="5">
        <f t="shared" si="268"/>
        <v>0</v>
      </c>
      <c r="Y181" s="5">
        <f t="shared" si="268"/>
        <v>0</v>
      </c>
      <c r="Z181" s="5">
        <f t="shared" si="268"/>
        <v>0</v>
      </c>
      <c r="AA181" s="5">
        <f t="shared" si="268"/>
        <v>0</v>
      </c>
      <c r="AB181" s="5">
        <f t="shared" si="268"/>
        <v>0</v>
      </c>
      <c r="AC181" s="56"/>
      <c r="AD181" s="23"/>
    </row>
    <row r="182" spans="1:30" s="14" customFormat="1">
      <c r="A182" s="78" t="s">
        <v>382</v>
      </c>
      <c r="B182" s="15">
        <v>4068150</v>
      </c>
      <c r="C182" s="134">
        <f t="shared" si="244"/>
        <v>339012.5</v>
      </c>
      <c r="D182" s="4"/>
      <c r="E182" s="4"/>
      <c r="F182" s="4">
        <v>4.4200000000000003E-2</v>
      </c>
      <c r="G182" s="4"/>
      <c r="H182" s="4">
        <v>0.66949999999999998</v>
      </c>
      <c r="I182" s="4">
        <v>4.1200000000000001E-2</v>
      </c>
      <c r="J182" s="4">
        <v>4.8999999999999998E-3</v>
      </c>
      <c r="K182" s="4"/>
      <c r="L182" s="4"/>
      <c r="M182" s="4"/>
      <c r="N182" s="4">
        <v>0.18759999999999999</v>
      </c>
      <c r="O182" s="4"/>
      <c r="P182" s="4"/>
      <c r="Q182" s="4"/>
      <c r="R182" s="4"/>
      <c r="S182" s="4"/>
      <c r="T182" s="4"/>
      <c r="U182" s="4">
        <v>5.0000000000000001E-4</v>
      </c>
      <c r="V182" s="4">
        <v>5.21E-2</v>
      </c>
      <c r="W182" s="4"/>
      <c r="X182" s="4"/>
      <c r="Y182" s="4"/>
      <c r="Z182" s="4"/>
      <c r="AA182" s="4"/>
      <c r="AB182" s="4"/>
      <c r="AC182" s="56"/>
      <c r="AD182" s="23"/>
    </row>
    <row r="183" spans="1:30" s="14" customFormat="1">
      <c r="A183" s="79"/>
      <c r="B183" s="9"/>
      <c r="C183" s="134"/>
      <c r="D183" s="5">
        <f t="shared" ref="D183" si="269">$C182*D182</f>
        <v>0</v>
      </c>
      <c r="E183" s="5">
        <f t="shared" ref="E183" si="270">$C182*E182</f>
        <v>0</v>
      </c>
      <c r="F183" s="5">
        <f t="shared" ref="F183:O183" si="271">$C182*F182</f>
        <v>14984.352500000001</v>
      </c>
      <c r="G183" s="5">
        <f t="shared" si="271"/>
        <v>0</v>
      </c>
      <c r="H183" s="5">
        <f t="shared" si="271"/>
        <v>226968.86874999999</v>
      </c>
      <c r="I183" s="5">
        <f t="shared" si="271"/>
        <v>13967.315000000001</v>
      </c>
      <c r="J183" s="5">
        <f t="shared" si="271"/>
        <v>1661.1612499999999</v>
      </c>
      <c r="K183" s="5">
        <f t="shared" si="271"/>
        <v>0</v>
      </c>
      <c r="L183" s="5">
        <f t="shared" si="271"/>
        <v>0</v>
      </c>
      <c r="M183" s="5">
        <f t="shared" si="271"/>
        <v>0</v>
      </c>
      <c r="N183" s="5">
        <f t="shared" si="271"/>
        <v>63598.744999999995</v>
      </c>
      <c r="O183" s="5">
        <f t="shared" si="271"/>
        <v>0</v>
      </c>
      <c r="P183" s="5">
        <f t="shared" ref="P183" si="272">$C182*P182</f>
        <v>0</v>
      </c>
      <c r="Q183" s="5">
        <f t="shared" ref="Q183" si="273">$C182*Q182</f>
        <v>0</v>
      </c>
      <c r="R183" s="5">
        <f t="shared" ref="R183:AB183" si="274">$C182*R182</f>
        <v>0</v>
      </c>
      <c r="S183" s="5">
        <f t="shared" si="274"/>
        <v>0</v>
      </c>
      <c r="T183" s="5">
        <f t="shared" si="274"/>
        <v>0</v>
      </c>
      <c r="U183" s="5">
        <f t="shared" si="274"/>
        <v>169.50624999999999</v>
      </c>
      <c r="V183" s="5">
        <f t="shared" si="274"/>
        <v>17662.55125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6"/>
      <c r="AD183" s="23"/>
    </row>
    <row r="184" spans="1:30" s="14" customFormat="1">
      <c r="A184" s="78" t="s">
        <v>579</v>
      </c>
      <c r="B184" s="15">
        <f>1220207/2</f>
        <v>610103.5</v>
      </c>
      <c r="C184" s="134">
        <f t="shared" si="244"/>
        <v>50841.96</v>
      </c>
      <c r="D184" s="35">
        <v>1.6299999999999999E-2</v>
      </c>
      <c r="E184" s="35">
        <v>0.14269999999999999</v>
      </c>
      <c r="F184" s="35">
        <v>5.8900000000000001E-2</v>
      </c>
      <c r="G184" s="35">
        <v>7.6200000000000004E-2</v>
      </c>
      <c r="H184" s="35">
        <v>3.9600000000000003E-2</v>
      </c>
      <c r="I184" s="35">
        <v>0.12470000000000001</v>
      </c>
      <c r="J184" s="35">
        <v>2.0400000000000001E-2</v>
      </c>
      <c r="K184" s="35">
        <v>3.1199999999999999E-2</v>
      </c>
      <c r="L184" s="35">
        <v>1.6199999999999999E-2</v>
      </c>
      <c r="M184" s="35">
        <v>2.53E-2</v>
      </c>
      <c r="N184" s="35">
        <v>0.14849999999999999</v>
      </c>
      <c r="O184" s="35">
        <v>2.2599999999999999E-2</v>
      </c>
      <c r="P184" s="35">
        <v>0</v>
      </c>
      <c r="Q184" s="35">
        <v>3.78E-2</v>
      </c>
      <c r="R184" s="35">
        <v>1.8100000000000002E-2</v>
      </c>
      <c r="S184" s="35">
        <v>4.1000000000000003E-3</v>
      </c>
      <c r="T184" s="35">
        <v>5.04E-2</v>
      </c>
      <c r="U184" s="35">
        <v>1.7500000000000002E-2</v>
      </c>
      <c r="V184" s="35">
        <v>3.6200000000000003E-2</v>
      </c>
      <c r="W184" s="35">
        <v>4.8500000000000001E-2</v>
      </c>
      <c r="X184" s="35">
        <v>6.1600000000000002E-2</v>
      </c>
      <c r="Y184" s="35">
        <v>2.5000000000000001E-3</v>
      </c>
      <c r="Z184" s="4">
        <v>0</v>
      </c>
      <c r="AA184" s="4">
        <v>6.9999999999999999E-4</v>
      </c>
      <c r="AB184" s="4">
        <v>0</v>
      </c>
      <c r="AC184" s="56"/>
      <c r="AD184" s="23"/>
    </row>
    <row r="185" spans="1:30" s="14" customFormat="1">
      <c r="A185" s="79"/>
      <c r="B185" s="9"/>
      <c r="C185" s="134"/>
      <c r="D185" s="5">
        <f t="shared" ref="D185" si="275">$C184*D184</f>
        <v>828.72394799999995</v>
      </c>
      <c r="E185" s="5">
        <f t="shared" ref="E185" si="276">$C184*E184</f>
        <v>7255.1476919999996</v>
      </c>
      <c r="F185" s="5">
        <f t="shared" ref="F185:O185" si="277">$C184*F184</f>
        <v>2994.5914440000001</v>
      </c>
      <c r="G185" s="5">
        <f t="shared" si="277"/>
        <v>3874.1573520000002</v>
      </c>
      <c r="H185" s="5">
        <f t="shared" si="277"/>
        <v>2013.3416160000002</v>
      </c>
      <c r="I185" s="5">
        <f t="shared" si="277"/>
        <v>6339.9924120000005</v>
      </c>
      <c r="J185" s="5">
        <f t="shared" si="277"/>
        <v>1037.175984</v>
      </c>
      <c r="K185" s="5">
        <f t="shared" si="277"/>
        <v>1586.2691519999998</v>
      </c>
      <c r="L185" s="5">
        <f t="shared" si="277"/>
        <v>823.63975199999993</v>
      </c>
      <c r="M185" s="5">
        <f t="shared" si="277"/>
        <v>1286.301588</v>
      </c>
      <c r="N185" s="5">
        <f t="shared" si="277"/>
        <v>7550.0310599999993</v>
      </c>
      <c r="O185" s="5">
        <f t="shared" si="277"/>
        <v>1149.028296</v>
      </c>
      <c r="P185" s="5">
        <f t="shared" ref="P185" si="278">$C184*P184</f>
        <v>0</v>
      </c>
      <c r="Q185" s="5">
        <f t="shared" ref="Q185" si="279">$C184*Q184</f>
        <v>1921.826088</v>
      </c>
      <c r="R185" s="5">
        <f t="shared" ref="R185:AB185" si="280">$C184*R184</f>
        <v>920.23947600000008</v>
      </c>
      <c r="S185" s="5">
        <f t="shared" si="280"/>
        <v>208.45203600000002</v>
      </c>
      <c r="T185" s="5">
        <f t="shared" si="280"/>
        <v>2562.434784</v>
      </c>
      <c r="U185" s="5">
        <f t="shared" si="280"/>
        <v>889.73430000000008</v>
      </c>
      <c r="V185" s="5">
        <f t="shared" si="280"/>
        <v>1840.4789520000002</v>
      </c>
      <c r="W185" s="5">
        <f t="shared" si="280"/>
        <v>2465.8350599999999</v>
      </c>
      <c r="X185" s="5">
        <f t="shared" si="280"/>
        <v>3131.864736</v>
      </c>
      <c r="Y185" s="5">
        <f t="shared" si="280"/>
        <v>127.1049</v>
      </c>
      <c r="Z185" s="5">
        <f t="shared" si="280"/>
        <v>0</v>
      </c>
      <c r="AA185" s="5">
        <f t="shared" si="280"/>
        <v>35.589371999999997</v>
      </c>
      <c r="AB185" s="5">
        <f t="shared" si="280"/>
        <v>0</v>
      </c>
      <c r="AC185" s="56"/>
      <c r="AD185" s="23"/>
    </row>
    <row r="186" spans="1:30" s="14" customFormat="1">
      <c r="A186" s="78" t="s">
        <v>582</v>
      </c>
      <c r="B186" s="15">
        <f>1220207/2</f>
        <v>610103.5</v>
      </c>
      <c r="C186" s="134">
        <f t="shared" si="244"/>
        <v>50841.96</v>
      </c>
      <c r="D186" s="4">
        <v>5.5E-2</v>
      </c>
      <c r="E186" s="4"/>
      <c r="F186" s="4"/>
      <c r="G186" s="4"/>
      <c r="H186" s="4">
        <v>0.1229</v>
      </c>
      <c r="I186" s="4"/>
      <c r="J186" s="4"/>
      <c r="K186" s="4"/>
      <c r="L186" s="4"/>
      <c r="M186" s="4">
        <v>0.19520000000000001</v>
      </c>
      <c r="N186" s="4">
        <v>0.22389999999999999</v>
      </c>
      <c r="O186" s="4"/>
      <c r="P186" s="4"/>
      <c r="Q186" s="4">
        <v>3.0300000000000001E-2</v>
      </c>
      <c r="R186" s="4"/>
      <c r="S186" s="4">
        <v>0</v>
      </c>
      <c r="T186" s="4">
        <v>0.18279999999999999</v>
      </c>
      <c r="U186" s="4"/>
      <c r="V186" s="4">
        <v>0.10630000000000001</v>
      </c>
      <c r="W186" s="4"/>
      <c r="X186" s="4">
        <v>8.0699999999999994E-2</v>
      </c>
      <c r="Y186" s="4">
        <v>2.8999999999999998E-3</v>
      </c>
      <c r="Z186" s="4"/>
      <c r="AA186" s="4"/>
      <c r="AB186" s="4"/>
      <c r="AC186" s="56"/>
      <c r="AD186" s="23"/>
    </row>
    <row r="187" spans="1:30" s="14" customFormat="1">
      <c r="A187" s="79"/>
      <c r="B187" s="9"/>
      <c r="C187" s="134"/>
      <c r="D187" s="5">
        <f t="shared" ref="D187" si="281">$C186*D186</f>
        <v>2796.3078</v>
      </c>
      <c r="E187" s="5">
        <f t="shared" ref="E187" si="282">$C186*E186</f>
        <v>0</v>
      </c>
      <c r="F187" s="5">
        <f t="shared" ref="F187:O187" si="283">$C186*F186</f>
        <v>0</v>
      </c>
      <c r="G187" s="5">
        <f t="shared" si="283"/>
        <v>0</v>
      </c>
      <c r="H187" s="5">
        <f t="shared" si="283"/>
        <v>6248.4768839999997</v>
      </c>
      <c r="I187" s="5">
        <f t="shared" si="283"/>
        <v>0</v>
      </c>
      <c r="J187" s="5">
        <f t="shared" si="283"/>
        <v>0</v>
      </c>
      <c r="K187" s="5">
        <f t="shared" si="283"/>
        <v>0</v>
      </c>
      <c r="L187" s="5">
        <f t="shared" si="283"/>
        <v>0</v>
      </c>
      <c r="M187" s="5">
        <f t="shared" si="283"/>
        <v>9924.3505920000007</v>
      </c>
      <c r="N187" s="5">
        <f t="shared" si="283"/>
        <v>11383.514843999999</v>
      </c>
      <c r="O187" s="5">
        <f t="shared" si="283"/>
        <v>0</v>
      </c>
      <c r="P187" s="5">
        <f t="shared" ref="P187" si="284">$C186*P186</f>
        <v>0</v>
      </c>
      <c r="Q187" s="5">
        <f t="shared" ref="Q187" si="285">$C186*Q186</f>
        <v>1540.5113879999999</v>
      </c>
      <c r="R187" s="5">
        <f t="shared" ref="R187:AB187" si="286">$C186*R186</f>
        <v>0</v>
      </c>
      <c r="S187" s="5">
        <f t="shared" si="286"/>
        <v>0</v>
      </c>
      <c r="T187" s="5">
        <f t="shared" si="286"/>
        <v>9293.9102879999991</v>
      </c>
      <c r="U187" s="5">
        <f t="shared" si="286"/>
        <v>0</v>
      </c>
      <c r="V187" s="5">
        <f t="shared" si="286"/>
        <v>5404.5003480000005</v>
      </c>
      <c r="W187" s="5">
        <f t="shared" si="286"/>
        <v>0</v>
      </c>
      <c r="X187" s="5">
        <f t="shared" si="286"/>
        <v>4102.9461719999999</v>
      </c>
      <c r="Y187" s="5">
        <f t="shared" si="286"/>
        <v>147.44168399999998</v>
      </c>
      <c r="Z187" s="5">
        <f t="shared" si="286"/>
        <v>0</v>
      </c>
      <c r="AA187" s="5">
        <f t="shared" si="286"/>
        <v>0</v>
      </c>
      <c r="AB187" s="5">
        <f t="shared" si="286"/>
        <v>0</v>
      </c>
      <c r="AC187" s="56"/>
      <c r="AD187" s="23"/>
    </row>
    <row r="188" spans="1:30" s="14" customFormat="1">
      <c r="A188" s="78" t="s">
        <v>580</v>
      </c>
      <c r="B188" s="15">
        <v>49231</v>
      </c>
      <c r="C188" s="134">
        <f t="shared" si="244"/>
        <v>4102.58</v>
      </c>
      <c r="D188" s="4"/>
      <c r="E188" s="4">
        <v>2.2499999999999999E-2</v>
      </c>
      <c r="F188" s="4">
        <v>2.58E-2</v>
      </c>
      <c r="G188" s="4"/>
      <c r="H188" s="4">
        <v>0.4461</v>
      </c>
      <c r="I188" s="4">
        <v>5.1000000000000004E-3</v>
      </c>
      <c r="J188" s="4">
        <v>4.0000000000000001E-3</v>
      </c>
      <c r="K188" s="4">
        <v>1.3899999999999999E-2</v>
      </c>
      <c r="L188" s="4">
        <v>1.4E-3</v>
      </c>
      <c r="M188" s="4"/>
      <c r="N188" s="4">
        <v>0.27050000000000002</v>
      </c>
      <c r="O188" s="4">
        <v>5.1999999999999998E-3</v>
      </c>
      <c r="P188" s="4"/>
      <c r="Q188" s="4"/>
      <c r="R188" s="4"/>
      <c r="S188" s="4"/>
      <c r="T188" s="4"/>
      <c r="U188" s="4">
        <v>2.0000000000000001E-4</v>
      </c>
      <c r="V188" s="4">
        <v>0.20530000000000001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4"/>
      <c r="D189" s="5">
        <f t="shared" ref="D189" si="287">$C188*D188</f>
        <v>0</v>
      </c>
      <c r="E189" s="5">
        <f t="shared" ref="E189" si="288">$C188*E188</f>
        <v>92.308049999999994</v>
      </c>
      <c r="F189" s="5">
        <f t="shared" ref="F189:O189" si="289">$C188*F188</f>
        <v>105.846564</v>
      </c>
      <c r="G189" s="5">
        <f t="shared" si="289"/>
        <v>0</v>
      </c>
      <c r="H189" s="5">
        <f t="shared" si="289"/>
        <v>1830.160938</v>
      </c>
      <c r="I189" s="5">
        <f t="shared" si="289"/>
        <v>20.923158000000001</v>
      </c>
      <c r="J189" s="5">
        <f t="shared" si="289"/>
        <v>16.410319999999999</v>
      </c>
      <c r="K189" s="5">
        <f t="shared" si="289"/>
        <v>57.025861999999996</v>
      </c>
      <c r="L189" s="5">
        <f t="shared" si="289"/>
        <v>5.7436119999999997</v>
      </c>
      <c r="M189" s="5">
        <f t="shared" si="289"/>
        <v>0</v>
      </c>
      <c r="N189" s="5">
        <f t="shared" si="289"/>
        <v>1109.7478900000001</v>
      </c>
      <c r="O189" s="5">
        <f t="shared" si="289"/>
        <v>21.333416</v>
      </c>
      <c r="P189" s="5">
        <f t="shared" ref="P189" si="290">$C188*P188</f>
        <v>0</v>
      </c>
      <c r="Q189" s="5">
        <f t="shared" ref="Q189" si="291">$C188*Q188</f>
        <v>0</v>
      </c>
      <c r="R189" s="5">
        <f t="shared" ref="R189:AB189" si="292">$C188*R188</f>
        <v>0</v>
      </c>
      <c r="S189" s="5">
        <f t="shared" si="292"/>
        <v>0</v>
      </c>
      <c r="T189" s="5">
        <f t="shared" si="292"/>
        <v>0</v>
      </c>
      <c r="U189" s="5">
        <f t="shared" si="292"/>
        <v>0.82051600000000002</v>
      </c>
      <c r="V189" s="5">
        <f t="shared" si="292"/>
        <v>842.25967400000002</v>
      </c>
      <c r="W189" s="5">
        <f t="shared" si="292"/>
        <v>0</v>
      </c>
      <c r="X189" s="5">
        <f t="shared" si="292"/>
        <v>0</v>
      </c>
      <c r="Y189" s="5">
        <f t="shared" si="292"/>
        <v>0</v>
      </c>
      <c r="Z189" s="5">
        <f t="shared" si="292"/>
        <v>0</v>
      </c>
      <c r="AA189" s="5">
        <f t="shared" si="292"/>
        <v>0</v>
      </c>
      <c r="AB189" s="5">
        <f t="shared" si="292"/>
        <v>0</v>
      </c>
      <c r="AC189" s="56"/>
      <c r="AD189" s="23"/>
    </row>
    <row r="190" spans="1:30" s="14" customFormat="1">
      <c r="A190" s="78" t="s">
        <v>581</v>
      </c>
      <c r="B190" s="15">
        <v>1677361</v>
      </c>
      <c r="C190" s="134">
        <f t="shared" si="244"/>
        <v>139780.07999999999</v>
      </c>
      <c r="D190" s="4"/>
      <c r="E190" s="4">
        <v>2.2499999999999999E-2</v>
      </c>
      <c r="F190" s="4">
        <v>2.58E-2</v>
      </c>
      <c r="G190" s="4"/>
      <c r="H190" s="4">
        <v>0.4461</v>
      </c>
      <c r="I190" s="4">
        <v>5.1000000000000004E-3</v>
      </c>
      <c r="J190" s="4">
        <v>4.0000000000000001E-3</v>
      </c>
      <c r="K190" s="4">
        <v>1.3899999999999999E-2</v>
      </c>
      <c r="L190" s="4">
        <v>1.4E-3</v>
      </c>
      <c r="M190" s="4"/>
      <c r="N190" s="4">
        <v>0.27050000000000002</v>
      </c>
      <c r="O190" s="4">
        <v>5.1999999999999998E-3</v>
      </c>
      <c r="P190" s="4"/>
      <c r="Q190" s="4"/>
      <c r="R190" s="4"/>
      <c r="S190" s="4"/>
      <c r="T190" s="4"/>
      <c r="U190" s="4">
        <v>2.0000000000000001E-4</v>
      </c>
      <c r="V190" s="4">
        <v>0.20530000000000001</v>
      </c>
      <c r="W190" s="4"/>
      <c r="X190" s="4"/>
      <c r="Y190" s="4"/>
      <c r="Z190" s="4"/>
      <c r="AA190" s="4"/>
      <c r="AB190" s="4"/>
      <c r="AC190" s="56"/>
      <c r="AD190" s="23"/>
    </row>
    <row r="191" spans="1:30" s="14" customFormat="1">
      <c r="A191" s="79"/>
      <c r="B191" s="9"/>
      <c r="C191" s="134"/>
      <c r="D191" s="5">
        <f t="shared" ref="D191:O195" si="293">$C190*D190</f>
        <v>0</v>
      </c>
      <c r="E191" s="5">
        <f t="shared" ref="E191:O193" si="294">$C190*E190</f>
        <v>3145.0517999999997</v>
      </c>
      <c r="F191" s="5">
        <f t="shared" ref="F191:O191" si="295">$C190*F190</f>
        <v>3606.3260639999999</v>
      </c>
      <c r="G191" s="5">
        <f t="shared" si="295"/>
        <v>0</v>
      </c>
      <c r="H191" s="5">
        <f t="shared" si="295"/>
        <v>62355.893687999996</v>
      </c>
      <c r="I191" s="5">
        <f t="shared" si="295"/>
        <v>712.87840800000004</v>
      </c>
      <c r="J191" s="5">
        <f t="shared" si="295"/>
        <v>559.12031999999999</v>
      </c>
      <c r="K191" s="5">
        <f t="shared" si="295"/>
        <v>1942.9431119999997</v>
      </c>
      <c r="L191" s="5">
        <f t="shared" si="295"/>
        <v>195.69211199999998</v>
      </c>
      <c r="M191" s="5">
        <f t="shared" si="295"/>
        <v>0</v>
      </c>
      <c r="N191" s="5">
        <f t="shared" si="295"/>
        <v>37810.511639999997</v>
      </c>
      <c r="O191" s="5">
        <f t="shared" si="295"/>
        <v>726.85641599999985</v>
      </c>
      <c r="P191" s="5">
        <f t="shared" ref="P191:AB195" si="296">$C190*P190</f>
        <v>0</v>
      </c>
      <c r="Q191" s="5">
        <f t="shared" ref="Q191:AB193" si="297">$C190*Q190</f>
        <v>0</v>
      </c>
      <c r="R191" s="5">
        <f t="shared" ref="R191:AB191" si="298">$C190*R190</f>
        <v>0</v>
      </c>
      <c r="S191" s="5">
        <f t="shared" si="298"/>
        <v>0</v>
      </c>
      <c r="T191" s="5">
        <f t="shared" si="298"/>
        <v>0</v>
      </c>
      <c r="U191" s="5">
        <f t="shared" si="298"/>
        <v>27.956015999999998</v>
      </c>
      <c r="V191" s="5">
        <f t="shared" si="298"/>
        <v>28696.850424</v>
      </c>
      <c r="W191" s="5">
        <f t="shared" si="298"/>
        <v>0</v>
      </c>
      <c r="X191" s="5">
        <f t="shared" si="298"/>
        <v>0</v>
      </c>
      <c r="Y191" s="5">
        <f t="shared" si="298"/>
        <v>0</v>
      </c>
      <c r="Z191" s="5">
        <f t="shared" si="298"/>
        <v>0</v>
      </c>
      <c r="AA191" s="5">
        <f t="shared" si="298"/>
        <v>0</v>
      </c>
      <c r="AB191" s="5">
        <f t="shared" si="298"/>
        <v>0</v>
      </c>
      <c r="AC191" s="56"/>
      <c r="AD191" s="23"/>
    </row>
    <row r="192" spans="1:30" s="14" customFormat="1">
      <c r="A192" s="78" t="s">
        <v>591</v>
      </c>
      <c r="B192" s="15">
        <v>3248405</v>
      </c>
      <c r="C192" s="134">
        <f t="shared" si="244"/>
        <v>270700.42</v>
      </c>
      <c r="D192" s="4"/>
      <c r="E192" s="4">
        <v>2.2499999999999999E-2</v>
      </c>
      <c r="F192" s="4">
        <v>2.58E-2</v>
      </c>
      <c r="G192" s="4"/>
      <c r="H192" s="4">
        <v>0.4461</v>
      </c>
      <c r="I192" s="4">
        <v>5.1000000000000004E-3</v>
      </c>
      <c r="J192" s="4">
        <v>4.0000000000000001E-3</v>
      </c>
      <c r="K192" s="4">
        <v>1.3899999999999999E-2</v>
      </c>
      <c r="L192" s="4">
        <v>1.4E-3</v>
      </c>
      <c r="M192" s="4"/>
      <c r="N192" s="4">
        <v>0.27050000000000002</v>
      </c>
      <c r="O192" s="4">
        <v>5.1999999999999998E-3</v>
      </c>
      <c r="P192" s="4"/>
      <c r="Q192" s="4"/>
      <c r="R192" s="4"/>
      <c r="S192" s="4"/>
      <c r="T192" s="4"/>
      <c r="U192" s="4">
        <v>2.0000000000000001E-4</v>
      </c>
      <c r="V192" s="4">
        <v>0.20530000000000001</v>
      </c>
      <c r="W192" s="4"/>
      <c r="X192" s="4"/>
      <c r="Y192" s="4"/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4"/>
      <c r="D193" s="5">
        <f t="shared" si="293"/>
        <v>0</v>
      </c>
      <c r="E193" s="5">
        <f t="shared" si="294"/>
        <v>6090.7594499999996</v>
      </c>
      <c r="F193" s="5">
        <f t="shared" si="294"/>
        <v>6984.0708359999999</v>
      </c>
      <c r="G193" s="5">
        <f t="shared" si="294"/>
        <v>0</v>
      </c>
      <c r="H193" s="5">
        <f t="shared" si="294"/>
        <v>120759.45736199999</v>
      </c>
      <c r="I193" s="5">
        <f t="shared" si="294"/>
        <v>1380.572142</v>
      </c>
      <c r="J193" s="5">
        <f t="shared" si="294"/>
        <v>1082.80168</v>
      </c>
      <c r="K193" s="5">
        <f t="shared" si="294"/>
        <v>3762.7358379999996</v>
      </c>
      <c r="L193" s="5">
        <f t="shared" si="294"/>
        <v>378.98058799999995</v>
      </c>
      <c r="M193" s="5">
        <f t="shared" si="294"/>
        <v>0</v>
      </c>
      <c r="N193" s="5">
        <f t="shared" si="294"/>
        <v>73224.463610000006</v>
      </c>
      <c r="O193" s="5">
        <f t="shared" si="294"/>
        <v>1407.6421839999998</v>
      </c>
      <c r="P193" s="5">
        <f t="shared" si="296"/>
        <v>0</v>
      </c>
      <c r="Q193" s="5">
        <f t="shared" si="297"/>
        <v>0</v>
      </c>
      <c r="R193" s="5">
        <f t="shared" si="297"/>
        <v>0</v>
      </c>
      <c r="S193" s="5">
        <f t="shared" si="297"/>
        <v>0</v>
      </c>
      <c r="T193" s="5">
        <f t="shared" si="297"/>
        <v>0</v>
      </c>
      <c r="U193" s="5">
        <f t="shared" si="297"/>
        <v>54.140084000000002</v>
      </c>
      <c r="V193" s="5">
        <f t="shared" si="297"/>
        <v>55574.796225999999</v>
      </c>
      <c r="W193" s="5">
        <f t="shared" si="297"/>
        <v>0</v>
      </c>
      <c r="X193" s="5">
        <f t="shared" si="297"/>
        <v>0</v>
      </c>
      <c r="Y193" s="5">
        <f t="shared" si="297"/>
        <v>0</v>
      </c>
      <c r="Z193" s="5">
        <f t="shared" si="297"/>
        <v>0</v>
      </c>
      <c r="AA193" s="5">
        <f t="shared" si="297"/>
        <v>0</v>
      </c>
      <c r="AB193" s="5">
        <f t="shared" si="297"/>
        <v>0</v>
      </c>
      <c r="AC193" s="56"/>
      <c r="AD193" s="23"/>
    </row>
    <row r="194" spans="1:30" s="14" customFormat="1">
      <c r="A194" s="78" t="s">
        <v>592</v>
      </c>
      <c r="B194" s="15">
        <v>4197370</v>
      </c>
      <c r="C194" s="134">
        <f t="shared" si="244"/>
        <v>349780.83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3"/>
      <c r="D195" s="5">
        <f t="shared" si="293"/>
        <v>0</v>
      </c>
      <c r="E195" s="5">
        <f t="shared" si="293"/>
        <v>7870.0686750000004</v>
      </c>
      <c r="F195" s="5">
        <f t="shared" si="293"/>
        <v>9024.3454140000013</v>
      </c>
      <c r="G195" s="5">
        <f t="shared" si="293"/>
        <v>0</v>
      </c>
      <c r="H195" s="5">
        <f t="shared" si="293"/>
        <v>156037.228263</v>
      </c>
      <c r="I195" s="5">
        <f t="shared" si="293"/>
        <v>1783.8822330000003</v>
      </c>
      <c r="J195" s="5">
        <f t="shared" si="293"/>
        <v>1399.1233200000001</v>
      </c>
      <c r="K195" s="5">
        <f t="shared" si="293"/>
        <v>4861.9535370000003</v>
      </c>
      <c r="L195" s="5">
        <f t="shared" si="293"/>
        <v>489.69316200000003</v>
      </c>
      <c r="M195" s="5">
        <f t="shared" si="293"/>
        <v>0</v>
      </c>
      <c r="N195" s="5">
        <f t="shared" si="293"/>
        <v>94615.714515000014</v>
      </c>
      <c r="O195" s="5">
        <f t="shared" si="293"/>
        <v>1818.860316</v>
      </c>
      <c r="P195" s="5">
        <f t="shared" si="296"/>
        <v>0</v>
      </c>
      <c r="Q195" s="5">
        <f t="shared" si="296"/>
        <v>0</v>
      </c>
      <c r="R195" s="5">
        <f t="shared" si="296"/>
        <v>0</v>
      </c>
      <c r="S195" s="5">
        <f t="shared" si="296"/>
        <v>0</v>
      </c>
      <c r="T195" s="5">
        <f t="shared" si="296"/>
        <v>0</v>
      </c>
      <c r="U195" s="5">
        <f t="shared" si="296"/>
        <v>69.95616600000001</v>
      </c>
      <c r="V195" s="5">
        <f t="shared" si="296"/>
        <v>71810.004399000012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13" t="s">
        <v>50</v>
      </c>
      <c r="B196" s="6">
        <f>SUM(B170:B195)</f>
        <v>46650826</v>
      </c>
      <c r="C196" s="135">
        <f>SUM(C170:C195)</f>
        <v>3887568.84</v>
      </c>
      <c r="D196" s="6">
        <f>D171+D173+D175+D177+D179+D181+D183+D185+D187+D189+D191+D193+D195</f>
        <v>25692.161447999995</v>
      </c>
      <c r="E196" s="6">
        <f t="shared" ref="E196:AB196" si="299">E171+E173+E175+E177+E179+E181+E183+E185+E187+E189+E191+E193+E195</f>
        <v>24453.335666999999</v>
      </c>
      <c r="F196" s="6">
        <f t="shared" si="299"/>
        <v>69975.069669999997</v>
      </c>
      <c r="G196" s="6">
        <f t="shared" si="299"/>
        <v>3874.1573520000002</v>
      </c>
      <c r="H196" s="6">
        <f t="shared" si="299"/>
        <v>2469157.3761689994</v>
      </c>
      <c r="I196" s="6">
        <f t="shared" si="299"/>
        <v>35341.940656999999</v>
      </c>
      <c r="J196" s="6">
        <f t="shared" si="299"/>
        <v>7080.264932</v>
      </c>
      <c r="K196" s="6">
        <f t="shared" si="299"/>
        <v>12210.927500999998</v>
      </c>
      <c r="L196" s="6">
        <f t="shared" si="299"/>
        <v>1893.7492259999999</v>
      </c>
      <c r="M196" s="6">
        <f t="shared" si="299"/>
        <v>52525.222785000005</v>
      </c>
      <c r="N196" s="6">
        <f t="shared" si="299"/>
        <v>562152.45627099997</v>
      </c>
      <c r="O196" s="6">
        <f t="shared" si="299"/>
        <v>5123.720628</v>
      </c>
      <c r="P196" s="6">
        <f t="shared" si="299"/>
        <v>0</v>
      </c>
      <c r="Q196" s="6">
        <f t="shared" si="299"/>
        <v>27098.685288000001</v>
      </c>
      <c r="R196" s="6">
        <f t="shared" si="299"/>
        <v>36207.322838000007</v>
      </c>
      <c r="S196" s="6">
        <f t="shared" si="299"/>
        <v>2537.7601709999999</v>
      </c>
      <c r="T196" s="6">
        <f t="shared" si="299"/>
        <v>89655.573642999996</v>
      </c>
      <c r="U196" s="6">
        <f t="shared" si="299"/>
        <v>1347.2635420000001</v>
      </c>
      <c r="V196" s="6">
        <f t="shared" si="299"/>
        <v>366994.30093100003</v>
      </c>
      <c r="W196" s="6">
        <f t="shared" si="299"/>
        <v>50218.283312999993</v>
      </c>
      <c r="X196" s="6">
        <f t="shared" si="299"/>
        <v>41733.090339000002</v>
      </c>
      <c r="Y196" s="6">
        <f t="shared" si="299"/>
        <v>1549.5362999999998</v>
      </c>
      <c r="Z196" s="6">
        <f t="shared" si="299"/>
        <v>711.0519569999999</v>
      </c>
      <c r="AA196" s="6">
        <f t="shared" si="299"/>
        <v>35.589371999999997</v>
      </c>
      <c r="AB196" s="6">
        <f t="shared" si="299"/>
        <v>0</v>
      </c>
      <c r="AC196" s="56"/>
      <c r="AD196" s="23"/>
    </row>
    <row r="197" spans="1:30" s="14" customFormat="1">
      <c r="A197" s="31"/>
      <c r="B197" s="19"/>
      <c r="C197" s="158"/>
      <c r="D197" s="6"/>
      <c r="E197" s="33"/>
      <c r="F197" s="33"/>
      <c r="G197" s="33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6"/>
      <c r="X197" s="19"/>
      <c r="Y197" s="19"/>
      <c r="Z197" s="19"/>
      <c r="AA197" s="19"/>
      <c r="AB197" s="19"/>
      <c r="AC197" s="56"/>
      <c r="AD197" s="23"/>
    </row>
    <row r="198" spans="1:30" s="14" customFormat="1">
      <c r="A198" s="31"/>
      <c r="B198" s="19"/>
      <c r="C198" s="159"/>
      <c r="D198" s="6"/>
      <c r="E198" s="33"/>
      <c r="F198" s="19"/>
      <c r="G198" s="19"/>
      <c r="H198" s="38"/>
      <c r="I198" s="22"/>
      <c r="J198" s="19"/>
      <c r="K198" s="19"/>
      <c r="L198" s="19"/>
      <c r="M198" s="10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56"/>
      <c r="AD198" s="23"/>
    </row>
    <row r="199" spans="1:30" s="14" customFormat="1" ht="13.5" thickBot="1">
      <c r="A199" s="170" t="s">
        <v>677</v>
      </c>
      <c r="B199" s="145"/>
      <c r="C199" s="161"/>
      <c r="D199" s="145"/>
      <c r="E199" s="145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56"/>
      <c r="AD199" s="23"/>
    </row>
    <row r="200" spans="1:30" s="14" customFormat="1" ht="13.5" thickBot="1">
      <c r="A200" s="93" t="s">
        <v>1</v>
      </c>
      <c r="B200" s="94" t="s">
        <v>2</v>
      </c>
      <c r="C200" s="129" t="s">
        <v>3</v>
      </c>
      <c r="D200" s="219" t="s">
        <v>4</v>
      </c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103"/>
      <c r="AA200" s="103"/>
      <c r="AB200" s="103"/>
      <c r="AC200" s="56"/>
      <c r="AD200" s="23"/>
    </row>
    <row r="201" spans="1:30" s="14" customFormat="1">
      <c r="A201" s="95" t="s">
        <v>5</v>
      </c>
      <c r="B201" s="96" t="s">
        <v>6</v>
      </c>
      <c r="C201" s="130" t="s">
        <v>6</v>
      </c>
      <c r="D201" s="97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9"/>
      <c r="Z201" s="96" t="s">
        <v>7</v>
      </c>
      <c r="AA201" s="96"/>
      <c r="AB201" s="96"/>
      <c r="AC201" s="56"/>
      <c r="AD201" s="23"/>
    </row>
    <row r="202" spans="1:30" s="14" customFormat="1">
      <c r="A202" s="95" t="s">
        <v>8</v>
      </c>
      <c r="B202" s="96" t="s">
        <v>9</v>
      </c>
      <c r="C202" s="130" t="s">
        <v>9</v>
      </c>
      <c r="D202" s="100" t="s">
        <v>10</v>
      </c>
      <c r="E202" s="96" t="s">
        <v>11</v>
      </c>
      <c r="F202" s="96" t="s">
        <v>12</v>
      </c>
      <c r="G202" s="96" t="s">
        <v>13</v>
      </c>
      <c r="H202" s="96" t="s">
        <v>14</v>
      </c>
      <c r="I202" s="96" t="s">
        <v>15</v>
      </c>
      <c r="J202" s="96" t="s">
        <v>16</v>
      </c>
      <c r="K202" s="96" t="s">
        <v>17</v>
      </c>
      <c r="L202" s="96" t="s">
        <v>18</v>
      </c>
      <c r="M202" s="96" t="s">
        <v>19</v>
      </c>
      <c r="N202" s="96" t="s">
        <v>20</v>
      </c>
      <c r="O202" s="96" t="s">
        <v>169</v>
      </c>
      <c r="P202" s="96" t="s">
        <v>21</v>
      </c>
      <c r="Q202" s="96" t="s">
        <v>22</v>
      </c>
      <c r="R202" s="96" t="s">
        <v>23</v>
      </c>
      <c r="S202" s="96" t="s">
        <v>24</v>
      </c>
      <c r="T202" s="96" t="s">
        <v>25</v>
      </c>
      <c r="U202" s="96" t="s">
        <v>26</v>
      </c>
      <c r="V202" s="96" t="s">
        <v>27</v>
      </c>
      <c r="W202" s="96" t="s">
        <v>28</v>
      </c>
      <c r="X202" s="96" t="s">
        <v>29</v>
      </c>
      <c r="Y202" s="96" t="s">
        <v>30</v>
      </c>
      <c r="Z202" s="96" t="s">
        <v>31</v>
      </c>
      <c r="AA202" s="96" t="s">
        <v>484</v>
      </c>
      <c r="AB202" s="96" t="s">
        <v>467</v>
      </c>
      <c r="AC202" s="56"/>
      <c r="AD202" s="23"/>
    </row>
    <row r="203" spans="1:30" s="14" customFormat="1">
      <c r="A203" s="95"/>
      <c r="B203" s="96"/>
      <c r="C203" s="130" t="s">
        <v>700</v>
      </c>
      <c r="D203" s="10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56"/>
      <c r="AD203" s="23"/>
    </row>
    <row r="204" spans="1:30" s="14" customFormat="1">
      <c r="A204" s="78" t="s">
        <v>55</v>
      </c>
      <c r="B204" s="26">
        <f>201256.7099/2</f>
        <v>100628.35494999999</v>
      </c>
      <c r="C204" s="134">
        <f>ROUND(B204/12,2)</f>
        <v>8385.7000000000007</v>
      </c>
      <c r="D204" s="35">
        <v>1.6299999999999999E-2</v>
      </c>
      <c r="E204" s="35">
        <v>0.14269999999999999</v>
      </c>
      <c r="F204" s="35">
        <v>5.8900000000000001E-2</v>
      </c>
      <c r="G204" s="35">
        <v>7.6200000000000004E-2</v>
      </c>
      <c r="H204" s="35">
        <v>3.9600000000000003E-2</v>
      </c>
      <c r="I204" s="35">
        <v>0.12470000000000001</v>
      </c>
      <c r="J204" s="35">
        <v>2.0400000000000001E-2</v>
      </c>
      <c r="K204" s="35">
        <v>3.1199999999999999E-2</v>
      </c>
      <c r="L204" s="35">
        <v>1.6199999999999999E-2</v>
      </c>
      <c r="M204" s="35">
        <v>2.53E-2</v>
      </c>
      <c r="N204" s="35">
        <v>0.14849999999999999</v>
      </c>
      <c r="O204" s="35">
        <v>2.2599999999999999E-2</v>
      </c>
      <c r="P204" s="35">
        <v>0</v>
      </c>
      <c r="Q204" s="35">
        <v>3.78E-2</v>
      </c>
      <c r="R204" s="35">
        <v>1.8100000000000002E-2</v>
      </c>
      <c r="S204" s="35">
        <v>4.1000000000000003E-3</v>
      </c>
      <c r="T204" s="35">
        <v>5.04E-2</v>
      </c>
      <c r="U204" s="35">
        <v>1.7500000000000002E-2</v>
      </c>
      <c r="V204" s="35">
        <v>3.6200000000000003E-2</v>
      </c>
      <c r="W204" s="35">
        <v>4.8500000000000001E-2</v>
      </c>
      <c r="X204" s="35">
        <v>6.1600000000000002E-2</v>
      </c>
      <c r="Y204" s="35">
        <v>2.5000000000000001E-3</v>
      </c>
      <c r="Z204" s="4">
        <v>0</v>
      </c>
      <c r="AA204" s="4">
        <v>6.9999999999999999E-4</v>
      </c>
      <c r="AB204" s="4">
        <v>0</v>
      </c>
      <c r="AC204" s="56"/>
      <c r="AD204" s="23"/>
    </row>
    <row r="205" spans="1:30" s="14" customFormat="1">
      <c r="A205" s="79"/>
      <c r="B205" s="27"/>
      <c r="C205" s="134"/>
      <c r="D205" s="5">
        <f t="shared" ref="D205" si="300">$C204*D204</f>
        <v>136.68691000000001</v>
      </c>
      <c r="E205" s="5">
        <f t="shared" ref="E205" si="301">$C204*E204</f>
        <v>1196.63939</v>
      </c>
      <c r="F205" s="5">
        <f t="shared" ref="F205:O205" si="302">$C204*F204</f>
        <v>493.91773000000006</v>
      </c>
      <c r="G205" s="5">
        <f t="shared" si="302"/>
        <v>638.99034000000006</v>
      </c>
      <c r="H205" s="5">
        <f t="shared" si="302"/>
        <v>332.07372000000004</v>
      </c>
      <c r="I205" s="5">
        <f t="shared" si="302"/>
        <v>1045.6967900000002</v>
      </c>
      <c r="J205" s="5">
        <f t="shared" si="302"/>
        <v>171.06828000000002</v>
      </c>
      <c r="K205" s="5">
        <f t="shared" si="302"/>
        <v>261.63384000000002</v>
      </c>
      <c r="L205" s="5">
        <f t="shared" si="302"/>
        <v>135.84834000000001</v>
      </c>
      <c r="M205" s="5">
        <f t="shared" si="302"/>
        <v>212.15821000000003</v>
      </c>
      <c r="N205" s="5">
        <f t="shared" si="302"/>
        <v>1245.2764500000001</v>
      </c>
      <c r="O205" s="5">
        <f t="shared" si="302"/>
        <v>189.51682</v>
      </c>
      <c r="P205" s="5">
        <f t="shared" ref="P205" si="303">$C204*P204</f>
        <v>0</v>
      </c>
      <c r="Q205" s="5">
        <f t="shared" ref="Q205" si="304">$C204*Q204</f>
        <v>316.97946000000002</v>
      </c>
      <c r="R205" s="5">
        <f t="shared" ref="R205:AB205" si="305">$C204*R204</f>
        <v>151.78117000000003</v>
      </c>
      <c r="S205" s="5">
        <f t="shared" si="305"/>
        <v>34.381370000000004</v>
      </c>
      <c r="T205" s="5">
        <f t="shared" si="305"/>
        <v>422.63928000000004</v>
      </c>
      <c r="U205" s="5">
        <f t="shared" si="305"/>
        <v>146.74975000000003</v>
      </c>
      <c r="V205" s="5">
        <f t="shared" si="305"/>
        <v>303.56234000000006</v>
      </c>
      <c r="W205" s="5">
        <f t="shared" si="305"/>
        <v>406.70645000000007</v>
      </c>
      <c r="X205" s="5">
        <f t="shared" si="305"/>
        <v>516.55912000000001</v>
      </c>
      <c r="Y205" s="5">
        <f t="shared" si="305"/>
        <v>20.964250000000003</v>
      </c>
      <c r="Z205" s="5">
        <f t="shared" si="305"/>
        <v>0</v>
      </c>
      <c r="AA205" s="5">
        <f t="shared" si="305"/>
        <v>5.8699900000000005</v>
      </c>
      <c r="AB205" s="5">
        <f t="shared" si="305"/>
        <v>0</v>
      </c>
      <c r="AC205" s="56"/>
      <c r="AD205" s="23"/>
    </row>
    <row r="206" spans="1:30" s="14" customFormat="1">
      <c r="A206" s="80" t="s">
        <v>402</v>
      </c>
      <c r="B206" s="26">
        <f>201256.7099/2</f>
        <v>100628.35494999999</v>
      </c>
      <c r="C206" s="134">
        <f t="shared" ref="C206:C268" si="306">ROUND(B206/12,2)</f>
        <v>8385.7000000000007</v>
      </c>
      <c r="D206" s="39"/>
      <c r="E206" s="39"/>
      <c r="F206" s="39">
        <v>0.159</v>
      </c>
      <c r="G206" s="39"/>
      <c r="H206" s="39">
        <v>8.5099999999999995E-2</v>
      </c>
      <c r="I206" s="39"/>
      <c r="J206" s="39"/>
      <c r="K206" s="39"/>
      <c r="L206" s="39"/>
      <c r="M206" s="39">
        <v>0</v>
      </c>
      <c r="N206" s="39">
        <v>0.67910000000000004</v>
      </c>
      <c r="O206" s="39"/>
      <c r="P206" s="39"/>
      <c r="Q206" s="39"/>
      <c r="R206" s="39"/>
      <c r="S206" s="39"/>
      <c r="T206" s="39"/>
      <c r="U206" s="39"/>
      <c r="V206" s="39">
        <v>7.6799999999999993E-2</v>
      </c>
      <c r="W206" s="39"/>
      <c r="X206" s="39"/>
      <c r="Y206" s="39"/>
      <c r="Z206" s="39"/>
      <c r="AA206" s="39"/>
      <c r="AB206" s="39"/>
      <c r="AC206" s="56"/>
      <c r="AD206" s="23"/>
    </row>
    <row r="207" spans="1:30" s="14" customFormat="1">
      <c r="A207" s="80"/>
      <c r="B207" s="9"/>
      <c r="C207" s="134"/>
      <c r="D207" s="5">
        <f t="shared" ref="D207" si="307">$C206*D206</f>
        <v>0</v>
      </c>
      <c r="E207" s="5">
        <f t="shared" ref="E207" si="308">$C206*E206</f>
        <v>0</v>
      </c>
      <c r="F207" s="5">
        <f t="shared" ref="F207:O207" si="309">$C206*F206</f>
        <v>1333.3263000000002</v>
      </c>
      <c r="G207" s="5">
        <f t="shared" si="309"/>
        <v>0</v>
      </c>
      <c r="H207" s="5">
        <f t="shared" si="309"/>
        <v>713.62306999999998</v>
      </c>
      <c r="I207" s="5">
        <f t="shared" si="309"/>
        <v>0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309"/>
        <v>0</v>
      </c>
      <c r="N207" s="5">
        <f t="shared" si="309"/>
        <v>5694.7288700000008</v>
      </c>
      <c r="O207" s="5">
        <f t="shared" si="309"/>
        <v>0</v>
      </c>
      <c r="P207" s="5">
        <f t="shared" ref="P207" si="310">$C206*P206</f>
        <v>0</v>
      </c>
      <c r="Q207" s="5">
        <f t="shared" ref="Q207" si="311">$C206*Q206</f>
        <v>0</v>
      </c>
      <c r="R207" s="5">
        <f t="shared" ref="R207:AB207" si="312">$C206*R206</f>
        <v>0</v>
      </c>
      <c r="S207" s="5">
        <f t="shared" si="312"/>
        <v>0</v>
      </c>
      <c r="T207" s="5">
        <f t="shared" si="312"/>
        <v>0</v>
      </c>
      <c r="U207" s="5">
        <f t="shared" si="312"/>
        <v>0</v>
      </c>
      <c r="V207" s="5">
        <f t="shared" si="312"/>
        <v>644.02175999999997</v>
      </c>
      <c r="W207" s="5">
        <f t="shared" si="312"/>
        <v>0</v>
      </c>
      <c r="X207" s="5">
        <f t="shared" si="312"/>
        <v>0</v>
      </c>
      <c r="Y207" s="5">
        <f t="shared" si="312"/>
        <v>0</v>
      </c>
      <c r="Z207" s="5">
        <f t="shared" si="312"/>
        <v>0</v>
      </c>
      <c r="AA207" s="5">
        <f t="shared" si="312"/>
        <v>0</v>
      </c>
      <c r="AB207" s="5">
        <f t="shared" si="312"/>
        <v>0</v>
      </c>
      <c r="AC207" s="56"/>
      <c r="AD207" s="23"/>
    </row>
    <row r="208" spans="1:30" s="14" customFormat="1">
      <c r="A208" s="78" t="s">
        <v>56</v>
      </c>
      <c r="B208" s="26">
        <f>163545.04/2</f>
        <v>81772.52</v>
      </c>
      <c r="C208" s="134">
        <f>ROUND(B208/12,2)</f>
        <v>6814.38</v>
      </c>
      <c r="D208" s="35">
        <v>1.6299999999999999E-2</v>
      </c>
      <c r="E208" s="35">
        <v>0.14269999999999999</v>
      </c>
      <c r="F208" s="35">
        <v>5.8900000000000001E-2</v>
      </c>
      <c r="G208" s="35">
        <v>7.6200000000000004E-2</v>
      </c>
      <c r="H208" s="35">
        <v>3.9600000000000003E-2</v>
      </c>
      <c r="I208" s="35">
        <v>0.12470000000000001</v>
      </c>
      <c r="J208" s="35">
        <v>2.0400000000000001E-2</v>
      </c>
      <c r="K208" s="35">
        <v>3.1199999999999999E-2</v>
      </c>
      <c r="L208" s="35">
        <v>1.6199999999999999E-2</v>
      </c>
      <c r="M208" s="35">
        <v>2.53E-2</v>
      </c>
      <c r="N208" s="35">
        <v>0.14849999999999999</v>
      </c>
      <c r="O208" s="35">
        <v>2.2599999999999999E-2</v>
      </c>
      <c r="P208" s="35">
        <v>0</v>
      </c>
      <c r="Q208" s="35">
        <v>3.78E-2</v>
      </c>
      <c r="R208" s="35">
        <v>1.8100000000000002E-2</v>
      </c>
      <c r="S208" s="35">
        <v>4.1000000000000003E-3</v>
      </c>
      <c r="T208" s="35">
        <v>5.04E-2</v>
      </c>
      <c r="U208" s="35">
        <v>1.7500000000000002E-2</v>
      </c>
      <c r="V208" s="35">
        <v>3.6200000000000003E-2</v>
      </c>
      <c r="W208" s="35">
        <v>4.8500000000000001E-2</v>
      </c>
      <c r="X208" s="35">
        <v>6.1600000000000002E-2</v>
      </c>
      <c r="Y208" s="35">
        <v>2.5000000000000001E-3</v>
      </c>
      <c r="Z208" s="4">
        <v>0</v>
      </c>
      <c r="AA208" s="4">
        <v>6.9999999999999999E-4</v>
      </c>
      <c r="AB208" s="4">
        <v>0</v>
      </c>
      <c r="AC208" s="56"/>
      <c r="AD208" s="23"/>
    </row>
    <row r="209" spans="1:30" s="14" customFormat="1">
      <c r="A209" s="79"/>
      <c r="B209" s="27"/>
      <c r="C209" s="134"/>
      <c r="D209" s="5">
        <f t="shared" ref="D209" si="313">$C208*D208</f>
        <v>111.074394</v>
      </c>
      <c r="E209" s="5">
        <f t="shared" ref="E209" si="314">$C208*E208</f>
        <v>972.41202599999997</v>
      </c>
      <c r="F209" s="5">
        <f t="shared" ref="F209:O209" si="315">$C208*F208</f>
        <v>401.36698200000001</v>
      </c>
      <c r="G209" s="5">
        <f t="shared" si="315"/>
        <v>519.25575600000002</v>
      </c>
      <c r="H209" s="5">
        <f t="shared" si="315"/>
        <v>269.84944800000005</v>
      </c>
      <c r="I209" s="5">
        <f t="shared" si="315"/>
        <v>849.75318600000003</v>
      </c>
      <c r="J209" s="5">
        <f t="shared" si="315"/>
        <v>139.01335200000003</v>
      </c>
      <c r="K209" s="5">
        <f t="shared" si="315"/>
        <v>212.608656</v>
      </c>
      <c r="L209" s="5">
        <f t="shared" si="315"/>
        <v>110.392956</v>
      </c>
      <c r="M209" s="5">
        <f t="shared" si="315"/>
        <v>172.40381400000001</v>
      </c>
      <c r="N209" s="5">
        <f t="shared" si="315"/>
        <v>1011.93543</v>
      </c>
      <c r="O209" s="5">
        <f t="shared" si="315"/>
        <v>154.004988</v>
      </c>
      <c r="P209" s="5">
        <f t="shared" ref="P209" si="316">$C208*P208</f>
        <v>0</v>
      </c>
      <c r="Q209" s="5">
        <f t="shared" ref="Q209" si="317">$C208*Q208</f>
        <v>257.58356400000002</v>
      </c>
      <c r="R209" s="5">
        <f t="shared" ref="R209:AB209" si="318">$C208*R208</f>
        <v>123.34027800000001</v>
      </c>
      <c r="S209" s="5">
        <f t="shared" si="318"/>
        <v>27.938958000000003</v>
      </c>
      <c r="T209" s="5">
        <f t="shared" si="318"/>
        <v>343.44475199999999</v>
      </c>
      <c r="U209" s="5">
        <f t="shared" si="318"/>
        <v>119.25165000000001</v>
      </c>
      <c r="V209" s="5">
        <f t="shared" si="318"/>
        <v>246.68055600000002</v>
      </c>
      <c r="W209" s="5">
        <f t="shared" si="318"/>
        <v>330.49743000000001</v>
      </c>
      <c r="X209" s="5">
        <f t="shared" si="318"/>
        <v>419.76580799999999</v>
      </c>
      <c r="Y209" s="5">
        <f t="shared" si="318"/>
        <v>17.03595</v>
      </c>
      <c r="Z209" s="5">
        <f t="shared" si="318"/>
        <v>0</v>
      </c>
      <c r="AA209" s="5">
        <f t="shared" si="318"/>
        <v>4.7700659999999999</v>
      </c>
      <c r="AB209" s="5">
        <f t="shared" si="318"/>
        <v>0</v>
      </c>
      <c r="AC209" s="56"/>
      <c r="AD209" s="23"/>
    </row>
    <row r="210" spans="1:30" s="14" customFormat="1">
      <c r="A210" s="80" t="s">
        <v>403</v>
      </c>
      <c r="B210" s="26">
        <f>163545.04/2</f>
        <v>81772.52</v>
      </c>
      <c r="C210" s="134">
        <f t="shared" si="306"/>
        <v>6814.38</v>
      </c>
      <c r="D210" s="39"/>
      <c r="E210" s="39"/>
      <c r="F210" s="39">
        <v>0.3463</v>
      </c>
      <c r="G210" s="39"/>
      <c r="H210" s="39">
        <v>0</v>
      </c>
      <c r="I210" s="39"/>
      <c r="J210" s="39"/>
      <c r="K210" s="39"/>
      <c r="L210" s="39"/>
      <c r="M210" s="39"/>
      <c r="N210" s="39">
        <v>0.65369999999999995</v>
      </c>
      <c r="O210" s="39"/>
      <c r="P210" s="39"/>
      <c r="Q210" s="39"/>
      <c r="R210" s="39"/>
      <c r="S210" s="39"/>
      <c r="T210" s="39"/>
      <c r="U210" s="39"/>
      <c r="V210" s="39">
        <v>0</v>
      </c>
      <c r="W210" s="39"/>
      <c r="X210" s="39"/>
      <c r="Y210" s="39"/>
      <c r="Z210" s="39"/>
      <c r="AA210" s="39"/>
      <c r="AB210" s="39"/>
      <c r="AC210" s="56"/>
      <c r="AD210" s="23"/>
    </row>
    <row r="211" spans="1:30" s="14" customFormat="1">
      <c r="A211" s="80"/>
      <c r="B211" s="9"/>
      <c r="C211" s="134"/>
      <c r="D211" s="5">
        <f t="shared" ref="D211" si="319">$C210*D210</f>
        <v>0</v>
      </c>
      <c r="E211" s="5">
        <f t="shared" ref="E211" si="320">$C210*E210</f>
        <v>0</v>
      </c>
      <c r="F211" s="5">
        <f t="shared" ref="F211:O211" si="321">$C210*F210</f>
        <v>2359.819794</v>
      </c>
      <c r="G211" s="5">
        <f t="shared" si="321"/>
        <v>0</v>
      </c>
      <c r="H211" s="5">
        <f t="shared" si="321"/>
        <v>0</v>
      </c>
      <c r="I211" s="5">
        <f t="shared" si="321"/>
        <v>0</v>
      </c>
      <c r="J211" s="5">
        <f t="shared" si="321"/>
        <v>0</v>
      </c>
      <c r="K211" s="5">
        <f t="shared" si="321"/>
        <v>0</v>
      </c>
      <c r="L211" s="5">
        <f t="shared" si="321"/>
        <v>0</v>
      </c>
      <c r="M211" s="5">
        <f t="shared" si="321"/>
        <v>0</v>
      </c>
      <c r="N211" s="5">
        <f t="shared" si="321"/>
        <v>4454.5602060000001</v>
      </c>
      <c r="O211" s="5">
        <f t="shared" si="321"/>
        <v>0</v>
      </c>
      <c r="P211" s="5">
        <f t="shared" ref="P211" si="322">$C210*P210</f>
        <v>0</v>
      </c>
      <c r="Q211" s="5">
        <f t="shared" ref="Q211" si="323">$C210*Q210</f>
        <v>0</v>
      </c>
      <c r="R211" s="5">
        <f t="shared" ref="R211:AB211" si="324">$C210*R210</f>
        <v>0</v>
      </c>
      <c r="S211" s="5">
        <f t="shared" si="324"/>
        <v>0</v>
      </c>
      <c r="T211" s="5">
        <f t="shared" si="324"/>
        <v>0</v>
      </c>
      <c r="U211" s="5">
        <f t="shared" si="324"/>
        <v>0</v>
      </c>
      <c r="V211" s="5">
        <f t="shared" si="324"/>
        <v>0</v>
      </c>
      <c r="W211" s="5">
        <f t="shared" si="324"/>
        <v>0</v>
      </c>
      <c r="X211" s="5">
        <f t="shared" si="324"/>
        <v>0</v>
      </c>
      <c r="Y211" s="5">
        <f t="shared" si="324"/>
        <v>0</v>
      </c>
      <c r="Z211" s="5">
        <f t="shared" si="324"/>
        <v>0</v>
      </c>
      <c r="AA211" s="5">
        <f t="shared" si="324"/>
        <v>0</v>
      </c>
      <c r="AB211" s="5">
        <f t="shared" si="324"/>
        <v>0</v>
      </c>
      <c r="AC211" s="56"/>
      <c r="AD211" s="23"/>
    </row>
    <row r="212" spans="1:30" s="14" customFormat="1">
      <c r="A212" s="78" t="s">
        <v>57</v>
      </c>
      <c r="B212" s="26">
        <v>822579.37439999997</v>
      </c>
      <c r="C212" s="134">
        <f>ROUND(B212/12,2)</f>
        <v>68548.28</v>
      </c>
      <c r="D212" s="4"/>
      <c r="E212" s="4"/>
      <c r="F212" s="4">
        <v>3.6900000000000002E-2</v>
      </c>
      <c r="G212" s="4"/>
      <c r="H212" s="4">
        <v>3.5400000000000001E-2</v>
      </c>
      <c r="I212" s="4"/>
      <c r="J212" s="4"/>
      <c r="K212" s="4"/>
      <c r="L212" s="4"/>
      <c r="M212" s="4"/>
      <c r="N212" s="4">
        <v>0.85729999999999995</v>
      </c>
      <c r="O212" s="4"/>
      <c r="P212" s="4"/>
      <c r="Q212" s="4"/>
      <c r="R212" s="4"/>
      <c r="S212" s="4"/>
      <c r="T212" s="4"/>
      <c r="U212" s="4"/>
      <c r="V212" s="4">
        <v>7.0400000000000004E-2</v>
      </c>
      <c r="W212" s="4"/>
      <c r="X212" s="4"/>
      <c r="Y212" s="4"/>
      <c r="Z212" s="4"/>
      <c r="AA212" s="4"/>
      <c r="AB212" s="4"/>
      <c r="AC212" s="56"/>
      <c r="AD212" s="23"/>
    </row>
    <row r="213" spans="1:30" s="14" customFormat="1">
      <c r="A213" s="79"/>
      <c r="B213" s="27"/>
      <c r="C213" s="134"/>
      <c r="D213" s="5">
        <f t="shared" ref="D213" si="325">$C212*D212</f>
        <v>0</v>
      </c>
      <c r="E213" s="5">
        <f t="shared" ref="E213" si="326">$C212*E212</f>
        <v>0</v>
      </c>
      <c r="F213" s="5">
        <f t="shared" ref="F213:AB213" si="327">$C212*F212</f>
        <v>2529.4315320000001</v>
      </c>
      <c r="G213" s="5">
        <f t="shared" si="327"/>
        <v>0</v>
      </c>
      <c r="H213" s="5">
        <f t="shared" si="327"/>
        <v>2426.6091120000001</v>
      </c>
      <c r="I213" s="5">
        <f t="shared" si="327"/>
        <v>0</v>
      </c>
      <c r="J213" s="5">
        <f t="shared" si="327"/>
        <v>0</v>
      </c>
      <c r="K213" s="5">
        <f t="shared" si="327"/>
        <v>0</v>
      </c>
      <c r="L213" s="5">
        <f t="shared" si="327"/>
        <v>0</v>
      </c>
      <c r="M213" s="5">
        <f t="shared" si="327"/>
        <v>0</v>
      </c>
      <c r="N213" s="5">
        <f t="shared" si="327"/>
        <v>58766.440443999993</v>
      </c>
      <c r="O213" s="5">
        <f t="shared" si="327"/>
        <v>0</v>
      </c>
      <c r="P213" s="5">
        <f t="shared" si="327"/>
        <v>0</v>
      </c>
      <c r="Q213" s="5">
        <f t="shared" si="327"/>
        <v>0</v>
      </c>
      <c r="R213" s="5">
        <f t="shared" si="327"/>
        <v>0</v>
      </c>
      <c r="S213" s="5">
        <f t="shared" si="327"/>
        <v>0</v>
      </c>
      <c r="T213" s="5">
        <f t="shared" si="327"/>
        <v>0</v>
      </c>
      <c r="U213" s="5">
        <f t="shared" si="327"/>
        <v>0</v>
      </c>
      <c r="V213" s="5">
        <f t="shared" si="327"/>
        <v>4825.7989120000002</v>
      </c>
      <c r="W213" s="5">
        <f t="shared" si="327"/>
        <v>0</v>
      </c>
      <c r="X213" s="5">
        <f t="shared" si="327"/>
        <v>0</v>
      </c>
      <c r="Y213" s="5">
        <f t="shared" si="327"/>
        <v>0</v>
      </c>
      <c r="Z213" s="5">
        <f t="shared" si="327"/>
        <v>0</v>
      </c>
      <c r="AA213" s="5">
        <f t="shared" si="327"/>
        <v>0</v>
      </c>
      <c r="AB213" s="5">
        <f t="shared" si="327"/>
        <v>0</v>
      </c>
      <c r="AC213" s="56"/>
      <c r="AD213" s="23"/>
    </row>
    <row r="214" spans="1:30" s="14" customFormat="1">
      <c r="A214" s="78" t="s">
        <v>58</v>
      </c>
      <c r="B214" s="26">
        <v>901878.69149999996</v>
      </c>
      <c r="C214" s="134">
        <f>ROUND(B214/12,2)</f>
        <v>75156.56</v>
      </c>
      <c r="D214" s="4"/>
      <c r="E214" s="4"/>
      <c r="F214" s="4">
        <v>3.3500000000000002E-2</v>
      </c>
      <c r="G214" s="4"/>
      <c r="H214" s="4">
        <v>4.2200000000000001E-2</v>
      </c>
      <c r="I214" s="4"/>
      <c r="J214" s="4"/>
      <c r="K214" s="4"/>
      <c r="L214" s="4"/>
      <c r="M214" s="4">
        <v>1.0999999999999999E-2</v>
      </c>
      <c r="N214" s="4">
        <v>0.83940000000000003</v>
      </c>
      <c r="O214" s="4"/>
      <c r="P214" s="4"/>
      <c r="Q214" s="4"/>
      <c r="R214" s="4"/>
      <c r="S214" s="4"/>
      <c r="T214" s="4"/>
      <c r="U214" s="4"/>
      <c r="V214" s="4">
        <v>7.3899999999999993E-2</v>
      </c>
      <c r="W214" s="4"/>
      <c r="X214" s="4"/>
      <c r="Y214" s="4"/>
      <c r="Z214" s="4"/>
      <c r="AA214" s="4"/>
      <c r="AB214" s="4"/>
      <c r="AC214" s="56"/>
      <c r="AD214" s="23"/>
    </row>
    <row r="215" spans="1:30" s="14" customFormat="1">
      <c r="A215" s="79"/>
      <c r="B215" s="27"/>
      <c r="C215" s="134"/>
      <c r="D215" s="5">
        <f t="shared" ref="D215" si="328">$C214*D214</f>
        <v>0</v>
      </c>
      <c r="E215" s="5">
        <f t="shared" ref="E215" si="329">$C214*E214</f>
        <v>0</v>
      </c>
      <c r="F215" s="5">
        <f t="shared" ref="F215:AB215" si="330">$C214*F214</f>
        <v>2517.74476</v>
      </c>
      <c r="G215" s="5">
        <f t="shared" si="330"/>
        <v>0</v>
      </c>
      <c r="H215" s="5">
        <f t="shared" si="330"/>
        <v>3171.6068319999999</v>
      </c>
      <c r="I215" s="5">
        <f t="shared" si="330"/>
        <v>0</v>
      </c>
      <c r="J215" s="5">
        <f t="shared" si="330"/>
        <v>0</v>
      </c>
      <c r="K215" s="5">
        <f t="shared" si="330"/>
        <v>0</v>
      </c>
      <c r="L215" s="5">
        <f t="shared" si="330"/>
        <v>0</v>
      </c>
      <c r="M215" s="5">
        <f t="shared" si="330"/>
        <v>826.72215999999992</v>
      </c>
      <c r="N215" s="5">
        <f t="shared" si="330"/>
        <v>63086.416464000002</v>
      </c>
      <c r="O215" s="5">
        <f t="shared" si="330"/>
        <v>0</v>
      </c>
      <c r="P215" s="5">
        <f t="shared" si="330"/>
        <v>0</v>
      </c>
      <c r="Q215" s="5">
        <f t="shared" si="330"/>
        <v>0</v>
      </c>
      <c r="R215" s="5">
        <f t="shared" si="330"/>
        <v>0</v>
      </c>
      <c r="S215" s="5">
        <f t="shared" si="330"/>
        <v>0</v>
      </c>
      <c r="T215" s="5">
        <f t="shared" si="330"/>
        <v>0</v>
      </c>
      <c r="U215" s="5">
        <f t="shared" si="330"/>
        <v>0</v>
      </c>
      <c r="V215" s="5">
        <f t="shared" si="330"/>
        <v>5554.0697839999993</v>
      </c>
      <c r="W215" s="5">
        <f t="shared" si="330"/>
        <v>0</v>
      </c>
      <c r="X215" s="5">
        <f t="shared" si="330"/>
        <v>0</v>
      </c>
      <c r="Y215" s="5">
        <f t="shared" si="330"/>
        <v>0</v>
      </c>
      <c r="Z215" s="5">
        <f t="shared" si="330"/>
        <v>0</v>
      </c>
      <c r="AA215" s="5">
        <f t="shared" si="330"/>
        <v>0</v>
      </c>
      <c r="AB215" s="5">
        <f t="shared" si="330"/>
        <v>0</v>
      </c>
      <c r="AC215" s="56"/>
      <c r="AD215" s="23"/>
    </row>
    <row r="216" spans="1:30" s="14" customFormat="1">
      <c r="A216" s="78" t="s">
        <v>34</v>
      </c>
      <c r="B216" s="26">
        <f>24894773.3779/2</f>
        <v>12447386.68895</v>
      </c>
      <c r="C216" s="134">
        <f t="shared" si="306"/>
        <v>1037282.22</v>
      </c>
      <c r="D216" s="35">
        <v>1.6299999999999999E-2</v>
      </c>
      <c r="E216" s="35">
        <v>0.14269999999999999</v>
      </c>
      <c r="F216" s="35">
        <v>5.8900000000000001E-2</v>
      </c>
      <c r="G216" s="35">
        <v>7.6200000000000004E-2</v>
      </c>
      <c r="H216" s="35">
        <v>3.9600000000000003E-2</v>
      </c>
      <c r="I216" s="35">
        <v>0.12470000000000001</v>
      </c>
      <c r="J216" s="35">
        <v>2.0400000000000001E-2</v>
      </c>
      <c r="K216" s="35">
        <v>3.1199999999999999E-2</v>
      </c>
      <c r="L216" s="35">
        <v>1.6199999999999999E-2</v>
      </c>
      <c r="M216" s="35">
        <v>2.53E-2</v>
      </c>
      <c r="N216" s="35">
        <v>0.14849999999999999</v>
      </c>
      <c r="O216" s="35">
        <v>2.2599999999999999E-2</v>
      </c>
      <c r="P216" s="35">
        <v>0</v>
      </c>
      <c r="Q216" s="35">
        <v>3.78E-2</v>
      </c>
      <c r="R216" s="35">
        <v>1.8100000000000002E-2</v>
      </c>
      <c r="S216" s="35">
        <v>4.1000000000000003E-3</v>
      </c>
      <c r="T216" s="35">
        <v>5.04E-2</v>
      </c>
      <c r="U216" s="35">
        <v>1.7500000000000002E-2</v>
      </c>
      <c r="V216" s="35">
        <v>3.6200000000000003E-2</v>
      </c>
      <c r="W216" s="35">
        <v>4.8500000000000001E-2</v>
      </c>
      <c r="X216" s="35">
        <v>6.1600000000000002E-2</v>
      </c>
      <c r="Y216" s="35">
        <v>2.5000000000000001E-3</v>
      </c>
      <c r="Z216" s="4">
        <v>0</v>
      </c>
      <c r="AA216" s="4">
        <v>6.9999999999999999E-4</v>
      </c>
      <c r="AB216" s="4">
        <v>0</v>
      </c>
      <c r="AC216" s="56"/>
      <c r="AD216" s="23"/>
    </row>
    <row r="217" spans="1:30" s="14" customFormat="1">
      <c r="A217" s="79"/>
      <c r="B217" s="27"/>
      <c r="C217" s="134"/>
      <c r="D217" s="5">
        <f t="shared" ref="D217" si="331">$C216*D216</f>
        <v>16907.700185999998</v>
      </c>
      <c r="E217" s="5">
        <f t="shared" ref="E217" si="332">$C216*E216</f>
        <v>148020.17279399998</v>
      </c>
      <c r="F217" s="5">
        <f t="shared" ref="F217:O217" si="333">$C216*F216</f>
        <v>61095.922758000001</v>
      </c>
      <c r="G217" s="5">
        <f t="shared" si="333"/>
        <v>79040.905163999996</v>
      </c>
      <c r="H217" s="5">
        <f t="shared" si="333"/>
        <v>41076.375912000003</v>
      </c>
      <c r="I217" s="5">
        <f t="shared" si="333"/>
        <v>129349.092834</v>
      </c>
      <c r="J217" s="5">
        <f t="shared" si="333"/>
        <v>21160.557288</v>
      </c>
      <c r="K217" s="5">
        <f t="shared" si="333"/>
        <v>32363.205263999997</v>
      </c>
      <c r="L217" s="5">
        <f t="shared" si="333"/>
        <v>16803.971964</v>
      </c>
      <c r="M217" s="5">
        <f t="shared" si="333"/>
        <v>26243.240166</v>
      </c>
      <c r="N217" s="5">
        <f t="shared" si="333"/>
        <v>154036.40966999999</v>
      </c>
      <c r="O217" s="5">
        <f t="shared" si="333"/>
        <v>23442.578171999998</v>
      </c>
      <c r="P217" s="5">
        <f t="shared" ref="P217" si="334">$C216*P216</f>
        <v>0</v>
      </c>
      <c r="Q217" s="5">
        <f t="shared" ref="Q217" si="335">$C216*Q216</f>
        <v>39209.267915999997</v>
      </c>
      <c r="R217" s="5">
        <f t="shared" ref="R217:AB217" si="336">$C216*R216</f>
        <v>18774.808182000001</v>
      </c>
      <c r="S217" s="5">
        <f t="shared" si="336"/>
        <v>4252.8571019999999</v>
      </c>
      <c r="T217" s="5">
        <f t="shared" si="336"/>
        <v>52279.023887999996</v>
      </c>
      <c r="U217" s="5">
        <f t="shared" si="336"/>
        <v>18152.438850000002</v>
      </c>
      <c r="V217" s="5">
        <f t="shared" si="336"/>
        <v>37549.616364000001</v>
      </c>
      <c r="W217" s="5">
        <f t="shared" si="336"/>
        <v>50308.187669999999</v>
      </c>
      <c r="X217" s="5">
        <f t="shared" si="336"/>
        <v>63896.584752000002</v>
      </c>
      <c r="Y217" s="5">
        <f t="shared" si="336"/>
        <v>2593.2055500000001</v>
      </c>
      <c r="Z217" s="5">
        <f t="shared" si="336"/>
        <v>0</v>
      </c>
      <c r="AA217" s="5">
        <f t="shared" si="336"/>
        <v>726.09755399999995</v>
      </c>
      <c r="AB217" s="5">
        <f t="shared" si="336"/>
        <v>0</v>
      </c>
      <c r="AC217" s="56"/>
      <c r="AD217" s="23"/>
    </row>
    <row r="218" spans="1:30" s="14" customFormat="1">
      <c r="A218" s="80" t="s">
        <v>392</v>
      </c>
      <c r="B218" s="26">
        <f>24894773.3779/2</f>
        <v>12447386.68895</v>
      </c>
      <c r="C218" s="134">
        <f t="shared" si="306"/>
        <v>1037282.22</v>
      </c>
      <c r="D218" s="39"/>
      <c r="E218" s="39"/>
      <c r="F218" s="39">
        <v>7.9299999999999995E-2</v>
      </c>
      <c r="G218" s="39"/>
      <c r="H218" s="39">
        <v>4.6199999999999998E-2</v>
      </c>
      <c r="I218" s="39"/>
      <c r="J218" s="39"/>
      <c r="K218" s="39"/>
      <c r="L218" s="39"/>
      <c r="M218" s="39"/>
      <c r="N218" s="39">
        <v>0.8</v>
      </c>
      <c r="O218" s="39"/>
      <c r="P218" s="39"/>
      <c r="Q218" s="39"/>
      <c r="R218" s="39"/>
      <c r="S218" s="39"/>
      <c r="T218" s="39"/>
      <c r="U218" s="39"/>
      <c r="V218" s="39">
        <v>7.4499999999999997E-2</v>
      </c>
      <c r="W218" s="39"/>
      <c r="X218" s="39"/>
      <c r="Y218" s="39"/>
      <c r="Z218" s="39"/>
      <c r="AA218" s="39"/>
      <c r="AB218" s="39"/>
      <c r="AC218" s="56"/>
      <c r="AD218" s="23"/>
    </row>
    <row r="219" spans="1:30" s="14" customFormat="1">
      <c r="A219" s="80"/>
      <c r="B219" s="9"/>
      <c r="C219" s="134"/>
      <c r="D219" s="5">
        <f t="shared" ref="D219" si="337">$C218*D218</f>
        <v>0</v>
      </c>
      <c r="E219" s="5">
        <f t="shared" ref="E219" si="338">$C218*E218</f>
        <v>0</v>
      </c>
      <c r="F219" s="5">
        <f t="shared" ref="F219:O219" si="339">$C218*F218</f>
        <v>82256.480045999997</v>
      </c>
      <c r="G219" s="5">
        <f t="shared" si="339"/>
        <v>0</v>
      </c>
      <c r="H219" s="5">
        <f t="shared" si="339"/>
        <v>47922.438563999996</v>
      </c>
      <c r="I219" s="5">
        <f t="shared" si="339"/>
        <v>0</v>
      </c>
      <c r="J219" s="5">
        <f t="shared" si="339"/>
        <v>0</v>
      </c>
      <c r="K219" s="5">
        <f t="shared" si="339"/>
        <v>0</v>
      </c>
      <c r="L219" s="5">
        <f t="shared" si="339"/>
        <v>0</v>
      </c>
      <c r="M219" s="5">
        <f t="shared" si="339"/>
        <v>0</v>
      </c>
      <c r="N219" s="5">
        <f t="shared" si="339"/>
        <v>829825.77600000007</v>
      </c>
      <c r="O219" s="5">
        <f t="shared" si="339"/>
        <v>0</v>
      </c>
      <c r="P219" s="5">
        <f t="shared" ref="P219" si="340">$C218*P218</f>
        <v>0</v>
      </c>
      <c r="Q219" s="5">
        <f t="shared" ref="Q219" si="341">$C218*Q218</f>
        <v>0</v>
      </c>
      <c r="R219" s="5">
        <f t="shared" ref="R219:AB219" si="342">$C218*R218</f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77277.525389999995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6"/>
      <c r="AD219" s="23"/>
    </row>
    <row r="220" spans="1:30" s="14" customFormat="1">
      <c r="A220" s="78" t="s">
        <v>59</v>
      </c>
      <c r="B220" s="26">
        <f>1527058.9744/2</f>
        <v>763529.48719999997</v>
      </c>
      <c r="C220" s="134">
        <f t="shared" si="306"/>
        <v>63627.46</v>
      </c>
      <c r="D220" s="35">
        <v>1.6299999999999999E-2</v>
      </c>
      <c r="E220" s="35">
        <v>0.14269999999999999</v>
      </c>
      <c r="F220" s="35">
        <v>5.8900000000000001E-2</v>
      </c>
      <c r="G220" s="35">
        <v>7.6200000000000004E-2</v>
      </c>
      <c r="H220" s="35">
        <v>3.9600000000000003E-2</v>
      </c>
      <c r="I220" s="35">
        <v>0.12470000000000001</v>
      </c>
      <c r="J220" s="35">
        <v>2.0400000000000001E-2</v>
      </c>
      <c r="K220" s="35">
        <v>3.1199999999999999E-2</v>
      </c>
      <c r="L220" s="35">
        <v>1.6199999999999999E-2</v>
      </c>
      <c r="M220" s="35">
        <v>2.53E-2</v>
      </c>
      <c r="N220" s="35">
        <v>0.14849999999999999</v>
      </c>
      <c r="O220" s="35">
        <v>2.2599999999999999E-2</v>
      </c>
      <c r="P220" s="35">
        <v>0</v>
      </c>
      <c r="Q220" s="35">
        <v>3.78E-2</v>
      </c>
      <c r="R220" s="35">
        <v>1.8100000000000002E-2</v>
      </c>
      <c r="S220" s="35">
        <v>4.1000000000000003E-3</v>
      </c>
      <c r="T220" s="35">
        <v>5.04E-2</v>
      </c>
      <c r="U220" s="35">
        <v>1.7500000000000002E-2</v>
      </c>
      <c r="V220" s="35">
        <v>3.6200000000000003E-2</v>
      </c>
      <c r="W220" s="35">
        <v>4.8500000000000001E-2</v>
      </c>
      <c r="X220" s="35">
        <v>6.1600000000000002E-2</v>
      </c>
      <c r="Y220" s="35">
        <v>2.5000000000000001E-3</v>
      </c>
      <c r="Z220" s="4">
        <v>0</v>
      </c>
      <c r="AA220" s="4">
        <v>6.9999999999999999E-4</v>
      </c>
      <c r="AB220" s="4">
        <v>0</v>
      </c>
      <c r="AC220" s="56"/>
      <c r="AD220" s="23"/>
    </row>
    <row r="221" spans="1:30" s="14" customFormat="1">
      <c r="A221" s="79"/>
      <c r="B221" s="27"/>
      <c r="C221" s="134"/>
      <c r="D221" s="5">
        <f t="shared" ref="D221" si="343">$C220*D220</f>
        <v>1037.1275979999998</v>
      </c>
      <c r="E221" s="5">
        <f t="shared" ref="E221" si="344">$C220*E220</f>
        <v>9079.6385419999988</v>
      </c>
      <c r="F221" s="5">
        <f t="shared" ref="F221:O221" si="345">$C220*F220</f>
        <v>3747.6573939999998</v>
      </c>
      <c r="G221" s="5">
        <f t="shared" si="345"/>
        <v>4848.4124520000005</v>
      </c>
      <c r="H221" s="5">
        <f t="shared" si="345"/>
        <v>2519.6474160000002</v>
      </c>
      <c r="I221" s="5">
        <f t="shared" si="345"/>
        <v>7934.3442620000005</v>
      </c>
      <c r="J221" s="5">
        <f t="shared" si="345"/>
        <v>1298.000184</v>
      </c>
      <c r="K221" s="5">
        <f t="shared" si="345"/>
        <v>1985.1767519999999</v>
      </c>
      <c r="L221" s="5">
        <f t="shared" si="345"/>
        <v>1030.764852</v>
      </c>
      <c r="M221" s="5">
        <f t="shared" si="345"/>
        <v>1609.7747379999998</v>
      </c>
      <c r="N221" s="5">
        <f t="shared" si="345"/>
        <v>9448.6778099999992</v>
      </c>
      <c r="O221" s="5">
        <f t="shared" si="345"/>
        <v>1437.9805959999999</v>
      </c>
      <c r="P221" s="5">
        <f t="shared" ref="P221" si="346">$C220*P220</f>
        <v>0</v>
      </c>
      <c r="Q221" s="5">
        <f t="shared" ref="Q221" si="347">$C220*Q220</f>
        <v>2405.117988</v>
      </c>
      <c r="R221" s="5">
        <f t="shared" ref="R221:AB221" si="348">$C220*R220</f>
        <v>1151.6570260000001</v>
      </c>
      <c r="S221" s="5">
        <f t="shared" si="348"/>
        <v>260.87258600000001</v>
      </c>
      <c r="T221" s="5">
        <f t="shared" si="348"/>
        <v>3206.8239840000001</v>
      </c>
      <c r="U221" s="5">
        <f t="shared" si="348"/>
        <v>1113.48055</v>
      </c>
      <c r="V221" s="5">
        <f t="shared" si="348"/>
        <v>2303.3140520000002</v>
      </c>
      <c r="W221" s="5">
        <f t="shared" si="348"/>
        <v>3085.93181</v>
      </c>
      <c r="X221" s="5">
        <f t="shared" si="348"/>
        <v>3919.451536</v>
      </c>
      <c r="Y221" s="5">
        <f t="shared" si="348"/>
        <v>159.06864999999999</v>
      </c>
      <c r="Z221" s="5">
        <f t="shared" si="348"/>
        <v>0</v>
      </c>
      <c r="AA221" s="5">
        <f t="shared" si="348"/>
        <v>44.539222000000002</v>
      </c>
      <c r="AB221" s="5">
        <f t="shared" si="348"/>
        <v>0</v>
      </c>
      <c r="AC221" s="56"/>
      <c r="AD221" s="23"/>
    </row>
    <row r="222" spans="1:30" s="14" customFormat="1">
      <c r="A222" s="78" t="s">
        <v>404</v>
      </c>
      <c r="B222" s="26">
        <f>1527058.9744/2</f>
        <v>763529.48719999997</v>
      </c>
      <c r="C222" s="134">
        <f t="shared" si="306"/>
        <v>63627.46</v>
      </c>
      <c r="D222" s="4"/>
      <c r="E222" s="4"/>
      <c r="F222" s="4">
        <v>0.13020000000000001</v>
      </c>
      <c r="G222" s="4"/>
      <c r="H222" s="4">
        <v>6.7400000000000002E-2</v>
      </c>
      <c r="I222" s="4"/>
      <c r="J222" s="4"/>
      <c r="K222" s="4"/>
      <c r="L222" s="4"/>
      <c r="M222" s="4"/>
      <c r="N222" s="4">
        <v>0.70189999999999997</v>
      </c>
      <c r="O222" s="4"/>
      <c r="P222" s="4"/>
      <c r="Q222" s="4"/>
      <c r="R222" s="4"/>
      <c r="S222" s="4"/>
      <c r="T222" s="4"/>
      <c r="U222" s="4"/>
      <c r="V222" s="4">
        <v>0.10050000000000001</v>
      </c>
      <c r="W222" s="4"/>
      <c r="X222" s="4"/>
      <c r="Y222" s="4"/>
      <c r="Z222" s="4"/>
      <c r="AA222" s="4"/>
      <c r="AB222" s="4"/>
      <c r="AC222" s="56"/>
      <c r="AD222" s="23"/>
    </row>
    <row r="223" spans="1:30" s="14" customFormat="1">
      <c r="A223" s="79"/>
      <c r="B223" s="9"/>
      <c r="C223" s="134"/>
      <c r="D223" s="5">
        <f t="shared" ref="D223" si="349">$C222*D222</f>
        <v>0</v>
      </c>
      <c r="E223" s="5">
        <f t="shared" ref="E223" si="350">$C222*E222</f>
        <v>0</v>
      </c>
      <c r="F223" s="5">
        <f t="shared" ref="F223:O223" si="351">$C222*F222</f>
        <v>8284.2952920000007</v>
      </c>
      <c r="G223" s="5">
        <f t="shared" si="351"/>
        <v>0</v>
      </c>
      <c r="H223" s="5">
        <f t="shared" si="351"/>
        <v>4288.490804</v>
      </c>
      <c r="I223" s="5">
        <f t="shared" si="351"/>
        <v>0</v>
      </c>
      <c r="J223" s="5">
        <f t="shared" si="351"/>
        <v>0</v>
      </c>
      <c r="K223" s="5">
        <f t="shared" si="351"/>
        <v>0</v>
      </c>
      <c r="L223" s="5">
        <f t="shared" si="351"/>
        <v>0</v>
      </c>
      <c r="M223" s="5">
        <f t="shared" si="351"/>
        <v>0</v>
      </c>
      <c r="N223" s="5">
        <f t="shared" si="351"/>
        <v>44660.114173999995</v>
      </c>
      <c r="O223" s="5">
        <f t="shared" si="351"/>
        <v>0</v>
      </c>
      <c r="P223" s="5">
        <f t="shared" ref="P223" si="352">$C222*P222</f>
        <v>0</v>
      </c>
      <c r="Q223" s="5">
        <f t="shared" ref="Q223" si="353">$C222*Q222</f>
        <v>0</v>
      </c>
      <c r="R223" s="5">
        <f t="shared" ref="R223:AB223" si="354">$C222*R222</f>
        <v>0</v>
      </c>
      <c r="S223" s="5">
        <f t="shared" si="354"/>
        <v>0</v>
      </c>
      <c r="T223" s="5">
        <f t="shared" si="354"/>
        <v>0</v>
      </c>
      <c r="U223" s="5">
        <f t="shared" si="354"/>
        <v>0</v>
      </c>
      <c r="V223" s="5">
        <f t="shared" si="354"/>
        <v>6394.5597299999999</v>
      </c>
      <c r="W223" s="5">
        <f t="shared" si="354"/>
        <v>0</v>
      </c>
      <c r="X223" s="5">
        <f t="shared" si="354"/>
        <v>0</v>
      </c>
      <c r="Y223" s="5">
        <f t="shared" si="354"/>
        <v>0</v>
      </c>
      <c r="Z223" s="5">
        <f t="shared" si="354"/>
        <v>0</v>
      </c>
      <c r="AA223" s="5">
        <f t="shared" si="354"/>
        <v>0</v>
      </c>
      <c r="AB223" s="5">
        <f t="shared" si="354"/>
        <v>0</v>
      </c>
      <c r="AC223" s="56"/>
      <c r="AD223" s="23"/>
    </row>
    <row r="224" spans="1:30" s="14" customFormat="1">
      <c r="A224" s="78" t="s">
        <v>60</v>
      </c>
      <c r="B224" s="26">
        <f>344500.2604/2</f>
        <v>172250.13020000001</v>
      </c>
      <c r="C224" s="134">
        <f t="shared" si="306"/>
        <v>14354.18</v>
      </c>
      <c r="D224" s="35">
        <v>1.6299999999999999E-2</v>
      </c>
      <c r="E224" s="35">
        <v>0.14269999999999999</v>
      </c>
      <c r="F224" s="35">
        <v>5.8900000000000001E-2</v>
      </c>
      <c r="G224" s="35">
        <v>7.6200000000000004E-2</v>
      </c>
      <c r="H224" s="35">
        <v>3.9600000000000003E-2</v>
      </c>
      <c r="I224" s="35">
        <v>0.12470000000000001</v>
      </c>
      <c r="J224" s="35">
        <v>2.0400000000000001E-2</v>
      </c>
      <c r="K224" s="35">
        <v>3.1199999999999999E-2</v>
      </c>
      <c r="L224" s="35">
        <v>1.6199999999999999E-2</v>
      </c>
      <c r="M224" s="35">
        <v>2.53E-2</v>
      </c>
      <c r="N224" s="35">
        <v>0.14849999999999999</v>
      </c>
      <c r="O224" s="35">
        <v>2.2599999999999999E-2</v>
      </c>
      <c r="P224" s="35">
        <v>0</v>
      </c>
      <c r="Q224" s="35">
        <v>3.78E-2</v>
      </c>
      <c r="R224" s="35">
        <v>1.8100000000000002E-2</v>
      </c>
      <c r="S224" s="35">
        <v>4.1000000000000003E-3</v>
      </c>
      <c r="T224" s="35">
        <v>5.04E-2</v>
      </c>
      <c r="U224" s="35">
        <v>1.7500000000000002E-2</v>
      </c>
      <c r="V224" s="35">
        <v>3.6200000000000003E-2</v>
      </c>
      <c r="W224" s="35">
        <v>4.8500000000000001E-2</v>
      </c>
      <c r="X224" s="35">
        <v>6.1600000000000002E-2</v>
      </c>
      <c r="Y224" s="35">
        <v>2.5000000000000001E-3</v>
      </c>
      <c r="Z224" s="4">
        <v>0</v>
      </c>
      <c r="AA224" s="4">
        <v>6.9999999999999999E-4</v>
      </c>
      <c r="AB224" s="4">
        <v>0</v>
      </c>
      <c r="AC224" s="56"/>
      <c r="AD224" s="23"/>
    </row>
    <row r="225" spans="1:30" s="14" customFormat="1">
      <c r="A225" s="79"/>
      <c r="B225" s="27"/>
      <c r="C225" s="134"/>
      <c r="D225" s="5">
        <f t="shared" ref="D225" si="355">$C224*D224</f>
        <v>233.97313399999999</v>
      </c>
      <c r="E225" s="5">
        <f t="shared" ref="E225" si="356">$C224*E224</f>
        <v>2048.3414859999998</v>
      </c>
      <c r="F225" s="5">
        <f t="shared" ref="F225:O225" si="357">$C224*F224</f>
        <v>845.46120200000007</v>
      </c>
      <c r="G225" s="5">
        <f t="shared" si="357"/>
        <v>1093.7885160000001</v>
      </c>
      <c r="H225" s="5">
        <f t="shared" si="357"/>
        <v>568.4255280000001</v>
      </c>
      <c r="I225" s="5">
        <f t="shared" si="357"/>
        <v>1789.9662460000002</v>
      </c>
      <c r="J225" s="5">
        <f t="shared" si="357"/>
        <v>292.82527200000004</v>
      </c>
      <c r="K225" s="5">
        <f t="shared" si="357"/>
        <v>447.850416</v>
      </c>
      <c r="L225" s="5">
        <f t="shared" si="357"/>
        <v>232.53771599999999</v>
      </c>
      <c r="M225" s="5">
        <f t="shared" si="357"/>
        <v>363.160754</v>
      </c>
      <c r="N225" s="5">
        <f t="shared" si="357"/>
        <v>2131.59573</v>
      </c>
      <c r="O225" s="5">
        <f t="shared" si="357"/>
        <v>324.40446800000001</v>
      </c>
      <c r="P225" s="5">
        <f t="shared" ref="P225" si="358">$C224*P224</f>
        <v>0</v>
      </c>
      <c r="Q225" s="5">
        <f t="shared" ref="Q225" si="359">$C224*Q224</f>
        <v>542.58800400000007</v>
      </c>
      <c r="R225" s="5">
        <f t="shared" ref="R225:AB225" si="360">$C224*R224</f>
        <v>259.81065800000005</v>
      </c>
      <c r="S225" s="5">
        <f t="shared" si="360"/>
        <v>58.852138000000004</v>
      </c>
      <c r="T225" s="5">
        <f t="shared" si="360"/>
        <v>723.45067200000005</v>
      </c>
      <c r="U225" s="5">
        <f t="shared" si="360"/>
        <v>251.19815000000003</v>
      </c>
      <c r="V225" s="5">
        <f t="shared" si="360"/>
        <v>519.62131600000009</v>
      </c>
      <c r="W225" s="5">
        <f t="shared" si="360"/>
        <v>696.17773</v>
      </c>
      <c r="X225" s="5">
        <f t="shared" si="360"/>
        <v>884.217488</v>
      </c>
      <c r="Y225" s="5">
        <f t="shared" si="360"/>
        <v>35.885449999999999</v>
      </c>
      <c r="Z225" s="5">
        <f t="shared" si="360"/>
        <v>0</v>
      </c>
      <c r="AA225" s="5">
        <f t="shared" si="360"/>
        <v>10.047926</v>
      </c>
      <c r="AB225" s="5">
        <f t="shared" si="360"/>
        <v>0</v>
      </c>
      <c r="AC225" s="56"/>
      <c r="AD225" s="23"/>
    </row>
    <row r="226" spans="1:30" s="14" customFormat="1">
      <c r="A226" s="78" t="s">
        <v>405</v>
      </c>
      <c r="B226" s="26">
        <f>344500.2604/2</f>
        <v>172250.13020000001</v>
      </c>
      <c r="C226" s="134">
        <f t="shared" si="306"/>
        <v>14354.18</v>
      </c>
      <c r="D226" s="4"/>
      <c r="E226" s="4"/>
      <c r="F226" s="4">
        <v>0.3463</v>
      </c>
      <c r="G226" s="4"/>
      <c r="H226" s="4">
        <v>0</v>
      </c>
      <c r="I226" s="4"/>
      <c r="J226" s="4"/>
      <c r="K226" s="4"/>
      <c r="L226" s="4"/>
      <c r="M226" s="4"/>
      <c r="N226" s="4">
        <v>0.65369999999999995</v>
      </c>
      <c r="O226" s="4"/>
      <c r="P226" s="4"/>
      <c r="Q226" s="4"/>
      <c r="R226" s="4"/>
      <c r="S226" s="4"/>
      <c r="T226" s="4"/>
      <c r="U226" s="4"/>
      <c r="V226" s="4">
        <v>0</v>
      </c>
      <c r="W226" s="4"/>
      <c r="X226" s="4"/>
      <c r="Y226" s="4"/>
      <c r="Z226" s="4"/>
      <c r="AA226" s="4"/>
      <c r="AB226" s="4"/>
      <c r="AC226" s="56"/>
      <c r="AD226" s="23"/>
    </row>
    <row r="227" spans="1:30" s="14" customFormat="1">
      <c r="A227" s="79"/>
      <c r="B227" s="9"/>
      <c r="C227" s="134"/>
      <c r="D227" s="5">
        <f t="shared" ref="D227" si="361">$C226*D226</f>
        <v>0</v>
      </c>
      <c r="E227" s="5">
        <f t="shared" ref="E227" si="362">$C226*E226</f>
        <v>0</v>
      </c>
      <c r="F227" s="5">
        <f t="shared" ref="F227:O227" si="363">$C226*F226</f>
        <v>4970.8525339999997</v>
      </c>
      <c r="G227" s="5">
        <f t="shared" si="363"/>
        <v>0</v>
      </c>
      <c r="H227" s="5">
        <f t="shared" si="363"/>
        <v>0</v>
      </c>
      <c r="I227" s="5">
        <f t="shared" si="363"/>
        <v>0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63"/>
        <v>0</v>
      </c>
      <c r="N227" s="5">
        <f t="shared" si="363"/>
        <v>9383.3274659999988</v>
      </c>
      <c r="O227" s="5">
        <f t="shared" si="363"/>
        <v>0</v>
      </c>
      <c r="P227" s="5">
        <f t="shared" ref="P227" si="364">$C226*P226</f>
        <v>0</v>
      </c>
      <c r="Q227" s="5">
        <f t="shared" ref="Q227" si="365">$C226*Q226</f>
        <v>0</v>
      </c>
      <c r="R227" s="5">
        <f t="shared" ref="R227:AB227" si="366">$C226*R226</f>
        <v>0</v>
      </c>
      <c r="S227" s="5">
        <f t="shared" si="366"/>
        <v>0</v>
      </c>
      <c r="T227" s="5">
        <f t="shared" si="366"/>
        <v>0</v>
      </c>
      <c r="U227" s="5">
        <f t="shared" si="366"/>
        <v>0</v>
      </c>
      <c r="V227" s="5">
        <f t="shared" si="366"/>
        <v>0</v>
      </c>
      <c r="W227" s="5">
        <f t="shared" si="366"/>
        <v>0</v>
      </c>
      <c r="X227" s="5">
        <f t="shared" si="366"/>
        <v>0</v>
      </c>
      <c r="Y227" s="5">
        <f t="shared" si="366"/>
        <v>0</v>
      </c>
      <c r="Z227" s="5">
        <f t="shared" si="366"/>
        <v>0</v>
      </c>
      <c r="AA227" s="5">
        <f t="shared" si="366"/>
        <v>0</v>
      </c>
      <c r="AB227" s="5">
        <f t="shared" si="366"/>
        <v>0</v>
      </c>
      <c r="AC227" s="56"/>
      <c r="AD227" s="23"/>
    </row>
    <row r="228" spans="1:30" s="14" customFormat="1">
      <c r="A228" s="78" t="s">
        <v>61</v>
      </c>
      <c r="B228" s="26">
        <v>2591027.4139</v>
      </c>
      <c r="C228" s="134">
        <f t="shared" si="306"/>
        <v>215918.95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>
        <v>1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6"/>
      <c r="AD228" s="23"/>
    </row>
    <row r="229" spans="1:30" s="14" customFormat="1">
      <c r="A229" s="79"/>
      <c r="B229" s="27"/>
      <c r="C229" s="134"/>
      <c r="D229" s="5">
        <f t="shared" ref="D229" si="367">$C228*D228</f>
        <v>0</v>
      </c>
      <c r="E229" s="5">
        <f t="shared" ref="E229" si="368">$C228*E228</f>
        <v>0</v>
      </c>
      <c r="F229" s="5">
        <f t="shared" ref="F229:AB229" si="369">$C228*F228</f>
        <v>0</v>
      </c>
      <c r="G229" s="5">
        <f t="shared" si="369"/>
        <v>0</v>
      </c>
      <c r="H229" s="5">
        <f t="shared" si="369"/>
        <v>0</v>
      </c>
      <c r="I229" s="5">
        <f t="shared" si="369"/>
        <v>0</v>
      </c>
      <c r="J229" s="5">
        <f t="shared" si="369"/>
        <v>0</v>
      </c>
      <c r="K229" s="5">
        <f t="shared" si="369"/>
        <v>0</v>
      </c>
      <c r="L229" s="5">
        <f t="shared" si="369"/>
        <v>0</v>
      </c>
      <c r="M229" s="5">
        <f t="shared" si="369"/>
        <v>0</v>
      </c>
      <c r="N229" s="5">
        <f t="shared" si="369"/>
        <v>215918.95</v>
      </c>
      <c r="O229" s="5">
        <f t="shared" si="369"/>
        <v>0</v>
      </c>
      <c r="P229" s="5">
        <f t="shared" si="369"/>
        <v>0</v>
      </c>
      <c r="Q229" s="5">
        <f t="shared" si="369"/>
        <v>0</v>
      </c>
      <c r="R229" s="5">
        <f t="shared" si="369"/>
        <v>0</v>
      </c>
      <c r="S229" s="5">
        <f t="shared" si="369"/>
        <v>0</v>
      </c>
      <c r="T229" s="5">
        <f t="shared" si="369"/>
        <v>0</v>
      </c>
      <c r="U229" s="5">
        <f t="shared" si="369"/>
        <v>0</v>
      </c>
      <c r="V229" s="5">
        <f t="shared" si="369"/>
        <v>0</v>
      </c>
      <c r="W229" s="5">
        <f t="shared" si="369"/>
        <v>0</v>
      </c>
      <c r="X229" s="5">
        <f t="shared" si="369"/>
        <v>0</v>
      </c>
      <c r="Y229" s="5">
        <f t="shared" si="369"/>
        <v>0</v>
      </c>
      <c r="Z229" s="5">
        <f t="shared" si="369"/>
        <v>0</v>
      </c>
      <c r="AA229" s="5">
        <f t="shared" si="369"/>
        <v>0</v>
      </c>
      <c r="AB229" s="5">
        <f t="shared" si="369"/>
        <v>0</v>
      </c>
      <c r="AC229" s="56"/>
      <c r="AD229" s="23"/>
    </row>
    <row r="230" spans="1:30" s="14" customFormat="1">
      <c r="A230" s="78" t="s">
        <v>62</v>
      </c>
      <c r="B230" s="26">
        <v>661664.43839999998</v>
      </c>
      <c r="C230" s="134">
        <f t="shared" si="306"/>
        <v>55138.7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>
        <v>1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6"/>
      <c r="AD230" s="23"/>
    </row>
    <row r="231" spans="1:30" s="14" customFormat="1">
      <c r="A231" s="79"/>
      <c r="B231" s="27"/>
      <c r="C231" s="134"/>
      <c r="D231" s="5">
        <f t="shared" ref="D231" si="370">$C230*D230</f>
        <v>0</v>
      </c>
      <c r="E231" s="5">
        <f t="shared" ref="E231" si="371">$C230*E230</f>
        <v>0</v>
      </c>
      <c r="F231" s="5">
        <f t="shared" ref="F231:AB231" si="372">$C230*F230</f>
        <v>0</v>
      </c>
      <c r="G231" s="5">
        <f t="shared" si="372"/>
        <v>0</v>
      </c>
      <c r="H231" s="5">
        <f t="shared" si="372"/>
        <v>0</v>
      </c>
      <c r="I231" s="5">
        <f t="shared" si="372"/>
        <v>0</v>
      </c>
      <c r="J231" s="5">
        <f t="shared" si="372"/>
        <v>0</v>
      </c>
      <c r="K231" s="5">
        <f t="shared" si="372"/>
        <v>0</v>
      </c>
      <c r="L231" s="5">
        <f t="shared" si="372"/>
        <v>0</v>
      </c>
      <c r="M231" s="5">
        <f t="shared" si="372"/>
        <v>0</v>
      </c>
      <c r="N231" s="5">
        <f t="shared" si="372"/>
        <v>55138.7</v>
      </c>
      <c r="O231" s="5">
        <f t="shared" si="372"/>
        <v>0</v>
      </c>
      <c r="P231" s="5">
        <f t="shared" si="372"/>
        <v>0</v>
      </c>
      <c r="Q231" s="5">
        <f t="shared" si="372"/>
        <v>0</v>
      </c>
      <c r="R231" s="5">
        <f t="shared" si="372"/>
        <v>0</v>
      </c>
      <c r="S231" s="5">
        <f t="shared" si="372"/>
        <v>0</v>
      </c>
      <c r="T231" s="5">
        <f t="shared" si="372"/>
        <v>0</v>
      </c>
      <c r="U231" s="5">
        <f t="shared" si="372"/>
        <v>0</v>
      </c>
      <c r="V231" s="5">
        <f t="shared" si="372"/>
        <v>0</v>
      </c>
      <c r="W231" s="5">
        <f t="shared" si="372"/>
        <v>0</v>
      </c>
      <c r="X231" s="5">
        <f t="shared" si="372"/>
        <v>0</v>
      </c>
      <c r="Y231" s="5">
        <f t="shared" si="372"/>
        <v>0</v>
      </c>
      <c r="Z231" s="5">
        <f t="shared" si="372"/>
        <v>0</v>
      </c>
      <c r="AA231" s="5">
        <f t="shared" si="372"/>
        <v>0</v>
      </c>
      <c r="AB231" s="5">
        <f t="shared" si="372"/>
        <v>0</v>
      </c>
      <c r="AC231" s="56"/>
      <c r="AD231" s="23"/>
    </row>
    <row r="232" spans="1:30" s="14" customFormat="1">
      <c r="A232" s="78" t="s">
        <v>63</v>
      </c>
      <c r="B232" s="26">
        <v>334482.54920000001</v>
      </c>
      <c r="C232" s="134">
        <f>ROUND(B232/12,2)</f>
        <v>27873.55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>
        <v>1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6"/>
      <c r="AD232" s="23"/>
    </row>
    <row r="233" spans="1:30" s="14" customFormat="1">
      <c r="A233" s="79"/>
      <c r="B233" s="27"/>
      <c r="C233" s="134"/>
      <c r="D233" s="5">
        <f t="shared" ref="D233" si="373">$C232*D232</f>
        <v>0</v>
      </c>
      <c r="E233" s="5">
        <f t="shared" ref="E233" si="374">$C232*E232</f>
        <v>0</v>
      </c>
      <c r="F233" s="5">
        <f t="shared" ref="F233:AB233" si="375">$C232*F232</f>
        <v>0</v>
      </c>
      <c r="G233" s="5">
        <f t="shared" si="375"/>
        <v>0</v>
      </c>
      <c r="H233" s="5">
        <f t="shared" si="375"/>
        <v>0</v>
      </c>
      <c r="I233" s="5">
        <f t="shared" si="375"/>
        <v>0</v>
      </c>
      <c r="J233" s="5">
        <f t="shared" si="375"/>
        <v>0</v>
      </c>
      <c r="K233" s="5">
        <f t="shared" si="375"/>
        <v>0</v>
      </c>
      <c r="L233" s="5">
        <f t="shared" si="375"/>
        <v>0</v>
      </c>
      <c r="M233" s="5">
        <f t="shared" si="375"/>
        <v>0</v>
      </c>
      <c r="N233" s="5">
        <f t="shared" si="375"/>
        <v>27873.55</v>
      </c>
      <c r="O233" s="5">
        <f t="shared" si="375"/>
        <v>0</v>
      </c>
      <c r="P233" s="5">
        <f t="shared" si="375"/>
        <v>0</v>
      </c>
      <c r="Q233" s="5">
        <f t="shared" si="375"/>
        <v>0</v>
      </c>
      <c r="R233" s="5">
        <f t="shared" si="375"/>
        <v>0</v>
      </c>
      <c r="S233" s="5">
        <f t="shared" si="375"/>
        <v>0</v>
      </c>
      <c r="T233" s="5">
        <f t="shared" si="375"/>
        <v>0</v>
      </c>
      <c r="U233" s="5">
        <f t="shared" si="375"/>
        <v>0</v>
      </c>
      <c r="V233" s="5">
        <f t="shared" si="375"/>
        <v>0</v>
      </c>
      <c r="W233" s="5">
        <f t="shared" si="375"/>
        <v>0</v>
      </c>
      <c r="X233" s="5">
        <f t="shared" si="375"/>
        <v>0</v>
      </c>
      <c r="Y233" s="5">
        <f t="shared" si="375"/>
        <v>0</v>
      </c>
      <c r="Z233" s="5">
        <f t="shared" si="375"/>
        <v>0</v>
      </c>
      <c r="AA233" s="5">
        <f t="shared" si="375"/>
        <v>0</v>
      </c>
      <c r="AB233" s="5">
        <f t="shared" si="375"/>
        <v>0</v>
      </c>
      <c r="AC233" s="56"/>
      <c r="AD233" s="23"/>
    </row>
    <row r="234" spans="1:30" s="14" customFormat="1">
      <c r="A234" s="78" t="s">
        <v>64</v>
      </c>
      <c r="B234" s="26">
        <f>2293105.1175/2</f>
        <v>1146552.5587500001</v>
      </c>
      <c r="C234" s="134">
        <f t="shared" si="306"/>
        <v>95546.05</v>
      </c>
      <c r="D234" s="35">
        <v>1.6299999999999999E-2</v>
      </c>
      <c r="E234" s="35">
        <v>0.14269999999999999</v>
      </c>
      <c r="F234" s="35">
        <v>5.8900000000000001E-2</v>
      </c>
      <c r="G234" s="35">
        <v>7.6200000000000004E-2</v>
      </c>
      <c r="H234" s="35">
        <v>3.9600000000000003E-2</v>
      </c>
      <c r="I234" s="35">
        <v>0.12470000000000001</v>
      </c>
      <c r="J234" s="35">
        <v>2.0400000000000001E-2</v>
      </c>
      <c r="K234" s="35">
        <v>3.1199999999999999E-2</v>
      </c>
      <c r="L234" s="35">
        <v>1.6199999999999999E-2</v>
      </c>
      <c r="M234" s="35">
        <v>2.53E-2</v>
      </c>
      <c r="N234" s="35">
        <v>0.14849999999999999</v>
      </c>
      <c r="O234" s="35">
        <v>2.2599999999999999E-2</v>
      </c>
      <c r="P234" s="35">
        <v>0</v>
      </c>
      <c r="Q234" s="35">
        <v>3.78E-2</v>
      </c>
      <c r="R234" s="35">
        <v>1.8100000000000002E-2</v>
      </c>
      <c r="S234" s="35">
        <v>4.1000000000000003E-3</v>
      </c>
      <c r="T234" s="35">
        <v>5.04E-2</v>
      </c>
      <c r="U234" s="35">
        <v>1.7500000000000002E-2</v>
      </c>
      <c r="V234" s="35">
        <v>3.6200000000000003E-2</v>
      </c>
      <c r="W234" s="35">
        <v>4.8500000000000001E-2</v>
      </c>
      <c r="X234" s="35">
        <v>6.1600000000000002E-2</v>
      </c>
      <c r="Y234" s="35">
        <v>2.5000000000000001E-3</v>
      </c>
      <c r="Z234" s="4">
        <v>0</v>
      </c>
      <c r="AA234" s="4">
        <v>6.9999999999999999E-4</v>
      </c>
      <c r="AB234" s="4">
        <v>0</v>
      </c>
      <c r="AC234" s="56"/>
      <c r="AD234" s="23"/>
    </row>
    <row r="235" spans="1:30" s="14" customFormat="1">
      <c r="A235" s="79"/>
      <c r="B235" s="27"/>
      <c r="C235" s="134"/>
      <c r="D235" s="5">
        <f t="shared" ref="D235" si="376">$C234*D234</f>
        <v>1557.400615</v>
      </c>
      <c r="E235" s="5">
        <f t="shared" ref="E235" si="377">$C234*E234</f>
        <v>13634.421334999999</v>
      </c>
      <c r="F235" s="5">
        <f t="shared" ref="F235:O235" si="378">$C234*F234</f>
        <v>5627.6623450000006</v>
      </c>
      <c r="G235" s="5">
        <f t="shared" si="378"/>
        <v>7280.609010000001</v>
      </c>
      <c r="H235" s="5">
        <f t="shared" si="378"/>
        <v>3783.6235800000004</v>
      </c>
      <c r="I235" s="5">
        <f t="shared" si="378"/>
        <v>11914.592435</v>
      </c>
      <c r="J235" s="5">
        <f t="shared" si="378"/>
        <v>1949.1394200000002</v>
      </c>
      <c r="K235" s="5">
        <f t="shared" si="378"/>
        <v>2981.03676</v>
      </c>
      <c r="L235" s="5">
        <f t="shared" si="378"/>
        <v>1547.84601</v>
      </c>
      <c r="M235" s="5">
        <f t="shared" si="378"/>
        <v>2417.3150650000002</v>
      </c>
      <c r="N235" s="5">
        <f t="shared" si="378"/>
        <v>14188.588425</v>
      </c>
      <c r="O235" s="5">
        <f t="shared" si="378"/>
        <v>2159.3407299999999</v>
      </c>
      <c r="P235" s="5">
        <f t="shared" ref="P235" si="379">$C234*P234</f>
        <v>0</v>
      </c>
      <c r="Q235" s="5">
        <f t="shared" ref="Q235" si="380">$C234*Q234</f>
        <v>3611.6406900000002</v>
      </c>
      <c r="R235" s="5">
        <f t="shared" ref="R235:AB235" si="381">$C234*R234</f>
        <v>1729.3835050000002</v>
      </c>
      <c r="S235" s="5">
        <f t="shared" si="381"/>
        <v>391.73880500000007</v>
      </c>
      <c r="T235" s="5">
        <f t="shared" si="381"/>
        <v>4815.5209199999999</v>
      </c>
      <c r="U235" s="5">
        <f t="shared" si="381"/>
        <v>1672.0558750000002</v>
      </c>
      <c r="V235" s="5">
        <f t="shared" si="381"/>
        <v>3458.7670100000005</v>
      </c>
      <c r="W235" s="5">
        <f t="shared" si="381"/>
        <v>4633.9834250000004</v>
      </c>
      <c r="X235" s="5">
        <f t="shared" si="381"/>
        <v>5885.6366800000005</v>
      </c>
      <c r="Y235" s="5">
        <f t="shared" si="381"/>
        <v>238.86512500000001</v>
      </c>
      <c r="Z235" s="5">
        <f t="shared" si="381"/>
        <v>0</v>
      </c>
      <c r="AA235" s="5">
        <f t="shared" si="381"/>
        <v>66.882234999999994</v>
      </c>
      <c r="AB235" s="5">
        <f t="shared" si="381"/>
        <v>0</v>
      </c>
      <c r="AC235" s="56"/>
      <c r="AD235" s="23"/>
    </row>
    <row r="236" spans="1:30" s="14" customFormat="1">
      <c r="A236" s="78" t="s">
        <v>406</v>
      </c>
      <c r="B236" s="26">
        <f>2293105.1175/2</f>
        <v>1146552.5587500001</v>
      </c>
      <c r="C236" s="134">
        <f t="shared" si="306"/>
        <v>95546.05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v>1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6"/>
      <c r="AD236" s="23"/>
    </row>
    <row r="237" spans="1:30" s="14" customFormat="1">
      <c r="A237" s="79"/>
      <c r="B237" s="9"/>
      <c r="C237" s="134"/>
      <c r="D237" s="5">
        <f t="shared" ref="D237" si="382">$C236*D236</f>
        <v>0</v>
      </c>
      <c r="E237" s="5">
        <f t="shared" ref="E237" si="383">$C236*E236</f>
        <v>0</v>
      </c>
      <c r="F237" s="5">
        <f t="shared" ref="F237:O237" si="384">$C236*F236</f>
        <v>0</v>
      </c>
      <c r="G237" s="5">
        <f t="shared" si="384"/>
        <v>0</v>
      </c>
      <c r="H237" s="5">
        <f t="shared" si="384"/>
        <v>0</v>
      </c>
      <c r="I237" s="5">
        <f t="shared" si="384"/>
        <v>0</v>
      </c>
      <c r="J237" s="5">
        <f t="shared" si="384"/>
        <v>0</v>
      </c>
      <c r="K237" s="5">
        <f t="shared" si="384"/>
        <v>0</v>
      </c>
      <c r="L237" s="5">
        <f t="shared" si="384"/>
        <v>0</v>
      </c>
      <c r="M237" s="5">
        <f t="shared" si="384"/>
        <v>0</v>
      </c>
      <c r="N237" s="5">
        <f t="shared" si="384"/>
        <v>95546.05</v>
      </c>
      <c r="O237" s="5">
        <f t="shared" si="384"/>
        <v>0</v>
      </c>
      <c r="P237" s="5">
        <f t="shared" ref="P237" si="385">$C236*P236</f>
        <v>0</v>
      </c>
      <c r="Q237" s="5">
        <f t="shared" ref="Q237" si="386">$C236*Q236</f>
        <v>0</v>
      </c>
      <c r="R237" s="5">
        <f t="shared" ref="R237:AB237" si="387">$C236*R236</f>
        <v>0</v>
      </c>
      <c r="S237" s="5">
        <f t="shared" si="387"/>
        <v>0</v>
      </c>
      <c r="T237" s="5">
        <f t="shared" si="387"/>
        <v>0</v>
      </c>
      <c r="U237" s="5">
        <f t="shared" si="387"/>
        <v>0</v>
      </c>
      <c r="V237" s="5">
        <f t="shared" si="387"/>
        <v>0</v>
      </c>
      <c r="W237" s="5">
        <f t="shared" si="387"/>
        <v>0</v>
      </c>
      <c r="X237" s="5">
        <f t="shared" si="387"/>
        <v>0</v>
      </c>
      <c r="Y237" s="5">
        <f t="shared" si="387"/>
        <v>0</v>
      </c>
      <c r="Z237" s="5">
        <f t="shared" si="387"/>
        <v>0</v>
      </c>
      <c r="AA237" s="5">
        <f t="shared" si="387"/>
        <v>0</v>
      </c>
      <c r="AB237" s="5">
        <f t="shared" si="387"/>
        <v>0</v>
      </c>
      <c r="AC237" s="56"/>
      <c r="AD237" s="23"/>
    </row>
    <row r="238" spans="1:30" s="14" customFormat="1">
      <c r="A238" s="78" t="s">
        <v>65</v>
      </c>
      <c r="B238" s="26">
        <v>485023.84669999999</v>
      </c>
      <c r="C238" s="134">
        <f t="shared" si="306"/>
        <v>40418.65</v>
      </c>
      <c r="D238" s="4"/>
      <c r="E238" s="4"/>
      <c r="F238" s="4">
        <v>0.33689999999999998</v>
      </c>
      <c r="G238" s="4"/>
      <c r="H238" s="4">
        <v>0.12180000000000001</v>
      </c>
      <c r="I238" s="4"/>
      <c r="J238" s="4"/>
      <c r="K238" s="4"/>
      <c r="L238" s="4"/>
      <c r="M238" s="4"/>
      <c r="N238" s="4">
        <v>0.40079999999999999</v>
      </c>
      <c r="O238" s="4"/>
      <c r="P238" s="4"/>
      <c r="Q238" s="4"/>
      <c r="R238" s="4"/>
      <c r="S238" s="4"/>
      <c r="T238" s="4"/>
      <c r="U238" s="4"/>
      <c r="V238" s="4">
        <v>0.14050000000000001</v>
      </c>
      <c r="W238" s="4"/>
      <c r="X238" s="4"/>
      <c r="Y238" s="4"/>
      <c r="Z238" s="4"/>
      <c r="AA238" s="4"/>
      <c r="AB238" s="4"/>
      <c r="AC238" s="56"/>
      <c r="AD238" s="23"/>
    </row>
    <row r="239" spans="1:30" s="14" customFormat="1">
      <c r="A239" s="79"/>
      <c r="B239" s="27"/>
      <c r="C239" s="134"/>
      <c r="D239" s="5">
        <f t="shared" ref="D239" si="388">$C238*D238</f>
        <v>0</v>
      </c>
      <c r="E239" s="5">
        <f t="shared" ref="E239" si="389">$C238*E238</f>
        <v>0</v>
      </c>
      <c r="F239" s="5">
        <f t="shared" ref="F239:AB239" si="390">$C238*F238</f>
        <v>13617.043185</v>
      </c>
      <c r="G239" s="5">
        <f t="shared" si="390"/>
        <v>0</v>
      </c>
      <c r="H239" s="5">
        <f t="shared" si="390"/>
        <v>4922.9915700000001</v>
      </c>
      <c r="I239" s="5">
        <f t="shared" si="390"/>
        <v>0</v>
      </c>
      <c r="J239" s="5">
        <f t="shared" si="390"/>
        <v>0</v>
      </c>
      <c r="K239" s="5">
        <f t="shared" si="390"/>
        <v>0</v>
      </c>
      <c r="L239" s="5">
        <f t="shared" si="390"/>
        <v>0</v>
      </c>
      <c r="M239" s="5">
        <f t="shared" si="390"/>
        <v>0</v>
      </c>
      <c r="N239" s="5">
        <f t="shared" si="390"/>
        <v>16199.79492</v>
      </c>
      <c r="O239" s="5">
        <f t="shared" si="390"/>
        <v>0</v>
      </c>
      <c r="P239" s="5">
        <f t="shared" si="390"/>
        <v>0</v>
      </c>
      <c r="Q239" s="5">
        <f t="shared" si="390"/>
        <v>0</v>
      </c>
      <c r="R239" s="5">
        <f t="shared" si="390"/>
        <v>0</v>
      </c>
      <c r="S239" s="5">
        <f t="shared" si="390"/>
        <v>0</v>
      </c>
      <c r="T239" s="5">
        <f t="shared" si="390"/>
        <v>0</v>
      </c>
      <c r="U239" s="5">
        <f t="shared" si="390"/>
        <v>0</v>
      </c>
      <c r="V239" s="5">
        <f t="shared" si="390"/>
        <v>5678.8203250000006</v>
      </c>
      <c r="W239" s="5">
        <f t="shared" si="390"/>
        <v>0</v>
      </c>
      <c r="X239" s="5">
        <f t="shared" si="390"/>
        <v>0</v>
      </c>
      <c r="Y239" s="5">
        <f t="shared" si="390"/>
        <v>0</v>
      </c>
      <c r="Z239" s="5">
        <f t="shared" si="390"/>
        <v>0</v>
      </c>
      <c r="AA239" s="5">
        <f t="shared" si="390"/>
        <v>0</v>
      </c>
      <c r="AB239" s="5">
        <f t="shared" si="390"/>
        <v>0</v>
      </c>
      <c r="AC239" s="56"/>
      <c r="AD239" s="23"/>
    </row>
    <row r="240" spans="1:30" s="14" customFormat="1">
      <c r="A240" s="78" t="s">
        <v>66</v>
      </c>
      <c r="B240" s="26">
        <v>2091462.3921999999</v>
      </c>
      <c r="C240" s="134">
        <f>ROUND(B240/12,2)</f>
        <v>174288.53</v>
      </c>
      <c r="D240" s="4">
        <v>7.1000000000000004E-3</v>
      </c>
      <c r="E240" s="4"/>
      <c r="F240" s="4">
        <v>3.3599999999999998E-2</v>
      </c>
      <c r="G240" s="4"/>
      <c r="H240" s="4">
        <v>0.10929999999999999</v>
      </c>
      <c r="I240" s="4"/>
      <c r="J240" s="4"/>
      <c r="K240" s="4"/>
      <c r="L240" s="4"/>
      <c r="M240" s="4">
        <v>1.66E-2</v>
      </c>
      <c r="N240" s="4">
        <v>0.67379999999999995</v>
      </c>
      <c r="O240" s="4"/>
      <c r="P240" s="4"/>
      <c r="Q240" s="4"/>
      <c r="R240" s="4">
        <v>8.8999999999999999E-3</v>
      </c>
      <c r="S240" s="4"/>
      <c r="T240" s="4">
        <v>2.3300000000000001E-2</v>
      </c>
      <c r="U240" s="4"/>
      <c r="V240" s="4">
        <v>0.122</v>
      </c>
      <c r="W240" s="4">
        <v>5.4000000000000003E-3</v>
      </c>
      <c r="X240" s="4"/>
      <c r="Y240" s="4"/>
      <c r="Z240" s="4"/>
      <c r="AA240" s="4"/>
      <c r="AB240" s="4"/>
      <c r="AC240" s="56"/>
      <c r="AD240" s="23"/>
    </row>
    <row r="241" spans="1:30" s="14" customFormat="1">
      <c r="A241" s="79"/>
      <c r="B241" s="27"/>
      <c r="C241" s="134"/>
      <c r="D241" s="5">
        <f t="shared" ref="D241" si="391">$C240*D240</f>
        <v>1237.4485630000001</v>
      </c>
      <c r="E241" s="5">
        <f t="shared" ref="E241" si="392">$C240*E240</f>
        <v>0</v>
      </c>
      <c r="F241" s="5">
        <f t="shared" ref="F241:AB241" si="393">$C240*F240</f>
        <v>5856.0946079999994</v>
      </c>
      <c r="G241" s="5">
        <f t="shared" si="393"/>
        <v>0</v>
      </c>
      <c r="H241" s="5">
        <f t="shared" si="393"/>
        <v>19049.736328999999</v>
      </c>
      <c r="I241" s="5">
        <f t="shared" si="393"/>
        <v>0</v>
      </c>
      <c r="J241" s="5">
        <f t="shared" si="393"/>
        <v>0</v>
      </c>
      <c r="K241" s="5">
        <f t="shared" si="393"/>
        <v>0</v>
      </c>
      <c r="L241" s="5">
        <f t="shared" si="393"/>
        <v>0</v>
      </c>
      <c r="M241" s="5">
        <f t="shared" si="393"/>
        <v>2893.1895979999999</v>
      </c>
      <c r="N241" s="5">
        <f t="shared" si="393"/>
        <v>117435.61151399999</v>
      </c>
      <c r="O241" s="5">
        <f t="shared" si="393"/>
        <v>0</v>
      </c>
      <c r="P241" s="5">
        <f t="shared" si="393"/>
        <v>0</v>
      </c>
      <c r="Q241" s="5">
        <f t="shared" si="393"/>
        <v>0</v>
      </c>
      <c r="R241" s="5">
        <f t="shared" si="393"/>
        <v>1551.167917</v>
      </c>
      <c r="S241" s="5">
        <f t="shared" si="393"/>
        <v>0</v>
      </c>
      <c r="T241" s="5">
        <f t="shared" si="393"/>
        <v>4060.9227490000003</v>
      </c>
      <c r="U241" s="5">
        <f t="shared" si="393"/>
        <v>0</v>
      </c>
      <c r="V241" s="5">
        <f t="shared" si="393"/>
        <v>21263.200659999999</v>
      </c>
      <c r="W241" s="5">
        <f t="shared" si="393"/>
        <v>941.15806200000009</v>
      </c>
      <c r="X241" s="5">
        <f t="shared" si="393"/>
        <v>0</v>
      </c>
      <c r="Y241" s="5">
        <f t="shared" si="393"/>
        <v>0</v>
      </c>
      <c r="Z241" s="5">
        <f t="shared" si="393"/>
        <v>0</v>
      </c>
      <c r="AA241" s="5">
        <f t="shared" si="393"/>
        <v>0</v>
      </c>
      <c r="AB241" s="5">
        <f t="shared" si="393"/>
        <v>0</v>
      </c>
      <c r="AC241" s="56"/>
      <c r="AD241" s="23"/>
    </row>
    <row r="242" spans="1:30" s="14" customFormat="1">
      <c r="A242" s="78" t="s">
        <v>67</v>
      </c>
      <c r="B242" s="26">
        <v>338482.9449</v>
      </c>
      <c r="C242" s="134">
        <f t="shared" si="306"/>
        <v>28206.91</v>
      </c>
      <c r="D242" s="4"/>
      <c r="E242" s="4"/>
      <c r="F242" s="4">
        <v>0.32700000000000001</v>
      </c>
      <c r="G242" s="4"/>
      <c r="H242" s="4">
        <v>7.0099999999999996E-2</v>
      </c>
      <c r="I242" s="4"/>
      <c r="J242" s="4"/>
      <c r="K242" s="4"/>
      <c r="L242" s="4"/>
      <c r="M242" s="4">
        <v>1.7999999999999999E-2</v>
      </c>
      <c r="N242" s="4">
        <v>0.50819999999999999</v>
      </c>
      <c r="O242" s="4"/>
      <c r="P242" s="4"/>
      <c r="Q242" s="4"/>
      <c r="R242" s="4"/>
      <c r="S242" s="4"/>
      <c r="T242" s="4"/>
      <c r="U242" s="4"/>
      <c r="V242" s="4">
        <v>7.6700000000000004E-2</v>
      </c>
      <c r="W242" s="4"/>
      <c r="X242" s="4"/>
      <c r="Y242" s="4"/>
      <c r="Z242" s="4"/>
      <c r="AA242" s="4"/>
      <c r="AB242" s="4"/>
      <c r="AC242" s="56"/>
      <c r="AD242" s="23"/>
    </row>
    <row r="243" spans="1:30" s="14" customFormat="1">
      <c r="A243" s="79"/>
      <c r="B243" s="27"/>
      <c r="C243" s="134"/>
      <c r="D243" s="5">
        <f t="shared" ref="D243" si="394">$C242*D242</f>
        <v>0</v>
      </c>
      <c r="E243" s="5">
        <f t="shared" ref="E243" si="395">$C242*E242</f>
        <v>0</v>
      </c>
      <c r="F243" s="5">
        <f t="shared" ref="F243:AB243" si="396">$C242*F242</f>
        <v>9223.6595699999998</v>
      </c>
      <c r="G243" s="5">
        <f t="shared" si="396"/>
        <v>0</v>
      </c>
      <c r="H243" s="5">
        <f t="shared" si="396"/>
        <v>1977.3043909999999</v>
      </c>
      <c r="I243" s="5">
        <f t="shared" si="396"/>
        <v>0</v>
      </c>
      <c r="J243" s="5">
        <f t="shared" si="396"/>
        <v>0</v>
      </c>
      <c r="K243" s="5">
        <f t="shared" si="396"/>
        <v>0</v>
      </c>
      <c r="L243" s="5">
        <f t="shared" si="396"/>
        <v>0</v>
      </c>
      <c r="M243" s="5">
        <f t="shared" si="396"/>
        <v>507.72437999999994</v>
      </c>
      <c r="N243" s="5">
        <f t="shared" si="396"/>
        <v>14334.751661999999</v>
      </c>
      <c r="O243" s="5">
        <f t="shared" si="396"/>
        <v>0</v>
      </c>
      <c r="P243" s="5">
        <f t="shared" si="396"/>
        <v>0</v>
      </c>
      <c r="Q243" s="5">
        <f t="shared" si="396"/>
        <v>0</v>
      </c>
      <c r="R243" s="5">
        <f t="shared" si="396"/>
        <v>0</v>
      </c>
      <c r="S243" s="5">
        <f t="shared" si="396"/>
        <v>0</v>
      </c>
      <c r="T243" s="5">
        <f t="shared" si="396"/>
        <v>0</v>
      </c>
      <c r="U243" s="5">
        <f t="shared" si="396"/>
        <v>0</v>
      </c>
      <c r="V243" s="5">
        <f t="shared" si="396"/>
        <v>2163.4699970000001</v>
      </c>
      <c r="W243" s="5">
        <f t="shared" si="396"/>
        <v>0</v>
      </c>
      <c r="X243" s="5">
        <f t="shared" si="396"/>
        <v>0</v>
      </c>
      <c r="Y243" s="5">
        <f t="shared" si="396"/>
        <v>0</v>
      </c>
      <c r="Z243" s="5">
        <f t="shared" si="396"/>
        <v>0</v>
      </c>
      <c r="AA243" s="5">
        <f t="shared" si="396"/>
        <v>0</v>
      </c>
      <c r="AB243" s="5">
        <f t="shared" si="396"/>
        <v>0</v>
      </c>
      <c r="AC243" s="56"/>
      <c r="AD243" s="23"/>
    </row>
    <row r="244" spans="1:30" s="14" customFormat="1">
      <c r="A244" s="78" t="s">
        <v>68</v>
      </c>
      <c r="B244" s="26">
        <v>158232.23639999999</v>
      </c>
      <c r="C244" s="134">
        <f>ROUND(B244/12,2)</f>
        <v>13186.02</v>
      </c>
      <c r="D244" s="4"/>
      <c r="E244" s="4"/>
      <c r="F244" s="4">
        <v>3.0999999999999999E-3</v>
      </c>
      <c r="G244" s="4"/>
      <c r="H244" s="4">
        <v>3.0099999999999998E-2</v>
      </c>
      <c r="I244" s="4"/>
      <c r="J244" s="4"/>
      <c r="K244" s="4"/>
      <c r="L244" s="4"/>
      <c r="M244" s="4">
        <v>4.0000000000000002E-4</v>
      </c>
      <c r="N244" s="4">
        <v>0.92749999999999999</v>
      </c>
      <c r="O244" s="4"/>
      <c r="P244" s="4"/>
      <c r="Q244" s="4"/>
      <c r="R244" s="4">
        <v>2.9999999999999997E-4</v>
      </c>
      <c r="S244" s="4"/>
      <c r="T244" s="4"/>
      <c r="U244" s="4"/>
      <c r="V244" s="4">
        <v>3.8600000000000002E-2</v>
      </c>
      <c r="W244" s="4"/>
      <c r="X244" s="4"/>
      <c r="Y244" s="4"/>
      <c r="Z244" s="4"/>
      <c r="AA244" s="4"/>
      <c r="AB244" s="4"/>
      <c r="AC244" s="56"/>
      <c r="AD244" s="23"/>
    </row>
    <row r="245" spans="1:30" s="14" customFormat="1">
      <c r="A245" s="79"/>
      <c r="B245" s="27"/>
      <c r="C245" s="134"/>
      <c r="D245" s="5">
        <f t="shared" ref="D245" si="397">$C244*D244</f>
        <v>0</v>
      </c>
      <c r="E245" s="5">
        <f t="shared" ref="E245" si="398">$C244*E244</f>
        <v>0</v>
      </c>
      <c r="F245" s="5">
        <f t="shared" ref="F245:AB245" si="399">$C244*F244</f>
        <v>40.876662000000003</v>
      </c>
      <c r="G245" s="5">
        <f t="shared" si="399"/>
        <v>0</v>
      </c>
      <c r="H245" s="5">
        <f t="shared" si="399"/>
        <v>396.899202</v>
      </c>
      <c r="I245" s="5">
        <f t="shared" si="399"/>
        <v>0</v>
      </c>
      <c r="J245" s="5">
        <f t="shared" si="399"/>
        <v>0</v>
      </c>
      <c r="K245" s="5">
        <f t="shared" si="399"/>
        <v>0</v>
      </c>
      <c r="L245" s="5">
        <f t="shared" si="399"/>
        <v>0</v>
      </c>
      <c r="M245" s="5">
        <f t="shared" si="399"/>
        <v>5.2744080000000002</v>
      </c>
      <c r="N245" s="5">
        <f t="shared" si="399"/>
        <v>12230.03355</v>
      </c>
      <c r="O245" s="5">
        <f t="shared" si="399"/>
        <v>0</v>
      </c>
      <c r="P245" s="5">
        <f t="shared" si="399"/>
        <v>0</v>
      </c>
      <c r="Q245" s="5">
        <f t="shared" si="399"/>
        <v>0</v>
      </c>
      <c r="R245" s="5">
        <f t="shared" si="399"/>
        <v>3.9558059999999999</v>
      </c>
      <c r="S245" s="5">
        <f t="shared" si="399"/>
        <v>0</v>
      </c>
      <c r="T245" s="5">
        <f t="shared" si="399"/>
        <v>0</v>
      </c>
      <c r="U245" s="5">
        <f t="shared" si="399"/>
        <v>0</v>
      </c>
      <c r="V245" s="5">
        <f t="shared" si="399"/>
        <v>508.98037200000005</v>
      </c>
      <c r="W245" s="5">
        <f t="shared" si="399"/>
        <v>0</v>
      </c>
      <c r="X245" s="5">
        <f t="shared" si="399"/>
        <v>0</v>
      </c>
      <c r="Y245" s="5">
        <f t="shared" si="399"/>
        <v>0</v>
      </c>
      <c r="Z245" s="5">
        <f t="shared" si="399"/>
        <v>0</v>
      </c>
      <c r="AA245" s="5">
        <f t="shared" si="399"/>
        <v>0</v>
      </c>
      <c r="AB245" s="5">
        <f t="shared" si="399"/>
        <v>0</v>
      </c>
      <c r="AC245" s="56"/>
      <c r="AD245" s="23"/>
    </row>
    <row r="246" spans="1:30" s="14" customFormat="1">
      <c r="A246" s="78" t="s">
        <v>69</v>
      </c>
      <c r="B246" s="26">
        <v>1515689.8833999999</v>
      </c>
      <c r="C246" s="134">
        <f>ROUND(B246/12,2)</f>
        <v>126307.49</v>
      </c>
      <c r="D246" s="4"/>
      <c r="E246" s="4"/>
      <c r="F246" s="4">
        <v>3.0999999999999999E-3</v>
      </c>
      <c r="G246" s="4"/>
      <c r="H246" s="4">
        <v>3.0099999999999998E-2</v>
      </c>
      <c r="I246" s="4"/>
      <c r="J246" s="4"/>
      <c r="K246" s="4"/>
      <c r="L246" s="4"/>
      <c r="M246" s="4">
        <v>4.0000000000000002E-4</v>
      </c>
      <c r="N246" s="4">
        <v>0.92749999999999999</v>
      </c>
      <c r="O246" s="4"/>
      <c r="P246" s="4"/>
      <c r="Q246" s="4"/>
      <c r="R246" s="4">
        <v>2.9999999999999997E-4</v>
      </c>
      <c r="S246" s="4"/>
      <c r="T246" s="4"/>
      <c r="U246" s="4"/>
      <c r="V246" s="4">
        <v>3.8600000000000002E-2</v>
      </c>
      <c r="W246" s="4"/>
      <c r="X246" s="4"/>
      <c r="Y246" s="4"/>
      <c r="Z246" s="4"/>
      <c r="AA246" s="4"/>
      <c r="AB246" s="4"/>
      <c r="AC246" s="56"/>
      <c r="AD246" s="23"/>
    </row>
    <row r="247" spans="1:30" s="14" customFormat="1">
      <c r="A247" s="79"/>
      <c r="B247" s="27"/>
      <c r="C247" s="134"/>
      <c r="D247" s="5">
        <f t="shared" ref="D247" si="400">$C246*D246</f>
        <v>0</v>
      </c>
      <c r="E247" s="5">
        <f t="shared" ref="E247" si="401">$C246*E246</f>
        <v>0</v>
      </c>
      <c r="F247" s="5">
        <f>$C246*F246</f>
        <v>391.55321900000001</v>
      </c>
      <c r="G247" s="5">
        <f t="shared" ref="G247:AB247" si="402">$C246*G246</f>
        <v>0</v>
      </c>
      <c r="H247" s="5">
        <f t="shared" si="402"/>
        <v>3801.8554490000001</v>
      </c>
      <c r="I247" s="5">
        <f t="shared" si="402"/>
        <v>0</v>
      </c>
      <c r="J247" s="5">
        <f t="shared" si="402"/>
        <v>0</v>
      </c>
      <c r="K247" s="5">
        <f t="shared" si="402"/>
        <v>0</v>
      </c>
      <c r="L247" s="5">
        <f t="shared" si="402"/>
        <v>0</v>
      </c>
      <c r="M247" s="5">
        <f t="shared" si="402"/>
        <v>50.522996000000006</v>
      </c>
      <c r="N247" s="5">
        <f t="shared" si="402"/>
        <v>117150.196975</v>
      </c>
      <c r="O247" s="5">
        <f t="shared" si="402"/>
        <v>0</v>
      </c>
      <c r="P247" s="5">
        <f t="shared" si="402"/>
        <v>0</v>
      </c>
      <c r="Q247" s="5">
        <f t="shared" si="402"/>
        <v>0</v>
      </c>
      <c r="R247" s="5">
        <f t="shared" si="402"/>
        <v>37.892246999999998</v>
      </c>
      <c r="S247" s="5">
        <f t="shared" si="402"/>
        <v>0</v>
      </c>
      <c r="T247" s="5">
        <f t="shared" si="402"/>
        <v>0</v>
      </c>
      <c r="U247" s="5">
        <f t="shared" si="402"/>
        <v>0</v>
      </c>
      <c r="V247" s="5">
        <f t="shared" si="402"/>
        <v>4875.4691140000004</v>
      </c>
      <c r="W247" s="5">
        <f t="shared" si="402"/>
        <v>0</v>
      </c>
      <c r="X247" s="5">
        <f t="shared" si="402"/>
        <v>0</v>
      </c>
      <c r="Y247" s="5">
        <f t="shared" si="402"/>
        <v>0</v>
      </c>
      <c r="Z247" s="5">
        <f t="shared" si="402"/>
        <v>0</v>
      </c>
      <c r="AA247" s="5">
        <f t="shared" si="402"/>
        <v>0</v>
      </c>
      <c r="AB247" s="5">
        <f t="shared" si="402"/>
        <v>0</v>
      </c>
      <c r="AC247" s="56"/>
      <c r="AD247" s="23"/>
    </row>
    <row r="248" spans="1:30" s="14" customFormat="1">
      <c r="A248" s="78" t="s">
        <v>70</v>
      </c>
      <c r="B248" s="26">
        <v>351836.147</v>
      </c>
      <c r="C248" s="134">
        <f t="shared" si="306"/>
        <v>29319.68</v>
      </c>
      <c r="D248" s="4"/>
      <c r="E248" s="4"/>
      <c r="F248" s="4">
        <v>3.0999999999999999E-3</v>
      </c>
      <c r="G248" s="4"/>
      <c r="H248" s="4">
        <v>3.0099999999999998E-2</v>
      </c>
      <c r="I248" s="4"/>
      <c r="J248" s="4"/>
      <c r="K248" s="4"/>
      <c r="L248" s="4"/>
      <c r="M248" s="4">
        <v>4.0000000000000002E-4</v>
      </c>
      <c r="N248" s="4">
        <v>0.92749999999999999</v>
      </c>
      <c r="O248" s="4"/>
      <c r="P248" s="4"/>
      <c r="Q248" s="4"/>
      <c r="R248" s="4">
        <v>2.9999999999999997E-4</v>
      </c>
      <c r="S248" s="4"/>
      <c r="T248" s="4"/>
      <c r="U248" s="4"/>
      <c r="V248" s="4">
        <v>3.8600000000000002E-2</v>
      </c>
      <c r="W248" s="4"/>
      <c r="X248" s="4"/>
      <c r="Y248" s="4"/>
      <c r="Z248" s="4"/>
      <c r="AA248" s="4"/>
      <c r="AB248" s="4"/>
      <c r="AC248" s="56"/>
      <c r="AD248" s="23"/>
    </row>
    <row r="249" spans="1:30" s="14" customFormat="1">
      <c r="A249" s="79"/>
      <c r="B249" s="27"/>
      <c r="C249" s="134"/>
      <c r="D249" s="5">
        <f t="shared" ref="D249" si="403">$C248*D248</f>
        <v>0</v>
      </c>
      <c r="E249" s="5">
        <f t="shared" ref="E249" si="404">$C248*E248</f>
        <v>0</v>
      </c>
      <c r="F249" s="5">
        <f t="shared" ref="F249:AB249" si="405">$C248*F248</f>
        <v>90.891007999999999</v>
      </c>
      <c r="G249" s="5">
        <f t="shared" si="405"/>
        <v>0</v>
      </c>
      <c r="H249" s="5">
        <f t="shared" si="405"/>
        <v>882.52236799999991</v>
      </c>
      <c r="I249" s="5">
        <f t="shared" si="405"/>
        <v>0</v>
      </c>
      <c r="J249" s="5">
        <f t="shared" si="405"/>
        <v>0</v>
      </c>
      <c r="K249" s="5">
        <f t="shared" si="405"/>
        <v>0</v>
      </c>
      <c r="L249" s="5">
        <f t="shared" si="405"/>
        <v>0</v>
      </c>
      <c r="M249" s="5">
        <f t="shared" si="405"/>
        <v>11.727872000000001</v>
      </c>
      <c r="N249" s="5">
        <f t="shared" si="405"/>
        <v>27194.003199999999</v>
      </c>
      <c r="O249" s="5">
        <f t="shared" si="405"/>
        <v>0</v>
      </c>
      <c r="P249" s="5">
        <f t="shared" si="405"/>
        <v>0</v>
      </c>
      <c r="Q249" s="5">
        <f t="shared" si="405"/>
        <v>0</v>
      </c>
      <c r="R249" s="5">
        <f t="shared" si="405"/>
        <v>8.7959040000000002</v>
      </c>
      <c r="S249" s="5">
        <f t="shared" si="405"/>
        <v>0</v>
      </c>
      <c r="T249" s="5">
        <f t="shared" si="405"/>
        <v>0</v>
      </c>
      <c r="U249" s="5">
        <f t="shared" si="405"/>
        <v>0</v>
      </c>
      <c r="V249" s="5">
        <f t="shared" si="405"/>
        <v>1131.739648</v>
      </c>
      <c r="W249" s="5">
        <f t="shared" si="405"/>
        <v>0</v>
      </c>
      <c r="X249" s="5">
        <f t="shared" si="405"/>
        <v>0</v>
      </c>
      <c r="Y249" s="5">
        <f t="shared" si="405"/>
        <v>0</v>
      </c>
      <c r="Z249" s="5">
        <f t="shared" si="405"/>
        <v>0</v>
      </c>
      <c r="AA249" s="5">
        <f t="shared" si="405"/>
        <v>0</v>
      </c>
      <c r="AB249" s="5">
        <f t="shared" si="405"/>
        <v>0</v>
      </c>
      <c r="AC249" s="56"/>
      <c r="AD249" s="23"/>
    </row>
    <row r="250" spans="1:30" s="14" customFormat="1">
      <c r="A250" s="78" t="s">
        <v>71</v>
      </c>
      <c r="B250" s="26">
        <f>77169.8691/2</f>
        <v>38584.934549999998</v>
      </c>
      <c r="C250" s="134">
        <f t="shared" si="306"/>
        <v>3215.41</v>
      </c>
      <c r="D250" s="35">
        <v>1.6299999999999999E-2</v>
      </c>
      <c r="E250" s="35">
        <v>0.14269999999999999</v>
      </c>
      <c r="F250" s="35">
        <v>5.8900000000000001E-2</v>
      </c>
      <c r="G250" s="35">
        <v>7.6200000000000004E-2</v>
      </c>
      <c r="H250" s="35">
        <v>3.9600000000000003E-2</v>
      </c>
      <c r="I250" s="35">
        <v>0.12470000000000001</v>
      </c>
      <c r="J250" s="35">
        <v>2.0400000000000001E-2</v>
      </c>
      <c r="K250" s="35">
        <v>3.1199999999999999E-2</v>
      </c>
      <c r="L250" s="35">
        <v>1.6199999999999999E-2</v>
      </c>
      <c r="M250" s="35">
        <v>2.53E-2</v>
      </c>
      <c r="N250" s="35">
        <v>0.14849999999999999</v>
      </c>
      <c r="O250" s="35">
        <v>2.2599999999999999E-2</v>
      </c>
      <c r="P250" s="35">
        <v>0</v>
      </c>
      <c r="Q250" s="35">
        <v>3.78E-2</v>
      </c>
      <c r="R250" s="35">
        <v>1.8100000000000002E-2</v>
      </c>
      <c r="S250" s="35">
        <v>4.1000000000000003E-3</v>
      </c>
      <c r="T250" s="35">
        <v>5.04E-2</v>
      </c>
      <c r="U250" s="35">
        <v>1.7500000000000002E-2</v>
      </c>
      <c r="V250" s="35">
        <v>3.6200000000000003E-2</v>
      </c>
      <c r="W250" s="35">
        <v>4.8500000000000001E-2</v>
      </c>
      <c r="X250" s="35">
        <v>6.1600000000000002E-2</v>
      </c>
      <c r="Y250" s="35">
        <v>2.5000000000000001E-3</v>
      </c>
      <c r="Z250" s="4">
        <v>0</v>
      </c>
      <c r="AA250" s="4">
        <v>6.9999999999999999E-4</v>
      </c>
      <c r="AB250" s="4">
        <v>0</v>
      </c>
      <c r="AC250" s="56"/>
      <c r="AD250" s="23"/>
    </row>
    <row r="251" spans="1:30" s="14" customFormat="1">
      <c r="A251" s="79"/>
      <c r="B251" s="27"/>
      <c r="C251" s="134"/>
      <c r="D251" s="5">
        <f t="shared" ref="D251" si="406">$C250*D250</f>
        <v>52.411182999999994</v>
      </c>
      <c r="E251" s="5">
        <f t="shared" ref="E251" si="407">$C250*E250</f>
        <v>458.83900699999998</v>
      </c>
      <c r="F251" s="5">
        <f t="shared" ref="F251:O251" si="408">$C250*F250</f>
        <v>189.38764899999998</v>
      </c>
      <c r="G251" s="5">
        <f t="shared" si="408"/>
        <v>245.014242</v>
      </c>
      <c r="H251" s="5">
        <f t="shared" si="408"/>
        <v>127.330236</v>
      </c>
      <c r="I251" s="5">
        <f t="shared" si="408"/>
        <v>400.96162700000002</v>
      </c>
      <c r="J251" s="5">
        <f t="shared" si="408"/>
        <v>65.594363999999999</v>
      </c>
      <c r="K251" s="5">
        <f t="shared" si="408"/>
        <v>100.320792</v>
      </c>
      <c r="L251" s="5">
        <f t="shared" si="408"/>
        <v>52.089641999999998</v>
      </c>
      <c r="M251" s="5">
        <f t="shared" si="408"/>
        <v>81.349872999999988</v>
      </c>
      <c r="N251" s="5">
        <f t="shared" si="408"/>
        <v>477.48838499999994</v>
      </c>
      <c r="O251" s="5">
        <f t="shared" si="408"/>
        <v>72.668265999999988</v>
      </c>
      <c r="P251" s="5">
        <f t="shared" ref="P251" si="409">$C250*P250</f>
        <v>0</v>
      </c>
      <c r="Q251" s="5">
        <f t="shared" ref="Q251" si="410">$C250*Q250</f>
        <v>121.54249799999999</v>
      </c>
      <c r="R251" s="5">
        <f t="shared" ref="R251:AB251" si="411">$C250*R250</f>
        <v>58.198921000000006</v>
      </c>
      <c r="S251" s="5">
        <f t="shared" si="411"/>
        <v>13.183181000000001</v>
      </c>
      <c r="T251" s="5">
        <f t="shared" si="411"/>
        <v>162.05666399999998</v>
      </c>
      <c r="U251" s="5">
        <f t="shared" si="411"/>
        <v>56.269674999999999</v>
      </c>
      <c r="V251" s="5">
        <f t="shared" si="411"/>
        <v>116.39784200000001</v>
      </c>
      <c r="W251" s="5">
        <f t="shared" si="411"/>
        <v>155.947385</v>
      </c>
      <c r="X251" s="5">
        <f t="shared" si="411"/>
        <v>198.069256</v>
      </c>
      <c r="Y251" s="5">
        <f t="shared" si="411"/>
        <v>8.0385249999999999</v>
      </c>
      <c r="Z251" s="5">
        <f t="shared" si="411"/>
        <v>0</v>
      </c>
      <c r="AA251" s="5">
        <f t="shared" si="411"/>
        <v>2.2507869999999999</v>
      </c>
      <c r="AB251" s="5">
        <f t="shared" si="411"/>
        <v>0</v>
      </c>
      <c r="AC251" s="56"/>
      <c r="AD251" s="23"/>
    </row>
    <row r="252" spans="1:30" s="14" customFormat="1">
      <c r="A252" s="78" t="s">
        <v>407</v>
      </c>
      <c r="B252" s="26">
        <f>77169.8691/2</f>
        <v>38584.934549999998</v>
      </c>
      <c r="C252" s="134">
        <f t="shared" si="306"/>
        <v>3215.41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6"/>
      <c r="AD252" s="23"/>
    </row>
    <row r="253" spans="1:30" s="14" customFormat="1">
      <c r="A253" s="79"/>
      <c r="B253" s="9"/>
      <c r="C253" s="134"/>
      <c r="D253" s="5">
        <f t="shared" ref="D253" si="412">$C252*D252</f>
        <v>0</v>
      </c>
      <c r="E253" s="5">
        <f t="shared" ref="E253" si="413">$C252*E252</f>
        <v>0</v>
      </c>
      <c r="F253" s="5">
        <f t="shared" ref="F253:O253" si="414">$C252*F252</f>
        <v>0</v>
      </c>
      <c r="G253" s="5">
        <f t="shared" si="414"/>
        <v>0</v>
      </c>
      <c r="H253" s="5">
        <f t="shared" si="414"/>
        <v>0</v>
      </c>
      <c r="I253" s="5">
        <f t="shared" si="414"/>
        <v>0</v>
      </c>
      <c r="J253" s="5">
        <f t="shared" si="414"/>
        <v>0</v>
      </c>
      <c r="K253" s="5">
        <f t="shared" si="414"/>
        <v>0</v>
      </c>
      <c r="L253" s="5">
        <f t="shared" si="414"/>
        <v>0</v>
      </c>
      <c r="M253" s="5">
        <f t="shared" si="414"/>
        <v>0</v>
      </c>
      <c r="N253" s="5">
        <f t="shared" si="414"/>
        <v>3215.41</v>
      </c>
      <c r="O253" s="5">
        <f t="shared" si="414"/>
        <v>0</v>
      </c>
      <c r="P253" s="5">
        <f t="shared" ref="P253" si="415">$C252*P252</f>
        <v>0</v>
      </c>
      <c r="Q253" s="5">
        <f t="shared" ref="Q253" si="416">$C252*Q252</f>
        <v>0</v>
      </c>
      <c r="R253" s="5">
        <f t="shared" ref="R253:AB253" si="417">$C252*R252</f>
        <v>0</v>
      </c>
      <c r="S253" s="5">
        <f t="shared" si="417"/>
        <v>0</v>
      </c>
      <c r="T253" s="5">
        <f t="shared" si="417"/>
        <v>0</v>
      </c>
      <c r="U253" s="5">
        <f t="shared" si="417"/>
        <v>0</v>
      </c>
      <c r="V253" s="5">
        <f t="shared" si="417"/>
        <v>0</v>
      </c>
      <c r="W253" s="5">
        <f t="shared" si="417"/>
        <v>0</v>
      </c>
      <c r="X253" s="5">
        <f t="shared" si="417"/>
        <v>0</v>
      </c>
      <c r="Y253" s="5">
        <f t="shared" si="417"/>
        <v>0</v>
      </c>
      <c r="Z253" s="5">
        <f t="shared" si="417"/>
        <v>0</v>
      </c>
      <c r="AA253" s="5">
        <f t="shared" si="417"/>
        <v>0</v>
      </c>
      <c r="AB253" s="5">
        <f t="shared" si="417"/>
        <v>0</v>
      </c>
      <c r="AC253" s="56"/>
      <c r="AD253" s="23"/>
    </row>
    <row r="254" spans="1:30" s="14" customFormat="1">
      <c r="A254" s="78" t="s">
        <v>72</v>
      </c>
      <c r="B254" s="26">
        <v>628258.79240000003</v>
      </c>
      <c r="C254" s="134">
        <f t="shared" si="306"/>
        <v>52354.9</v>
      </c>
      <c r="D254" s="4"/>
      <c r="E254" s="4"/>
      <c r="F254" s="4">
        <v>0.19789999999999999</v>
      </c>
      <c r="G254" s="4"/>
      <c r="H254" s="4"/>
      <c r="I254" s="4"/>
      <c r="J254" s="4"/>
      <c r="K254" s="4"/>
      <c r="L254" s="4"/>
      <c r="M254" s="4"/>
      <c r="N254" s="4">
        <v>0.76180000000000003</v>
      </c>
      <c r="O254" s="4"/>
      <c r="P254" s="4"/>
      <c r="Q254" s="4"/>
      <c r="R254" s="4"/>
      <c r="S254" s="4"/>
      <c r="T254" s="4"/>
      <c r="U254" s="4"/>
      <c r="V254" s="4">
        <v>4.0300000000000002E-2</v>
      </c>
      <c r="W254" s="4"/>
      <c r="X254" s="4"/>
      <c r="Y254" s="4"/>
      <c r="Z254" s="4"/>
      <c r="AA254" s="4"/>
      <c r="AB254" s="4"/>
      <c r="AC254" s="56"/>
      <c r="AD254" s="23"/>
    </row>
    <row r="255" spans="1:30" s="14" customFormat="1">
      <c r="A255" s="79"/>
      <c r="B255" s="27"/>
      <c r="C255" s="134"/>
      <c r="D255" s="5">
        <f t="shared" ref="D255" si="418">$C254*D254</f>
        <v>0</v>
      </c>
      <c r="E255" s="5">
        <f t="shared" ref="E255" si="419">$C254*E254</f>
        <v>0</v>
      </c>
      <c r="F255" s="5">
        <f t="shared" ref="F255:AB255" si="420">$C254*F254</f>
        <v>10361.03471</v>
      </c>
      <c r="G255" s="5">
        <f t="shared" si="420"/>
        <v>0</v>
      </c>
      <c r="H255" s="5">
        <f t="shared" si="420"/>
        <v>0</v>
      </c>
      <c r="I255" s="5">
        <f t="shared" si="420"/>
        <v>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420"/>
        <v>0</v>
      </c>
      <c r="N255" s="5">
        <f t="shared" si="420"/>
        <v>39883.962820000001</v>
      </c>
      <c r="O255" s="5">
        <f t="shared" si="420"/>
        <v>0</v>
      </c>
      <c r="P255" s="5">
        <f t="shared" si="420"/>
        <v>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2109.90247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6"/>
      <c r="AD255" s="23"/>
    </row>
    <row r="256" spans="1:30" s="14" customFormat="1">
      <c r="A256" s="78" t="s">
        <v>73</v>
      </c>
      <c r="B256" s="26">
        <v>4492825.67</v>
      </c>
      <c r="C256" s="134">
        <f>ROUND(B256/12,2)</f>
        <v>374402.14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4"/>
      <c r="D257" s="5">
        <f t="shared" ref="D257" si="421">$C256*D256</f>
        <v>0</v>
      </c>
      <c r="E257" s="5">
        <f t="shared" ref="E257" si="422">$C256*E256</f>
        <v>0</v>
      </c>
      <c r="F257" s="5">
        <f t="shared" ref="F257:AB257" si="423">$C256*F256</f>
        <v>0</v>
      </c>
      <c r="G257" s="5">
        <f t="shared" si="423"/>
        <v>0</v>
      </c>
      <c r="H257" s="5">
        <f t="shared" si="423"/>
        <v>0</v>
      </c>
      <c r="I257" s="5">
        <f t="shared" si="423"/>
        <v>0</v>
      </c>
      <c r="J257" s="5">
        <f t="shared" si="423"/>
        <v>0</v>
      </c>
      <c r="K257" s="5">
        <f t="shared" si="423"/>
        <v>0</v>
      </c>
      <c r="L257" s="5">
        <f t="shared" si="423"/>
        <v>0</v>
      </c>
      <c r="M257" s="5">
        <f t="shared" si="423"/>
        <v>0</v>
      </c>
      <c r="N257" s="5">
        <f t="shared" si="423"/>
        <v>374402.14</v>
      </c>
      <c r="O257" s="5">
        <f t="shared" si="423"/>
        <v>0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0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3"/>
        <v>0</v>
      </c>
      <c r="AC257" s="56"/>
      <c r="AD257" s="23"/>
    </row>
    <row r="258" spans="1:30" s="14" customFormat="1">
      <c r="A258" s="78" t="s">
        <v>74</v>
      </c>
      <c r="B258" s="26">
        <f>18133022.51/2</f>
        <v>9066511.2550000008</v>
      </c>
      <c r="C258" s="134">
        <f t="shared" si="306"/>
        <v>755542.6</v>
      </c>
      <c r="D258" s="35">
        <v>1.6299999999999999E-2</v>
      </c>
      <c r="E258" s="35">
        <v>0.14269999999999999</v>
      </c>
      <c r="F258" s="35">
        <v>5.8900000000000001E-2</v>
      </c>
      <c r="G258" s="35">
        <v>7.6200000000000004E-2</v>
      </c>
      <c r="H258" s="35">
        <v>3.9600000000000003E-2</v>
      </c>
      <c r="I258" s="35">
        <v>0.12470000000000001</v>
      </c>
      <c r="J258" s="35">
        <v>2.0400000000000001E-2</v>
      </c>
      <c r="K258" s="35">
        <v>3.1199999999999999E-2</v>
      </c>
      <c r="L258" s="35">
        <v>1.6199999999999999E-2</v>
      </c>
      <c r="M258" s="35">
        <v>2.53E-2</v>
      </c>
      <c r="N258" s="35">
        <v>0.14849999999999999</v>
      </c>
      <c r="O258" s="35">
        <v>2.2599999999999999E-2</v>
      </c>
      <c r="P258" s="35">
        <v>0</v>
      </c>
      <c r="Q258" s="35">
        <v>3.78E-2</v>
      </c>
      <c r="R258" s="35">
        <v>1.8100000000000002E-2</v>
      </c>
      <c r="S258" s="35">
        <v>4.1000000000000003E-3</v>
      </c>
      <c r="T258" s="35">
        <v>5.04E-2</v>
      </c>
      <c r="U258" s="35">
        <v>1.7500000000000002E-2</v>
      </c>
      <c r="V258" s="35">
        <v>3.6200000000000003E-2</v>
      </c>
      <c r="W258" s="35">
        <v>4.8500000000000001E-2</v>
      </c>
      <c r="X258" s="35">
        <v>6.1600000000000002E-2</v>
      </c>
      <c r="Y258" s="35">
        <v>2.5000000000000001E-3</v>
      </c>
      <c r="Z258" s="4">
        <v>0</v>
      </c>
      <c r="AA258" s="4">
        <v>6.9999999999999999E-4</v>
      </c>
      <c r="AB258" s="4">
        <v>0</v>
      </c>
      <c r="AC258" s="56"/>
      <c r="AD258" s="23"/>
    </row>
    <row r="259" spans="1:30" s="14" customFormat="1">
      <c r="A259" s="79"/>
      <c r="B259" s="27"/>
      <c r="C259" s="134"/>
      <c r="D259" s="5">
        <f t="shared" ref="D259" si="424">$C258*D258</f>
        <v>12315.344379999999</v>
      </c>
      <c r="E259" s="5">
        <f t="shared" ref="E259" si="425">$C258*E258</f>
        <v>107815.92902</v>
      </c>
      <c r="F259" s="5">
        <f t="shared" ref="F259:O259" si="426">$C258*F258</f>
        <v>44501.459139999999</v>
      </c>
      <c r="G259" s="5">
        <f t="shared" si="426"/>
        <v>57572.346120000002</v>
      </c>
      <c r="H259" s="5">
        <f t="shared" si="426"/>
        <v>29919.486960000002</v>
      </c>
      <c r="I259" s="5">
        <f t="shared" si="426"/>
        <v>94216.162219999998</v>
      </c>
      <c r="J259" s="5">
        <f t="shared" si="426"/>
        <v>15413.06904</v>
      </c>
      <c r="K259" s="5">
        <f t="shared" si="426"/>
        <v>23572.929119999997</v>
      </c>
      <c r="L259" s="5">
        <f t="shared" si="426"/>
        <v>12239.79012</v>
      </c>
      <c r="M259" s="5">
        <f t="shared" si="426"/>
        <v>19115.227779999997</v>
      </c>
      <c r="N259" s="5">
        <f t="shared" si="426"/>
        <v>112198.07609999999</v>
      </c>
      <c r="O259" s="5">
        <f t="shared" si="426"/>
        <v>17075.262759999998</v>
      </c>
      <c r="P259" s="5">
        <f t="shared" ref="P259" si="427">$C258*P258</f>
        <v>0</v>
      </c>
      <c r="Q259" s="5">
        <f t="shared" ref="Q259" si="428">$C258*Q258</f>
        <v>28559.510279999999</v>
      </c>
      <c r="R259" s="5">
        <f t="shared" ref="R259:AB259" si="429">$C258*R258</f>
        <v>13675.32106</v>
      </c>
      <c r="S259" s="5">
        <f t="shared" si="429"/>
        <v>3097.7246600000003</v>
      </c>
      <c r="T259" s="5">
        <f t="shared" si="429"/>
        <v>38079.347040000001</v>
      </c>
      <c r="U259" s="5">
        <f t="shared" si="429"/>
        <v>13221.995500000001</v>
      </c>
      <c r="V259" s="5">
        <f t="shared" si="429"/>
        <v>27350.64212</v>
      </c>
      <c r="W259" s="5">
        <f t="shared" si="429"/>
        <v>36643.816099999996</v>
      </c>
      <c r="X259" s="5">
        <f t="shared" si="429"/>
        <v>46541.424160000002</v>
      </c>
      <c r="Y259" s="5">
        <f t="shared" si="429"/>
        <v>1888.8564999999999</v>
      </c>
      <c r="Z259" s="5">
        <f t="shared" si="429"/>
        <v>0</v>
      </c>
      <c r="AA259" s="5">
        <f t="shared" si="429"/>
        <v>528.87982</v>
      </c>
      <c r="AB259" s="5">
        <f t="shared" si="429"/>
        <v>0</v>
      </c>
      <c r="AC259" s="56"/>
      <c r="AD259" s="23"/>
    </row>
    <row r="260" spans="1:30" s="14" customFormat="1">
      <c r="A260" s="78" t="s">
        <v>408</v>
      </c>
      <c r="B260" s="26">
        <f>18133022.51/2</f>
        <v>9066511.2550000008</v>
      </c>
      <c r="C260" s="134">
        <f t="shared" si="306"/>
        <v>755542.6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>
        <v>1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6"/>
      <c r="AD260" s="23"/>
    </row>
    <row r="261" spans="1:30" s="14" customFormat="1">
      <c r="A261" s="79"/>
      <c r="B261" s="9"/>
      <c r="C261" s="134"/>
      <c r="D261" s="5">
        <f t="shared" ref="D261" si="430">$C260*D260</f>
        <v>0</v>
      </c>
      <c r="E261" s="5">
        <f t="shared" ref="E261" si="431">$C260*E260</f>
        <v>0</v>
      </c>
      <c r="F261" s="5">
        <f t="shared" ref="F261:O261" si="432">$C260*F260</f>
        <v>0</v>
      </c>
      <c r="G261" s="5">
        <f t="shared" si="432"/>
        <v>0</v>
      </c>
      <c r="H261" s="5">
        <f t="shared" si="432"/>
        <v>0</v>
      </c>
      <c r="I261" s="5">
        <f t="shared" si="432"/>
        <v>0</v>
      </c>
      <c r="J261" s="5">
        <f t="shared" si="432"/>
        <v>0</v>
      </c>
      <c r="K261" s="5">
        <f t="shared" si="432"/>
        <v>0</v>
      </c>
      <c r="L261" s="5">
        <f t="shared" si="432"/>
        <v>0</v>
      </c>
      <c r="M261" s="5">
        <f t="shared" si="432"/>
        <v>0</v>
      </c>
      <c r="N261" s="5">
        <f t="shared" si="432"/>
        <v>755542.6</v>
      </c>
      <c r="O261" s="5">
        <f t="shared" si="432"/>
        <v>0</v>
      </c>
      <c r="P261" s="5">
        <f t="shared" ref="P261" si="433">$C260*P260</f>
        <v>0</v>
      </c>
      <c r="Q261" s="5">
        <f t="shared" ref="Q261" si="434">$C260*Q260</f>
        <v>0</v>
      </c>
      <c r="R261" s="5">
        <f t="shared" ref="R261:AB261" si="435">$C260*R260</f>
        <v>0</v>
      </c>
      <c r="S261" s="5">
        <f t="shared" si="435"/>
        <v>0</v>
      </c>
      <c r="T261" s="5">
        <f t="shared" si="435"/>
        <v>0</v>
      </c>
      <c r="U261" s="5">
        <f t="shared" si="435"/>
        <v>0</v>
      </c>
      <c r="V261" s="5">
        <f t="shared" si="435"/>
        <v>0</v>
      </c>
      <c r="W261" s="5">
        <f t="shared" si="435"/>
        <v>0</v>
      </c>
      <c r="X261" s="5">
        <f t="shared" si="435"/>
        <v>0</v>
      </c>
      <c r="Y261" s="5">
        <f t="shared" si="435"/>
        <v>0</v>
      </c>
      <c r="Z261" s="5">
        <f t="shared" si="435"/>
        <v>0</v>
      </c>
      <c r="AA261" s="5">
        <f t="shared" si="435"/>
        <v>0</v>
      </c>
      <c r="AB261" s="5">
        <f t="shared" si="435"/>
        <v>0</v>
      </c>
      <c r="AC261" s="56"/>
      <c r="AD261" s="23"/>
    </row>
    <row r="262" spans="1:30" s="14" customFormat="1">
      <c r="A262" s="78" t="s">
        <v>75</v>
      </c>
      <c r="B262" s="26">
        <v>574274.78749999998</v>
      </c>
      <c r="C262" s="134">
        <f t="shared" si="306"/>
        <v>47856.23</v>
      </c>
      <c r="D262" s="4">
        <v>1.7500000000000002E-2</v>
      </c>
      <c r="E262" s="4"/>
      <c r="F262" s="4">
        <v>0.19700000000000001</v>
      </c>
      <c r="G262" s="4"/>
      <c r="H262" s="4">
        <v>0.2213</v>
      </c>
      <c r="I262" s="4"/>
      <c r="J262" s="4"/>
      <c r="K262" s="4"/>
      <c r="L262" s="4"/>
      <c r="M262" s="4">
        <v>3.6999999999999998E-2</v>
      </c>
      <c r="N262" s="4"/>
      <c r="O262" s="4"/>
      <c r="P262" s="4"/>
      <c r="Q262" s="4">
        <v>7.1000000000000004E-3</v>
      </c>
      <c r="R262" s="4">
        <v>2.4799999999999999E-2</v>
      </c>
      <c r="S262" s="4">
        <v>5.9999999999999995E-4</v>
      </c>
      <c r="T262" s="4">
        <v>5.5399999999999998E-2</v>
      </c>
      <c r="U262" s="4"/>
      <c r="V262" s="4">
        <v>0.41860000000000003</v>
      </c>
      <c r="W262" s="4">
        <v>2.07E-2</v>
      </c>
      <c r="X262" s="4"/>
      <c r="Y262" s="4"/>
      <c r="Z262" s="4"/>
      <c r="AA262" s="4"/>
      <c r="AB262" s="4"/>
      <c r="AC262" s="56"/>
      <c r="AD262" s="23"/>
    </row>
    <row r="263" spans="1:30" s="14" customFormat="1">
      <c r="A263" s="79"/>
      <c r="B263" s="27"/>
      <c r="C263" s="134"/>
      <c r="D263" s="5">
        <f t="shared" ref="D263" si="436">$C262*D262</f>
        <v>837.48402500000009</v>
      </c>
      <c r="E263" s="5">
        <f t="shared" ref="E263" si="437">$C262*E262</f>
        <v>0</v>
      </c>
      <c r="F263" s="5">
        <f t="shared" ref="F263:AB263" si="438">$C262*F262</f>
        <v>9427.6773100000009</v>
      </c>
      <c r="G263" s="5">
        <f t="shared" si="438"/>
        <v>0</v>
      </c>
      <c r="H263" s="5">
        <f t="shared" si="438"/>
        <v>10590.583699000001</v>
      </c>
      <c r="I263" s="5">
        <f t="shared" si="438"/>
        <v>0</v>
      </c>
      <c r="J263" s="5">
        <f t="shared" si="438"/>
        <v>0</v>
      </c>
      <c r="K263" s="5">
        <f t="shared" si="438"/>
        <v>0</v>
      </c>
      <c r="L263" s="5">
        <f t="shared" si="438"/>
        <v>0</v>
      </c>
      <c r="M263" s="5">
        <f t="shared" si="438"/>
        <v>1770.6805100000001</v>
      </c>
      <c r="N263" s="5">
        <f t="shared" si="438"/>
        <v>0</v>
      </c>
      <c r="O263" s="5">
        <f t="shared" si="438"/>
        <v>0</v>
      </c>
      <c r="P263" s="5">
        <f t="shared" si="438"/>
        <v>0</v>
      </c>
      <c r="Q263" s="5">
        <f t="shared" si="438"/>
        <v>339.77923300000003</v>
      </c>
      <c r="R263" s="5">
        <f t="shared" si="438"/>
        <v>1186.8345039999999</v>
      </c>
      <c r="S263" s="5">
        <f t="shared" si="438"/>
        <v>28.713737999999999</v>
      </c>
      <c r="T263" s="5">
        <f t="shared" si="438"/>
        <v>2651.235142</v>
      </c>
      <c r="U263" s="5">
        <f t="shared" si="438"/>
        <v>0</v>
      </c>
      <c r="V263" s="5">
        <f t="shared" si="438"/>
        <v>20032.617878000001</v>
      </c>
      <c r="W263" s="5">
        <f t="shared" si="438"/>
        <v>990.62396100000001</v>
      </c>
      <c r="X263" s="5">
        <f t="shared" si="438"/>
        <v>0</v>
      </c>
      <c r="Y263" s="5">
        <f t="shared" si="438"/>
        <v>0</v>
      </c>
      <c r="Z263" s="5">
        <f t="shared" si="438"/>
        <v>0</v>
      </c>
      <c r="AA263" s="5">
        <f t="shared" si="438"/>
        <v>0</v>
      </c>
      <c r="AB263" s="5">
        <f t="shared" si="438"/>
        <v>0</v>
      </c>
      <c r="AC263" s="56"/>
      <c r="AD263" s="23"/>
    </row>
    <row r="264" spans="1:30" s="14" customFormat="1">
      <c r="A264" s="78" t="s">
        <v>76</v>
      </c>
      <c r="B264" s="26">
        <f>32831765.3004/2</f>
        <v>16415882.6502</v>
      </c>
      <c r="C264" s="134">
        <f t="shared" si="306"/>
        <v>1367990.22</v>
      </c>
      <c r="D264" s="35">
        <v>1.6299999999999999E-2</v>
      </c>
      <c r="E264" s="35">
        <v>0.14269999999999999</v>
      </c>
      <c r="F264" s="35">
        <v>5.8900000000000001E-2</v>
      </c>
      <c r="G264" s="35">
        <v>7.6200000000000004E-2</v>
      </c>
      <c r="H264" s="35">
        <v>3.9600000000000003E-2</v>
      </c>
      <c r="I264" s="35">
        <v>0.12470000000000001</v>
      </c>
      <c r="J264" s="35">
        <v>2.0400000000000001E-2</v>
      </c>
      <c r="K264" s="35">
        <v>3.1199999999999999E-2</v>
      </c>
      <c r="L264" s="35">
        <v>1.6199999999999999E-2</v>
      </c>
      <c r="M264" s="35">
        <v>2.53E-2</v>
      </c>
      <c r="N264" s="35">
        <v>0.14849999999999999</v>
      </c>
      <c r="O264" s="35">
        <v>2.2599999999999999E-2</v>
      </c>
      <c r="P264" s="35">
        <v>0</v>
      </c>
      <c r="Q264" s="35">
        <v>3.78E-2</v>
      </c>
      <c r="R264" s="35">
        <v>1.8100000000000002E-2</v>
      </c>
      <c r="S264" s="35">
        <v>4.1000000000000003E-3</v>
      </c>
      <c r="T264" s="35">
        <v>5.04E-2</v>
      </c>
      <c r="U264" s="35">
        <v>1.7500000000000002E-2</v>
      </c>
      <c r="V264" s="35">
        <v>3.6200000000000003E-2</v>
      </c>
      <c r="W264" s="35">
        <v>4.8500000000000001E-2</v>
      </c>
      <c r="X264" s="35">
        <v>6.1600000000000002E-2</v>
      </c>
      <c r="Y264" s="35">
        <v>2.5000000000000001E-3</v>
      </c>
      <c r="Z264" s="4">
        <v>0</v>
      </c>
      <c r="AA264" s="4">
        <v>6.9999999999999999E-4</v>
      </c>
      <c r="AB264" s="4">
        <v>0</v>
      </c>
      <c r="AC264" s="56"/>
      <c r="AD264" s="23"/>
    </row>
    <row r="265" spans="1:30" s="14" customFormat="1">
      <c r="A265" s="79"/>
      <c r="B265" s="27"/>
      <c r="C265" s="134"/>
      <c r="D265" s="5">
        <f t="shared" ref="D265" si="439">$C264*D264</f>
        <v>22298.240585999996</v>
      </c>
      <c r="E265" s="5">
        <f t="shared" ref="E265" si="440">$C264*E264</f>
        <v>195212.204394</v>
      </c>
      <c r="F265" s="5">
        <f t="shared" ref="F265:O265" si="441">$C264*F264</f>
        <v>80574.623957999996</v>
      </c>
      <c r="G265" s="5">
        <f t="shared" si="441"/>
        <v>104240.854764</v>
      </c>
      <c r="H265" s="5">
        <f t="shared" si="441"/>
        <v>54172.412712000005</v>
      </c>
      <c r="I265" s="5">
        <f t="shared" si="441"/>
        <v>170588.38043399999</v>
      </c>
      <c r="J265" s="5">
        <f t="shared" si="441"/>
        <v>27907.000488000001</v>
      </c>
      <c r="K265" s="5">
        <f t="shared" si="441"/>
        <v>42681.294863999996</v>
      </c>
      <c r="L265" s="5">
        <f t="shared" si="441"/>
        <v>22161.441563999997</v>
      </c>
      <c r="M265" s="5">
        <f t="shared" si="441"/>
        <v>34610.152565999997</v>
      </c>
      <c r="N265" s="5">
        <f t="shared" si="441"/>
        <v>203146.54767</v>
      </c>
      <c r="O265" s="5">
        <f t="shared" si="441"/>
        <v>30916.578971999996</v>
      </c>
      <c r="P265" s="5">
        <f t="shared" ref="P265" si="442">$C264*P264</f>
        <v>0</v>
      </c>
      <c r="Q265" s="5">
        <f t="shared" ref="Q265" si="443">$C264*Q264</f>
        <v>51710.030315999997</v>
      </c>
      <c r="R265" s="5">
        <f t="shared" ref="R265:AB265" si="444">$C264*R264</f>
        <v>24760.622982000001</v>
      </c>
      <c r="S265" s="5">
        <f t="shared" si="444"/>
        <v>5608.7599020000007</v>
      </c>
      <c r="T265" s="5">
        <f t="shared" si="444"/>
        <v>68946.707087999996</v>
      </c>
      <c r="U265" s="5">
        <f t="shared" si="444"/>
        <v>23939.828850000002</v>
      </c>
      <c r="V265" s="5">
        <f t="shared" si="444"/>
        <v>49521.245964000002</v>
      </c>
      <c r="W265" s="5">
        <f t="shared" si="444"/>
        <v>66347.525670000003</v>
      </c>
      <c r="X265" s="5">
        <f t="shared" si="444"/>
        <v>84268.197551999998</v>
      </c>
      <c r="Y265" s="5">
        <f t="shared" si="444"/>
        <v>3419.9755500000001</v>
      </c>
      <c r="Z265" s="5">
        <f t="shared" si="444"/>
        <v>0</v>
      </c>
      <c r="AA265" s="5">
        <f t="shared" si="444"/>
        <v>957.59315400000003</v>
      </c>
      <c r="AB265" s="5">
        <f t="shared" si="444"/>
        <v>0</v>
      </c>
      <c r="AC265" s="56"/>
      <c r="AD265" s="23"/>
    </row>
    <row r="266" spans="1:30" s="14" customFormat="1">
      <c r="A266" s="78" t="s">
        <v>409</v>
      </c>
      <c r="B266" s="26">
        <f>32831765.3004/2</f>
        <v>16415882.6502</v>
      </c>
      <c r="C266" s="134">
        <f t="shared" si="306"/>
        <v>1367990.22</v>
      </c>
      <c r="D266" s="4"/>
      <c r="E266" s="4"/>
      <c r="F266" s="4">
        <v>0.159</v>
      </c>
      <c r="G266" s="4"/>
      <c r="H266" s="4">
        <v>8.5099999999999995E-2</v>
      </c>
      <c r="I266" s="4"/>
      <c r="J266" s="4"/>
      <c r="K266" s="4"/>
      <c r="L266" s="4"/>
      <c r="M266" s="4">
        <v>0</v>
      </c>
      <c r="N266" s="4">
        <v>0.67910000000000004</v>
      </c>
      <c r="O266" s="4"/>
      <c r="P266" s="4"/>
      <c r="Q266" s="4"/>
      <c r="R266" s="4"/>
      <c r="S266" s="4"/>
      <c r="T266" s="4"/>
      <c r="U266" s="4"/>
      <c r="V266" s="4">
        <v>7.6799999999999993E-2</v>
      </c>
      <c r="W266" s="4"/>
      <c r="X266" s="4"/>
      <c r="Y266" s="4"/>
      <c r="Z266" s="4"/>
      <c r="AA266" s="4"/>
      <c r="AB266" s="4"/>
      <c r="AC266" s="56"/>
      <c r="AD266" s="23"/>
    </row>
    <row r="267" spans="1:30" s="14" customFormat="1">
      <c r="A267" s="79"/>
      <c r="B267" s="9"/>
      <c r="C267" s="134"/>
      <c r="D267" s="5">
        <f t="shared" ref="D267" si="445">$C266*D266</f>
        <v>0</v>
      </c>
      <c r="E267" s="5">
        <f t="shared" ref="E267" si="446">$C266*E266</f>
        <v>0</v>
      </c>
      <c r="F267" s="5">
        <f t="shared" ref="F267:O267" si="447">$C266*F266</f>
        <v>217510.44498</v>
      </c>
      <c r="G267" s="5">
        <f t="shared" si="447"/>
        <v>0</v>
      </c>
      <c r="H267" s="5">
        <f t="shared" si="447"/>
        <v>116415.96772199999</v>
      </c>
      <c r="I267" s="5">
        <f t="shared" si="447"/>
        <v>0</v>
      </c>
      <c r="J267" s="5">
        <f t="shared" si="447"/>
        <v>0</v>
      </c>
      <c r="K267" s="5">
        <f t="shared" si="447"/>
        <v>0</v>
      </c>
      <c r="L267" s="5">
        <f t="shared" si="447"/>
        <v>0</v>
      </c>
      <c r="M267" s="5">
        <f t="shared" si="447"/>
        <v>0</v>
      </c>
      <c r="N267" s="5">
        <f t="shared" si="447"/>
        <v>929002.15840200009</v>
      </c>
      <c r="O267" s="5">
        <f t="shared" si="447"/>
        <v>0</v>
      </c>
      <c r="P267" s="5">
        <f t="shared" ref="P267" si="448">$C266*P266</f>
        <v>0</v>
      </c>
      <c r="Q267" s="5">
        <f t="shared" ref="Q267" si="449">$C266*Q266</f>
        <v>0</v>
      </c>
      <c r="R267" s="5">
        <f t="shared" ref="R267:AB267" si="450">$C266*R266</f>
        <v>0</v>
      </c>
      <c r="S267" s="5">
        <f t="shared" si="450"/>
        <v>0</v>
      </c>
      <c r="T267" s="5">
        <f t="shared" si="450"/>
        <v>0</v>
      </c>
      <c r="U267" s="5">
        <f t="shared" si="450"/>
        <v>0</v>
      </c>
      <c r="V267" s="5">
        <f t="shared" si="450"/>
        <v>105061.64889599998</v>
      </c>
      <c r="W267" s="5">
        <f t="shared" si="450"/>
        <v>0</v>
      </c>
      <c r="X267" s="5">
        <f t="shared" si="450"/>
        <v>0</v>
      </c>
      <c r="Y267" s="5">
        <f t="shared" si="450"/>
        <v>0</v>
      </c>
      <c r="Z267" s="5">
        <f t="shared" si="450"/>
        <v>0</v>
      </c>
      <c r="AA267" s="5">
        <f t="shared" si="450"/>
        <v>0</v>
      </c>
      <c r="AB267" s="5">
        <f t="shared" si="450"/>
        <v>0</v>
      </c>
      <c r="AC267" s="56"/>
      <c r="AD267" s="23"/>
    </row>
    <row r="268" spans="1:30" s="14" customFormat="1">
      <c r="A268" s="78" t="s">
        <v>77</v>
      </c>
      <c r="B268" s="26">
        <f>11433.3837/2</f>
        <v>5716.6918500000002</v>
      </c>
      <c r="C268" s="134">
        <f t="shared" si="306"/>
        <v>476.39</v>
      </c>
      <c r="D268" s="35">
        <v>1.6299999999999999E-2</v>
      </c>
      <c r="E268" s="35">
        <v>0.14269999999999999</v>
      </c>
      <c r="F268" s="35">
        <v>5.8900000000000001E-2</v>
      </c>
      <c r="G268" s="35">
        <v>7.6200000000000004E-2</v>
      </c>
      <c r="H268" s="35">
        <v>3.9600000000000003E-2</v>
      </c>
      <c r="I268" s="35">
        <v>0.12470000000000001</v>
      </c>
      <c r="J268" s="35">
        <v>2.0400000000000001E-2</v>
      </c>
      <c r="K268" s="35">
        <v>3.1199999999999999E-2</v>
      </c>
      <c r="L268" s="35">
        <v>1.6199999999999999E-2</v>
      </c>
      <c r="M268" s="35">
        <v>2.53E-2</v>
      </c>
      <c r="N268" s="35">
        <v>0.14849999999999999</v>
      </c>
      <c r="O268" s="35">
        <v>2.2599999999999999E-2</v>
      </c>
      <c r="P268" s="35">
        <v>0</v>
      </c>
      <c r="Q268" s="35">
        <v>3.78E-2</v>
      </c>
      <c r="R268" s="35">
        <v>1.8100000000000002E-2</v>
      </c>
      <c r="S268" s="35">
        <v>4.1000000000000003E-3</v>
      </c>
      <c r="T268" s="35">
        <v>5.04E-2</v>
      </c>
      <c r="U268" s="35">
        <v>1.7500000000000002E-2</v>
      </c>
      <c r="V268" s="35">
        <v>3.6200000000000003E-2</v>
      </c>
      <c r="W268" s="35">
        <v>4.8500000000000001E-2</v>
      </c>
      <c r="X268" s="35">
        <v>6.1600000000000002E-2</v>
      </c>
      <c r="Y268" s="35">
        <v>2.5000000000000001E-3</v>
      </c>
      <c r="Z268" s="4">
        <v>0</v>
      </c>
      <c r="AA268" s="4">
        <v>6.9999999999999999E-4</v>
      </c>
      <c r="AB268" s="4">
        <v>0</v>
      </c>
      <c r="AC268" s="56"/>
      <c r="AD268" s="23"/>
    </row>
    <row r="269" spans="1:30" s="14" customFormat="1">
      <c r="A269" s="79"/>
      <c r="B269" s="27"/>
      <c r="C269" s="134"/>
      <c r="D269" s="5">
        <f t="shared" ref="D269" si="451">$C268*D268</f>
        <v>7.7651569999999994</v>
      </c>
      <c r="E269" s="5">
        <f t="shared" ref="E269" si="452">$C268*E268</f>
        <v>67.980852999999996</v>
      </c>
      <c r="F269" s="5">
        <f t="shared" ref="F269:O269" si="453">$C268*F268</f>
        <v>28.059370999999999</v>
      </c>
      <c r="G269" s="5">
        <f t="shared" si="453"/>
        <v>36.300918000000003</v>
      </c>
      <c r="H269" s="5">
        <f t="shared" si="453"/>
        <v>18.865044000000001</v>
      </c>
      <c r="I269" s="5">
        <f t="shared" si="453"/>
        <v>59.405833000000001</v>
      </c>
      <c r="J269" s="5">
        <f t="shared" si="453"/>
        <v>9.718356</v>
      </c>
      <c r="K269" s="5">
        <f t="shared" si="453"/>
        <v>14.863367999999999</v>
      </c>
      <c r="L269" s="5">
        <f t="shared" si="453"/>
        <v>7.7175179999999992</v>
      </c>
      <c r="M269" s="5">
        <f t="shared" si="453"/>
        <v>12.052667</v>
      </c>
      <c r="N269" s="5">
        <f t="shared" si="453"/>
        <v>70.743915000000001</v>
      </c>
      <c r="O269" s="5">
        <f t="shared" si="453"/>
        <v>10.766413999999999</v>
      </c>
      <c r="P269" s="5">
        <f t="shared" ref="P269" si="454">$C268*P268</f>
        <v>0</v>
      </c>
      <c r="Q269" s="5">
        <f t="shared" ref="Q269" si="455">$C268*Q268</f>
        <v>18.007542000000001</v>
      </c>
      <c r="R269" s="5">
        <f t="shared" ref="R269:AB269" si="456">$C268*R268</f>
        <v>8.6226590000000005</v>
      </c>
      <c r="S269" s="5">
        <f t="shared" si="456"/>
        <v>1.9531990000000001</v>
      </c>
      <c r="T269" s="5">
        <f t="shared" si="456"/>
        <v>24.010055999999999</v>
      </c>
      <c r="U269" s="5">
        <f t="shared" si="456"/>
        <v>8.336825000000001</v>
      </c>
      <c r="V269" s="5">
        <f t="shared" si="456"/>
        <v>17.245318000000001</v>
      </c>
      <c r="W269" s="5">
        <f t="shared" si="456"/>
        <v>23.104914999999998</v>
      </c>
      <c r="X269" s="5">
        <f t="shared" si="456"/>
        <v>29.345624000000001</v>
      </c>
      <c r="Y269" s="5">
        <f t="shared" si="456"/>
        <v>1.1909749999999999</v>
      </c>
      <c r="Z269" s="5">
        <f t="shared" si="456"/>
        <v>0</v>
      </c>
      <c r="AA269" s="5">
        <f t="shared" si="456"/>
        <v>0.33347299999999996</v>
      </c>
      <c r="AB269" s="5">
        <f t="shared" si="456"/>
        <v>0</v>
      </c>
      <c r="AC269" s="56"/>
      <c r="AD269" s="23"/>
    </row>
    <row r="270" spans="1:30" s="14" customFormat="1">
      <c r="A270" s="78" t="s">
        <v>410</v>
      </c>
      <c r="B270" s="26">
        <f>11433.3837/2</f>
        <v>5716.6918500000002</v>
      </c>
      <c r="C270" s="134">
        <f t="shared" ref="C270:C332" si="457">ROUND(B270/12,2)</f>
        <v>476.39</v>
      </c>
      <c r="D270" s="4"/>
      <c r="E270" s="4"/>
      <c r="F270" s="4"/>
      <c r="G270" s="4"/>
      <c r="H270" s="4">
        <v>0</v>
      </c>
      <c r="I270" s="4"/>
      <c r="J270" s="4"/>
      <c r="K270" s="4"/>
      <c r="L270" s="4"/>
      <c r="M270" s="4"/>
      <c r="N270" s="4">
        <v>1</v>
      </c>
      <c r="O270" s="4">
        <v>0</v>
      </c>
      <c r="P270" s="4"/>
      <c r="Q270" s="4"/>
      <c r="R270" s="4"/>
      <c r="S270" s="4"/>
      <c r="T270" s="4"/>
      <c r="U270" s="4"/>
      <c r="V270" s="4">
        <v>0</v>
      </c>
      <c r="W270" s="4"/>
      <c r="X270" s="4"/>
      <c r="Y270" s="4"/>
      <c r="Z270" s="4"/>
      <c r="AA270" s="4"/>
      <c r="AB270" s="4"/>
      <c r="AC270" s="56"/>
      <c r="AD270" s="23"/>
    </row>
    <row r="271" spans="1:30" s="14" customFormat="1">
      <c r="A271" s="79"/>
      <c r="B271" s="9"/>
      <c r="C271" s="134"/>
      <c r="D271" s="5">
        <f t="shared" ref="D271" si="458">$C270*D270</f>
        <v>0</v>
      </c>
      <c r="E271" s="5">
        <f t="shared" ref="E271" si="459">$C270*E270</f>
        <v>0</v>
      </c>
      <c r="F271" s="5">
        <f t="shared" ref="F271:O271" si="460">$C270*F270</f>
        <v>0</v>
      </c>
      <c r="G271" s="5">
        <f t="shared" si="460"/>
        <v>0</v>
      </c>
      <c r="H271" s="5">
        <f t="shared" si="460"/>
        <v>0</v>
      </c>
      <c r="I271" s="5">
        <f t="shared" si="460"/>
        <v>0</v>
      </c>
      <c r="J271" s="5">
        <f t="shared" si="460"/>
        <v>0</v>
      </c>
      <c r="K271" s="5">
        <f t="shared" si="460"/>
        <v>0</v>
      </c>
      <c r="L271" s="5">
        <f t="shared" si="460"/>
        <v>0</v>
      </c>
      <c r="M271" s="5">
        <f t="shared" si="460"/>
        <v>0</v>
      </c>
      <c r="N271" s="5">
        <f t="shared" si="460"/>
        <v>476.39</v>
      </c>
      <c r="O271" s="5">
        <f t="shared" si="460"/>
        <v>0</v>
      </c>
      <c r="P271" s="5">
        <f t="shared" ref="P271" si="461">$C270*P270</f>
        <v>0</v>
      </c>
      <c r="Q271" s="5">
        <f t="shared" ref="Q271" si="462">$C270*Q270</f>
        <v>0</v>
      </c>
      <c r="R271" s="5">
        <f t="shared" ref="R271:AB271" si="463">$C270*R270</f>
        <v>0</v>
      </c>
      <c r="S271" s="5">
        <f t="shared" si="463"/>
        <v>0</v>
      </c>
      <c r="T271" s="5">
        <f t="shared" si="463"/>
        <v>0</v>
      </c>
      <c r="U271" s="5">
        <f t="shared" si="463"/>
        <v>0</v>
      </c>
      <c r="V271" s="5">
        <f t="shared" si="463"/>
        <v>0</v>
      </c>
      <c r="W271" s="5">
        <f t="shared" si="463"/>
        <v>0</v>
      </c>
      <c r="X271" s="5">
        <f t="shared" si="463"/>
        <v>0</v>
      </c>
      <c r="Y271" s="5">
        <f t="shared" si="463"/>
        <v>0</v>
      </c>
      <c r="Z271" s="5">
        <f t="shared" si="463"/>
        <v>0</v>
      </c>
      <c r="AA271" s="5">
        <f t="shared" si="463"/>
        <v>0</v>
      </c>
      <c r="AB271" s="5">
        <f t="shared" si="463"/>
        <v>0</v>
      </c>
      <c r="AC271" s="56"/>
      <c r="AD271" s="23"/>
    </row>
    <row r="272" spans="1:30" s="14" customFormat="1">
      <c r="A272" s="78" t="s">
        <v>78</v>
      </c>
      <c r="B272" s="26">
        <f>7926.5221/2</f>
        <v>3963.2610500000001</v>
      </c>
      <c r="C272" s="134">
        <f t="shared" si="457"/>
        <v>330.27</v>
      </c>
      <c r="D272" s="35">
        <v>1.6299999999999999E-2</v>
      </c>
      <c r="E272" s="35">
        <v>0.14269999999999999</v>
      </c>
      <c r="F272" s="35">
        <v>5.8900000000000001E-2</v>
      </c>
      <c r="G272" s="35">
        <v>7.6200000000000004E-2</v>
      </c>
      <c r="H272" s="35">
        <v>3.9600000000000003E-2</v>
      </c>
      <c r="I272" s="35">
        <v>0.12470000000000001</v>
      </c>
      <c r="J272" s="35">
        <v>2.0400000000000001E-2</v>
      </c>
      <c r="K272" s="35">
        <v>3.1199999999999999E-2</v>
      </c>
      <c r="L272" s="35">
        <v>1.6199999999999999E-2</v>
      </c>
      <c r="M272" s="35">
        <v>2.53E-2</v>
      </c>
      <c r="N272" s="35">
        <v>0.14849999999999999</v>
      </c>
      <c r="O272" s="35">
        <v>2.2599999999999999E-2</v>
      </c>
      <c r="P272" s="35">
        <v>0</v>
      </c>
      <c r="Q272" s="35">
        <v>3.78E-2</v>
      </c>
      <c r="R272" s="35">
        <v>1.8100000000000002E-2</v>
      </c>
      <c r="S272" s="35">
        <v>4.1000000000000003E-3</v>
      </c>
      <c r="T272" s="35">
        <v>5.04E-2</v>
      </c>
      <c r="U272" s="35">
        <v>1.7500000000000002E-2</v>
      </c>
      <c r="V272" s="35">
        <v>3.6200000000000003E-2</v>
      </c>
      <c r="W272" s="35">
        <v>4.8500000000000001E-2</v>
      </c>
      <c r="X272" s="35">
        <v>6.1600000000000002E-2</v>
      </c>
      <c r="Y272" s="35">
        <v>2.5000000000000001E-3</v>
      </c>
      <c r="Z272" s="4">
        <v>0</v>
      </c>
      <c r="AA272" s="4">
        <v>6.9999999999999999E-4</v>
      </c>
      <c r="AB272" s="4">
        <v>0</v>
      </c>
      <c r="AC272" s="56"/>
      <c r="AD272" s="23"/>
    </row>
    <row r="273" spans="1:30" s="14" customFormat="1">
      <c r="A273" s="79"/>
      <c r="B273" s="27"/>
      <c r="C273" s="134"/>
      <c r="D273" s="5">
        <f t="shared" ref="D273" si="464">$C272*D272</f>
        <v>5.3834009999999992</v>
      </c>
      <c r="E273" s="5">
        <f t="shared" ref="E273" si="465">$C272*E272</f>
        <v>47.129528999999998</v>
      </c>
      <c r="F273" s="5">
        <f t="shared" ref="F273:O273" si="466">$C272*F272</f>
        <v>19.452902999999999</v>
      </c>
      <c r="G273" s="5">
        <f t="shared" si="466"/>
        <v>25.166574000000001</v>
      </c>
      <c r="H273" s="5">
        <f t="shared" si="466"/>
        <v>13.078692</v>
      </c>
      <c r="I273" s="5">
        <f t="shared" si="466"/>
        <v>41.184669</v>
      </c>
      <c r="J273" s="5">
        <f t="shared" si="466"/>
        <v>6.7375080000000001</v>
      </c>
      <c r="K273" s="5">
        <f t="shared" si="466"/>
        <v>10.304423999999999</v>
      </c>
      <c r="L273" s="5">
        <f t="shared" si="466"/>
        <v>5.3503739999999995</v>
      </c>
      <c r="M273" s="5">
        <f t="shared" si="466"/>
        <v>8.3558310000000002</v>
      </c>
      <c r="N273" s="5">
        <f t="shared" si="466"/>
        <v>49.045094999999996</v>
      </c>
      <c r="O273" s="5">
        <f t="shared" si="466"/>
        <v>7.4641019999999987</v>
      </c>
      <c r="P273" s="5">
        <f t="shared" ref="P273" si="467">$C272*P272</f>
        <v>0</v>
      </c>
      <c r="Q273" s="5">
        <f t="shared" ref="Q273" si="468">$C272*Q272</f>
        <v>12.484205999999999</v>
      </c>
      <c r="R273" s="5">
        <f t="shared" ref="R273:AB273" si="469">$C272*R272</f>
        <v>5.977887</v>
      </c>
      <c r="S273" s="5">
        <f t="shared" si="469"/>
        <v>1.3541069999999999</v>
      </c>
      <c r="T273" s="5">
        <f t="shared" si="469"/>
        <v>16.645607999999999</v>
      </c>
      <c r="U273" s="5">
        <f t="shared" si="469"/>
        <v>5.779725</v>
      </c>
      <c r="V273" s="5">
        <f t="shared" si="469"/>
        <v>11.955774</v>
      </c>
      <c r="W273" s="5">
        <f t="shared" si="469"/>
        <v>16.018094999999999</v>
      </c>
      <c r="X273" s="5">
        <f t="shared" si="469"/>
        <v>20.344632000000001</v>
      </c>
      <c r="Y273" s="5">
        <f t="shared" si="469"/>
        <v>0.82567499999999994</v>
      </c>
      <c r="Z273" s="5">
        <f t="shared" si="469"/>
        <v>0</v>
      </c>
      <c r="AA273" s="5">
        <f t="shared" si="469"/>
        <v>0.23118899999999998</v>
      </c>
      <c r="AB273" s="5">
        <f t="shared" si="469"/>
        <v>0</v>
      </c>
      <c r="AC273" s="56"/>
      <c r="AD273" s="23"/>
    </row>
    <row r="274" spans="1:30" s="14" customFormat="1">
      <c r="A274" s="78" t="s">
        <v>411</v>
      </c>
      <c r="B274" s="26">
        <f>7926.5221/2</f>
        <v>3963.2610500000001</v>
      </c>
      <c r="C274" s="134">
        <f t="shared" si="457"/>
        <v>330.27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>
        <v>1</v>
      </c>
      <c r="O274" s="4"/>
      <c r="P274" s="4"/>
      <c r="Q274" s="4"/>
      <c r="R274" s="4"/>
      <c r="S274" s="4"/>
      <c r="T274" s="4"/>
      <c r="U274" s="4"/>
      <c r="V274" s="4">
        <v>0</v>
      </c>
      <c r="W274" s="4"/>
      <c r="X274" s="4"/>
      <c r="Y274" s="4"/>
      <c r="Z274" s="4"/>
      <c r="AA274" s="4"/>
      <c r="AB274" s="4"/>
      <c r="AC274" s="56"/>
      <c r="AD274" s="23"/>
    </row>
    <row r="275" spans="1:30" s="14" customFormat="1">
      <c r="A275" s="79"/>
      <c r="B275" s="9"/>
      <c r="C275" s="134"/>
      <c r="D275" s="5">
        <f t="shared" ref="D275" si="470">$C274*D274</f>
        <v>0</v>
      </c>
      <c r="E275" s="5">
        <f t="shared" ref="E275" si="471">$C274*E274</f>
        <v>0</v>
      </c>
      <c r="F275" s="5">
        <f t="shared" ref="F275:O275" si="472">$C274*F274</f>
        <v>0</v>
      </c>
      <c r="G275" s="5">
        <f t="shared" si="472"/>
        <v>0</v>
      </c>
      <c r="H275" s="5">
        <f t="shared" si="472"/>
        <v>0</v>
      </c>
      <c r="I275" s="5">
        <f t="shared" si="472"/>
        <v>0</v>
      </c>
      <c r="J275" s="5">
        <f t="shared" si="472"/>
        <v>0</v>
      </c>
      <c r="K275" s="5">
        <f t="shared" si="472"/>
        <v>0</v>
      </c>
      <c r="L275" s="5">
        <f t="shared" si="472"/>
        <v>0</v>
      </c>
      <c r="M275" s="5">
        <f t="shared" si="472"/>
        <v>0</v>
      </c>
      <c r="N275" s="5">
        <f t="shared" si="472"/>
        <v>330.27</v>
      </c>
      <c r="O275" s="5">
        <f t="shared" si="472"/>
        <v>0</v>
      </c>
      <c r="P275" s="5">
        <f t="shared" ref="P275" si="473">$C274*P274</f>
        <v>0</v>
      </c>
      <c r="Q275" s="5">
        <f t="shared" ref="Q275" si="474">$C274*Q274</f>
        <v>0</v>
      </c>
      <c r="R275" s="5">
        <f t="shared" ref="R275:AB275" si="475">$C274*R274</f>
        <v>0</v>
      </c>
      <c r="S275" s="5">
        <f t="shared" si="475"/>
        <v>0</v>
      </c>
      <c r="T275" s="5">
        <f t="shared" si="475"/>
        <v>0</v>
      </c>
      <c r="U275" s="5">
        <f t="shared" si="475"/>
        <v>0</v>
      </c>
      <c r="V275" s="5">
        <f t="shared" si="475"/>
        <v>0</v>
      </c>
      <c r="W275" s="5">
        <f t="shared" si="475"/>
        <v>0</v>
      </c>
      <c r="X275" s="5">
        <f t="shared" si="475"/>
        <v>0</v>
      </c>
      <c r="Y275" s="5">
        <f t="shared" si="475"/>
        <v>0</v>
      </c>
      <c r="Z275" s="5">
        <f t="shared" si="475"/>
        <v>0</v>
      </c>
      <c r="AA275" s="5">
        <f t="shared" si="475"/>
        <v>0</v>
      </c>
      <c r="AB275" s="5">
        <f t="shared" si="475"/>
        <v>0</v>
      </c>
      <c r="AC275" s="56"/>
      <c r="AD275" s="23"/>
    </row>
    <row r="276" spans="1:30" s="14" customFormat="1">
      <c r="A276" s="78" t="s">
        <v>79</v>
      </c>
      <c r="B276" s="26">
        <v>1590243.6836000001</v>
      </c>
      <c r="C276" s="134">
        <f t="shared" si="457"/>
        <v>132520.31</v>
      </c>
      <c r="D276" s="7"/>
      <c r="E276" s="7"/>
      <c r="F276" s="7"/>
      <c r="G276" s="7"/>
      <c r="H276" s="7">
        <v>7.5600000000000001E-2</v>
      </c>
      <c r="I276" s="7"/>
      <c r="J276" s="7"/>
      <c r="K276" s="7"/>
      <c r="L276" s="7"/>
      <c r="M276" s="7">
        <v>1.03E-2</v>
      </c>
      <c r="N276" s="7">
        <v>0.78210000000000002</v>
      </c>
      <c r="O276" s="7"/>
      <c r="P276" s="7"/>
      <c r="Q276" s="7"/>
      <c r="R276" s="7">
        <v>7.7000000000000002E-3</v>
      </c>
      <c r="S276" s="7"/>
      <c r="T276" s="7">
        <v>1.3899999999999999E-2</v>
      </c>
      <c r="U276" s="7"/>
      <c r="V276" s="7">
        <v>0.1104</v>
      </c>
      <c r="W276" s="7"/>
      <c r="X276" s="7"/>
      <c r="Y276" s="7"/>
      <c r="Z276" s="7"/>
      <c r="AA276" s="7"/>
      <c r="AB276" s="7"/>
      <c r="AC276" s="56"/>
      <c r="AD276" s="23"/>
    </row>
    <row r="277" spans="1:30" s="14" customFormat="1">
      <c r="A277" s="79"/>
      <c r="B277" s="174"/>
      <c r="C277" s="134"/>
      <c r="D277" s="5">
        <f t="shared" ref="D277" si="476">$C276*D276</f>
        <v>0</v>
      </c>
      <c r="E277" s="5">
        <f t="shared" ref="E277" si="477">$C276*E276</f>
        <v>0</v>
      </c>
      <c r="F277" s="5">
        <f t="shared" ref="F277:AB277" si="478">$C276*F276</f>
        <v>0</v>
      </c>
      <c r="G277" s="5">
        <f t="shared" si="478"/>
        <v>0</v>
      </c>
      <c r="H277" s="5">
        <f t="shared" si="478"/>
        <v>10018.535436</v>
      </c>
      <c r="I277" s="5">
        <f t="shared" si="478"/>
        <v>0</v>
      </c>
      <c r="J277" s="5">
        <f t="shared" si="478"/>
        <v>0</v>
      </c>
      <c r="K277" s="5">
        <f t="shared" si="478"/>
        <v>0</v>
      </c>
      <c r="L277" s="5">
        <f t="shared" si="478"/>
        <v>0</v>
      </c>
      <c r="M277" s="5">
        <f t="shared" si="478"/>
        <v>1364.9591929999999</v>
      </c>
      <c r="N277" s="5">
        <f t="shared" si="478"/>
        <v>103644.13445100001</v>
      </c>
      <c r="O277" s="5">
        <f t="shared" si="478"/>
        <v>0</v>
      </c>
      <c r="P277" s="5">
        <f t="shared" si="478"/>
        <v>0</v>
      </c>
      <c r="Q277" s="5">
        <f t="shared" si="478"/>
        <v>0</v>
      </c>
      <c r="R277" s="5">
        <f t="shared" si="478"/>
        <v>1020.406387</v>
      </c>
      <c r="S277" s="5">
        <f t="shared" si="478"/>
        <v>0</v>
      </c>
      <c r="T277" s="5">
        <f t="shared" si="478"/>
        <v>1842.0323089999999</v>
      </c>
      <c r="U277" s="5">
        <f t="shared" si="478"/>
        <v>0</v>
      </c>
      <c r="V277" s="5">
        <f t="shared" si="478"/>
        <v>14630.242224</v>
      </c>
      <c r="W277" s="5">
        <f t="shared" si="478"/>
        <v>0</v>
      </c>
      <c r="X277" s="5">
        <f t="shared" si="478"/>
        <v>0</v>
      </c>
      <c r="Y277" s="5">
        <f t="shared" si="478"/>
        <v>0</v>
      </c>
      <c r="Z277" s="5">
        <f t="shared" si="478"/>
        <v>0</v>
      </c>
      <c r="AA277" s="5">
        <f t="shared" si="478"/>
        <v>0</v>
      </c>
      <c r="AB277" s="5">
        <f t="shared" si="478"/>
        <v>0</v>
      </c>
      <c r="AC277" s="56"/>
      <c r="AD277" s="23"/>
    </row>
    <row r="278" spans="1:30" s="14" customFormat="1">
      <c r="A278" s="78" t="s">
        <v>80</v>
      </c>
      <c r="B278" s="26">
        <v>130999.084</v>
      </c>
      <c r="C278" s="134">
        <f t="shared" si="457"/>
        <v>10916.59</v>
      </c>
      <c r="D278" s="7"/>
      <c r="E278" s="7"/>
      <c r="F278" s="7">
        <v>0.3705</v>
      </c>
      <c r="G278" s="7"/>
      <c r="H278" s="7"/>
      <c r="I278" s="7"/>
      <c r="J278" s="7"/>
      <c r="K278" s="7"/>
      <c r="L278" s="7"/>
      <c r="M278" s="7"/>
      <c r="N278" s="7">
        <v>0.62949999999999995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56"/>
      <c r="AD278" s="23"/>
    </row>
    <row r="279" spans="1:30" s="14" customFormat="1">
      <c r="A279" s="79"/>
      <c r="B279" s="174"/>
      <c r="C279" s="134"/>
      <c r="D279" s="5">
        <f t="shared" ref="D279" si="479">$C278*D278</f>
        <v>0</v>
      </c>
      <c r="E279" s="5">
        <f t="shared" ref="E279" si="480">$C278*E278</f>
        <v>0</v>
      </c>
      <c r="F279" s="5">
        <f t="shared" ref="F279:AB279" si="481">$C278*F278</f>
        <v>4044.596595</v>
      </c>
      <c r="G279" s="5">
        <f t="shared" si="481"/>
        <v>0</v>
      </c>
      <c r="H279" s="5">
        <f t="shared" si="481"/>
        <v>0</v>
      </c>
      <c r="I279" s="5">
        <f t="shared" si="481"/>
        <v>0</v>
      </c>
      <c r="J279" s="5">
        <f t="shared" si="481"/>
        <v>0</v>
      </c>
      <c r="K279" s="5">
        <f t="shared" si="481"/>
        <v>0</v>
      </c>
      <c r="L279" s="5">
        <f t="shared" si="481"/>
        <v>0</v>
      </c>
      <c r="M279" s="5">
        <f t="shared" si="481"/>
        <v>0</v>
      </c>
      <c r="N279" s="5">
        <f t="shared" si="481"/>
        <v>6871.9934049999993</v>
      </c>
      <c r="O279" s="5">
        <f t="shared" si="481"/>
        <v>0</v>
      </c>
      <c r="P279" s="5">
        <f t="shared" si="481"/>
        <v>0</v>
      </c>
      <c r="Q279" s="5">
        <f t="shared" si="481"/>
        <v>0</v>
      </c>
      <c r="R279" s="5">
        <f t="shared" si="481"/>
        <v>0</v>
      </c>
      <c r="S279" s="5">
        <f t="shared" si="481"/>
        <v>0</v>
      </c>
      <c r="T279" s="5">
        <f t="shared" si="481"/>
        <v>0</v>
      </c>
      <c r="U279" s="5">
        <f t="shared" si="481"/>
        <v>0</v>
      </c>
      <c r="V279" s="5">
        <f t="shared" si="481"/>
        <v>0</v>
      </c>
      <c r="W279" s="5">
        <f t="shared" si="481"/>
        <v>0</v>
      </c>
      <c r="X279" s="5">
        <f t="shared" si="481"/>
        <v>0</v>
      </c>
      <c r="Y279" s="5">
        <f t="shared" si="481"/>
        <v>0</v>
      </c>
      <c r="Z279" s="5">
        <f t="shared" si="481"/>
        <v>0</v>
      </c>
      <c r="AA279" s="5">
        <f t="shared" si="481"/>
        <v>0</v>
      </c>
      <c r="AB279" s="5">
        <f t="shared" si="481"/>
        <v>0</v>
      </c>
      <c r="AC279" s="56"/>
      <c r="AD279" s="23"/>
    </row>
    <row r="280" spans="1:30" s="14" customFormat="1">
      <c r="A280" s="78" t="s">
        <v>81</v>
      </c>
      <c r="B280" s="26">
        <f>1754.0709/2</f>
        <v>877.03544999999997</v>
      </c>
      <c r="C280" s="134">
        <f t="shared" si="457"/>
        <v>73.09</v>
      </c>
      <c r="D280" s="35">
        <v>1.6299999999999999E-2</v>
      </c>
      <c r="E280" s="35">
        <v>0.14269999999999999</v>
      </c>
      <c r="F280" s="35">
        <v>5.8900000000000001E-2</v>
      </c>
      <c r="G280" s="35">
        <v>7.6200000000000004E-2</v>
      </c>
      <c r="H280" s="35">
        <v>3.9600000000000003E-2</v>
      </c>
      <c r="I280" s="35">
        <v>0.12470000000000001</v>
      </c>
      <c r="J280" s="35">
        <v>2.0400000000000001E-2</v>
      </c>
      <c r="K280" s="35">
        <v>3.1199999999999999E-2</v>
      </c>
      <c r="L280" s="35">
        <v>1.6199999999999999E-2</v>
      </c>
      <c r="M280" s="35">
        <v>2.53E-2</v>
      </c>
      <c r="N280" s="35">
        <v>0.14849999999999999</v>
      </c>
      <c r="O280" s="35">
        <v>2.2599999999999999E-2</v>
      </c>
      <c r="P280" s="35">
        <v>0</v>
      </c>
      <c r="Q280" s="35">
        <v>3.78E-2</v>
      </c>
      <c r="R280" s="35">
        <v>1.8100000000000002E-2</v>
      </c>
      <c r="S280" s="35">
        <v>4.1000000000000003E-3</v>
      </c>
      <c r="T280" s="35">
        <v>5.04E-2</v>
      </c>
      <c r="U280" s="35">
        <v>1.7500000000000002E-2</v>
      </c>
      <c r="V280" s="35">
        <v>3.6200000000000003E-2</v>
      </c>
      <c r="W280" s="35">
        <v>4.8500000000000001E-2</v>
      </c>
      <c r="X280" s="35">
        <v>6.1600000000000002E-2</v>
      </c>
      <c r="Y280" s="35">
        <v>2.5000000000000001E-3</v>
      </c>
      <c r="Z280" s="4">
        <v>0</v>
      </c>
      <c r="AA280" s="4">
        <v>6.9999999999999999E-4</v>
      </c>
      <c r="AB280" s="4">
        <v>0</v>
      </c>
      <c r="AC280" s="56"/>
      <c r="AD280" s="23"/>
    </row>
    <row r="281" spans="1:30" s="14" customFormat="1">
      <c r="A281" s="79"/>
      <c r="B281" s="27"/>
      <c r="C281" s="134"/>
      <c r="D281" s="5">
        <f t="shared" ref="D281" si="482">$C280*D280</f>
        <v>1.1913669999999998</v>
      </c>
      <c r="E281" s="5">
        <f t="shared" ref="E281" si="483">$C280*E280</f>
        <v>10.429943</v>
      </c>
      <c r="F281" s="5">
        <f t="shared" ref="F281:O281" si="484">$C280*F280</f>
        <v>4.3050009999999999</v>
      </c>
      <c r="G281" s="5">
        <f t="shared" si="484"/>
        <v>5.5694580000000009</v>
      </c>
      <c r="H281" s="5">
        <f t="shared" si="484"/>
        <v>2.8943640000000004</v>
      </c>
      <c r="I281" s="5">
        <f t="shared" si="484"/>
        <v>9.1143230000000006</v>
      </c>
      <c r="J281" s="5">
        <f t="shared" si="484"/>
        <v>1.4910360000000003</v>
      </c>
      <c r="K281" s="5">
        <f t="shared" si="484"/>
        <v>2.280408</v>
      </c>
      <c r="L281" s="5">
        <f t="shared" si="484"/>
        <v>1.1840580000000001</v>
      </c>
      <c r="M281" s="5">
        <f t="shared" si="484"/>
        <v>1.8491770000000001</v>
      </c>
      <c r="N281" s="5">
        <f t="shared" si="484"/>
        <v>10.853865000000001</v>
      </c>
      <c r="O281" s="5">
        <f t="shared" si="484"/>
        <v>1.651834</v>
      </c>
      <c r="P281" s="5">
        <f t="shared" ref="P281" si="485">$C280*P280</f>
        <v>0</v>
      </c>
      <c r="Q281" s="5">
        <f t="shared" ref="Q281" si="486">$C280*Q280</f>
        <v>2.7628020000000002</v>
      </c>
      <c r="R281" s="5">
        <f t="shared" ref="R281:AB281" si="487">$C280*R280</f>
        <v>1.3229290000000002</v>
      </c>
      <c r="S281" s="5">
        <f t="shared" si="487"/>
        <v>0.29966900000000002</v>
      </c>
      <c r="T281" s="5">
        <f t="shared" si="487"/>
        <v>3.6837360000000001</v>
      </c>
      <c r="U281" s="5">
        <f t="shared" si="487"/>
        <v>1.2790750000000002</v>
      </c>
      <c r="V281" s="5">
        <f t="shared" si="487"/>
        <v>2.6458580000000005</v>
      </c>
      <c r="W281" s="5">
        <f t="shared" si="487"/>
        <v>3.5448650000000002</v>
      </c>
      <c r="X281" s="5">
        <f t="shared" si="487"/>
        <v>4.5023440000000008</v>
      </c>
      <c r="Y281" s="5">
        <f t="shared" si="487"/>
        <v>0.182725</v>
      </c>
      <c r="Z281" s="5">
        <f t="shared" si="487"/>
        <v>0</v>
      </c>
      <c r="AA281" s="5">
        <f t="shared" si="487"/>
        <v>5.1163E-2</v>
      </c>
      <c r="AB281" s="5">
        <f t="shared" si="487"/>
        <v>0</v>
      </c>
      <c r="AC281" s="56"/>
      <c r="AD281" s="23"/>
    </row>
    <row r="282" spans="1:30" s="14" customFormat="1">
      <c r="A282" s="78" t="s">
        <v>412</v>
      </c>
      <c r="B282" s="26">
        <f>1754.0709/2</f>
        <v>877.03544999999997</v>
      </c>
      <c r="C282" s="134">
        <f t="shared" si="457"/>
        <v>73.09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>
        <v>1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9"/>
      <c r="C283" s="134"/>
      <c r="D283" s="5">
        <f t="shared" ref="D283" si="488">$C282*D282</f>
        <v>0</v>
      </c>
      <c r="E283" s="5">
        <f t="shared" ref="E283" si="489">$C282*E282</f>
        <v>0</v>
      </c>
      <c r="F283" s="5">
        <f t="shared" ref="F283:O283" si="490">$C282*F282</f>
        <v>0</v>
      </c>
      <c r="G283" s="5">
        <f t="shared" si="490"/>
        <v>0</v>
      </c>
      <c r="H283" s="5">
        <f t="shared" si="490"/>
        <v>0</v>
      </c>
      <c r="I283" s="5">
        <f t="shared" si="490"/>
        <v>0</v>
      </c>
      <c r="J283" s="5">
        <f t="shared" si="490"/>
        <v>0</v>
      </c>
      <c r="K283" s="5">
        <f t="shared" si="490"/>
        <v>0</v>
      </c>
      <c r="L283" s="5">
        <f t="shared" si="490"/>
        <v>0</v>
      </c>
      <c r="M283" s="5">
        <f t="shared" si="490"/>
        <v>0</v>
      </c>
      <c r="N283" s="5">
        <f t="shared" si="490"/>
        <v>73.09</v>
      </c>
      <c r="O283" s="5">
        <f t="shared" si="490"/>
        <v>0</v>
      </c>
      <c r="P283" s="5">
        <f t="shared" ref="P283" si="491">$C282*P282</f>
        <v>0</v>
      </c>
      <c r="Q283" s="5">
        <f t="shared" ref="Q283" si="492">$C282*Q282</f>
        <v>0</v>
      </c>
      <c r="R283" s="5">
        <f t="shared" ref="R283:AB283" si="493">$C282*R282</f>
        <v>0</v>
      </c>
      <c r="S283" s="5">
        <f t="shared" si="493"/>
        <v>0</v>
      </c>
      <c r="T283" s="5">
        <f t="shared" si="493"/>
        <v>0</v>
      </c>
      <c r="U283" s="5">
        <f t="shared" si="493"/>
        <v>0</v>
      </c>
      <c r="V283" s="5">
        <f t="shared" si="493"/>
        <v>0</v>
      </c>
      <c r="W283" s="5">
        <f t="shared" si="493"/>
        <v>0</v>
      </c>
      <c r="X283" s="5">
        <f t="shared" si="493"/>
        <v>0</v>
      </c>
      <c r="Y283" s="5">
        <f t="shared" si="493"/>
        <v>0</v>
      </c>
      <c r="Z283" s="5">
        <f t="shared" si="493"/>
        <v>0</v>
      </c>
      <c r="AA283" s="5">
        <f t="shared" si="493"/>
        <v>0</v>
      </c>
      <c r="AB283" s="5">
        <f t="shared" si="493"/>
        <v>0</v>
      </c>
      <c r="AC283" s="56"/>
      <c r="AD283" s="23"/>
    </row>
    <row r="284" spans="1:30" s="14" customFormat="1">
      <c r="A284" s="78" t="s">
        <v>82</v>
      </c>
      <c r="B284" s="26">
        <f>1754.0709/2</f>
        <v>877.03544999999997</v>
      </c>
      <c r="C284" s="134">
        <f t="shared" si="457"/>
        <v>73.09</v>
      </c>
      <c r="D284" s="35">
        <v>1.6299999999999999E-2</v>
      </c>
      <c r="E284" s="35">
        <v>0.14269999999999999</v>
      </c>
      <c r="F284" s="35">
        <v>5.8900000000000001E-2</v>
      </c>
      <c r="G284" s="35">
        <v>7.6200000000000004E-2</v>
      </c>
      <c r="H284" s="35">
        <v>3.9600000000000003E-2</v>
      </c>
      <c r="I284" s="35">
        <v>0.12470000000000001</v>
      </c>
      <c r="J284" s="35">
        <v>2.0400000000000001E-2</v>
      </c>
      <c r="K284" s="35">
        <v>3.1199999999999999E-2</v>
      </c>
      <c r="L284" s="35">
        <v>1.6199999999999999E-2</v>
      </c>
      <c r="M284" s="35">
        <v>2.53E-2</v>
      </c>
      <c r="N284" s="35">
        <v>0.14849999999999999</v>
      </c>
      <c r="O284" s="35">
        <v>2.2599999999999999E-2</v>
      </c>
      <c r="P284" s="35">
        <v>0</v>
      </c>
      <c r="Q284" s="35">
        <v>3.78E-2</v>
      </c>
      <c r="R284" s="35">
        <v>1.8100000000000002E-2</v>
      </c>
      <c r="S284" s="35">
        <v>4.1000000000000003E-3</v>
      </c>
      <c r="T284" s="35">
        <v>5.04E-2</v>
      </c>
      <c r="U284" s="35">
        <v>1.7500000000000002E-2</v>
      </c>
      <c r="V284" s="35">
        <v>3.6200000000000003E-2</v>
      </c>
      <c r="W284" s="35">
        <v>4.8500000000000001E-2</v>
      </c>
      <c r="X284" s="35">
        <v>6.1600000000000002E-2</v>
      </c>
      <c r="Y284" s="35">
        <v>2.5000000000000001E-3</v>
      </c>
      <c r="Z284" s="4">
        <v>0</v>
      </c>
      <c r="AA284" s="4">
        <v>6.9999999999999999E-4</v>
      </c>
      <c r="AB284" s="4">
        <v>0</v>
      </c>
      <c r="AC284" s="56"/>
      <c r="AD284" s="23"/>
    </row>
    <row r="285" spans="1:30" s="14" customFormat="1">
      <c r="A285" s="79"/>
      <c r="B285" s="27"/>
      <c r="C285" s="134"/>
      <c r="D285" s="5">
        <f t="shared" ref="D285" si="494">$C284*D284</f>
        <v>1.1913669999999998</v>
      </c>
      <c r="E285" s="5">
        <f t="shared" ref="E285" si="495">$C284*E284</f>
        <v>10.429943</v>
      </c>
      <c r="F285" s="5">
        <f t="shared" ref="F285:O285" si="496">$C284*F284</f>
        <v>4.3050009999999999</v>
      </c>
      <c r="G285" s="5">
        <f t="shared" si="496"/>
        <v>5.5694580000000009</v>
      </c>
      <c r="H285" s="5">
        <f t="shared" si="496"/>
        <v>2.8943640000000004</v>
      </c>
      <c r="I285" s="5">
        <f t="shared" si="496"/>
        <v>9.1143230000000006</v>
      </c>
      <c r="J285" s="5">
        <f t="shared" si="496"/>
        <v>1.4910360000000003</v>
      </c>
      <c r="K285" s="5">
        <f t="shared" si="496"/>
        <v>2.280408</v>
      </c>
      <c r="L285" s="5">
        <f t="shared" si="496"/>
        <v>1.1840580000000001</v>
      </c>
      <c r="M285" s="5">
        <f t="shared" si="496"/>
        <v>1.8491770000000001</v>
      </c>
      <c r="N285" s="5">
        <f t="shared" si="496"/>
        <v>10.853865000000001</v>
      </c>
      <c r="O285" s="5">
        <f t="shared" si="496"/>
        <v>1.651834</v>
      </c>
      <c r="P285" s="5">
        <f t="shared" ref="P285" si="497">$C284*P284</f>
        <v>0</v>
      </c>
      <c r="Q285" s="5">
        <f t="shared" ref="Q285" si="498">$C284*Q284</f>
        <v>2.7628020000000002</v>
      </c>
      <c r="R285" s="5">
        <f t="shared" ref="R285:AB285" si="499">$C284*R284</f>
        <v>1.3229290000000002</v>
      </c>
      <c r="S285" s="5">
        <f t="shared" si="499"/>
        <v>0.29966900000000002</v>
      </c>
      <c r="T285" s="5">
        <f t="shared" si="499"/>
        <v>3.6837360000000001</v>
      </c>
      <c r="U285" s="5">
        <f t="shared" si="499"/>
        <v>1.2790750000000002</v>
      </c>
      <c r="V285" s="5">
        <f t="shared" si="499"/>
        <v>2.6458580000000005</v>
      </c>
      <c r="W285" s="5">
        <f t="shared" si="499"/>
        <v>3.5448650000000002</v>
      </c>
      <c r="X285" s="5">
        <f t="shared" si="499"/>
        <v>4.5023440000000008</v>
      </c>
      <c r="Y285" s="5">
        <f t="shared" si="499"/>
        <v>0.182725</v>
      </c>
      <c r="Z285" s="5">
        <f t="shared" si="499"/>
        <v>0</v>
      </c>
      <c r="AA285" s="5">
        <f t="shared" si="499"/>
        <v>5.1163E-2</v>
      </c>
      <c r="AB285" s="5">
        <f t="shared" si="499"/>
        <v>0</v>
      </c>
      <c r="AC285" s="56"/>
      <c r="AD285" s="23"/>
    </row>
    <row r="286" spans="1:30" s="14" customFormat="1">
      <c r="A286" s="78" t="s">
        <v>413</v>
      </c>
      <c r="B286" s="26">
        <f>1754.0709/2</f>
        <v>877.03544999999997</v>
      </c>
      <c r="C286" s="134">
        <f t="shared" si="457"/>
        <v>73.09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>
        <v>1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9"/>
      <c r="C287" s="134"/>
      <c r="D287" s="5">
        <f t="shared" ref="D287" si="500">$C286*D286</f>
        <v>0</v>
      </c>
      <c r="E287" s="5">
        <f t="shared" ref="E287" si="501">$C286*E286</f>
        <v>0</v>
      </c>
      <c r="F287" s="5">
        <f t="shared" ref="F287:O287" si="502">$C286*F286</f>
        <v>0</v>
      </c>
      <c r="G287" s="5">
        <f t="shared" si="502"/>
        <v>0</v>
      </c>
      <c r="H287" s="5">
        <f t="shared" si="502"/>
        <v>0</v>
      </c>
      <c r="I287" s="5">
        <f t="shared" si="502"/>
        <v>0</v>
      </c>
      <c r="J287" s="5">
        <f t="shared" si="502"/>
        <v>0</v>
      </c>
      <c r="K287" s="5">
        <f t="shared" si="502"/>
        <v>0</v>
      </c>
      <c r="L287" s="5">
        <f t="shared" si="502"/>
        <v>0</v>
      </c>
      <c r="M287" s="5">
        <f t="shared" si="502"/>
        <v>0</v>
      </c>
      <c r="N287" s="5">
        <f t="shared" si="502"/>
        <v>73.09</v>
      </c>
      <c r="O287" s="5">
        <f t="shared" si="502"/>
        <v>0</v>
      </c>
      <c r="P287" s="5">
        <f t="shared" ref="P287" si="503">$C286*P286</f>
        <v>0</v>
      </c>
      <c r="Q287" s="5">
        <f t="shared" ref="Q287" si="504">$C286*Q286</f>
        <v>0</v>
      </c>
      <c r="R287" s="5">
        <f t="shared" ref="R287:AB287" si="505">$C286*R286</f>
        <v>0</v>
      </c>
      <c r="S287" s="5">
        <f t="shared" si="505"/>
        <v>0</v>
      </c>
      <c r="T287" s="5">
        <f t="shared" si="505"/>
        <v>0</v>
      </c>
      <c r="U287" s="5">
        <f t="shared" si="505"/>
        <v>0</v>
      </c>
      <c r="V287" s="5">
        <f t="shared" si="505"/>
        <v>0</v>
      </c>
      <c r="W287" s="5">
        <f t="shared" si="505"/>
        <v>0</v>
      </c>
      <c r="X287" s="5">
        <f t="shared" si="505"/>
        <v>0</v>
      </c>
      <c r="Y287" s="5">
        <f t="shared" si="505"/>
        <v>0</v>
      </c>
      <c r="Z287" s="5">
        <f t="shared" si="505"/>
        <v>0</v>
      </c>
      <c r="AA287" s="5">
        <f t="shared" si="505"/>
        <v>0</v>
      </c>
      <c r="AB287" s="5">
        <f t="shared" si="505"/>
        <v>0</v>
      </c>
      <c r="AC287" s="56"/>
      <c r="AD287" s="23"/>
    </row>
    <row r="288" spans="1:30" s="14" customFormat="1">
      <c r="A288" s="78" t="s">
        <v>83</v>
      </c>
      <c r="B288" s="26">
        <f>92550.14/2</f>
        <v>46275.07</v>
      </c>
      <c r="C288" s="134">
        <f t="shared" si="457"/>
        <v>3856.26</v>
      </c>
      <c r="D288" s="35">
        <v>1.6299999999999999E-2</v>
      </c>
      <c r="E288" s="35">
        <v>0.14269999999999999</v>
      </c>
      <c r="F288" s="35">
        <v>5.8900000000000001E-2</v>
      </c>
      <c r="G288" s="35">
        <v>7.6200000000000004E-2</v>
      </c>
      <c r="H288" s="35">
        <v>3.9600000000000003E-2</v>
      </c>
      <c r="I288" s="35">
        <v>0.12470000000000001</v>
      </c>
      <c r="J288" s="35">
        <v>2.0400000000000001E-2</v>
      </c>
      <c r="K288" s="35">
        <v>3.1199999999999999E-2</v>
      </c>
      <c r="L288" s="35">
        <v>1.6199999999999999E-2</v>
      </c>
      <c r="M288" s="35">
        <v>2.53E-2</v>
      </c>
      <c r="N288" s="35">
        <v>0.14849999999999999</v>
      </c>
      <c r="O288" s="35">
        <v>2.2599999999999999E-2</v>
      </c>
      <c r="P288" s="35">
        <v>0</v>
      </c>
      <c r="Q288" s="35">
        <v>3.78E-2</v>
      </c>
      <c r="R288" s="35">
        <v>1.8100000000000002E-2</v>
      </c>
      <c r="S288" s="35">
        <v>4.1000000000000003E-3</v>
      </c>
      <c r="T288" s="35">
        <v>5.04E-2</v>
      </c>
      <c r="U288" s="35">
        <v>1.7500000000000002E-2</v>
      </c>
      <c r="V288" s="35">
        <v>3.6200000000000003E-2</v>
      </c>
      <c r="W288" s="35">
        <v>4.8500000000000001E-2</v>
      </c>
      <c r="X288" s="35">
        <v>6.1600000000000002E-2</v>
      </c>
      <c r="Y288" s="35">
        <v>2.5000000000000001E-3</v>
      </c>
      <c r="Z288" s="4">
        <v>0</v>
      </c>
      <c r="AA288" s="4">
        <v>6.9999999999999999E-4</v>
      </c>
      <c r="AB288" s="4">
        <v>0</v>
      </c>
      <c r="AC288" s="56"/>
      <c r="AD288" s="23"/>
    </row>
    <row r="289" spans="1:30" s="14" customFormat="1">
      <c r="A289" s="79"/>
      <c r="B289" s="27"/>
      <c r="C289" s="134"/>
      <c r="D289" s="5">
        <f t="shared" ref="D289" si="506">$C288*D288</f>
        <v>62.857037999999996</v>
      </c>
      <c r="E289" s="5">
        <f t="shared" ref="E289" si="507">$C288*E288</f>
        <v>550.28830200000004</v>
      </c>
      <c r="F289" s="5">
        <f t="shared" ref="F289:O289" si="508">$C288*F288</f>
        <v>227.13371400000003</v>
      </c>
      <c r="G289" s="5">
        <f t="shared" si="508"/>
        <v>293.84701200000001</v>
      </c>
      <c r="H289" s="5">
        <f t="shared" si="508"/>
        <v>152.70789600000003</v>
      </c>
      <c r="I289" s="5">
        <f t="shared" si="508"/>
        <v>480.87562200000002</v>
      </c>
      <c r="J289" s="5">
        <f t="shared" si="508"/>
        <v>78.667704000000015</v>
      </c>
      <c r="K289" s="5">
        <f t="shared" si="508"/>
        <v>120.31531200000001</v>
      </c>
      <c r="L289" s="5">
        <f t="shared" si="508"/>
        <v>62.471412000000001</v>
      </c>
      <c r="M289" s="5">
        <f t="shared" si="508"/>
        <v>97.563378</v>
      </c>
      <c r="N289" s="5">
        <f t="shared" si="508"/>
        <v>572.65461000000005</v>
      </c>
      <c r="O289" s="5">
        <f t="shared" si="508"/>
        <v>87.151476000000002</v>
      </c>
      <c r="P289" s="5">
        <f t="shared" ref="P289" si="509">$C288*P288</f>
        <v>0</v>
      </c>
      <c r="Q289" s="5">
        <f t="shared" ref="Q289" si="510">$C288*Q288</f>
        <v>145.766628</v>
      </c>
      <c r="R289" s="5">
        <f t="shared" ref="R289:AB289" si="511">$C288*R288</f>
        <v>69.798306000000011</v>
      </c>
      <c r="S289" s="5">
        <f t="shared" si="511"/>
        <v>15.810666000000003</v>
      </c>
      <c r="T289" s="5">
        <f t="shared" si="511"/>
        <v>194.35550400000002</v>
      </c>
      <c r="U289" s="5">
        <f t="shared" si="511"/>
        <v>67.484550000000013</v>
      </c>
      <c r="V289" s="5">
        <f t="shared" si="511"/>
        <v>139.59661200000002</v>
      </c>
      <c r="W289" s="5">
        <f t="shared" si="511"/>
        <v>187.02861000000001</v>
      </c>
      <c r="X289" s="5">
        <f t="shared" si="511"/>
        <v>237.54561600000002</v>
      </c>
      <c r="Y289" s="5">
        <f t="shared" si="511"/>
        <v>9.6406500000000008</v>
      </c>
      <c r="Z289" s="5">
        <f t="shared" si="511"/>
        <v>0</v>
      </c>
      <c r="AA289" s="5">
        <f t="shared" si="511"/>
        <v>2.6993819999999999</v>
      </c>
      <c r="AB289" s="5">
        <f t="shared" si="511"/>
        <v>0</v>
      </c>
      <c r="AC289" s="56"/>
      <c r="AD289" s="23"/>
    </row>
    <row r="290" spans="1:30" s="14" customFormat="1">
      <c r="A290" s="78" t="s">
        <v>414</v>
      </c>
      <c r="B290" s="26">
        <f>92550.14/2</f>
        <v>46275.07</v>
      </c>
      <c r="C290" s="134">
        <f t="shared" si="457"/>
        <v>3856.26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>
        <v>1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9"/>
      <c r="C291" s="134"/>
      <c r="D291" s="5">
        <f t="shared" ref="D291" si="512">$C290*D290</f>
        <v>0</v>
      </c>
      <c r="E291" s="5">
        <f t="shared" ref="E291" si="513">$C290*E290</f>
        <v>0</v>
      </c>
      <c r="F291" s="5">
        <f t="shared" ref="F291:O291" si="514">$C290*F290</f>
        <v>0</v>
      </c>
      <c r="G291" s="5">
        <f t="shared" si="514"/>
        <v>0</v>
      </c>
      <c r="H291" s="5">
        <f t="shared" si="514"/>
        <v>0</v>
      </c>
      <c r="I291" s="5">
        <f t="shared" si="514"/>
        <v>0</v>
      </c>
      <c r="J291" s="5">
        <f t="shared" si="514"/>
        <v>0</v>
      </c>
      <c r="K291" s="5">
        <f t="shared" si="514"/>
        <v>0</v>
      </c>
      <c r="L291" s="5">
        <f t="shared" si="514"/>
        <v>0</v>
      </c>
      <c r="M291" s="5">
        <f t="shared" si="514"/>
        <v>0</v>
      </c>
      <c r="N291" s="5">
        <f t="shared" si="514"/>
        <v>3856.26</v>
      </c>
      <c r="O291" s="5">
        <f t="shared" si="514"/>
        <v>0</v>
      </c>
      <c r="P291" s="5">
        <f t="shared" ref="P291" si="515">$C290*P290</f>
        <v>0</v>
      </c>
      <c r="Q291" s="5">
        <f t="shared" ref="Q291" si="516">$C290*Q290</f>
        <v>0</v>
      </c>
      <c r="R291" s="5">
        <f t="shared" ref="R291:AB291" si="517">$C290*R290</f>
        <v>0</v>
      </c>
      <c r="S291" s="5">
        <f t="shared" si="517"/>
        <v>0</v>
      </c>
      <c r="T291" s="5">
        <f t="shared" si="517"/>
        <v>0</v>
      </c>
      <c r="U291" s="5">
        <f t="shared" si="517"/>
        <v>0</v>
      </c>
      <c r="V291" s="5">
        <f t="shared" si="517"/>
        <v>0</v>
      </c>
      <c r="W291" s="5">
        <f t="shared" si="517"/>
        <v>0</v>
      </c>
      <c r="X291" s="5">
        <f t="shared" si="517"/>
        <v>0</v>
      </c>
      <c r="Y291" s="5">
        <f t="shared" si="517"/>
        <v>0</v>
      </c>
      <c r="Z291" s="5">
        <f t="shared" si="517"/>
        <v>0</v>
      </c>
      <c r="AA291" s="5">
        <f t="shared" si="517"/>
        <v>0</v>
      </c>
      <c r="AB291" s="5">
        <f t="shared" si="517"/>
        <v>0</v>
      </c>
      <c r="AC291" s="56"/>
      <c r="AD291" s="23"/>
    </row>
    <row r="292" spans="1:30" s="14" customFormat="1">
      <c r="A292" s="78" t="s">
        <v>84</v>
      </c>
      <c r="B292" s="26">
        <f>92550.14/2</f>
        <v>46275.07</v>
      </c>
      <c r="C292" s="134">
        <f t="shared" si="457"/>
        <v>3856.26</v>
      </c>
      <c r="D292" s="35">
        <v>1.6299999999999999E-2</v>
      </c>
      <c r="E292" s="35">
        <v>0.14269999999999999</v>
      </c>
      <c r="F292" s="35">
        <v>5.8900000000000001E-2</v>
      </c>
      <c r="G292" s="35">
        <v>7.6200000000000004E-2</v>
      </c>
      <c r="H292" s="35">
        <v>3.9600000000000003E-2</v>
      </c>
      <c r="I292" s="35">
        <v>0.12470000000000001</v>
      </c>
      <c r="J292" s="35">
        <v>2.0400000000000001E-2</v>
      </c>
      <c r="K292" s="35">
        <v>3.1199999999999999E-2</v>
      </c>
      <c r="L292" s="35">
        <v>1.6199999999999999E-2</v>
      </c>
      <c r="M292" s="35">
        <v>2.53E-2</v>
      </c>
      <c r="N292" s="35">
        <v>0.14849999999999999</v>
      </c>
      <c r="O292" s="35">
        <v>2.2599999999999999E-2</v>
      </c>
      <c r="P292" s="35">
        <v>0</v>
      </c>
      <c r="Q292" s="35">
        <v>3.78E-2</v>
      </c>
      <c r="R292" s="35">
        <v>1.8100000000000002E-2</v>
      </c>
      <c r="S292" s="35">
        <v>4.1000000000000003E-3</v>
      </c>
      <c r="T292" s="35">
        <v>5.04E-2</v>
      </c>
      <c r="U292" s="35">
        <v>1.7500000000000002E-2</v>
      </c>
      <c r="V292" s="35">
        <v>3.6200000000000003E-2</v>
      </c>
      <c r="W292" s="35">
        <v>4.8500000000000001E-2</v>
      </c>
      <c r="X292" s="35">
        <v>6.1600000000000002E-2</v>
      </c>
      <c r="Y292" s="35">
        <v>2.5000000000000001E-3</v>
      </c>
      <c r="Z292" s="4">
        <v>0</v>
      </c>
      <c r="AA292" s="4">
        <v>6.9999999999999999E-4</v>
      </c>
      <c r="AB292" s="4">
        <v>0</v>
      </c>
      <c r="AC292" s="56"/>
      <c r="AD292" s="23"/>
    </row>
    <row r="293" spans="1:30" s="14" customFormat="1">
      <c r="A293" s="79"/>
      <c r="B293" s="26"/>
      <c r="C293" s="134"/>
      <c r="D293" s="5">
        <f t="shared" ref="D293" si="518">$C292*D292</f>
        <v>62.857037999999996</v>
      </c>
      <c r="E293" s="5">
        <f t="shared" ref="E293" si="519">$C292*E292</f>
        <v>550.28830200000004</v>
      </c>
      <c r="F293" s="5">
        <f t="shared" ref="F293:O293" si="520">$C292*F292</f>
        <v>227.13371400000003</v>
      </c>
      <c r="G293" s="5">
        <f t="shared" si="520"/>
        <v>293.84701200000001</v>
      </c>
      <c r="H293" s="5">
        <f t="shared" si="520"/>
        <v>152.70789600000003</v>
      </c>
      <c r="I293" s="5">
        <f t="shared" si="520"/>
        <v>480.87562200000002</v>
      </c>
      <c r="J293" s="5">
        <f t="shared" si="520"/>
        <v>78.667704000000015</v>
      </c>
      <c r="K293" s="5">
        <f t="shared" si="520"/>
        <v>120.31531200000001</v>
      </c>
      <c r="L293" s="5">
        <f t="shared" si="520"/>
        <v>62.471412000000001</v>
      </c>
      <c r="M293" s="5">
        <f t="shared" si="520"/>
        <v>97.563378</v>
      </c>
      <c r="N293" s="5">
        <f t="shared" si="520"/>
        <v>572.65461000000005</v>
      </c>
      <c r="O293" s="5">
        <f t="shared" si="520"/>
        <v>87.151476000000002</v>
      </c>
      <c r="P293" s="5">
        <f t="shared" ref="P293" si="521">$C292*P292</f>
        <v>0</v>
      </c>
      <c r="Q293" s="5">
        <f t="shared" ref="Q293" si="522">$C292*Q292</f>
        <v>145.766628</v>
      </c>
      <c r="R293" s="5">
        <f t="shared" ref="R293:AB293" si="523">$C292*R292</f>
        <v>69.798306000000011</v>
      </c>
      <c r="S293" s="5">
        <f t="shared" si="523"/>
        <v>15.810666000000003</v>
      </c>
      <c r="T293" s="5">
        <f t="shared" si="523"/>
        <v>194.35550400000002</v>
      </c>
      <c r="U293" s="5">
        <f t="shared" si="523"/>
        <v>67.484550000000013</v>
      </c>
      <c r="V293" s="5">
        <f t="shared" si="523"/>
        <v>139.59661200000002</v>
      </c>
      <c r="W293" s="5">
        <f t="shared" si="523"/>
        <v>187.02861000000001</v>
      </c>
      <c r="X293" s="5">
        <f t="shared" si="523"/>
        <v>237.54561600000002</v>
      </c>
      <c r="Y293" s="5">
        <f t="shared" si="523"/>
        <v>9.6406500000000008</v>
      </c>
      <c r="Z293" s="5">
        <f t="shared" si="523"/>
        <v>0</v>
      </c>
      <c r="AA293" s="5">
        <f t="shared" si="523"/>
        <v>2.6993819999999999</v>
      </c>
      <c r="AB293" s="5">
        <f t="shared" si="523"/>
        <v>0</v>
      </c>
      <c r="AC293" s="56"/>
      <c r="AD293" s="23"/>
    </row>
    <row r="294" spans="1:30" s="14" customFormat="1">
      <c r="A294" s="78" t="s">
        <v>415</v>
      </c>
      <c r="B294" s="26">
        <f>92550.14/2</f>
        <v>46275.07</v>
      </c>
      <c r="C294" s="134">
        <f t="shared" si="457"/>
        <v>3856.26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6"/>
      <c r="AD294" s="23"/>
    </row>
    <row r="295" spans="1:30" s="14" customFormat="1">
      <c r="A295" s="79"/>
      <c r="B295" s="9"/>
      <c r="C295" s="134"/>
      <c r="D295" s="5">
        <f t="shared" ref="D295" si="524">$C294*D294</f>
        <v>0</v>
      </c>
      <c r="E295" s="5">
        <f t="shared" ref="E295" si="525">$C294*E294</f>
        <v>0</v>
      </c>
      <c r="F295" s="5">
        <f t="shared" ref="F295:O295" si="526">$C294*F294</f>
        <v>0</v>
      </c>
      <c r="G295" s="5">
        <f t="shared" si="526"/>
        <v>0</v>
      </c>
      <c r="H295" s="5">
        <f t="shared" si="526"/>
        <v>0</v>
      </c>
      <c r="I295" s="5">
        <f t="shared" si="526"/>
        <v>0</v>
      </c>
      <c r="J295" s="5">
        <f t="shared" si="526"/>
        <v>0</v>
      </c>
      <c r="K295" s="5">
        <f t="shared" si="526"/>
        <v>0</v>
      </c>
      <c r="L295" s="5">
        <f t="shared" si="526"/>
        <v>0</v>
      </c>
      <c r="M295" s="5">
        <f t="shared" si="526"/>
        <v>0</v>
      </c>
      <c r="N295" s="5">
        <f t="shared" si="526"/>
        <v>3856.26</v>
      </c>
      <c r="O295" s="5">
        <f t="shared" si="526"/>
        <v>0</v>
      </c>
      <c r="P295" s="5">
        <f t="shared" ref="P295" si="527">$C294*P294</f>
        <v>0</v>
      </c>
      <c r="Q295" s="5">
        <f t="shared" ref="Q295" si="528">$C294*Q294</f>
        <v>0</v>
      </c>
      <c r="R295" s="5">
        <f t="shared" ref="R295:AB295" si="529">$C294*R294</f>
        <v>0</v>
      </c>
      <c r="S295" s="5">
        <f t="shared" si="529"/>
        <v>0</v>
      </c>
      <c r="T295" s="5">
        <f t="shared" si="529"/>
        <v>0</v>
      </c>
      <c r="U295" s="5">
        <f t="shared" si="529"/>
        <v>0</v>
      </c>
      <c r="V295" s="5">
        <f t="shared" si="529"/>
        <v>0</v>
      </c>
      <c r="W295" s="5">
        <f t="shared" si="529"/>
        <v>0</v>
      </c>
      <c r="X295" s="5">
        <f t="shared" si="529"/>
        <v>0</v>
      </c>
      <c r="Y295" s="5">
        <f t="shared" si="529"/>
        <v>0</v>
      </c>
      <c r="Z295" s="5">
        <f t="shared" si="529"/>
        <v>0</v>
      </c>
      <c r="AA295" s="5">
        <f t="shared" si="529"/>
        <v>0</v>
      </c>
      <c r="AB295" s="5">
        <f t="shared" si="529"/>
        <v>0</v>
      </c>
      <c r="AC295" s="56"/>
      <c r="AD295" s="23"/>
    </row>
    <row r="296" spans="1:30" s="14" customFormat="1">
      <c r="A296" s="78" t="s">
        <v>172</v>
      </c>
      <c r="B296" s="26">
        <v>1918568.1248999999</v>
      </c>
      <c r="C296" s="134">
        <f t="shared" si="457"/>
        <v>159880.68</v>
      </c>
      <c r="D296" s="34">
        <v>2.2000000000000001E-3</v>
      </c>
      <c r="E296" s="34"/>
      <c r="F296" s="34"/>
      <c r="G296" s="34"/>
      <c r="H296" s="34">
        <v>7.9000000000000001E-2</v>
      </c>
      <c r="I296" s="34"/>
      <c r="J296" s="34"/>
      <c r="K296" s="34"/>
      <c r="L296" s="34"/>
      <c r="M296" s="34">
        <v>5.8999999999999999E-3</v>
      </c>
      <c r="N296" s="34">
        <v>0.75580000000000003</v>
      </c>
      <c r="O296" s="34"/>
      <c r="P296" s="34"/>
      <c r="Q296" s="34"/>
      <c r="R296" s="34">
        <v>2.2000000000000001E-3</v>
      </c>
      <c r="S296" s="34"/>
      <c r="T296" s="34">
        <v>7.3000000000000001E-3</v>
      </c>
      <c r="U296" s="34"/>
      <c r="V296" s="34">
        <v>0.14760000000000001</v>
      </c>
      <c r="W296" s="34"/>
      <c r="X296" s="34"/>
      <c r="Y296" s="34"/>
      <c r="Z296" s="34"/>
      <c r="AA296" s="34"/>
      <c r="AB296" s="34"/>
      <c r="AC296" s="56"/>
      <c r="AD296" s="23"/>
    </row>
    <row r="297" spans="1:30" s="14" customFormat="1">
      <c r="A297" s="79"/>
      <c r="B297" s="174"/>
      <c r="C297" s="134"/>
      <c r="D297" s="5">
        <f t="shared" ref="D297" si="530">$C296*D296</f>
        <v>351.73749600000002</v>
      </c>
      <c r="E297" s="5">
        <f t="shared" ref="E297" si="531">$C296*E296</f>
        <v>0</v>
      </c>
      <c r="F297" s="5">
        <f t="shared" ref="F297:AB297" si="532">$C296*F296</f>
        <v>0</v>
      </c>
      <c r="G297" s="5">
        <f t="shared" si="532"/>
        <v>0</v>
      </c>
      <c r="H297" s="5">
        <f t="shared" si="532"/>
        <v>12630.57372</v>
      </c>
      <c r="I297" s="5">
        <f t="shared" si="532"/>
        <v>0</v>
      </c>
      <c r="J297" s="5">
        <f t="shared" si="532"/>
        <v>0</v>
      </c>
      <c r="K297" s="5">
        <f t="shared" si="532"/>
        <v>0</v>
      </c>
      <c r="L297" s="5">
        <f t="shared" si="532"/>
        <v>0</v>
      </c>
      <c r="M297" s="5">
        <f t="shared" si="532"/>
        <v>943.29601199999991</v>
      </c>
      <c r="N297" s="5">
        <f t="shared" si="532"/>
        <v>120837.81794399999</v>
      </c>
      <c r="O297" s="5">
        <f t="shared" si="532"/>
        <v>0</v>
      </c>
      <c r="P297" s="5">
        <f t="shared" si="532"/>
        <v>0</v>
      </c>
      <c r="Q297" s="5">
        <f t="shared" si="532"/>
        <v>0</v>
      </c>
      <c r="R297" s="5">
        <f t="shared" si="532"/>
        <v>351.73749600000002</v>
      </c>
      <c r="S297" s="5">
        <f t="shared" si="532"/>
        <v>0</v>
      </c>
      <c r="T297" s="5">
        <f t="shared" si="532"/>
        <v>1167.128964</v>
      </c>
      <c r="U297" s="5">
        <f t="shared" si="532"/>
        <v>0</v>
      </c>
      <c r="V297" s="5">
        <f t="shared" si="532"/>
        <v>23598.388368</v>
      </c>
      <c r="W297" s="5">
        <f t="shared" si="532"/>
        <v>0</v>
      </c>
      <c r="X297" s="5">
        <f t="shared" si="532"/>
        <v>0</v>
      </c>
      <c r="Y297" s="5">
        <f t="shared" si="532"/>
        <v>0</v>
      </c>
      <c r="Z297" s="5">
        <f t="shared" si="532"/>
        <v>0</v>
      </c>
      <c r="AA297" s="5">
        <f t="shared" si="532"/>
        <v>0</v>
      </c>
      <c r="AB297" s="5">
        <f t="shared" si="532"/>
        <v>0</v>
      </c>
      <c r="AC297" s="56"/>
      <c r="AD297" s="23"/>
    </row>
    <row r="298" spans="1:30" s="14" customFormat="1">
      <c r="A298" s="78" t="s">
        <v>173</v>
      </c>
      <c r="B298" s="26">
        <f>163715.5411/2</f>
        <v>81857.770550000001</v>
      </c>
      <c r="C298" s="134">
        <f t="shared" si="457"/>
        <v>6821.48</v>
      </c>
      <c r="D298" s="35">
        <v>1.6299999999999999E-2</v>
      </c>
      <c r="E298" s="35">
        <v>0.14269999999999999</v>
      </c>
      <c r="F298" s="35">
        <v>5.8900000000000001E-2</v>
      </c>
      <c r="G298" s="35">
        <v>7.6200000000000004E-2</v>
      </c>
      <c r="H298" s="35">
        <v>3.9600000000000003E-2</v>
      </c>
      <c r="I298" s="35">
        <v>0.12470000000000001</v>
      </c>
      <c r="J298" s="35">
        <v>2.0400000000000001E-2</v>
      </c>
      <c r="K298" s="35">
        <v>3.1199999999999999E-2</v>
      </c>
      <c r="L298" s="35">
        <v>1.6199999999999999E-2</v>
      </c>
      <c r="M298" s="35">
        <v>2.53E-2</v>
      </c>
      <c r="N298" s="35">
        <v>0.14849999999999999</v>
      </c>
      <c r="O298" s="35">
        <v>2.2599999999999999E-2</v>
      </c>
      <c r="P298" s="35">
        <v>0</v>
      </c>
      <c r="Q298" s="35">
        <v>3.78E-2</v>
      </c>
      <c r="R298" s="35">
        <v>1.8100000000000002E-2</v>
      </c>
      <c r="S298" s="35">
        <v>4.1000000000000003E-3</v>
      </c>
      <c r="T298" s="35">
        <v>5.04E-2</v>
      </c>
      <c r="U298" s="35">
        <v>1.7500000000000002E-2</v>
      </c>
      <c r="V298" s="35">
        <v>3.6200000000000003E-2</v>
      </c>
      <c r="W298" s="35">
        <v>4.8500000000000001E-2</v>
      </c>
      <c r="X298" s="35">
        <v>6.1600000000000002E-2</v>
      </c>
      <c r="Y298" s="35">
        <v>2.5000000000000001E-3</v>
      </c>
      <c r="Z298" s="4">
        <v>0</v>
      </c>
      <c r="AA298" s="4">
        <v>6.9999999999999999E-4</v>
      </c>
      <c r="AB298" s="4">
        <v>0</v>
      </c>
      <c r="AC298" s="56"/>
      <c r="AD298" s="23"/>
    </row>
    <row r="299" spans="1:30" s="14" customFormat="1">
      <c r="A299" s="79"/>
      <c r="B299" s="27"/>
      <c r="C299" s="134"/>
      <c r="D299" s="5">
        <f t="shared" ref="D299" si="533">$C298*D298</f>
        <v>111.19012399999998</v>
      </c>
      <c r="E299" s="5">
        <f t="shared" ref="E299" si="534">$C298*E298</f>
        <v>973.42519599999991</v>
      </c>
      <c r="F299" s="5">
        <f t="shared" ref="F299:O299" si="535">$C298*F298</f>
        <v>401.78517199999999</v>
      </c>
      <c r="G299" s="5">
        <f t="shared" si="535"/>
        <v>519.79677600000002</v>
      </c>
      <c r="H299" s="5">
        <f t="shared" si="535"/>
        <v>270.130608</v>
      </c>
      <c r="I299" s="5">
        <f t="shared" si="535"/>
        <v>850.63855599999999</v>
      </c>
      <c r="J299" s="5">
        <f t="shared" si="535"/>
        <v>139.15819200000001</v>
      </c>
      <c r="K299" s="5">
        <f t="shared" si="535"/>
        <v>212.83017599999997</v>
      </c>
      <c r="L299" s="5">
        <f t="shared" si="535"/>
        <v>110.50797599999999</v>
      </c>
      <c r="M299" s="5">
        <f t="shared" si="535"/>
        <v>172.58344399999999</v>
      </c>
      <c r="N299" s="5">
        <f t="shared" si="535"/>
        <v>1012.9897799999999</v>
      </c>
      <c r="O299" s="5">
        <f t="shared" si="535"/>
        <v>154.16544799999997</v>
      </c>
      <c r="P299" s="5">
        <f t="shared" ref="P299" si="536">$C298*P298</f>
        <v>0</v>
      </c>
      <c r="Q299" s="5">
        <f t="shared" ref="Q299" si="537">$C298*Q298</f>
        <v>257.851944</v>
      </c>
      <c r="R299" s="5">
        <f t="shared" ref="R299:AB299" si="538">$C298*R298</f>
        <v>123.468788</v>
      </c>
      <c r="S299" s="5">
        <f t="shared" si="538"/>
        <v>27.968067999999999</v>
      </c>
      <c r="T299" s="5">
        <f t="shared" si="538"/>
        <v>343.802592</v>
      </c>
      <c r="U299" s="5">
        <f t="shared" si="538"/>
        <v>119.3759</v>
      </c>
      <c r="V299" s="5">
        <f t="shared" si="538"/>
        <v>246.93757600000001</v>
      </c>
      <c r="W299" s="5">
        <f t="shared" si="538"/>
        <v>330.84177999999997</v>
      </c>
      <c r="X299" s="5">
        <f t="shared" si="538"/>
        <v>420.20316800000001</v>
      </c>
      <c r="Y299" s="5">
        <f t="shared" si="538"/>
        <v>17.053699999999999</v>
      </c>
      <c r="Z299" s="5">
        <f t="shared" si="538"/>
        <v>0</v>
      </c>
      <c r="AA299" s="5">
        <f t="shared" si="538"/>
        <v>4.7750360000000001</v>
      </c>
      <c r="AB299" s="5">
        <f t="shared" si="538"/>
        <v>0</v>
      </c>
      <c r="AC299" s="56"/>
      <c r="AD299" s="23"/>
    </row>
    <row r="300" spans="1:30" s="14" customFormat="1">
      <c r="A300" s="78" t="s">
        <v>416</v>
      </c>
      <c r="B300" s="26">
        <f>163715.5411/2</f>
        <v>81857.770550000001</v>
      </c>
      <c r="C300" s="134">
        <f t="shared" si="457"/>
        <v>6821.48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9"/>
      <c r="C301" s="134"/>
      <c r="D301" s="5">
        <f t="shared" ref="D301" si="539">$C300*D300</f>
        <v>0</v>
      </c>
      <c r="E301" s="5">
        <f t="shared" ref="E301" si="540">$C300*E300</f>
        <v>0</v>
      </c>
      <c r="F301" s="5">
        <f t="shared" ref="F301:O301" si="541">$C300*F300</f>
        <v>0</v>
      </c>
      <c r="G301" s="5">
        <f t="shared" si="541"/>
        <v>0</v>
      </c>
      <c r="H301" s="5">
        <f t="shared" si="541"/>
        <v>0</v>
      </c>
      <c r="I301" s="5">
        <f t="shared" si="541"/>
        <v>0</v>
      </c>
      <c r="J301" s="5">
        <f t="shared" si="541"/>
        <v>0</v>
      </c>
      <c r="K301" s="5">
        <f t="shared" si="541"/>
        <v>0</v>
      </c>
      <c r="L301" s="5">
        <f t="shared" si="541"/>
        <v>0</v>
      </c>
      <c r="M301" s="5">
        <f t="shared" si="541"/>
        <v>0</v>
      </c>
      <c r="N301" s="5">
        <f t="shared" si="541"/>
        <v>6821.48</v>
      </c>
      <c r="O301" s="5">
        <f t="shared" si="541"/>
        <v>0</v>
      </c>
      <c r="P301" s="5">
        <f t="shared" ref="P301" si="542">$C300*P300</f>
        <v>0</v>
      </c>
      <c r="Q301" s="5">
        <f t="shared" ref="Q301" si="543">$C300*Q300</f>
        <v>0</v>
      </c>
      <c r="R301" s="5">
        <f t="shared" ref="R301:AB301" si="544">$C300*R300</f>
        <v>0</v>
      </c>
      <c r="S301" s="5">
        <f t="shared" si="544"/>
        <v>0</v>
      </c>
      <c r="T301" s="5">
        <f t="shared" si="544"/>
        <v>0</v>
      </c>
      <c r="U301" s="5">
        <f t="shared" si="544"/>
        <v>0</v>
      </c>
      <c r="V301" s="5">
        <f t="shared" si="544"/>
        <v>0</v>
      </c>
      <c r="W301" s="5">
        <f t="shared" si="544"/>
        <v>0</v>
      </c>
      <c r="X301" s="5">
        <f t="shared" si="544"/>
        <v>0</v>
      </c>
      <c r="Y301" s="5">
        <f t="shared" si="544"/>
        <v>0</v>
      </c>
      <c r="Z301" s="5">
        <f t="shared" si="544"/>
        <v>0</v>
      </c>
      <c r="AA301" s="5">
        <f t="shared" si="544"/>
        <v>0</v>
      </c>
      <c r="AB301" s="5">
        <f t="shared" si="544"/>
        <v>0</v>
      </c>
      <c r="AC301" s="56"/>
      <c r="AD301" s="23"/>
    </row>
    <row r="302" spans="1:30" s="14" customFormat="1">
      <c r="A302" s="81" t="s">
        <v>174</v>
      </c>
      <c r="B302" s="26">
        <v>4367515.9653000003</v>
      </c>
      <c r="C302" s="134">
        <f>ROUND(B302/12,2)</f>
        <v>363959.66</v>
      </c>
      <c r="D302" s="4"/>
      <c r="E302" s="4"/>
      <c r="F302" s="4"/>
      <c r="G302" s="4"/>
      <c r="H302" s="4">
        <v>8.5000000000000006E-3</v>
      </c>
      <c r="I302" s="4"/>
      <c r="J302" s="4"/>
      <c r="K302" s="4"/>
      <c r="L302" s="4"/>
      <c r="M302" s="4"/>
      <c r="N302" s="4">
        <v>0.97960000000000003</v>
      </c>
      <c r="O302" s="4"/>
      <c r="P302" s="4"/>
      <c r="Q302" s="4"/>
      <c r="R302" s="4"/>
      <c r="S302" s="4"/>
      <c r="T302" s="4"/>
      <c r="U302" s="4"/>
      <c r="V302" s="4">
        <v>1.1900000000000001E-2</v>
      </c>
      <c r="W302" s="4"/>
      <c r="X302" s="4"/>
      <c r="Y302" s="4"/>
      <c r="Z302" s="4"/>
      <c r="AA302" s="4"/>
      <c r="AB302" s="4"/>
      <c r="AC302" s="56"/>
      <c r="AD302" s="23"/>
    </row>
    <row r="303" spans="1:30" s="14" customFormat="1">
      <c r="A303" s="79"/>
      <c r="B303" s="174"/>
      <c r="C303" s="134"/>
      <c r="D303" s="5">
        <f>$C302*D302</f>
        <v>0</v>
      </c>
      <c r="E303" s="5">
        <f t="shared" ref="E303" si="545">$C302*E302</f>
        <v>0</v>
      </c>
      <c r="F303" s="5">
        <f t="shared" ref="F303" si="546">$C302*F302</f>
        <v>0</v>
      </c>
      <c r="G303" s="5">
        <f t="shared" ref="G303:AB303" si="547">$C302*G302</f>
        <v>0</v>
      </c>
      <c r="H303" s="5">
        <f t="shared" si="547"/>
        <v>3093.6571100000001</v>
      </c>
      <c r="I303" s="5">
        <f t="shared" si="547"/>
        <v>0</v>
      </c>
      <c r="J303" s="5">
        <f t="shared" si="547"/>
        <v>0</v>
      </c>
      <c r="K303" s="5">
        <f t="shared" si="547"/>
        <v>0</v>
      </c>
      <c r="L303" s="5">
        <f t="shared" si="547"/>
        <v>0</v>
      </c>
      <c r="M303" s="5">
        <f t="shared" si="547"/>
        <v>0</v>
      </c>
      <c r="N303" s="5">
        <f t="shared" si="547"/>
        <v>356534.88293600001</v>
      </c>
      <c r="O303" s="5">
        <f t="shared" si="547"/>
        <v>0</v>
      </c>
      <c r="P303" s="5">
        <f t="shared" si="547"/>
        <v>0</v>
      </c>
      <c r="Q303" s="5">
        <f t="shared" si="547"/>
        <v>0</v>
      </c>
      <c r="R303" s="5">
        <f t="shared" si="547"/>
        <v>0</v>
      </c>
      <c r="S303" s="5">
        <f t="shared" si="547"/>
        <v>0</v>
      </c>
      <c r="T303" s="5">
        <f t="shared" si="547"/>
        <v>0</v>
      </c>
      <c r="U303" s="5">
        <f t="shared" si="547"/>
        <v>0</v>
      </c>
      <c r="V303" s="5">
        <f t="shared" si="547"/>
        <v>4331.1199539999998</v>
      </c>
      <c r="W303" s="5">
        <f t="shared" si="547"/>
        <v>0</v>
      </c>
      <c r="X303" s="5">
        <f t="shared" si="547"/>
        <v>0</v>
      </c>
      <c r="Y303" s="5">
        <f t="shared" si="547"/>
        <v>0</v>
      </c>
      <c r="Z303" s="5">
        <f t="shared" si="547"/>
        <v>0</v>
      </c>
      <c r="AA303" s="5">
        <f t="shared" si="547"/>
        <v>0</v>
      </c>
      <c r="AB303" s="5">
        <f t="shared" si="547"/>
        <v>0</v>
      </c>
      <c r="AC303" s="56"/>
      <c r="AD303" s="23"/>
    </row>
    <row r="304" spans="1:30" s="14" customFormat="1">
      <c r="A304" s="78" t="s">
        <v>175</v>
      </c>
      <c r="B304" s="26">
        <f>455961.0679/2</f>
        <v>227980.53395000001</v>
      </c>
      <c r="C304" s="134">
        <f t="shared" si="457"/>
        <v>18998.38</v>
      </c>
      <c r="D304" s="35">
        <v>1.6299999999999999E-2</v>
      </c>
      <c r="E304" s="35">
        <v>0.14269999999999999</v>
      </c>
      <c r="F304" s="35">
        <v>5.8900000000000001E-2</v>
      </c>
      <c r="G304" s="35">
        <v>7.6200000000000004E-2</v>
      </c>
      <c r="H304" s="35">
        <v>3.9600000000000003E-2</v>
      </c>
      <c r="I304" s="35">
        <v>0.12470000000000001</v>
      </c>
      <c r="J304" s="35">
        <v>2.0400000000000001E-2</v>
      </c>
      <c r="K304" s="35">
        <v>3.1199999999999999E-2</v>
      </c>
      <c r="L304" s="35">
        <v>1.6199999999999999E-2</v>
      </c>
      <c r="M304" s="35">
        <v>2.53E-2</v>
      </c>
      <c r="N304" s="35">
        <v>0.14849999999999999</v>
      </c>
      <c r="O304" s="35">
        <v>2.2599999999999999E-2</v>
      </c>
      <c r="P304" s="35">
        <v>0</v>
      </c>
      <c r="Q304" s="35">
        <v>3.78E-2</v>
      </c>
      <c r="R304" s="35">
        <v>1.8100000000000002E-2</v>
      </c>
      <c r="S304" s="35">
        <v>4.1000000000000003E-3</v>
      </c>
      <c r="T304" s="35">
        <v>5.04E-2</v>
      </c>
      <c r="U304" s="35">
        <v>1.7500000000000002E-2</v>
      </c>
      <c r="V304" s="35">
        <v>3.6200000000000003E-2</v>
      </c>
      <c r="W304" s="35">
        <v>4.8500000000000001E-2</v>
      </c>
      <c r="X304" s="35">
        <v>6.1600000000000002E-2</v>
      </c>
      <c r="Y304" s="35">
        <v>2.5000000000000001E-3</v>
      </c>
      <c r="Z304" s="4">
        <v>0</v>
      </c>
      <c r="AA304" s="4">
        <v>6.9999999999999999E-4</v>
      </c>
      <c r="AB304" s="4">
        <v>0</v>
      </c>
      <c r="AC304" s="56"/>
      <c r="AD304" s="23"/>
    </row>
    <row r="305" spans="1:30" s="14" customFormat="1">
      <c r="A305" s="79"/>
      <c r="B305" s="27"/>
      <c r="C305" s="134"/>
      <c r="D305" s="5">
        <f t="shared" ref="D305" si="548">$C304*D304</f>
        <v>309.67359399999998</v>
      </c>
      <c r="E305" s="5">
        <f t="shared" ref="E305" si="549">$C304*E304</f>
        <v>2711.0688260000002</v>
      </c>
      <c r="F305" s="5">
        <f t="shared" ref="F305:O305" si="550">$C304*F304</f>
        <v>1119.004582</v>
      </c>
      <c r="G305" s="5">
        <f t="shared" si="550"/>
        <v>1447.6765560000001</v>
      </c>
      <c r="H305" s="5">
        <f t="shared" si="550"/>
        <v>752.33584800000006</v>
      </c>
      <c r="I305" s="5">
        <f t="shared" si="550"/>
        <v>2369.0979860000002</v>
      </c>
      <c r="J305" s="5">
        <f t="shared" si="550"/>
        <v>387.56695200000007</v>
      </c>
      <c r="K305" s="5">
        <f t="shared" si="550"/>
        <v>592.74945600000001</v>
      </c>
      <c r="L305" s="5">
        <f t="shared" si="550"/>
        <v>307.77375599999999</v>
      </c>
      <c r="M305" s="5">
        <f t="shared" si="550"/>
        <v>480.65901400000001</v>
      </c>
      <c r="N305" s="5">
        <f t="shared" si="550"/>
        <v>2821.2594300000001</v>
      </c>
      <c r="O305" s="5">
        <f t="shared" si="550"/>
        <v>429.36338799999999</v>
      </c>
      <c r="P305" s="5">
        <f t="shared" ref="P305" si="551">$C304*P304</f>
        <v>0</v>
      </c>
      <c r="Q305" s="5">
        <f t="shared" ref="Q305" si="552">$C304*Q304</f>
        <v>718.13876400000004</v>
      </c>
      <c r="R305" s="5">
        <f t="shared" ref="R305:AB305" si="553">$C304*R304</f>
        <v>343.87067800000005</v>
      </c>
      <c r="S305" s="5">
        <f t="shared" si="553"/>
        <v>77.893358000000006</v>
      </c>
      <c r="T305" s="5">
        <f t="shared" si="553"/>
        <v>957.51835200000005</v>
      </c>
      <c r="U305" s="5">
        <f t="shared" si="553"/>
        <v>332.47165000000007</v>
      </c>
      <c r="V305" s="5">
        <f t="shared" si="553"/>
        <v>687.74135600000011</v>
      </c>
      <c r="W305" s="5">
        <f t="shared" si="553"/>
        <v>921.4214300000001</v>
      </c>
      <c r="X305" s="5">
        <f t="shared" si="553"/>
        <v>1170.3002080000001</v>
      </c>
      <c r="Y305" s="5">
        <f t="shared" si="553"/>
        <v>47.495950000000001</v>
      </c>
      <c r="Z305" s="5">
        <f t="shared" si="553"/>
        <v>0</v>
      </c>
      <c r="AA305" s="5">
        <f t="shared" si="553"/>
        <v>13.298866</v>
      </c>
      <c r="AB305" s="5">
        <f t="shared" si="553"/>
        <v>0</v>
      </c>
      <c r="AC305" s="56"/>
      <c r="AD305" s="23"/>
    </row>
    <row r="306" spans="1:30" s="14" customFormat="1">
      <c r="A306" s="78" t="s">
        <v>417</v>
      </c>
      <c r="B306" s="26">
        <f>455961.0679/2</f>
        <v>227980.53395000001</v>
      </c>
      <c r="C306" s="134">
        <f t="shared" si="457"/>
        <v>18998.38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>
        <v>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9"/>
      <c r="C307" s="134"/>
      <c r="D307" s="5">
        <f t="shared" ref="D307" si="554">$C306*D306</f>
        <v>0</v>
      </c>
      <c r="E307" s="5">
        <f t="shared" ref="E307" si="555">$C306*E306</f>
        <v>0</v>
      </c>
      <c r="F307" s="5">
        <f t="shared" ref="F307:O307" si="556">$C306*F306</f>
        <v>0</v>
      </c>
      <c r="G307" s="5">
        <f t="shared" si="556"/>
        <v>0</v>
      </c>
      <c r="H307" s="5">
        <f t="shared" si="556"/>
        <v>0</v>
      </c>
      <c r="I307" s="5">
        <f t="shared" si="556"/>
        <v>0</v>
      </c>
      <c r="J307" s="5">
        <f t="shared" si="556"/>
        <v>0</v>
      </c>
      <c r="K307" s="5">
        <f t="shared" si="556"/>
        <v>0</v>
      </c>
      <c r="L307" s="5">
        <f t="shared" si="556"/>
        <v>0</v>
      </c>
      <c r="M307" s="5">
        <f t="shared" si="556"/>
        <v>0</v>
      </c>
      <c r="N307" s="5">
        <f t="shared" si="556"/>
        <v>18998.38</v>
      </c>
      <c r="O307" s="5">
        <f t="shared" si="556"/>
        <v>0</v>
      </c>
      <c r="P307" s="5">
        <f t="shared" ref="P307" si="557">$C306*P306</f>
        <v>0</v>
      </c>
      <c r="Q307" s="5">
        <f t="shared" ref="Q307" si="558">$C306*Q306</f>
        <v>0</v>
      </c>
      <c r="R307" s="5">
        <f t="shared" ref="R307:AB307" si="559">$C306*R306</f>
        <v>0</v>
      </c>
      <c r="S307" s="5">
        <f t="shared" si="559"/>
        <v>0</v>
      </c>
      <c r="T307" s="5">
        <f t="shared" si="559"/>
        <v>0</v>
      </c>
      <c r="U307" s="5">
        <f t="shared" si="559"/>
        <v>0</v>
      </c>
      <c r="V307" s="5">
        <f t="shared" si="559"/>
        <v>0</v>
      </c>
      <c r="W307" s="5">
        <f t="shared" si="559"/>
        <v>0</v>
      </c>
      <c r="X307" s="5">
        <f t="shared" si="559"/>
        <v>0</v>
      </c>
      <c r="Y307" s="5">
        <f t="shared" si="559"/>
        <v>0</v>
      </c>
      <c r="Z307" s="5">
        <f t="shared" si="559"/>
        <v>0</v>
      </c>
      <c r="AA307" s="5">
        <f t="shared" si="559"/>
        <v>0</v>
      </c>
      <c r="AB307" s="5">
        <f t="shared" si="559"/>
        <v>0</v>
      </c>
      <c r="AC307" s="56"/>
      <c r="AD307" s="23"/>
    </row>
    <row r="308" spans="1:30" s="14" customFormat="1">
      <c r="A308" s="78" t="s">
        <v>176</v>
      </c>
      <c r="B308" s="26">
        <f>2027389.6815/2</f>
        <v>1013694.84075</v>
      </c>
      <c r="C308" s="134">
        <f t="shared" si="457"/>
        <v>84474.57</v>
      </c>
      <c r="D308" s="35">
        <v>1.6299999999999999E-2</v>
      </c>
      <c r="E308" s="35">
        <v>0.14269999999999999</v>
      </c>
      <c r="F308" s="35">
        <v>5.8900000000000001E-2</v>
      </c>
      <c r="G308" s="35">
        <v>7.6200000000000004E-2</v>
      </c>
      <c r="H308" s="35">
        <v>3.9600000000000003E-2</v>
      </c>
      <c r="I308" s="35">
        <v>0.12470000000000001</v>
      </c>
      <c r="J308" s="35">
        <v>2.0400000000000001E-2</v>
      </c>
      <c r="K308" s="35">
        <v>3.1199999999999999E-2</v>
      </c>
      <c r="L308" s="35">
        <v>1.6199999999999999E-2</v>
      </c>
      <c r="M308" s="35">
        <v>2.53E-2</v>
      </c>
      <c r="N308" s="35">
        <v>0.14849999999999999</v>
      </c>
      <c r="O308" s="35">
        <v>2.2599999999999999E-2</v>
      </c>
      <c r="P308" s="35">
        <v>0</v>
      </c>
      <c r="Q308" s="35">
        <v>3.78E-2</v>
      </c>
      <c r="R308" s="35">
        <v>1.8100000000000002E-2</v>
      </c>
      <c r="S308" s="35">
        <v>4.1000000000000003E-3</v>
      </c>
      <c r="T308" s="35">
        <v>5.04E-2</v>
      </c>
      <c r="U308" s="35">
        <v>1.7500000000000002E-2</v>
      </c>
      <c r="V308" s="35">
        <v>3.6200000000000003E-2</v>
      </c>
      <c r="W308" s="35">
        <v>4.8500000000000001E-2</v>
      </c>
      <c r="X308" s="35">
        <v>6.1600000000000002E-2</v>
      </c>
      <c r="Y308" s="35">
        <v>2.5000000000000001E-3</v>
      </c>
      <c r="Z308" s="4">
        <v>0</v>
      </c>
      <c r="AA308" s="4">
        <v>6.9999999999999999E-4</v>
      </c>
      <c r="AB308" s="4">
        <v>0</v>
      </c>
      <c r="AC308" s="56"/>
      <c r="AD308" s="23"/>
    </row>
    <row r="309" spans="1:30" s="14" customFormat="1">
      <c r="A309" s="79"/>
      <c r="B309" s="27"/>
      <c r="C309" s="134"/>
      <c r="D309" s="5">
        <f t="shared" ref="D309" si="560">$C308*D308</f>
        <v>1376.935491</v>
      </c>
      <c r="E309" s="5">
        <f t="shared" ref="E309" si="561">$C308*E308</f>
        <v>12054.521139</v>
      </c>
      <c r="F309" s="5">
        <f t="shared" ref="F309:O309" si="562">$C308*F308</f>
        <v>4975.552173</v>
      </c>
      <c r="G309" s="5">
        <f t="shared" si="562"/>
        <v>6436.9622340000005</v>
      </c>
      <c r="H309" s="5">
        <f t="shared" si="562"/>
        <v>3345.1929720000007</v>
      </c>
      <c r="I309" s="5">
        <f t="shared" si="562"/>
        <v>10533.978879000002</v>
      </c>
      <c r="J309" s="5">
        <f t="shared" si="562"/>
        <v>1723.2812280000003</v>
      </c>
      <c r="K309" s="5">
        <f t="shared" si="562"/>
        <v>2635.6065840000001</v>
      </c>
      <c r="L309" s="5">
        <f t="shared" si="562"/>
        <v>1368.488034</v>
      </c>
      <c r="M309" s="5">
        <f t="shared" si="562"/>
        <v>2137.2066210000003</v>
      </c>
      <c r="N309" s="5">
        <f t="shared" si="562"/>
        <v>12544.473645</v>
      </c>
      <c r="O309" s="5">
        <f t="shared" si="562"/>
        <v>1909.125282</v>
      </c>
      <c r="P309" s="5">
        <f t="shared" ref="P309" si="563">$C308*P308</f>
        <v>0</v>
      </c>
      <c r="Q309" s="5">
        <f t="shared" ref="Q309" si="564">$C308*Q308</f>
        <v>3193.1387460000001</v>
      </c>
      <c r="R309" s="5">
        <f t="shared" ref="R309:AB309" si="565">$C308*R308</f>
        <v>1528.9897170000002</v>
      </c>
      <c r="S309" s="5">
        <f t="shared" si="565"/>
        <v>346.34573700000004</v>
      </c>
      <c r="T309" s="5">
        <f t="shared" si="565"/>
        <v>4257.5183280000001</v>
      </c>
      <c r="U309" s="5">
        <f t="shared" si="565"/>
        <v>1478.3049750000002</v>
      </c>
      <c r="V309" s="5">
        <f t="shared" si="565"/>
        <v>3057.9794340000003</v>
      </c>
      <c r="W309" s="5">
        <f t="shared" si="565"/>
        <v>4097.0166450000006</v>
      </c>
      <c r="X309" s="5">
        <f t="shared" si="565"/>
        <v>5203.6335120000003</v>
      </c>
      <c r="Y309" s="5">
        <f t="shared" si="565"/>
        <v>211.18642500000001</v>
      </c>
      <c r="Z309" s="5">
        <f t="shared" si="565"/>
        <v>0</v>
      </c>
      <c r="AA309" s="5">
        <f t="shared" si="565"/>
        <v>59.132199000000007</v>
      </c>
      <c r="AB309" s="5">
        <f t="shared" si="565"/>
        <v>0</v>
      </c>
      <c r="AC309" s="56"/>
      <c r="AD309" s="23"/>
    </row>
    <row r="310" spans="1:30" s="14" customFormat="1">
      <c r="A310" s="78" t="s">
        <v>418</v>
      </c>
      <c r="B310" s="26">
        <f>2027389.6815/2</f>
        <v>1013694.84075</v>
      </c>
      <c r="C310" s="134">
        <f t="shared" si="457"/>
        <v>84474.57</v>
      </c>
      <c r="D310" s="4"/>
      <c r="E310" s="4"/>
      <c r="F310" s="4">
        <v>0</v>
      </c>
      <c r="G310" s="4"/>
      <c r="H310" s="4">
        <v>0</v>
      </c>
      <c r="I310" s="4"/>
      <c r="J310" s="4">
        <v>1.11E-2</v>
      </c>
      <c r="K310" s="4">
        <v>2.41E-2</v>
      </c>
      <c r="L310" s="4"/>
      <c r="M310" s="4"/>
      <c r="N310" s="4">
        <v>6.2199999999999998E-2</v>
      </c>
      <c r="O310" s="4">
        <v>8.3999999999999995E-3</v>
      </c>
      <c r="P310" s="4"/>
      <c r="Q310" s="4"/>
      <c r="R310" s="4"/>
      <c r="S310" s="4"/>
      <c r="T310" s="4"/>
      <c r="U310" s="4"/>
      <c r="V310" s="4">
        <v>0.89400000000000002</v>
      </c>
      <c r="W310" s="4"/>
      <c r="X310" s="4"/>
      <c r="Y310" s="4"/>
      <c r="Z310" s="4"/>
      <c r="AA310" s="4">
        <v>2.0000000000000001E-4</v>
      </c>
      <c r="AB310" s="4"/>
      <c r="AC310" s="56"/>
      <c r="AD310" s="23"/>
    </row>
    <row r="311" spans="1:30" s="14" customFormat="1">
      <c r="A311" s="79"/>
      <c r="B311" s="9"/>
      <c r="C311" s="134"/>
      <c r="D311" s="5">
        <f t="shared" ref="D311" si="566">$C310*D310</f>
        <v>0</v>
      </c>
      <c r="E311" s="5">
        <f t="shared" ref="E311" si="567">$C310*E310</f>
        <v>0</v>
      </c>
      <c r="F311" s="5">
        <f t="shared" ref="F311:O311" si="568">$C310*F310</f>
        <v>0</v>
      </c>
      <c r="G311" s="5">
        <f t="shared" si="568"/>
        <v>0</v>
      </c>
      <c r="H311" s="5">
        <f t="shared" si="568"/>
        <v>0</v>
      </c>
      <c r="I311" s="5">
        <f t="shared" si="568"/>
        <v>0</v>
      </c>
      <c r="J311" s="5">
        <f t="shared" si="568"/>
        <v>937.66772700000013</v>
      </c>
      <c r="K311" s="5">
        <f t="shared" si="568"/>
        <v>2035.8371370000002</v>
      </c>
      <c r="L311" s="5">
        <f t="shared" si="568"/>
        <v>0</v>
      </c>
      <c r="M311" s="5">
        <f t="shared" si="568"/>
        <v>0</v>
      </c>
      <c r="N311" s="5">
        <f t="shared" si="568"/>
        <v>5254.3182540000007</v>
      </c>
      <c r="O311" s="5">
        <f t="shared" si="568"/>
        <v>709.58638800000006</v>
      </c>
      <c r="P311" s="5">
        <f t="shared" ref="P311" si="569">$C310*P310</f>
        <v>0</v>
      </c>
      <c r="Q311" s="5">
        <f t="shared" ref="Q311" si="570">$C310*Q310</f>
        <v>0</v>
      </c>
      <c r="R311" s="5">
        <f t="shared" ref="R311:AB311" si="571">$C310*R310</f>
        <v>0</v>
      </c>
      <c r="S311" s="5">
        <f t="shared" si="571"/>
        <v>0</v>
      </c>
      <c r="T311" s="5">
        <f t="shared" si="571"/>
        <v>0</v>
      </c>
      <c r="U311" s="5">
        <f t="shared" si="571"/>
        <v>0</v>
      </c>
      <c r="V311" s="5">
        <f t="shared" si="571"/>
        <v>75520.265580000007</v>
      </c>
      <c r="W311" s="5">
        <f t="shared" si="571"/>
        <v>0</v>
      </c>
      <c r="X311" s="5">
        <f t="shared" si="571"/>
        <v>0</v>
      </c>
      <c r="Y311" s="5">
        <f t="shared" si="571"/>
        <v>0</v>
      </c>
      <c r="Z311" s="5">
        <f t="shared" si="571"/>
        <v>0</v>
      </c>
      <c r="AA311" s="5">
        <f t="shared" si="571"/>
        <v>16.894914000000004</v>
      </c>
      <c r="AB311" s="5">
        <f t="shared" si="571"/>
        <v>0</v>
      </c>
      <c r="AC311" s="56"/>
      <c r="AD311" s="23"/>
    </row>
    <row r="312" spans="1:30" s="14" customFormat="1">
      <c r="A312" s="78" t="s">
        <v>177</v>
      </c>
      <c r="B312" s="26">
        <f>2393392.0752/2</f>
        <v>1196696.0375999999</v>
      </c>
      <c r="C312" s="134">
        <f t="shared" si="457"/>
        <v>99724.67</v>
      </c>
      <c r="D312" s="35">
        <v>1.6299999999999999E-2</v>
      </c>
      <c r="E312" s="35">
        <v>0.14269999999999999</v>
      </c>
      <c r="F312" s="35">
        <v>5.8900000000000001E-2</v>
      </c>
      <c r="G312" s="35">
        <v>7.6200000000000004E-2</v>
      </c>
      <c r="H312" s="35">
        <v>3.9600000000000003E-2</v>
      </c>
      <c r="I312" s="35">
        <v>0.12470000000000001</v>
      </c>
      <c r="J312" s="35">
        <v>2.0400000000000001E-2</v>
      </c>
      <c r="K312" s="35">
        <v>3.1199999999999999E-2</v>
      </c>
      <c r="L312" s="35">
        <v>1.6199999999999999E-2</v>
      </c>
      <c r="M312" s="35">
        <v>2.53E-2</v>
      </c>
      <c r="N312" s="35">
        <v>0.14849999999999999</v>
      </c>
      <c r="O312" s="35">
        <v>2.2599999999999999E-2</v>
      </c>
      <c r="P312" s="35">
        <v>0</v>
      </c>
      <c r="Q312" s="35">
        <v>3.78E-2</v>
      </c>
      <c r="R312" s="35">
        <v>1.8100000000000002E-2</v>
      </c>
      <c r="S312" s="35">
        <v>4.1000000000000003E-3</v>
      </c>
      <c r="T312" s="35">
        <v>5.04E-2</v>
      </c>
      <c r="U312" s="35">
        <v>1.7500000000000002E-2</v>
      </c>
      <c r="V312" s="35">
        <v>3.6200000000000003E-2</v>
      </c>
      <c r="W312" s="35">
        <v>4.8500000000000001E-2</v>
      </c>
      <c r="X312" s="35">
        <v>6.1600000000000002E-2</v>
      </c>
      <c r="Y312" s="35">
        <v>2.5000000000000001E-3</v>
      </c>
      <c r="Z312" s="4">
        <v>0</v>
      </c>
      <c r="AA312" s="4">
        <v>6.9999999999999999E-4</v>
      </c>
      <c r="AB312" s="4">
        <v>0</v>
      </c>
      <c r="AC312" s="56"/>
      <c r="AD312" s="23"/>
    </row>
    <row r="313" spans="1:30" s="14" customFormat="1">
      <c r="A313" s="79"/>
      <c r="B313" s="27"/>
      <c r="C313" s="134"/>
      <c r="D313" s="5">
        <f t="shared" ref="D313" si="572">$C312*D312</f>
        <v>1625.5121209999998</v>
      </c>
      <c r="E313" s="5">
        <f t="shared" ref="E313" si="573">$C312*E312</f>
        <v>14230.710408999999</v>
      </c>
      <c r="F313" s="5">
        <f t="shared" ref="F313:O313" si="574">$C312*F312</f>
        <v>5873.7830629999999</v>
      </c>
      <c r="G313" s="5">
        <f t="shared" si="574"/>
        <v>7599.0198540000001</v>
      </c>
      <c r="H313" s="5">
        <f t="shared" si="574"/>
        <v>3949.0969320000004</v>
      </c>
      <c r="I313" s="5">
        <f t="shared" si="574"/>
        <v>12435.666349000001</v>
      </c>
      <c r="J313" s="5">
        <f t="shared" si="574"/>
        <v>2034.383268</v>
      </c>
      <c r="K313" s="5">
        <f t="shared" si="574"/>
        <v>3111.4097039999997</v>
      </c>
      <c r="L313" s="5">
        <f t="shared" si="574"/>
        <v>1615.5396539999999</v>
      </c>
      <c r="M313" s="5">
        <f t="shared" si="574"/>
        <v>2523.0341509999998</v>
      </c>
      <c r="N313" s="5">
        <f t="shared" si="574"/>
        <v>14809.113495</v>
      </c>
      <c r="O313" s="5">
        <f t="shared" si="574"/>
        <v>2253.7775419999998</v>
      </c>
      <c r="P313" s="5">
        <f t="shared" ref="P313" si="575">$C312*P312</f>
        <v>0</v>
      </c>
      <c r="Q313" s="5">
        <f t="shared" ref="Q313" si="576">$C312*Q312</f>
        <v>3769.5925259999999</v>
      </c>
      <c r="R313" s="5">
        <f t="shared" ref="R313:AB313" si="577">$C312*R312</f>
        <v>1805.0165270000002</v>
      </c>
      <c r="S313" s="5">
        <f t="shared" si="577"/>
        <v>408.87114700000001</v>
      </c>
      <c r="T313" s="5">
        <f t="shared" si="577"/>
        <v>5026.1233679999996</v>
      </c>
      <c r="U313" s="5">
        <f t="shared" si="577"/>
        <v>1745.1817250000001</v>
      </c>
      <c r="V313" s="5">
        <f t="shared" si="577"/>
        <v>3610.0330540000004</v>
      </c>
      <c r="W313" s="5">
        <f t="shared" si="577"/>
        <v>4836.646495</v>
      </c>
      <c r="X313" s="5">
        <f t="shared" si="577"/>
        <v>6143.0396719999999</v>
      </c>
      <c r="Y313" s="5">
        <f t="shared" si="577"/>
        <v>249.31167500000001</v>
      </c>
      <c r="Z313" s="5">
        <f t="shared" si="577"/>
        <v>0</v>
      </c>
      <c r="AA313" s="5">
        <f t="shared" si="577"/>
        <v>69.807269000000005</v>
      </c>
      <c r="AB313" s="5">
        <f t="shared" si="577"/>
        <v>0</v>
      </c>
      <c r="AC313" s="56"/>
      <c r="AD313" s="23"/>
    </row>
    <row r="314" spans="1:30" s="14" customFormat="1">
      <c r="A314" s="78" t="s">
        <v>419</v>
      </c>
      <c r="B314" s="26">
        <f>2393392.0752/2</f>
        <v>1196696.0375999999</v>
      </c>
      <c r="C314" s="134">
        <f t="shared" si="457"/>
        <v>99724.67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>
        <v>0.89</v>
      </c>
      <c r="O314" s="4"/>
      <c r="P314" s="4"/>
      <c r="Q314" s="4"/>
      <c r="R314" s="4"/>
      <c r="S314" s="4"/>
      <c r="T314" s="4"/>
      <c r="U314" s="4"/>
      <c r="V314" s="4">
        <v>0.11</v>
      </c>
      <c r="W314" s="4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4"/>
      <c r="D315" s="5">
        <f t="shared" ref="D315" si="578">$C314*D314</f>
        <v>0</v>
      </c>
      <c r="E315" s="5">
        <f t="shared" ref="E315" si="579">$C314*E314</f>
        <v>0</v>
      </c>
      <c r="F315" s="5">
        <f t="shared" ref="F315:O315" si="580">$C314*F314</f>
        <v>0</v>
      </c>
      <c r="G315" s="5">
        <f t="shared" si="580"/>
        <v>0</v>
      </c>
      <c r="H315" s="5">
        <f t="shared" si="580"/>
        <v>0</v>
      </c>
      <c r="I315" s="5">
        <f t="shared" si="580"/>
        <v>0</v>
      </c>
      <c r="J315" s="5">
        <f t="shared" si="580"/>
        <v>0</v>
      </c>
      <c r="K315" s="5">
        <f t="shared" si="580"/>
        <v>0</v>
      </c>
      <c r="L315" s="5">
        <f t="shared" si="580"/>
        <v>0</v>
      </c>
      <c r="M315" s="5">
        <f t="shared" si="580"/>
        <v>0</v>
      </c>
      <c r="N315" s="5">
        <f t="shared" si="580"/>
        <v>88754.956300000005</v>
      </c>
      <c r="O315" s="5">
        <f t="shared" si="580"/>
        <v>0</v>
      </c>
      <c r="P315" s="5">
        <f t="shared" ref="P315" si="581">$C314*P314</f>
        <v>0</v>
      </c>
      <c r="Q315" s="5">
        <f t="shared" ref="Q315" si="582">$C314*Q314</f>
        <v>0</v>
      </c>
      <c r="R315" s="5">
        <f t="shared" ref="R315:AB315" si="583">$C314*R314</f>
        <v>0</v>
      </c>
      <c r="S315" s="5">
        <f t="shared" si="583"/>
        <v>0</v>
      </c>
      <c r="T315" s="5">
        <f t="shared" si="583"/>
        <v>0</v>
      </c>
      <c r="U315" s="5">
        <f t="shared" si="583"/>
        <v>0</v>
      </c>
      <c r="V315" s="5">
        <f t="shared" si="583"/>
        <v>10969.7137</v>
      </c>
      <c r="W315" s="5">
        <f t="shared" si="583"/>
        <v>0</v>
      </c>
      <c r="X315" s="5">
        <f t="shared" si="583"/>
        <v>0</v>
      </c>
      <c r="Y315" s="5">
        <f t="shared" si="583"/>
        <v>0</v>
      </c>
      <c r="Z315" s="5">
        <f t="shared" si="583"/>
        <v>0</v>
      </c>
      <c r="AA315" s="5">
        <f t="shared" si="583"/>
        <v>0</v>
      </c>
      <c r="AB315" s="5">
        <f t="shared" si="583"/>
        <v>0</v>
      </c>
      <c r="AC315" s="56"/>
      <c r="AD315" s="23"/>
    </row>
    <row r="316" spans="1:30" s="14" customFormat="1">
      <c r="A316" s="78" t="s">
        <v>178</v>
      </c>
      <c r="B316" s="26">
        <f>12462354.3614/2</f>
        <v>6231177.1807000004</v>
      </c>
      <c r="C316" s="134">
        <f t="shared" si="457"/>
        <v>519264.77</v>
      </c>
      <c r="D316" s="35">
        <v>1.6299999999999999E-2</v>
      </c>
      <c r="E316" s="35">
        <v>0.14269999999999999</v>
      </c>
      <c r="F316" s="35">
        <v>5.8900000000000001E-2</v>
      </c>
      <c r="G316" s="35">
        <v>7.6200000000000004E-2</v>
      </c>
      <c r="H316" s="35">
        <v>3.9600000000000003E-2</v>
      </c>
      <c r="I316" s="35">
        <v>0.12470000000000001</v>
      </c>
      <c r="J316" s="35">
        <v>2.0400000000000001E-2</v>
      </c>
      <c r="K316" s="35">
        <v>3.1199999999999999E-2</v>
      </c>
      <c r="L316" s="35">
        <v>1.6199999999999999E-2</v>
      </c>
      <c r="M316" s="35">
        <v>2.53E-2</v>
      </c>
      <c r="N316" s="35">
        <v>0.14849999999999999</v>
      </c>
      <c r="O316" s="35">
        <v>2.2599999999999999E-2</v>
      </c>
      <c r="P316" s="35">
        <v>0</v>
      </c>
      <c r="Q316" s="35">
        <v>3.78E-2</v>
      </c>
      <c r="R316" s="35">
        <v>1.8100000000000002E-2</v>
      </c>
      <c r="S316" s="35">
        <v>4.1000000000000003E-3</v>
      </c>
      <c r="T316" s="35">
        <v>5.04E-2</v>
      </c>
      <c r="U316" s="35">
        <v>1.7500000000000002E-2</v>
      </c>
      <c r="V316" s="35">
        <v>3.6200000000000003E-2</v>
      </c>
      <c r="W316" s="35">
        <v>4.8500000000000001E-2</v>
      </c>
      <c r="X316" s="35">
        <v>6.1600000000000002E-2</v>
      </c>
      <c r="Y316" s="35">
        <v>2.5000000000000001E-3</v>
      </c>
      <c r="Z316" s="4">
        <v>0</v>
      </c>
      <c r="AA316" s="4">
        <v>6.9999999999999999E-4</v>
      </c>
      <c r="AB316" s="4">
        <v>0</v>
      </c>
      <c r="AC316" s="56"/>
      <c r="AD316" s="23"/>
    </row>
    <row r="317" spans="1:30" s="14" customFormat="1">
      <c r="A317" s="79"/>
      <c r="B317" s="27"/>
      <c r="C317" s="134"/>
      <c r="D317" s="5">
        <f t="shared" ref="D317" si="584">$C316*D316</f>
        <v>8464.015750999999</v>
      </c>
      <c r="E317" s="5">
        <f t="shared" ref="E317" si="585">$C316*E316</f>
        <v>74099.082678999999</v>
      </c>
      <c r="F317" s="5">
        <f t="shared" ref="F317:O317" si="586">$C316*F316</f>
        <v>30584.694953000002</v>
      </c>
      <c r="G317" s="5">
        <f t="shared" si="586"/>
        <v>39567.975474000006</v>
      </c>
      <c r="H317" s="5">
        <f t="shared" si="586"/>
        <v>20562.884892000002</v>
      </c>
      <c r="I317" s="5">
        <f t="shared" si="586"/>
        <v>64752.316819000007</v>
      </c>
      <c r="J317" s="5">
        <f t="shared" si="586"/>
        <v>10593.001308000001</v>
      </c>
      <c r="K317" s="5">
        <f t="shared" si="586"/>
        <v>16201.060824</v>
      </c>
      <c r="L317" s="5">
        <f t="shared" si="586"/>
        <v>8412.0892739999999</v>
      </c>
      <c r="M317" s="5">
        <f t="shared" si="586"/>
        <v>13137.398681000001</v>
      </c>
      <c r="N317" s="5">
        <f t="shared" si="586"/>
        <v>77110.818344999992</v>
      </c>
      <c r="O317" s="5">
        <f t="shared" si="586"/>
        <v>11735.383802</v>
      </c>
      <c r="P317" s="5">
        <f t="shared" ref="P317" si="587">$C316*P316</f>
        <v>0</v>
      </c>
      <c r="Q317" s="5">
        <f t="shared" ref="Q317" si="588">$C316*Q316</f>
        <v>19628.208306</v>
      </c>
      <c r="R317" s="5">
        <f t="shared" ref="R317:AB317" si="589">$C316*R316</f>
        <v>9398.6923370000004</v>
      </c>
      <c r="S317" s="5">
        <f t="shared" si="589"/>
        <v>2128.9855570000004</v>
      </c>
      <c r="T317" s="5">
        <f t="shared" si="589"/>
        <v>26170.944407999999</v>
      </c>
      <c r="U317" s="5">
        <f t="shared" si="589"/>
        <v>9087.1334750000005</v>
      </c>
      <c r="V317" s="5">
        <f t="shared" si="589"/>
        <v>18797.384674000001</v>
      </c>
      <c r="W317" s="5">
        <f t="shared" si="589"/>
        <v>25184.341345000001</v>
      </c>
      <c r="X317" s="5">
        <f t="shared" si="589"/>
        <v>31986.709832</v>
      </c>
      <c r="Y317" s="5">
        <f t="shared" si="589"/>
        <v>1298.1619250000001</v>
      </c>
      <c r="Z317" s="5">
        <f t="shared" si="589"/>
        <v>0</v>
      </c>
      <c r="AA317" s="5">
        <f t="shared" si="589"/>
        <v>363.48533900000001</v>
      </c>
      <c r="AB317" s="5">
        <f t="shared" si="589"/>
        <v>0</v>
      </c>
      <c r="AC317" s="56"/>
      <c r="AD317" s="23"/>
    </row>
    <row r="318" spans="1:30" s="14" customFormat="1">
      <c r="A318" s="78" t="s">
        <v>420</v>
      </c>
      <c r="B318" s="26">
        <f>12462354.3614/2</f>
        <v>6231177.1807000004</v>
      </c>
      <c r="C318" s="134">
        <f t="shared" si="457"/>
        <v>519264.77</v>
      </c>
      <c r="D318" s="4"/>
      <c r="E318" s="4"/>
      <c r="F318" s="4">
        <v>0</v>
      </c>
      <c r="G318" s="4"/>
      <c r="H318" s="4">
        <v>0</v>
      </c>
      <c r="I318" s="4"/>
      <c r="J318" s="4"/>
      <c r="K318" s="4"/>
      <c r="L318" s="4"/>
      <c r="M318" s="4"/>
      <c r="N318" s="4">
        <v>1</v>
      </c>
      <c r="O318" s="4"/>
      <c r="P318" s="4"/>
      <c r="Q318" s="4"/>
      <c r="R318" s="4"/>
      <c r="S318" s="4"/>
      <c r="T318" s="4"/>
      <c r="U318" s="4"/>
      <c r="V318" s="4">
        <v>0</v>
      </c>
      <c r="W318" s="4"/>
      <c r="X318" s="4"/>
      <c r="Y318" s="4"/>
      <c r="Z318" s="4"/>
      <c r="AA318" s="4"/>
      <c r="AB318" s="4"/>
      <c r="AC318" s="56"/>
      <c r="AD318" s="23"/>
    </row>
    <row r="319" spans="1:30" s="14" customFormat="1">
      <c r="A319" s="79"/>
      <c r="B319" s="9"/>
      <c r="C319" s="134"/>
      <c r="D319" s="5">
        <f t="shared" ref="D319" si="590">$C318*D318</f>
        <v>0</v>
      </c>
      <c r="E319" s="5">
        <f t="shared" ref="E319" si="591">$C318*E318</f>
        <v>0</v>
      </c>
      <c r="F319" s="5">
        <f t="shared" ref="F319:O319" si="592">$C318*F318</f>
        <v>0</v>
      </c>
      <c r="G319" s="5">
        <f t="shared" si="592"/>
        <v>0</v>
      </c>
      <c r="H319" s="5">
        <f t="shared" si="592"/>
        <v>0</v>
      </c>
      <c r="I319" s="5">
        <f t="shared" si="592"/>
        <v>0</v>
      </c>
      <c r="J319" s="5">
        <f t="shared" si="592"/>
        <v>0</v>
      </c>
      <c r="K319" s="5">
        <f t="shared" si="592"/>
        <v>0</v>
      </c>
      <c r="L319" s="5">
        <f t="shared" si="592"/>
        <v>0</v>
      </c>
      <c r="M319" s="5">
        <f t="shared" si="592"/>
        <v>0</v>
      </c>
      <c r="N319" s="5">
        <f t="shared" si="592"/>
        <v>519264.77</v>
      </c>
      <c r="O319" s="5">
        <f t="shared" si="592"/>
        <v>0</v>
      </c>
      <c r="P319" s="5">
        <f t="shared" ref="P319" si="593">$C318*P318</f>
        <v>0</v>
      </c>
      <c r="Q319" s="5">
        <f t="shared" ref="Q319" si="594">$C318*Q318</f>
        <v>0</v>
      </c>
      <c r="R319" s="5">
        <f t="shared" ref="R319:AB319" si="595">$C318*R318</f>
        <v>0</v>
      </c>
      <c r="S319" s="5">
        <f t="shared" si="595"/>
        <v>0</v>
      </c>
      <c r="T319" s="5">
        <f t="shared" si="595"/>
        <v>0</v>
      </c>
      <c r="U319" s="5">
        <f t="shared" si="595"/>
        <v>0</v>
      </c>
      <c r="V319" s="5">
        <f t="shared" si="595"/>
        <v>0</v>
      </c>
      <c r="W319" s="5">
        <f t="shared" si="595"/>
        <v>0</v>
      </c>
      <c r="X319" s="5">
        <f t="shared" si="595"/>
        <v>0</v>
      </c>
      <c r="Y319" s="5">
        <f t="shared" si="595"/>
        <v>0</v>
      </c>
      <c r="Z319" s="5">
        <f t="shared" si="595"/>
        <v>0</v>
      </c>
      <c r="AA319" s="5">
        <f t="shared" si="595"/>
        <v>0</v>
      </c>
      <c r="AB319" s="5">
        <f t="shared" si="595"/>
        <v>0</v>
      </c>
      <c r="AC319" s="56"/>
      <c r="AD319" s="23"/>
    </row>
    <row r="320" spans="1:30" s="14" customFormat="1">
      <c r="A320" s="78" t="s">
        <v>179</v>
      </c>
      <c r="B320" s="26">
        <f>4151877.0005/2</f>
        <v>2075938.50025</v>
      </c>
      <c r="C320" s="134">
        <f t="shared" si="457"/>
        <v>172994.88</v>
      </c>
      <c r="D320" s="35">
        <v>1.6299999999999999E-2</v>
      </c>
      <c r="E320" s="35">
        <v>0.14269999999999999</v>
      </c>
      <c r="F320" s="35">
        <v>5.8900000000000001E-2</v>
      </c>
      <c r="G320" s="35">
        <v>7.6200000000000004E-2</v>
      </c>
      <c r="H320" s="35">
        <v>3.9600000000000003E-2</v>
      </c>
      <c r="I320" s="35">
        <v>0.12470000000000001</v>
      </c>
      <c r="J320" s="35">
        <v>2.0400000000000001E-2</v>
      </c>
      <c r="K320" s="35">
        <v>3.1199999999999999E-2</v>
      </c>
      <c r="L320" s="35">
        <v>1.6199999999999999E-2</v>
      </c>
      <c r="M320" s="35">
        <v>2.53E-2</v>
      </c>
      <c r="N320" s="35">
        <v>0.14849999999999999</v>
      </c>
      <c r="O320" s="35">
        <v>2.2599999999999999E-2</v>
      </c>
      <c r="P320" s="35">
        <v>0</v>
      </c>
      <c r="Q320" s="35">
        <v>3.78E-2</v>
      </c>
      <c r="R320" s="35">
        <v>1.8100000000000002E-2</v>
      </c>
      <c r="S320" s="35">
        <v>4.1000000000000003E-3</v>
      </c>
      <c r="T320" s="35">
        <v>5.04E-2</v>
      </c>
      <c r="U320" s="35">
        <v>1.7500000000000002E-2</v>
      </c>
      <c r="V320" s="35">
        <v>3.6200000000000003E-2</v>
      </c>
      <c r="W320" s="35">
        <v>4.8500000000000001E-2</v>
      </c>
      <c r="X320" s="35">
        <v>6.1600000000000002E-2</v>
      </c>
      <c r="Y320" s="35">
        <v>2.5000000000000001E-3</v>
      </c>
      <c r="Z320" s="4">
        <v>0</v>
      </c>
      <c r="AA320" s="4">
        <v>6.9999999999999999E-4</v>
      </c>
      <c r="AB320" s="4">
        <v>0</v>
      </c>
      <c r="AC320" s="56"/>
      <c r="AD320" s="23"/>
    </row>
    <row r="321" spans="1:30" s="14" customFormat="1">
      <c r="A321" s="79"/>
      <c r="B321" s="27"/>
      <c r="C321" s="134"/>
      <c r="D321" s="5">
        <f t="shared" ref="D321" si="596">$C320*D320</f>
        <v>2819.8165439999998</v>
      </c>
      <c r="E321" s="5">
        <f t="shared" ref="E321" si="597">$C320*E320</f>
        <v>24686.369375999999</v>
      </c>
      <c r="F321" s="5">
        <f t="shared" ref="F321:O321" si="598">$C320*F320</f>
        <v>10189.398432</v>
      </c>
      <c r="G321" s="5">
        <f t="shared" si="598"/>
        <v>13182.209856000001</v>
      </c>
      <c r="H321" s="5">
        <f t="shared" si="598"/>
        <v>6850.5972480000009</v>
      </c>
      <c r="I321" s="5">
        <f t="shared" si="598"/>
        <v>21572.461536000003</v>
      </c>
      <c r="J321" s="5">
        <f t="shared" si="598"/>
        <v>3529.0955520000002</v>
      </c>
      <c r="K321" s="5">
        <f t="shared" si="598"/>
        <v>5397.4402559999999</v>
      </c>
      <c r="L321" s="5">
        <f t="shared" si="598"/>
        <v>2802.5170560000001</v>
      </c>
      <c r="M321" s="5">
        <f t="shared" si="598"/>
        <v>4376.7704640000002</v>
      </c>
      <c r="N321" s="5">
        <f t="shared" si="598"/>
        <v>25689.739679999999</v>
      </c>
      <c r="O321" s="5">
        <f t="shared" si="598"/>
        <v>3909.6842879999999</v>
      </c>
      <c r="P321" s="5">
        <f t="shared" ref="P321" si="599">$C320*P320</f>
        <v>0</v>
      </c>
      <c r="Q321" s="5">
        <f t="shared" ref="Q321" si="600">$C320*Q320</f>
        <v>6539.2064639999999</v>
      </c>
      <c r="R321" s="5">
        <f t="shared" ref="R321:AB321" si="601">$C320*R320</f>
        <v>3131.2073280000004</v>
      </c>
      <c r="S321" s="5">
        <f t="shared" si="601"/>
        <v>709.27900800000009</v>
      </c>
      <c r="T321" s="5">
        <f t="shared" si="601"/>
        <v>8718.941952000001</v>
      </c>
      <c r="U321" s="5">
        <f t="shared" si="601"/>
        <v>3027.4104000000002</v>
      </c>
      <c r="V321" s="5">
        <f t="shared" si="601"/>
        <v>6262.4146560000008</v>
      </c>
      <c r="W321" s="5">
        <f t="shared" si="601"/>
        <v>8390.2516800000012</v>
      </c>
      <c r="X321" s="5">
        <f t="shared" si="601"/>
        <v>10656.484608000001</v>
      </c>
      <c r="Y321" s="5">
        <f t="shared" si="601"/>
        <v>432.48720000000003</v>
      </c>
      <c r="Z321" s="5">
        <f t="shared" si="601"/>
        <v>0</v>
      </c>
      <c r="AA321" s="5">
        <f t="shared" si="601"/>
        <v>121.096416</v>
      </c>
      <c r="AB321" s="5">
        <f t="shared" si="601"/>
        <v>0</v>
      </c>
      <c r="AC321" s="56"/>
      <c r="AD321" s="23"/>
    </row>
    <row r="322" spans="1:30" s="14" customFormat="1">
      <c r="A322" s="78" t="s">
        <v>421</v>
      </c>
      <c r="B322" s="26">
        <f>4151877.0005/2</f>
        <v>2075938.50025</v>
      </c>
      <c r="C322" s="134">
        <f t="shared" si="457"/>
        <v>172994.88</v>
      </c>
      <c r="D322" s="4"/>
      <c r="E322" s="4"/>
      <c r="F322" s="4">
        <v>0.20519999999999999</v>
      </c>
      <c r="G322" s="4"/>
      <c r="H322" s="4">
        <v>0.13769999999999999</v>
      </c>
      <c r="I322" s="4"/>
      <c r="J322" s="4"/>
      <c r="K322" s="4"/>
      <c r="L322" s="4"/>
      <c r="M322" s="4"/>
      <c r="N322" s="4">
        <v>0.46189999999999998</v>
      </c>
      <c r="O322" s="4"/>
      <c r="P322" s="4"/>
      <c r="Q322" s="4"/>
      <c r="R322" s="4"/>
      <c r="S322" s="4"/>
      <c r="T322" s="4"/>
      <c r="U322" s="4"/>
      <c r="V322" s="4">
        <v>0.19520000000000001</v>
      </c>
      <c r="W322" s="4"/>
      <c r="X322" s="4"/>
      <c r="Y322" s="4"/>
      <c r="Z322" s="4"/>
      <c r="AA322" s="4"/>
      <c r="AB322" s="4"/>
      <c r="AC322" s="56"/>
      <c r="AD322" s="23"/>
    </row>
    <row r="323" spans="1:30" s="14" customFormat="1">
      <c r="A323" s="79"/>
      <c r="B323" s="9"/>
      <c r="C323" s="134"/>
      <c r="D323" s="5">
        <f t="shared" ref="D323" si="602">$C322*D322</f>
        <v>0</v>
      </c>
      <c r="E323" s="5">
        <f t="shared" ref="E323" si="603">$C322*E322</f>
        <v>0</v>
      </c>
      <c r="F323" s="5">
        <f t="shared" ref="F323:O323" si="604">$C322*F322</f>
        <v>35498.549376000003</v>
      </c>
      <c r="G323" s="5">
        <f t="shared" si="604"/>
        <v>0</v>
      </c>
      <c r="H323" s="5">
        <f t="shared" si="604"/>
        <v>23821.394976</v>
      </c>
      <c r="I323" s="5">
        <f t="shared" si="604"/>
        <v>0</v>
      </c>
      <c r="J323" s="5">
        <f t="shared" si="604"/>
        <v>0</v>
      </c>
      <c r="K323" s="5">
        <f t="shared" si="604"/>
        <v>0</v>
      </c>
      <c r="L323" s="5">
        <f t="shared" si="604"/>
        <v>0</v>
      </c>
      <c r="M323" s="5">
        <f t="shared" si="604"/>
        <v>0</v>
      </c>
      <c r="N323" s="5">
        <f t="shared" si="604"/>
        <v>79906.335072000002</v>
      </c>
      <c r="O323" s="5">
        <f t="shared" si="604"/>
        <v>0</v>
      </c>
      <c r="P323" s="5">
        <f t="shared" ref="P323" si="605">$C322*P322</f>
        <v>0</v>
      </c>
      <c r="Q323" s="5">
        <f t="shared" ref="Q323" si="606">$C322*Q322</f>
        <v>0</v>
      </c>
      <c r="R323" s="5">
        <f t="shared" ref="R323:AB323" si="607">$C322*R322</f>
        <v>0</v>
      </c>
      <c r="S323" s="5">
        <f t="shared" si="607"/>
        <v>0</v>
      </c>
      <c r="T323" s="5">
        <f t="shared" si="607"/>
        <v>0</v>
      </c>
      <c r="U323" s="5">
        <f t="shared" si="607"/>
        <v>0</v>
      </c>
      <c r="V323" s="5">
        <f t="shared" si="607"/>
        <v>33768.600576000004</v>
      </c>
      <c r="W323" s="5">
        <f t="shared" si="607"/>
        <v>0</v>
      </c>
      <c r="X323" s="5">
        <f t="shared" si="607"/>
        <v>0</v>
      </c>
      <c r="Y323" s="5">
        <f t="shared" si="607"/>
        <v>0</v>
      </c>
      <c r="Z323" s="5">
        <f t="shared" si="607"/>
        <v>0</v>
      </c>
      <c r="AA323" s="5">
        <f t="shared" si="607"/>
        <v>0</v>
      </c>
      <c r="AB323" s="5">
        <f t="shared" si="607"/>
        <v>0</v>
      </c>
      <c r="AC323" s="56"/>
      <c r="AD323" s="23"/>
    </row>
    <row r="324" spans="1:30" s="14" customFormat="1">
      <c r="A324" s="81" t="s">
        <v>222</v>
      </c>
      <c r="B324" s="26">
        <v>7364914.8521999996</v>
      </c>
      <c r="C324" s="134">
        <f t="shared" si="457"/>
        <v>613742.9</v>
      </c>
      <c r="D324" s="7"/>
      <c r="E324" s="7"/>
      <c r="F324" s="7">
        <v>0.3705</v>
      </c>
      <c r="G324" s="7"/>
      <c r="H324" s="7"/>
      <c r="I324" s="7"/>
      <c r="J324" s="7"/>
      <c r="K324" s="7"/>
      <c r="L324" s="7"/>
      <c r="M324" s="7"/>
      <c r="N324" s="7">
        <v>0.62949999999999995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56"/>
      <c r="AD324" s="23"/>
    </row>
    <row r="325" spans="1:30" s="14" customFormat="1">
      <c r="A325" s="79"/>
      <c r="B325" s="174"/>
      <c r="C325" s="134"/>
      <c r="D325" s="5">
        <f t="shared" ref="D325" si="608">$C324*D324</f>
        <v>0</v>
      </c>
      <c r="E325" s="5">
        <f t="shared" ref="E325" si="609">$C324*E324</f>
        <v>0</v>
      </c>
      <c r="F325" s="5">
        <f t="shared" ref="F325:AB325" si="610">$C324*F324</f>
        <v>227391.74445</v>
      </c>
      <c r="G325" s="5">
        <f t="shared" si="610"/>
        <v>0</v>
      </c>
      <c r="H325" s="5">
        <f t="shared" si="610"/>
        <v>0</v>
      </c>
      <c r="I325" s="5">
        <f t="shared" si="610"/>
        <v>0</v>
      </c>
      <c r="J325" s="5">
        <f t="shared" si="610"/>
        <v>0</v>
      </c>
      <c r="K325" s="5">
        <f t="shared" si="610"/>
        <v>0</v>
      </c>
      <c r="L325" s="5">
        <f t="shared" si="610"/>
        <v>0</v>
      </c>
      <c r="M325" s="5">
        <f t="shared" si="610"/>
        <v>0</v>
      </c>
      <c r="N325" s="5">
        <f t="shared" si="610"/>
        <v>386351.15554999997</v>
      </c>
      <c r="O325" s="5">
        <f t="shared" si="610"/>
        <v>0</v>
      </c>
      <c r="P325" s="5">
        <f t="shared" si="610"/>
        <v>0</v>
      </c>
      <c r="Q325" s="5">
        <f t="shared" si="610"/>
        <v>0</v>
      </c>
      <c r="R325" s="5">
        <f t="shared" si="610"/>
        <v>0</v>
      </c>
      <c r="S325" s="5">
        <f t="shared" si="610"/>
        <v>0</v>
      </c>
      <c r="T325" s="5">
        <f t="shared" si="610"/>
        <v>0</v>
      </c>
      <c r="U325" s="5">
        <f t="shared" si="610"/>
        <v>0</v>
      </c>
      <c r="V325" s="5">
        <f t="shared" si="610"/>
        <v>0</v>
      </c>
      <c r="W325" s="5">
        <f t="shared" si="610"/>
        <v>0</v>
      </c>
      <c r="X325" s="5">
        <f t="shared" si="610"/>
        <v>0</v>
      </c>
      <c r="Y325" s="5">
        <f t="shared" si="610"/>
        <v>0</v>
      </c>
      <c r="Z325" s="5">
        <f t="shared" si="610"/>
        <v>0</v>
      </c>
      <c r="AA325" s="5">
        <f t="shared" si="610"/>
        <v>0</v>
      </c>
      <c r="AB325" s="5">
        <f t="shared" si="610"/>
        <v>0</v>
      </c>
      <c r="AC325" s="56"/>
      <c r="AD325" s="23"/>
    </row>
    <row r="326" spans="1:30" s="14" customFormat="1">
      <c r="A326" s="81" t="s">
        <v>223</v>
      </c>
      <c r="B326" s="26">
        <v>1348980.6754000001</v>
      </c>
      <c r="C326" s="134">
        <f t="shared" si="457"/>
        <v>112415.06</v>
      </c>
      <c r="D326" s="35"/>
      <c r="E326" s="35"/>
      <c r="F326" s="35">
        <v>0.3705</v>
      </c>
      <c r="G326" s="35"/>
      <c r="H326" s="35"/>
      <c r="I326" s="35"/>
      <c r="J326" s="35"/>
      <c r="K326" s="35"/>
      <c r="L326" s="35"/>
      <c r="M326" s="35"/>
      <c r="N326" s="35">
        <v>0.62949999999999995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4"/>
      <c r="AA326" s="4"/>
      <c r="AB326" s="4"/>
      <c r="AC326" s="56"/>
      <c r="AD326" s="23"/>
    </row>
    <row r="327" spans="1:30" s="14" customFormat="1">
      <c r="A327" s="79"/>
      <c r="B327" s="174"/>
      <c r="C327" s="134"/>
      <c r="D327" s="5">
        <f t="shared" ref="D327" si="611">$C326*D326</f>
        <v>0</v>
      </c>
      <c r="E327" s="5">
        <f t="shared" ref="E327" si="612">$C326*E326</f>
        <v>0</v>
      </c>
      <c r="F327" s="5">
        <f t="shared" ref="F327:AB327" si="613">$C326*F326</f>
        <v>41649.779730000002</v>
      </c>
      <c r="G327" s="5">
        <f t="shared" si="613"/>
        <v>0</v>
      </c>
      <c r="H327" s="5">
        <f t="shared" si="613"/>
        <v>0</v>
      </c>
      <c r="I327" s="5">
        <f t="shared" si="613"/>
        <v>0</v>
      </c>
      <c r="J327" s="5">
        <f t="shared" si="613"/>
        <v>0</v>
      </c>
      <c r="K327" s="5">
        <f t="shared" si="613"/>
        <v>0</v>
      </c>
      <c r="L327" s="5">
        <f t="shared" si="613"/>
        <v>0</v>
      </c>
      <c r="M327" s="5">
        <f t="shared" si="613"/>
        <v>0</v>
      </c>
      <c r="N327" s="5">
        <f t="shared" si="613"/>
        <v>70765.280269999988</v>
      </c>
      <c r="O327" s="5">
        <f t="shared" si="613"/>
        <v>0</v>
      </c>
      <c r="P327" s="5">
        <f t="shared" si="613"/>
        <v>0</v>
      </c>
      <c r="Q327" s="5">
        <f t="shared" si="613"/>
        <v>0</v>
      </c>
      <c r="R327" s="5">
        <f t="shared" si="613"/>
        <v>0</v>
      </c>
      <c r="S327" s="5">
        <f t="shared" si="613"/>
        <v>0</v>
      </c>
      <c r="T327" s="5">
        <f t="shared" si="613"/>
        <v>0</v>
      </c>
      <c r="U327" s="5">
        <f t="shared" si="613"/>
        <v>0</v>
      </c>
      <c r="V327" s="5">
        <f t="shared" si="613"/>
        <v>0</v>
      </c>
      <c r="W327" s="5">
        <f t="shared" si="613"/>
        <v>0</v>
      </c>
      <c r="X327" s="5">
        <f t="shared" si="613"/>
        <v>0</v>
      </c>
      <c r="Y327" s="5">
        <f t="shared" si="613"/>
        <v>0</v>
      </c>
      <c r="Z327" s="5">
        <f t="shared" si="613"/>
        <v>0</v>
      </c>
      <c r="AA327" s="5">
        <f t="shared" si="613"/>
        <v>0</v>
      </c>
      <c r="AB327" s="5">
        <f t="shared" si="613"/>
        <v>0</v>
      </c>
      <c r="AC327" s="56"/>
      <c r="AD327" s="23"/>
    </row>
    <row r="328" spans="1:30" s="14" customFormat="1">
      <c r="A328" s="81" t="s">
        <v>224</v>
      </c>
      <c r="B328" s="26">
        <v>4955836.4072000002</v>
      </c>
      <c r="C328" s="134">
        <f t="shared" si="457"/>
        <v>412986.37</v>
      </c>
      <c r="D328" s="7"/>
      <c r="E328" s="7">
        <v>1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56"/>
      <c r="AD328" s="23"/>
    </row>
    <row r="329" spans="1:30" s="14" customFormat="1">
      <c r="A329" s="79"/>
      <c r="B329" s="174"/>
      <c r="C329" s="134"/>
      <c r="D329" s="5">
        <f t="shared" ref="D329" si="614">$C328*D328</f>
        <v>0</v>
      </c>
      <c r="E329" s="5">
        <f t="shared" ref="E329" si="615">$C328*E328</f>
        <v>412986.37</v>
      </c>
      <c r="F329" s="5">
        <f t="shared" ref="F329:AB329" si="616">$C328*F328</f>
        <v>0</v>
      </c>
      <c r="G329" s="5">
        <f t="shared" si="616"/>
        <v>0</v>
      </c>
      <c r="H329" s="5">
        <f t="shared" si="616"/>
        <v>0</v>
      </c>
      <c r="I329" s="5">
        <f t="shared" si="616"/>
        <v>0</v>
      </c>
      <c r="J329" s="5">
        <f t="shared" si="616"/>
        <v>0</v>
      </c>
      <c r="K329" s="5">
        <f t="shared" si="616"/>
        <v>0</v>
      </c>
      <c r="L329" s="5">
        <f t="shared" si="616"/>
        <v>0</v>
      </c>
      <c r="M329" s="5">
        <f t="shared" si="616"/>
        <v>0</v>
      </c>
      <c r="N329" s="5">
        <f t="shared" si="616"/>
        <v>0</v>
      </c>
      <c r="O329" s="5">
        <f t="shared" si="616"/>
        <v>0</v>
      </c>
      <c r="P329" s="5">
        <f t="shared" si="616"/>
        <v>0</v>
      </c>
      <c r="Q329" s="5">
        <f t="shared" si="616"/>
        <v>0</v>
      </c>
      <c r="R329" s="5">
        <f t="shared" si="616"/>
        <v>0</v>
      </c>
      <c r="S329" s="5">
        <f t="shared" si="616"/>
        <v>0</v>
      </c>
      <c r="T329" s="5">
        <f t="shared" si="616"/>
        <v>0</v>
      </c>
      <c r="U329" s="5">
        <f t="shared" si="616"/>
        <v>0</v>
      </c>
      <c r="V329" s="5">
        <f t="shared" si="616"/>
        <v>0</v>
      </c>
      <c r="W329" s="5">
        <f t="shared" si="616"/>
        <v>0</v>
      </c>
      <c r="X329" s="5">
        <f t="shared" si="616"/>
        <v>0</v>
      </c>
      <c r="Y329" s="5">
        <f t="shared" si="616"/>
        <v>0</v>
      </c>
      <c r="Z329" s="5">
        <f t="shared" si="616"/>
        <v>0</v>
      </c>
      <c r="AA329" s="5">
        <f t="shared" si="616"/>
        <v>0</v>
      </c>
      <c r="AB329" s="5">
        <f t="shared" si="616"/>
        <v>0</v>
      </c>
      <c r="AC329" s="56"/>
      <c r="AD329" s="23"/>
    </row>
    <row r="330" spans="1:30" s="14" customFormat="1">
      <c r="A330" s="78" t="s">
        <v>225</v>
      </c>
      <c r="B330" s="26">
        <f>1157012.5346/2</f>
        <v>578506.26729999995</v>
      </c>
      <c r="C330" s="134">
        <f t="shared" si="457"/>
        <v>48208.86</v>
      </c>
      <c r="D330" s="35">
        <v>1.6299999999999999E-2</v>
      </c>
      <c r="E330" s="35">
        <v>0.14269999999999999</v>
      </c>
      <c r="F330" s="35">
        <v>5.8900000000000001E-2</v>
      </c>
      <c r="G330" s="35">
        <v>7.6200000000000004E-2</v>
      </c>
      <c r="H330" s="35">
        <v>3.9600000000000003E-2</v>
      </c>
      <c r="I330" s="35">
        <v>0.12470000000000001</v>
      </c>
      <c r="J330" s="35">
        <v>2.0400000000000001E-2</v>
      </c>
      <c r="K330" s="35">
        <v>3.1199999999999999E-2</v>
      </c>
      <c r="L330" s="35">
        <v>1.6199999999999999E-2</v>
      </c>
      <c r="M330" s="35">
        <v>2.53E-2</v>
      </c>
      <c r="N330" s="35">
        <v>0.14849999999999999</v>
      </c>
      <c r="O330" s="35">
        <v>2.2599999999999999E-2</v>
      </c>
      <c r="P330" s="35">
        <v>0</v>
      </c>
      <c r="Q330" s="35">
        <v>3.78E-2</v>
      </c>
      <c r="R330" s="35">
        <v>1.8100000000000002E-2</v>
      </c>
      <c r="S330" s="35">
        <v>4.1000000000000003E-3</v>
      </c>
      <c r="T330" s="35">
        <v>5.04E-2</v>
      </c>
      <c r="U330" s="35">
        <v>1.7500000000000002E-2</v>
      </c>
      <c r="V330" s="35">
        <v>3.6200000000000003E-2</v>
      </c>
      <c r="W330" s="35">
        <v>4.8500000000000001E-2</v>
      </c>
      <c r="X330" s="35">
        <v>6.1600000000000002E-2</v>
      </c>
      <c r="Y330" s="35">
        <v>2.5000000000000001E-3</v>
      </c>
      <c r="Z330" s="4">
        <v>0</v>
      </c>
      <c r="AA330" s="4">
        <v>6.9999999999999999E-4</v>
      </c>
      <c r="AB330" s="4">
        <v>0</v>
      </c>
      <c r="AC330" s="56"/>
      <c r="AD330" s="23"/>
    </row>
    <row r="331" spans="1:30" s="14" customFormat="1">
      <c r="A331" s="79"/>
      <c r="B331" s="27"/>
      <c r="C331" s="134"/>
      <c r="D331" s="5">
        <f t="shared" ref="D331" si="617">$C330*D330</f>
        <v>785.80441799999994</v>
      </c>
      <c r="E331" s="5">
        <f t="shared" ref="E331" si="618">$C330*E330</f>
        <v>6879.4043219999994</v>
      </c>
      <c r="F331" s="5">
        <f t="shared" ref="F331:AB331" si="619">$C330*F330</f>
        <v>2839.5018540000001</v>
      </c>
      <c r="G331" s="5">
        <f t="shared" si="619"/>
        <v>3673.5151320000004</v>
      </c>
      <c r="H331" s="5">
        <f t="shared" si="619"/>
        <v>1909.0708560000003</v>
      </c>
      <c r="I331" s="5">
        <f t="shared" si="619"/>
        <v>6011.6448420000006</v>
      </c>
      <c r="J331" s="5">
        <f t="shared" si="619"/>
        <v>983.46074400000009</v>
      </c>
      <c r="K331" s="5">
        <f t="shared" si="619"/>
        <v>1504.116432</v>
      </c>
      <c r="L331" s="5">
        <f t="shared" si="619"/>
        <v>780.98353199999997</v>
      </c>
      <c r="M331" s="5">
        <f t="shared" si="619"/>
        <v>1219.684158</v>
      </c>
      <c r="N331" s="5">
        <f t="shared" si="619"/>
        <v>7159.0157099999997</v>
      </c>
      <c r="O331" s="5">
        <f t="shared" si="619"/>
        <v>1089.5202359999998</v>
      </c>
      <c r="P331" s="5">
        <f t="shared" si="619"/>
        <v>0</v>
      </c>
      <c r="Q331" s="5">
        <f t="shared" si="619"/>
        <v>1822.2949080000001</v>
      </c>
      <c r="R331" s="5">
        <f t="shared" si="619"/>
        <v>872.58036600000003</v>
      </c>
      <c r="S331" s="5">
        <f t="shared" si="619"/>
        <v>197.65632600000001</v>
      </c>
      <c r="T331" s="5">
        <f t="shared" si="619"/>
        <v>2429.7265440000001</v>
      </c>
      <c r="U331" s="5">
        <f t="shared" si="619"/>
        <v>843.65505000000007</v>
      </c>
      <c r="V331" s="5">
        <f t="shared" si="619"/>
        <v>1745.1607320000001</v>
      </c>
      <c r="W331" s="5">
        <f t="shared" si="619"/>
        <v>2338.1297100000002</v>
      </c>
      <c r="X331" s="5">
        <f t="shared" si="619"/>
        <v>2969.6657760000003</v>
      </c>
      <c r="Y331" s="5">
        <f t="shared" si="619"/>
        <v>120.52215000000001</v>
      </c>
      <c r="Z331" s="5">
        <f t="shared" si="619"/>
        <v>0</v>
      </c>
      <c r="AA331" s="5">
        <f t="shared" si="619"/>
        <v>33.746201999999997</v>
      </c>
      <c r="AB331" s="5">
        <f t="shared" si="619"/>
        <v>0</v>
      </c>
      <c r="AC331" s="56"/>
      <c r="AD331" s="23"/>
    </row>
    <row r="332" spans="1:30" s="14" customFormat="1">
      <c r="A332" s="78" t="s">
        <v>422</v>
      </c>
      <c r="B332" s="26">
        <f>1157012.5346/2</f>
        <v>578506.26729999995</v>
      </c>
      <c r="C332" s="134">
        <f t="shared" si="457"/>
        <v>48208.86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6"/>
      <c r="AD332" s="23"/>
    </row>
    <row r="333" spans="1:30" s="14" customFormat="1">
      <c r="A333" s="79"/>
      <c r="B333" s="9"/>
      <c r="C333" s="134"/>
      <c r="D333" s="5">
        <f t="shared" ref="D333" si="620">$C332*D332</f>
        <v>0</v>
      </c>
      <c r="E333" s="5">
        <f t="shared" ref="E333" si="621">$C332*E332</f>
        <v>0</v>
      </c>
      <c r="F333" s="5">
        <f t="shared" ref="F333:O333" si="622">$C332*F332</f>
        <v>0</v>
      </c>
      <c r="G333" s="5">
        <f t="shared" si="622"/>
        <v>0</v>
      </c>
      <c r="H333" s="5">
        <f t="shared" si="622"/>
        <v>0</v>
      </c>
      <c r="I333" s="5">
        <f t="shared" si="622"/>
        <v>0</v>
      </c>
      <c r="J333" s="5">
        <f t="shared" si="622"/>
        <v>0</v>
      </c>
      <c r="K333" s="5">
        <f t="shared" si="622"/>
        <v>0</v>
      </c>
      <c r="L333" s="5">
        <f t="shared" si="622"/>
        <v>0</v>
      </c>
      <c r="M333" s="5">
        <f t="shared" si="622"/>
        <v>0</v>
      </c>
      <c r="N333" s="5">
        <f t="shared" si="622"/>
        <v>48208.86</v>
      </c>
      <c r="O333" s="5">
        <f t="shared" si="622"/>
        <v>0</v>
      </c>
      <c r="P333" s="5">
        <f t="shared" ref="P333" si="623">$C332*P332</f>
        <v>0</v>
      </c>
      <c r="Q333" s="5">
        <f t="shared" ref="Q333" si="624">$C332*Q332</f>
        <v>0</v>
      </c>
      <c r="R333" s="5">
        <f t="shared" ref="R333:AB333" si="625">$C332*R332</f>
        <v>0</v>
      </c>
      <c r="S333" s="5">
        <f t="shared" si="625"/>
        <v>0</v>
      </c>
      <c r="T333" s="5">
        <f t="shared" si="625"/>
        <v>0</v>
      </c>
      <c r="U333" s="5">
        <f t="shared" si="625"/>
        <v>0</v>
      </c>
      <c r="V333" s="5">
        <f t="shared" si="625"/>
        <v>0</v>
      </c>
      <c r="W333" s="5">
        <f t="shared" si="625"/>
        <v>0</v>
      </c>
      <c r="X333" s="5">
        <f t="shared" si="625"/>
        <v>0</v>
      </c>
      <c r="Y333" s="5">
        <f t="shared" si="625"/>
        <v>0</v>
      </c>
      <c r="Z333" s="5">
        <f t="shared" si="625"/>
        <v>0</v>
      </c>
      <c r="AA333" s="5">
        <f t="shared" si="625"/>
        <v>0</v>
      </c>
      <c r="AB333" s="5">
        <f t="shared" si="625"/>
        <v>0</v>
      </c>
      <c r="AC333" s="56"/>
      <c r="AD333" s="23"/>
    </row>
    <row r="334" spans="1:30" s="14" customFormat="1">
      <c r="A334" s="78" t="s">
        <v>226</v>
      </c>
      <c r="B334" s="26">
        <f>14685179.0054/2</f>
        <v>7342589.5027000001</v>
      </c>
      <c r="C334" s="134">
        <f t="shared" ref="C334:C396" si="626">ROUND(B334/12,2)</f>
        <v>611882.46</v>
      </c>
      <c r="D334" s="35">
        <v>1.6299999999999999E-2</v>
      </c>
      <c r="E334" s="35">
        <v>0.14269999999999999</v>
      </c>
      <c r="F334" s="35">
        <v>5.8900000000000001E-2</v>
      </c>
      <c r="G334" s="35">
        <v>7.6200000000000004E-2</v>
      </c>
      <c r="H334" s="35">
        <v>3.9600000000000003E-2</v>
      </c>
      <c r="I334" s="35">
        <v>0.12470000000000001</v>
      </c>
      <c r="J334" s="35">
        <v>2.0400000000000001E-2</v>
      </c>
      <c r="K334" s="35">
        <v>3.1199999999999999E-2</v>
      </c>
      <c r="L334" s="35">
        <v>1.6199999999999999E-2</v>
      </c>
      <c r="M334" s="35">
        <v>2.53E-2</v>
      </c>
      <c r="N334" s="35">
        <v>0.14849999999999999</v>
      </c>
      <c r="O334" s="35">
        <v>2.2599999999999999E-2</v>
      </c>
      <c r="P334" s="35">
        <v>0</v>
      </c>
      <c r="Q334" s="35">
        <v>3.78E-2</v>
      </c>
      <c r="R334" s="35">
        <v>1.8100000000000002E-2</v>
      </c>
      <c r="S334" s="35">
        <v>4.1000000000000003E-3</v>
      </c>
      <c r="T334" s="35">
        <v>5.04E-2</v>
      </c>
      <c r="U334" s="35">
        <v>1.7500000000000002E-2</v>
      </c>
      <c r="V334" s="35">
        <v>3.6200000000000003E-2</v>
      </c>
      <c r="W334" s="35">
        <v>4.8500000000000001E-2</v>
      </c>
      <c r="X334" s="35">
        <v>6.1600000000000002E-2</v>
      </c>
      <c r="Y334" s="35">
        <v>2.5000000000000001E-3</v>
      </c>
      <c r="Z334" s="4">
        <v>0</v>
      </c>
      <c r="AA334" s="4">
        <v>6.9999999999999999E-4</v>
      </c>
      <c r="AB334" s="4">
        <v>0</v>
      </c>
      <c r="AC334" s="56"/>
      <c r="AD334" s="23"/>
    </row>
    <row r="335" spans="1:30" s="14" customFormat="1">
      <c r="A335" s="79"/>
      <c r="B335" s="27"/>
      <c r="C335" s="134"/>
      <c r="D335" s="5">
        <f t="shared" ref="D335" si="627">$C334*D334</f>
        <v>9973.6840979999979</v>
      </c>
      <c r="E335" s="5">
        <f t="shared" ref="E335" si="628">$C334*E334</f>
        <v>87315.627041999993</v>
      </c>
      <c r="F335" s="5">
        <f t="shared" ref="F335:AB335" si="629">$C334*F334</f>
        <v>36039.876894000001</v>
      </c>
      <c r="G335" s="5">
        <f t="shared" si="629"/>
        <v>46625.443452</v>
      </c>
      <c r="H335" s="5">
        <f t="shared" si="629"/>
        <v>24230.545416000001</v>
      </c>
      <c r="I335" s="5">
        <f t="shared" si="629"/>
        <v>76301.742761999994</v>
      </c>
      <c r="J335" s="5">
        <f t="shared" si="629"/>
        <v>12482.402184</v>
      </c>
      <c r="K335" s="5">
        <f t="shared" si="629"/>
        <v>19090.732751999996</v>
      </c>
      <c r="L335" s="5">
        <f t="shared" si="629"/>
        <v>9912.4958519999982</v>
      </c>
      <c r="M335" s="5">
        <f t="shared" si="629"/>
        <v>15480.626237999999</v>
      </c>
      <c r="N335" s="5">
        <f t="shared" si="629"/>
        <v>90864.545309999987</v>
      </c>
      <c r="O335" s="5">
        <f t="shared" si="629"/>
        <v>13828.543595999998</v>
      </c>
      <c r="P335" s="5">
        <f t="shared" si="629"/>
        <v>0</v>
      </c>
      <c r="Q335" s="5">
        <f t="shared" si="629"/>
        <v>23129.156987999999</v>
      </c>
      <c r="R335" s="5">
        <f t="shared" si="629"/>
        <v>11075.072526</v>
      </c>
      <c r="S335" s="5">
        <f t="shared" si="629"/>
        <v>2508.7180859999999</v>
      </c>
      <c r="T335" s="5">
        <f t="shared" si="629"/>
        <v>30838.875983999998</v>
      </c>
      <c r="U335" s="5">
        <f t="shared" si="629"/>
        <v>10707.94305</v>
      </c>
      <c r="V335" s="5">
        <f t="shared" si="629"/>
        <v>22150.145052</v>
      </c>
      <c r="W335" s="5">
        <f t="shared" si="629"/>
        <v>29676.299309999999</v>
      </c>
      <c r="X335" s="5">
        <f t="shared" si="629"/>
        <v>37691.959536000002</v>
      </c>
      <c r="Y335" s="5">
        <f t="shared" si="629"/>
        <v>1529.70615</v>
      </c>
      <c r="Z335" s="5">
        <f t="shared" si="629"/>
        <v>0</v>
      </c>
      <c r="AA335" s="5">
        <f t="shared" si="629"/>
        <v>428.31772199999995</v>
      </c>
      <c r="AB335" s="5">
        <f t="shared" si="629"/>
        <v>0</v>
      </c>
      <c r="AC335" s="56"/>
      <c r="AD335" s="23"/>
    </row>
    <row r="336" spans="1:30" s="14" customFormat="1">
      <c r="A336" s="78" t="s">
        <v>423</v>
      </c>
      <c r="B336" s="26">
        <f>14685179.0054/2</f>
        <v>7342589.5027000001</v>
      </c>
      <c r="C336" s="134">
        <f t="shared" si="626"/>
        <v>611882.46</v>
      </c>
      <c r="D336" s="4"/>
      <c r="E336" s="4"/>
      <c r="F336" s="4"/>
      <c r="G336" s="4"/>
      <c r="H336" s="4">
        <v>0</v>
      </c>
      <c r="I336" s="4"/>
      <c r="J336" s="4"/>
      <c r="K336" s="4"/>
      <c r="L336" s="4"/>
      <c r="M336" s="4"/>
      <c r="N336" s="4">
        <v>1</v>
      </c>
      <c r="O336" s="4">
        <v>0</v>
      </c>
      <c r="P336" s="4"/>
      <c r="Q336" s="4"/>
      <c r="R336" s="4"/>
      <c r="S336" s="4"/>
      <c r="T336" s="4"/>
      <c r="U336" s="4"/>
      <c r="V336" s="4">
        <v>0</v>
      </c>
      <c r="W336" s="4"/>
      <c r="X336" s="4"/>
      <c r="Y336" s="4"/>
      <c r="Z336" s="4"/>
      <c r="AA336" s="4"/>
      <c r="AB336" s="4"/>
      <c r="AC336" s="56"/>
      <c r="AD336" s="23"/>
    </row>
    <row r="337" spans="1:30" s="14" customFormat="1">
      <c r="A337" s="79"/>
      <c r="B337" s="9"/>
      <c r="C337" s="134"/>
      <c r="D337" s="5">
        <f t="shared" ref="D337" si="630">$C336*D336</f>
        <v>0</v>
      </c>
      <c r="E337" s="5">
        <f t="shared" ref="E337" si="631">$C336*E336</f>
        <v>0</v>
      </c>
      <c r="F337" s="5">
        <f t="shared" ref="F337:O337" si="632">$C336*F336</f>
        <v>0</v>
      </c>
      <c r="G337" s="5">
        <f t="shared" si="632"/>
        <v>0</v>
      </c>
      <c r="H337" s="5">
        <f t="shared" si="632"/>
        <v>0</v>
      </c>
      <c r="I337" s="5">
        <f t="shared" si="632"/>
        <v>0</v>
      </c>
      <c r="J337" s="5">
        <f t="shared" si="632"/>
        <v>0</v>
      </c>
      <c r="K337" s="5">
        <f t="shared" si="632"/>
        <v>0</v>
      </c>
      <c r="L337" s="5">
        <f t="shared" si="632"/>
        <v>0</v>
      </c>
      <c r="M337" s="5">
        <f t="shared" si="632"/>
        <v>0</v>
      </c>
      <c r="N337" s="5">
        <f t="shared" si="632"/>
        <v>611882.46</v>
      </c>
      <c r="O337" s="5">
        <f t="shared" si="632"/>
        <v>0</v>
      </c>
      <c r="P337" s="5">
        <f t="shared" ref="P337" si="633">$C336*P336</f>
        <v>0</v>
      </c>
      <c r="Q337" s="5">
        <f t="shared" ref="Q337" si="634">$C336*Q336</f>
        <v>0</v>
      </c>
      <c r="R337" s="5">
        <f t="shared" ref="R337:AB337" si="635">$C336*R336</f>
        <v>0</v>
      </c>
      <c r="S337" s="5">
        <f t="shared" si="635"/>
        <v>0</v>
      </c>
      <c r="T337" s="5">
        <f t="shared" si="635"/>
        <v>0</v>
      </c>
      <c r="U337" s="5">
        <f t="shared" si="635"/>
        <v>0</v>
      </c>
      <c r="V337" s="5">
        <f t="shared" si="635"/>
        <v>0</v>
      </c>
      <c r="W337" s="5">
        <f t="shared" si="635"/>
        <v>0</v>
      </c>
      <c r="X337" s="5">
        <f t="shared" si="635"/>
        <v>0</v>
      </c>
      <c r="Y337" s="5">
        <f t="shared" si="635"/>
        <v>0</v>
      </c>
      <c r="Z337" s="5">
        <f t="shared" si="635"/>
        <v>0</v>
      </c>
      <c r="AA337" s="5">
        <f t="shared" si="635"/>
        <v>0</v>
      </c>
      <c r="AB337" s="5">
        <f t="shared" si="635"/>
        <v>0</v>
      </c>
      <c r="AC337" s="56"/>
      <c r="AD337" s="23"/>
    </row>
    <row r="338" spans="1:30" s="14" customFormat="1">
      <c r="A338" s="78" t="s">
        <v>227</v>
      </c>
      <c r="B338" s="26">
        <f>211124.9156/2</f>
        <v>105562.4578</v>
      </c>
      <c r="C338" s="134">
        <f t="shared" si="626"/>
        <v>8796.8700000000008</v>
      </c>
      <c r="D338" s="35">
        <v>1.6299999999999999E-2</v>
      </c>
      <c r="E338" s="35">
        <v>0.14269999999999999</v>
      </c>
      <c r="F338" s="35">
        <v>5.8900000000000001E-2</v>
      </c>
      <c r="G338" s="35">
        <v>7.6200000000000004E-2</v>
      </c>
      <c r="H338" s="35">
        <v>3.9600000000000003E-2</v>
      </c>
      <c r="I338" s="35">
        <v>0.12470000000000001</v>
      </c>
      <c r="J338" s="35">
        <v>2.0400000000000001E-2</v>
      </c>
      <c r="K338" s="35">
        <v>3.1199999999999999E-2</v>
      </c>
      <c r="L338" s="35">
        <v>1.6199999999999999E-2</v>
      </c>
      <c r="M338" s="35">
        <v>2.53E-2</v>
      </c>
      <c r="N338" s="35">
        <v>0.14849999999999999</v>
      </c>
      <c r="O338" s="35">
        <v>2.2599999999999999E-2</v>
      </c>
      <c r="P338" s="35">
        <v>0</v>
      </c>
      <c r="Q338" s="35">
        <v>3.78E-2</v>
      </c>
      <c r="R338" s="35">
        <v>1.8100000000000002E-2</v>
      </c>
      <c r="S338" s="35">
        <v>4.1000000000000003E-3</v>
      </c>
      <c r="T338" s="35">
        <v>5.04E-2</v>
      </c>
      <c r="U338" s="35">
        <v>1.7500000000000002E-2</v>
      </c>
      <c r="V338" s="35">
        <v>3.6200000000000003E-2</v>
      </c>
      <c r="W338" s="35">
        <v>4.8500000000000001E-2</v>
      </c>
      <c r="X338" s="35">
        <v>6.1600000000000002E-2</v>
      </c>
      <c r="Y338" s="35">
        <v>2.5000000000000001E-3</v>
      </c>
      <c r="Z338" s="4">
        <v>0</v>
      </c>
      <c r="AA338" s="4">
        <v>6.9999999999999999E-4</v>
      </c>
      <c r="AB338" s="4">
        <v>0</v>
      </c>
      <c r="AC338" s="56"/>
      <c r="AD338" s="23"/>
    </row>
    <row r="339" spans="1:30" s="14" customFormat="1">
      <c r="A339" s="79"/>
      <c r="B339" s="27"/>
      <c r="C339" s="134"/>
      <c r="D339" s="5">
        <f t="shared" ref="D339" si="636">$C338*D338</f>
        <v>143.388981</v>
      </c>
      <c r="E339" s="5">
        <f t="shared" ref="E339" si="637">$C338*E338</f>
        <v>1255.313349</v>
      </c>
      <c r="F339" s="5">
        <f t="shared" ref="F339:AB339" si="638">$C338*F338</f>
        <v>518.13564300000007</v>
      </c>
      <c r="G339" s="5">
        <f t="shared" si="638"/>
        <v>670.32149400000014</v>
      </c>
      <c r="H339" s="5">
        <f t="shared" si="638"/>
        <v>348.35605200000003</v>
      </c>
      <c r="I339" s="5">
        <f t="shared" si="638"/>
        <v>1096.9696890000002</v>
      </c>
      <c r="J339" s="5">
        <f t="shared" si="638"/>
        <v>179.45614800000004</v>
      </c>
      <c r="K339" s="5">
        <f t="shared" si="638"/>
        <v>274.46234400000003</v>
      </c>
      <c r="L339" s="5">
        <f t="shared" si="638"/>
        <v>142.50929400000001</v>
      </c>
      <c r="M339" s="5">
        <f t="shared" si="638"/>
        <v>222.56081100000003</v>
      </c>
      <c r="N339" s="5">
        <f t="shared" si="638"/>
        <v>1306.3351950000001</v>
      </c>
      <c r="O339" s="5">
        <f t="shared" si="638"/>
        <v>198.80926200000002</v>
      </c>
      <c r="P339" s="5">
        <f t="shared" si="638"/>
        <v>0</v>
      </c>
      <c r="Q339" s="5">
        <f t="shared" si="638"/>
        <v>332.52168600000005</v>
      </c>
      <c r="R339" s="5">
        <f t="shared" si="638"/>
        <v>159.22334700000002</v>
      </c>
      <c r="S339" s="5">
        <f t="shared" si="638"/>
        <v>36.067167000000005</v>
      </c>
      <c r="T339" s="5">
        <f t="shared" si="638"/>
        <v>443.36224800000002</v>
      </c>
      <c r="U339" s="5">
        <f t="shared" si="638"/>
        <v>153.94522500000002</v>
      </c>
      <c r="V339" s="5">
        <f t="shared" si="638"/>
        <v>318.44669400000004</v>
      </c>
      <c r="W339" s="5">
        <f t="shared" si="638"/>
        <v>426.64819500000004</v>
      </c>
      <c r="X339" s="5">
        <f t="shared" si="638"/>
        <v>541.88719200000003</v>
      </c>
      <c r="Y339" s="5">
        <f t="shared" si="638"/>
        <v>21.992175000000003</v>
      </c>
      <c r="Z339" s="5">
        <f t="shared" si="638"/>
        <v>0</v>
      </c>
      <c r="AA339" s="5">
        <f t="shared" si="638"/>
        <v>6.1578090000000003</v>
      </c>
      <c r="AB339" s="5">
        <f t="shared" si="638"/>
        <v>0</v>
      </c>
      <c r="AC339" s="56"/>
      <c r="AD339" s="23"/>
    </row>
    <row r="340" spans="1:30" s="14" customFormat="1">
      <c r="A340" s="78" t="s">
        <v>424</v>
      </c>
      <c r="B340" s="26">
        <f>211124.9156/2</f>
        <v>105562.4578</v>
      </c>
      <c r="C340" s="134">
        <f t="shared" si="626"/>
        <v>8796.8700000000008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>
        <v>1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6"/>
      <c r="AD340" s="23"/>
    </row>
    <row r="341" spans="1:30" s="14" customFormat="1">
      <c r="A341" s="79"/>
      <c r="B341" s="9"/>
      <c r="C341" s="134"/>
      <c r="D341" s="5">
        <f t="shared" ref="D341" si="639">$C340*D340</f>
        <v>0</v>
      </c>
      <c r="E341" s="5">
        <f t="shared" ref="E341" si="640">$C340*E340</f>
        <v>0</v>
      </c>
      <c r="F341" s="5">
        <f t="shared" ref="F341:O341" si="641">$C340*F340</f>
        <v>0</v>
      </c>
      <c r="G341" s="5">
        <f t="shared" si="641"/>
        <v>0</v>
      </c>
      <c r="H341" s="5">
        <f t="shared" si="641"/>
        <v>0</v>
      </c>
      <c r="I341" s="5">
        <f t="shared" si="641"/>
        <v>0</v>
      </c>
      <c r="J341" s="5">
        <f t="shared" si="641"/>
        <v>0</v>
      </c>
      <c r="K341" s="5">
        <f t="shared" si="641"/>
        <v>0</v>
      </c>
      <c r="L341" s="5">
        <f t="shared" si="641"/>
        <v>0</v>
      </c>
      <c r="M341" s="5">
        <f t="shared" si="641"/>
        <v>0</v>
      </c>
      <c r="N341" s="5">
        <f t="shared" si="641"/>
        <v>8796.8700000000008</v>
      </c>
      <c r="O341" s="5">
        <f t="shared" si="641"/>
        <v>0</v>
      </c>
      <c r="P341" s="5">
        <f t="shared" ref="P341" si="642">$C340*P340</f>
        <v>0</v>
      </c>
      <c r="Q341" s="5">
        <f t="shared" ref="Q341" si="643">$C340*Q340</f>
        <v>0</v>
      </c>
      <c r="R341" s="5">
        <f t="shared" ref="R341:AB341" si="644">$C340*R340</f>
        <v>0</v>
      </c>
      <c r="S341" s="5">
        <f t="shared" si="644"/>
        <v>0</v>
      </c>
      <c r="T341" s="5">
        <f t="shared" si="644"/>
        <v>0</v>
      </c>
      <c r="U341" s="5">
        <f t="shared" si="644"/>
        <v>0</v>
      </c>
      <c r="V341" s="5">
        <f t="shared" si="644"/>
        <v>0</v>
      </c>
      <c r="W341" s="5">
        <f t="shared" si="644"/>
        <v>0</v>
      </c>
      <c r="X341" s="5">
        <f t="shared" si="644"/>
        <v>0</v>
      </c>
      <c r="Y341" s="5">
        <f t="shared" si="644"/>
        <v>0</v>
      </c>
      <c r="Z341" s="5">
        <f t="shared" si="644"/>
        <v>0</v>
      </c>
      <c r="AA341" s="5">
        <f t="shared" si="644"/>
        <v>0</v>
      </c>
      <c r="AB341" s="5">
        <f t="shared" si="644"/>
        <v>0</v>
      </c>
      <c r="AC341" s="56"/>
      <c r="AD341" s="23"/>
    </row>
    <row r="342" spans="1:30" s="14" customFormat="1">
      <c r="A342" s="81" t="s">
        <v>228</v>
      </c>
      <c r="B342" s="26">
        <v>450499.75439999998</v>
      </c>
      <c r="C342" s="134">
        <f>ROUND(B342/12,2)</f>
        <v>37541.65</v>
      </c>
      <c r="D342" s="35">
        <v>6.6E-3</v>
      </c>
      <c r="E342" s="35"/>
      <c r="F342" s="35">
        <v>3.5900000000000001E-2</v>
      </c>
      <c r="G342" s="35"/>
      <c r="H342" s="35"/>
      <c r="I342" s="35"/>
      <c r="J342" s="35"/>
      <c r="K342" s="35"/>
      <c r="L342" s="35"/>
      <c r="M342" s="35">
        <v>9.1000000000000004E-3</v>
      </c>
      <c r="N342" s="35">
        <v>0.9294</v>
      </c>
      <c r="O342" s="35"/>
      <c r="P342" s="35"/>
      <c r="Q342" s="35"/>
      <c r="R342" s="35"/>
      <c r="S342" s="35"/>
      <c r="T342" s="35">
        <v>1.9E-2</v>
      </c>
      <c r="U342" s="35"/>
      <c r="V342" s="35"/>
      <c r="W342" s="35"/>
      <c r="X342" s="35"/>
      <c r="Y342" s="35"/>
      <c r="Z342" s="4"/>
      <c r="AA342" s="4"/>
      <c r="AB342" s="4"/>
      <c r="AC342" s="56"/>
      <c r="AD342" s="23"/>
    </row>
    <row r="343" spans="1:30" s="14" customFormat="1">
      <c r="A343" s="79"/>
      <c r="B343" s="174"/>
      <c r="C343" s="134"/>
      <c r="D343" s="5">
        <f t="shared" ref="D343" si="645">$C342*D342</f>
        <v>247.77489</v>
      </c>
      <c r="E343" s="5">
        <f t="shared" ref="E343" si="646">$C342*E342</f>
        <v>0</v>
      </c>
      <c r="F343" s="5">
        <f t="shared" ref="F343:AB343" si="647">$C342*F342</f>
        <v>1347.7452350000001</v>
      </c>
      <c r="G343" s="5">
        <f t="shared" si="647"/>
        <v>0</v>
      </c>
      <c r="H343" s="5">
        <f t="shared" si="647"/>
        <v>0</v>
      </c>
      <c r="I343" s="5">
        <f t="shared" si="647"/>
        <v>0</v>
      </c>
      <c r="J343" s="5">
        <f t="shared" si="647"/>
        <v>0</v>
      </c>
      <c r="K343" s="5">
        <f t="shared" si="647"/>
        <v>0</v>
      </c>
      <c r="L343" s="5">
        <f t="shared" si="647"/>
        <v>0</v>
      </c>
      <c r="M343" s="5">
        <f t="shared" si="647"/>
        <v>341.62901500000004</v>
      </c>
      <c r="N343" s="5">
        <f t="shared" si="647"/>
        <v>34891.209510000001</v>
      </c>
      <c r="O343" s="5">
        <f t="shared" si="647"/>
        <v>0</v>
      </c>
      <c r="P343" s="5">
        <f t="shared" si="647"/>
        <v>0</v>
      </c>
      <c r="Q343" s="5">
        <f t="shared" si="647"/>
        <v>0</v>
      </c>
      <c r="R343" s="5">
        <f t="shared" si="647"/>
        <v>0</v>
      </c>
      <c r="S343" s="5">
        <f t="shared" si="647"/>
        <v>0</v>
      </c>
      <c r="T343" s="5">
        <f t="shared" si="647"/>
        <v>713.29134999999997</v>
      </c>
      <c r="U343" s="5">
        <f t="shared" si="647"/>
        <v>0</v>
      </c>
      <c r="V343" s="5">
        <f t="shared" si="647"/>
        <v>0</v>
      </c>
      <c r="W343" s="5">
        <f t="shared" si="647"/>
        <v>0</v>
      </c>
      <c r="X343" s="5">
        <f t="shared" si="647"/>
        <v>0</v>
      </c>
      <c r="Y343" s="5">
        <f t="shared" si="647"/>
        <v>0</v>
      </c>
      <c r="Z343" s="5">
        <f t="shared" si="647"/>
        <v>0</v>
      </c>
      <c r="AA343" s="5">
        <f t="shared" si="647"/>
        <v>0</v>
      </c>
      <c r="AB343" s="5">
        <f t="shared" si="647"/>
        <v>0</v>
      </c>
      <c r="AC343" s="56"/>
      <c r="AD343" s="23"/>
    </row>
    <row r="344" spans="1:30" s="14" customFormat="1">
      <c r="A344" s="81" t="s">
        <v>262</v>
      </c>
      <c r="B344" s="26">
        <v>2472391.3895999999</v>
      </c>
      <c r="C344" s="134">
        <f t="shared" si="626"/>
        <v>206032.62</v>
      </c>
      <c r="D344" s="35"/>
      <c r="E344" s="35"/>
      <c r="F344" s="35">
        <v>4.2099999999999999E-2</v>
      </c>
      <c r="G344" s="35"/>
      <c r="H344" s="35">
        <v>0.1328</v>
      </c>
      <c r="I344" s="35"/>
      <c r="J344" s="35"/>
      <c r="K344" s="35"/>
      <c r="L344" s="35"/>
      <c r="M344" s="35">
        <v>1.09E-2</v>
      </c>
      <c r="N344" s="35">
        <v>0.59379999999999999</v>
      </c>
      <c r="O344" s="35"/>
      <c r="P344" s="35"/>
      <c r="Q344" s="35"/>
      <c r="R344" s="35"/>
      <c r="S344" s="35"/>
      <c r="T344" s="35"/>
      <c r="U344" s="35"/>
      <c r="V344" s="35">
        <v>0.22040000000000001</v>
      </c>
      <c r="W344" s="35"/>
      <c r="X344" s="35"/>
      <c r="Y344" s="35"/>
      <c r="Z344" s="4"/>
      <c r="AA344" s="4"/>
      <c r="AB344" s="4"/>
      <c r="AC344" s="56"/>
      <c r="AD344" s="23"/>
    </row>
    <row r="345" spans="1:30" s="14" customFormat="1">
      <c r="A345" s="79"/>
      <c r="B345" s="174"/>
      <c r="C345" s="134"/>
      <c r="D345" s="5">
        <f t="shared" ref="D345" si="648">$C344*D344</f>
        <v>0</v>
      </c>
      <c r="E345" s="5">
        <f t="shared" ref="E345" si="649">$C344*E344</f>
        <v>0</v>
      </c>
      <c r="F345" s="5">
        <f t="shared" ref="F345:AB345" si="650">$C344*F344</f>
        <v>8673.9733020000003</v>
      </c>
      <c r="G345" s="5">
        <f t="shared" si="650"/>
        <v>0</v>
      </c>
      <c r="H345" s="5">
        <f t="shared" si="650"/>
        <v>27361.131935999998</v>
      </c>
      <c r="I345" s="5">
        <f t="shared" si="650"/>
        <v>0</v>
      </c>
      <c r="J345" s="5">
        <f t="shared" si="650"/>
        <v>0</v>
      </c>
      <c r="K345" s="5">
        <f t="shared" si="650"/>
        <v>0</v>
      </c>
      <c r="L345" s="5">
        <f t="shared" si="650"/>
        <v>0</v>
      </c>
      <c r="M345" s="5">
        <f t="shared" si="650"/>
        <v>2245.7555579999998</v>
      </c>
      <c r="N345" s="5">
        <f t="shared" si="650"/>
        <v>122342.169756</v>
      </c>
      <c r="O345" s="5">
        <f t="shared" si="650"/>
        <v>0</v>
      </c>
      <c r="P345" s="5">
        <f t="shared" si="650"/>
        <v>0</v>
      </c>
      <c r="Q345" s="5">
        <f t="shared" si="650"/>
        <v>0</v>
      </c>
      <c r="R345" s="5">
        <f t="shared" si="650"/>
        <v>0</v>
      </c>
      <c r="S345" s="5">
        <f t="shared" si="650"/>
        <v>0</v>
      </c>
      <c r="T345" s="5">
        <f t="shared" si="650"/>
        <v>0</v>
      </c>
      <c r="U345" s="5">
        <f t="shared" si="650"/>
        <v>0</v>
      </c>
      <c r="V345" s="5">
        <f t="shared" si="650"/>
        <v>45409.589447999999</v>
      </c>
      <c r="W345" s="5">
        <f t="shared" si="650"/>
        <v>0</v>
      </c>
      <c r="X345" s="5">
        <f t="shared" si="650"/>
        <v>0</v>
      </c>
      <c r="Y345" s="5">
        <f t="shared" si="650"/>
        <v>0</v>
      </c>
      <c r="Z345" s="5">
        <f t="shared" si="650"/>
        <v>0</v>
      </c>
      <c r="AA345" s="5">
        <f t="shared" si="650"/>
        <v>0</v>
      </c>
      <c r="AB345" s="5">
        <f t="shared" si="650"/>
        <v>0</v>
      </c>
      <c r="AC345" s="56"/>
      <c r="AD345" s="23"/>
    </row>
    <row r="346" spans="1:30" s="14" customFormat="1">
      <c r="A346" s="81" t="s">
        <v>263</v>
      </c>
      <c r="B346" s="26">
        <v>2174111.5082</v>
      </c>
      <c r="C346" s="134">
        <f t="shared" si="626"/>
        <v>181175.96</v>
      </c>
      <c r="D346" s="35"/>
      <c r="E346" s="35"/>
      <c r="F346" s="35">
        <v>5.8299999999999998E-2</v>
      </c>
      <c r="G346" s="35"/>
      <c r="H346" s="35">
        <v>4.7399999999999998E-2</v>
      </c>
      <c r="I346" s="35"/>
      <c r="J346" s="35"/>
      <c r="K346" s="35"/>
      <c r="L346" s="35"/>
      <c r="M346" s="35"/>
      <c r="N346" s="35">
        <v>0.81789999999999996</v>
      </c>
      <c r="O346" s="35"/>
      <c r="P346" s="35"/>
      <c r="Q346" s="35"/>
      <c r="R346" s="35"/>
      <c r="S346" s="35"/>
      <c r="T346" s="35"/>
      <c r="U346" s="35"/>
      <c r="V346" s="35">
        <v>7.6399999999999996E-2</v>
      </c>
      <c r="W346" s="35"/>
      <c r="X346" s="35"/>
      <c r="Y346" s="35"/>
      <c r="Z346" s="4"/>
      <c r="AA346" s="4"/>
      <c r="AB346" s="4"/>
      <c r="AC346" s="56"/>
      <c r="AD346" s="23"/>
    </row>
    <row r="347" spans="1:30" s="14" customFormat="1">
      <c r="A347" s="79"/>
      <c r="B347" s="174"/>
      <c r="C347" s="134"/>
      <c r="D347" s="5">
        <f t="shared" ref="D347" si="651">$C346*D346</f>
        <v>0</v>
      </c>
      <c r="E347" s="5">
        <f t="shared" ref="E347" si="652">$C346*E346</f>
        <v>0</v>
      </c>
      <c r="F347" s="5">
        <f t="shared" ref="F347:AB347" si="653">$C346*F346</f>
        <v>10562.558467999999</v>
      </c>
      <c r="G347" s="5">
        <f t="shared" si="653"/>
        <v>0</v>
      </c>
      <c r="H347" s="5">
        <f t="shared" si="653"/>
        <v>8587.7405039999994</v>
      </c>
      <c r="I347" s="5">
        <f t="shared" si="653"/>
        <v>0</v>
      </c>
      <c r="J347" s="5">
        <f t="shared" si="653"/>
        <v>0</v>
      </c>
      <c r="K347" s="5">
        <f t="shared" si="653"/>
        <v>0</v>
      </c>
      <c r="L347" s="5">
        <f t="shared" si="653"/>
        <v>0</v>
      </c>
      <c r="M347" s="5">
        <f t="shared" si="653"/>
        <v>0</v>
      </c>
      <c r="N347" s="5">
        <f t="shared" si="653"/>
        <v>148183.81768399998</v>
      </c>
      <c r="O347" s="5">
        <f t="shared" si="653"/>
        <v>0</v>
      </c>
      <c r="P347" s="5">
        <f t="shared" si="653"/>
        <v>0</v>
      </c>
      <c r="Q347" s="5">
        <f t="shared" si="653"/>
        <v>0</v>
      </c>
      <c r="R347" s="5">
        <f t="shared" si="653"/>
        <v>0</v>
      </c>
      <c r="S347" s="5">
        <f t="shared" si="653"/>
        <v>0</v>
      </c>
      <c r="T347" s="5">
        <f t="shared" si="653"/>
        <v>0</v>
      </c>
      <c r="U347" s="5">
        <f t="shared" si="653"/>
        <v>0</v>
      </c>
      <c r="V347" s="5">
        <f t="shared" si="653"/>
        <v>13841.843343999999</v>
      </c>
      <c r="W347" s="5">
        <f t="shared" si="653"/>
        <v>0</v>
      </c>
      <c r="X347" s="5">
        <f t="shared" si="653"/>
        <v>0</v>
      </c>
      <c r="Y347" s="5">
        <f t="shared" si="653"/>
        <v>0</v>
      </c>
      <c r="Z347" s="5">
        <f t="shared" si="653"/>
        <v>0</v>
      </c>
      <c r="AA347" s="5">
        <f t="shared" si="653"/>
        <v>0</v>
      </c>
      <c r="AB347" s="5">
        <f t="shared" si="653"/>
        <v>0</v>
      </c>
      <c r="AC347" s="56"/>
      <c r="AD347" s="23"/>
    </row>
    <row r="348" spans="1:30" s="14" customFormat="1">
      <c r="A348" s="81" t="s">
        <v>264</v>
      </c>
      <c r="B348" s="26">
        <v>395419.53899999999</v>
      </c>
      <c r="C348" s="134">
        <f t="shared" si="626"/>
        <v>32951.629999999997</v>
      </c>
      <c r="D348" s="35"/>
      <c r="E348" s="35"/>
      <c r="F348" s="35">
        <v>6.3100000000000003E-2</v>
      </c>
      <c r="G348" s="35"/>
      <c r="H348" s="35">
        <v>3.8100000000000002E-2</v>
      </c>
      <c r="I348" s="35"/>
      <c r="J348" s="35"/>
      <c r="K348" s="35"/>
      <c r="L348" s="35"/>
      <c r="M348" s="35"/>
      <c r="N348" s="35">
        <v>0.81899999999999995</v>
      </c>
      <c r="O348" s="35"/>
      <c r="P348" s="35"/>
      <c r="Q348" s="35"/>
      <c r="R348" s="35"/>
      <c r="S348" s="35"/>
      <c r="T348" s="35"/>
      <c r="U348" s="35"/>
      <c r="V348" s="35">
        <v>7.9799999999999996E-2</v>
      </c>
      <c r="W348" s="35"/>
      <c r="X348" s="35"/>
      <c r="Y348" s="35"/>
      <c r="Z348" s="4"/>
      <c r="AA348" s="4"/>
      <c r="AB348" s="4"/>
      <c r="AC348" s="56"/>
      <c r="AD348" s="23"/>
    </row>
    <row r="349" spans="1:30" s="14" customFormat="1">
      <c r="A349" s="79"/>
      <c r="B349" s="174"/>
      <c r="C349" s="134"/>
      <c r="D349" s="5">
        <f t="shared" ref="D349" si="654">$C348*D348</f>
        <v>0</v>
      </c>
      <c r="E349" s="5">
        <f t="shared" ref="E349" si="655">$C348*E348</f>
        <v>0</v>
      </c>
      <c r="F349" s="5">
        <f t="shared" ref="F349:AB349" si="656">$C348*F348</f>
        <v>2079.2478529999998</v>
      </c>
      <c r="G349" s="5">
        <f t="shared" si="656"/>
        <v>0</v>
      </c>
      <c r="H349" s="5">
        <f t="shared" si="656"/>
        <v>1255.457103</v>
      </c>
      <c r="I349" s="5">
        <f t="shared" si="656"/>
        <v>0</v>
      </c>
      <c r="J349" s="5">
        <f t="shared" si="656"/>
        <v>0</v>
      </c>
      <c r="K349" s="5">
        <f t="shared" si="656"/>
        <v>0</v>
      </c>
      <c r="L349" s="5">
        <f t="shared" si="656"/>
        <v>0</v>
      </c>
      <c r="M349" s="5">
        <f t="shared" si="656"/>
        <v>0</v>
      </c>
      <c r="N349" s="5">
        <f t="shared" si="656"/>
        <v>26987.384969999996</v>
      </c>
      <c r="O349" s="5">
        <f t="shared" si="656"/>
        <v>0</v>
      </c>
      <c r="P349" s="5">
        <f t="shared" si="656"/>
        <v>0</v>
      </c>
      <c r="Q349" s="5">
        <f t="shared" si="656"/>
        <v>0</v>
      </c>
      <c r="R349" s="5">
        <f t="shared" si="656"/>
        <v>0</v>
      </c>
      <c r="S349" s="5">
        <f t="shared" si="656"/>
        <v>0</v>
      </c>
      <c r="T349" s="5">
        <f t="shared" si="656"/>
        <v>0</v>
      </c>
      <c r="U349" s="5">
        <f t="shared" si="656"/>
        <v>0</v>
      </c>
      <c r="V349" s="5">
        <f t="shared" si="656"/>
        <v>2629.5400739999995</v>
      </c>
      <c r="W349" s="5">
        <f t="shared" si="656"/>
        <v>0</v>
      </c>
      <c r="X349" s="5">
        <f t="shared" si="656"/>
        <v>0</v>
      </c>
      <c r="Y349" s="5">
        <f t="shared" si="656"/>
        <v>0</v>
      </c>
      <c r="Z349" s="5">
        <f t="shared" si="656"/>
        <v>0</v>
      </c>
      <c r="AA349" s="5">
        <f t="shared" si="656"/>
        <v>0</v>
      </c>
      <c r="AB349" s="5">
        <f t="shared" si="656"/>
        <v>0</v>
      </c>
      <c r="AC349" s="56"/>
      <c r="AD349" s="23"/>
    </row>
    <row r="350" spans="1:30" s="14" customFormat="1">
      <c r="A350" s="81" t="s">
        <v>265</v>
      </c>
      <c r="B350" s="26">
        <v>11649642.328500001</v>
      </c>
      <c r="C350" s="134">
        <f t="shared" si="626"/>
        <v>970803.53</v>
      </c>
      <c r="D350" s="35"/>
      <c r="E350" s="35"/>
      <c r="F350" s="35"/>
      <c r="G350" s="35"/>
      <c r="H350" s="35"/>
      <c r="I350" s="35"/>
      <c r="J350" s="35"/>
      <c r="K350" s="35">
        <v>4.5999999999999999E-3</v>
      </c>
      <c r="L350" s="35"/>
      <c r="M350" s="35"/>
      <c r="N350" s="35">
        <v>0.99539999999999995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4"/>
      <c r="AA350" s="4"/>
      <c r="AB350" s="4"/>
      <c r="AC350" s="56"/>
      <c r="AD350" s="23"/>
    </row>
    <row r="351" spans="1:30" s="14" customFormat="1">
      <c r="A351" s="79"/>
      <c r="B351" s="174"/>
      <c r="C351" s="134"/>
      <c r="D351" s="5">
        <f t="shared" ref="D351" si="657">$C350*D350</f>
        <v>0</v>
      </c>
      <c r="E351" s="5">
        <f t="shared" ref="E351" si="658">$C350*E350</f>
        <v>0</v>
      </c>
      <c r="F351" s="5">
        <f t="shared" ref="F351:AB351" si="659">$C350*F350</f>
        <v>0</v>
      </c>
      <c r="G351" s="5">
        <f t="shared" si="659"/>
        <v>0</v>
      </c>
      <c r="H351" s="5">
        <f t="shared" si="659"/>
        <v>0</v>
      </c>
      <c r="I351" s="5">
        <f t="shared" si="659"/>
        <v>0</v>
      </c>
      <c r="J351" s="5">
        <f t="shared" si="659"/>
        <v>0</v>
      </c>
      <c r="K351" s="5">
        <f t="shared" si="659"/>
        <v>4465.6962380000004</v>
      </c>
      <c r="L351" s="5">
        <f t="shared" si="659"/>
        <v>0</v>
      </c>
      <c r="M351" s="5">
        <f t="shared" si="659"/>
        <v>0</v>
      </c>
      <c r="N351" s="5">
        <f t="shared" si="659"/>
        <v>966337.83376199997</v>
      </c>
      <c r="O351" s="5">
        <f t="shared" si="659"/>
        <v>0</v>
      </c>
      <c r="P351" s="5">
        <f t="shared" si="659"/>
        <v>0</v>
      </c>
      <c r="Q351" s="5">
        <f t="shared" si="659"/>
        <v>0</v>
      </c>
      <c r="R351" s="5">
        <f t="shared" si="659"/>
        <v>0</v>
      </c>
      <c r="S351" s="5">
        <f t="shared" si="659"/>
        <v>0</v>
      </c>
      <c r="T351" s="5">
        <f t="shared" si="659"/>
        <v>0</v>
      </c>
      <c r="U351" s="5">
        <f t="shared" si="659"/>
        <v>0</v>
      </c>
      <c r="V351" s="5">
        <f t="shared" si="659"/>
        <v>0</v>
      </c>
      <c r="W351" s="5">
        <f t="shared" si="659"/>
        <v>0</v>
      </c>
      <c r="X351" s="5">
        <f t="shared" si="659"/>
        <v>0</v>
      </c>
      <c r="Y351" s="5">
        <f t="shared" si="659"/>
        <v>0</v>
      </c>
      <c r="Z351" s="5">
        <f t="shared" si="659"/>
        <v>0</v>
      </c>
      <c r="AA351" s="5">
        <f t="shared" si="659"/>
        <v>0</v>
      </c>
      <c r="AB351" s="5">
        <f t="shared" si="659"/>
        <v>0</v>
      </c>
      <c r="AC351" s="56"/>
      <c r="AD351" s="23"/>
    </row>
    <row r="352" spans="1:30" s="14" customFormat="1">
      <c r="A352" s="81" t="s">
        <v>266</v>
      </c>
      <c r="B352" s="26">
        <v>377357.5428</v>
      </c>
      <c r="C352" s="134">
        <f t="shared" si="626"/>
        <v>31446.46</v>
      </c>
      <c r="D352" s="35"/>
      <c r="E352" s="35"/>
      <c r="F352" s="35">
        <v>8.6599999999999996E-2</v>
      </c>
      <c r="G352" s="35"/>
      <c r="H352" s="35">
        <v>0.1095</v>
      </c>
      <c r="I352" s="35"/>
      <c r="J352" s="35"/>
      <c r="K352" s="35"/>
      <c r="L352" s="35"/>
      <c r="M352" s="35"/>
      <c r="N352" s="35">
        <v>0.63300000000000001</v>
      </c>
      <c r="O352" s="35"/>
      <c r="P352" s="35"/>
      <c r="Q352" s="35"/>
      <c r="R352" s="35"/>
      <c r="S352" s="35"/>
      <c r="T352" s="35"/>
      <c r="U352" s="35"/>
      <c r="V352" s="35">
        <v>0.1709</v>
      </c>
      <c r="W352" s="35"/>
      <c r="X352" s="35"/>
      <c r="Y352" s="35"/>
      <c r="Z352" s="4"/>
      <c r="AA352" s="4"/>
      <c r="AB352" s="4"/>
      <c r="AC352" s="56"/>
      <c r="AD352" s="23"/>
    </row>
    <row r="353" spans="1:30" s="14" customFormat="1">
      <c r="A353" s="79"/>
      <c r="B353" s="174"/>
      <c r="C353" s="134"/>
      <c r="D353" s="5">
        <f t="shared" ref="D353" si="660">$C352*D352</f>
        <v>0</v>
      </c>
      <c r="E353" s="5">
        <f t="shared" ref="E353" si="661">$C352*E352</f>
        <v>0</v>
      </c>
      <c r="F353" s="5">
        <f t="shared" ref="F353:AB353" si="662">$C352*F352</f>
        <v>2723.2634359999997</v>
      </c>
      <c r="G353" s="5">
        <f t="shared" si="662"/>
        <v>0</v>
      </c>
      <c r="H353" s="5">
        <f t="shared" si="662"/>
        <v>3443.3873699999999</v>
      </c>
      <c r="I353" s="5">
        <f t="shared" si="662"/>
        <v>0</v>
      </c>
      <c r="J353" s="5">
        <f t="shared" si="662"/>
        <v>0</v>
      </c>
      <c r="K353" s="5">
        <f t="shared" si="662"/>
        <v>0</v>
      </c>
      <c r="L353" s="5">
        <f t="shared" si="662"/>
        <v>0</v>
      </c>
      <c r="M353" s="5">
        <f t="shared" si="662"/>
        <v>0</v>
      </c>
      <c r="N353" s="5">
        <f t="shared" si="662"/>
        <v>19905.609179999999</v>
      </c>
      <c r="O353" s="5">
        <f t="shared" si="662"/>
        <v>0</v>
      </c>
      <c r="P353" s="5">
        <f t="shared" si="662"/>
        <v>0</v>
      </c>
      <c r="Q353" s="5">
        <f t="shared" si="662"/>
        <v>0</v>
      </c>
      <c r="R353" s="5">
        <f t="shared" si="662"/>
        <v>0</v>
      </c>
      <c r="S353" s="5">
        <f t="shared" si="662"/>
        <v>0</v>
      </c>
      <c r="T353" s="5">
        <f t="shared" si="662"/>
        <v>0</v>
      </c>
      <c r="U353" s="5">
        <f t="shared" si="662"/>
        <v>0</v>
      </c>
      <c r="V353" s="5">
        <f t="shared" si="662"/>
        <v>5374.200014</v>
      </c>
      <c r="W353" s="5">
        <f t="shared" si="662"/>
        <v>0</v>
      </c>
      <c r="X353" s="5">
        <f t="shared" si="662"/>
        <v>0</v>
      </c>
      <c r="Y353" s="5">
        <f t="shared" si="662"/>
        <v>0</v>
      </c>
      <c r="Z353" s="5">
        <f t="shared" si="662"/>
        <v>0</v>
      </c>
      <c r="AA353" s="5">
        <f t="shared" si="662"/>
        <v>0</v>
      </c>
      <c r="AB353" s="5">
        <f t="shared" si="662"/>
        <v>0</v>
      </c>
      <c r="AC353" s="56"/>
      <c r="AD353" s="23"/>
    </row>
    <row r="354" spans="1:30" s="14" customFormat="1">
      <c r="A354" s="81" t="s">
        <v>273</v>
      </c>
      <c r="B354" s="26">
        <v>298274.04450000002</v>
      </c>
      <c r="C354" s="134">
        <f t="shared" si="626"/>
        <v>24856.17</v>
      </c>
      <c r="D354" s="35"/>
      <c r="E354" s="35"/>
      <c r="F354" s="35">
        <v>5.8299999999999998E-2</v>
      </c>
      <c r="G354" s="35"/>
      <c r="H354" s="35">
        <v>6.25E-2</v>
      </c>
      <c r="I354" s="35"/>
      <c r="J354" s="35"/>
      <c r="K354" s="35"/>
      <c r="L354" s="35"/>
      <c r="M354" s="35"/>
      <c r="N354" s="35">
        <v>0.78380000000000005</v>
      </c>
      <c r="O354" s="35"/>
      <c r="P354" s="35"/>
      <c r="Q354" s="35"/>
      <c r="R354" s="35"/>
      <c r="S354" s="35"/>
      <c r="T354" s="35"/>
      <c r="U354" s="35"/>
      <c r="V354" s="35">
        <v>9.5399999999999999E-2</v>
      </c>
      <c r="W354" s="35"/>
      <c r="X354" s="35"/>
      <c r="Y354" s="35"/>
      <c r="Z354" s="4"/>
      <c r="AA354" s="4"/>
      <c r="AB354" s="4"/>
      <c r="AC354" s="56"/>
      <c r="AD354" s="23"/>
    </row>
    <row r="355" spans="1:30" s="14" customFormat="1">
      <c r="A355" s="79"/>
      <c r="B355" s="174"/>
      <c r="C355" s="134"/>
      <c r="D355" s="5">
        <f t="shared" ref="D355" si="663">$C354*D354</f>
        <v>0</v>
      </c>
      <c r="E355" s="5">
        <f t="shared" ref="E355" si="664">$C354*E354</f>
        <v>0</v>
      </c>
      <c r="F355" s="5">
        <f t="shared" ref="F355:AB355" si="665">$C354*F354</f>
        <v>1449.1147109999999</v>
      </c>
      <c r="G355" s="5">
        <f t="shared" si="665"/>
        <v>0</v>
      </c>
      <c r="H355" s="5">
        <f t="shared" si="665"/>
        <v>1553.5106249999999</v>
      </c>
      <c r="I355" s="5">
        <f t="shared" si="665"/>
        <v>0</v>
      </c>
      <c r="J355" s="5">
        <f t="shared" si="665"/>
        <v>0</v>
      </c>
      <c r="K355" s="5">
        <f t="shared" si="665"/>
        <v>0</v>
      </c>
      <c r="L355" s="5">
        <f t="shared" si="665"/>
        <v>0</v>
      </c>
      <c r="M355" s="5">
        <f t="shared" si="665"/>
        <v>0</v>
      </c>
      <c r="N355" s="5">
        <f t="shared" si="665"/>
        <v>19482.266046000001</v>
      </c>
      <c r="O355" s="5">
        <f t="shared" si="665"/>
        <v>0</v>
      </c>
      <c r="P355" s="5">
        <f t="shared" si="665"/>
        <v>0</v>
      </c>
      <c r="Q355" s="5">
        <f t="shared" si="665"/>
        <v>0</v>
      </c>
      <c r="R355" s="5">
        <f t="shared" si="665"/>
        <v>0</v>
      </c>
      <c r="S355" s="5">
        <f t="shared" si="665"/>
        <v>0</v>
      </c>
      <c r="T355" s="5">
        <f t="shared" si="665"/>
        <v>0</v>
      </c>
      <c r="U355" s="5">
        <f t="shared" si="665"/>
        <v>0</v>
      </c>
      <c r="V355" s="5">
        <f t="shared" si="665"/>
        <v>2371.2786179999998</v>
      </c>
      <c r="W355" s="5">
        <f t="shared" si="665"/>
        <v>0</v>
      </c>
      <c r="X355" s="5">
        <f t="shared" si="665"/>
        <v>0</v>
      </c>
      <c r="Y355" s="5">
        <f t="shared" si="665"/>
        <v>0</v>
      </c>
      <c r="Z355" s="5">
        <f t="shared" si="665"/>
        <v>0</v>
      </c>
      <c r="AA355" s="5">
        <f t="shared" si="665"/>
        <v>0</v>
      </c>
      <c r="AB355" s="5">
        <f t="shared" si="665"/>
        <v>0</v>
      </c>
      <c r="AC355" s="56"/>
      <c r="AD355" s="23"/>
    </row>
    <row r="356" spans="1:30" s="14" customFormat="1">
      <c r="A356" s="78" t="s">
        <v>267</v>
      </c>
      <c r="B356" s="26">
        <f>5468930.4298/2</f>
        <v>2734465.2149</v>
      </c>
      <c r="C356" s="134">
        <f t="shared" si="626"/>
        <v>227872.1</v>
      </c>
      <c r="D356" s="35">
        <v>1.6299999999999999E-2</v>
      </c>
      <c r="E356" s="35">
        <v>0.14269999999999999</v>
      </c>
      <c r="F356" s="35">
        <v>5.8900000000000001E-2</v>
      </c>
      <c r="G356" s="35">
        <v>7.6200000000000004E-2</v>
      </c>
      <c r="H356" s="35">
        <v>3.9600000000000003E-2</v>
      </c>
      <c r="I356" s="35">
        <v>0.12470000000000001</v>
      </c>
      <c r="J356" s="35">
        <v>2.0400000000000001E-2</v>
      </c>
      <c r="K356" s="35">
        <v>3.1199999999999999E-2</v>
      </c>
      <c r="L356" s="35">
        <v>1.6199999999999999E-2</v>
      </c>
      <c r="M356" s="35">
        <v>2.53E-2</v>
      </c>
      <c r="N356" s="35">
        <v>0.14849999999999999</v>
      </c>
      <c r="O356" s="35">
        <v>2.2599999999999999E-2</v>
      </c>
      <c r="P356" s="35">
        <v>0</v>
      </c>
      <c r="Q356" s="35">
        <v>3.78E-2</v>
      </c>
      <c r="R356" s="35">
        <v>1.8100000000000002E-2</v>
      </c>
      <c r="S356" s="35">
        <v>4.1000000000000003E-3</v>
      </c>
      <c r="T356" s="35">
        <v>5.04E-2</v>
      </c>
      <c r="U356" s="35">
        <v>1.7500000000000002E-2</v>
      </c>
      <c r="V356" s="35">
        <v>3.6200000000000003E-2</v>
      </c>
      <c r="W356" s="35">
        <v>4.8500000000000001E-2</v>
      </c>
      <c r="X356" s="35">
        <v>6.1600000000000002E-2</v>
      </c>
      <c r="Y356" s="35">
        <v>2.5000000000000001E-3</v>
      </c>
      <c r="Z356" s="4">
        <v>0</v>
      </c>
      <c r="AA356" s="4">
        <v>6.9999999999999999E-4</v>
      </c>
      <c r="AB356" s="4">
        <v>0</v>
      </c>
      <c r="AC356" s="56"/>
      <c r="AD356" s="23"/>
    </row>
    <row r="357" spans="1:30" s="14" customFormat="1">
      <c r="A357" s="79"/>
      <c r="B357" s="27"/>
      <c r="C357" s="134"/>
      <c r="D357" s="5">
        <f t="shared" ref="D357" si="666">$C356*D356</f>
        <v>3714.3152299999997</v>
      </c>
      <c r="E357" s="5">
        <f t="shared" ref="E357" si="667">$C356*E356</f>
        <v>32517.348669999999</v>
      </c>
      <c r="F357" s="5">
        <f t="shared" ref="F357:AB357" si="668">$C356*F356</f>
        <v>13421.66669</v>
      </c>
      <c r="G357" s="5">
        <f t="shared" si="668"/>
        <v>17363.854020000002</v>
      </c>
      <c r="H357" s="5">
        <f t="shared" si="668"/>
        <v>9023.7351600000002</v>
      </c>
      <c r="I357" s="5">
        <f t="shared" si="668"/>
        <v>28415.650870000001</v>
      </c>
      <c r="J357" s="5">
        <f t="shared" si="668"/>
        <v>4648.5908400000008</v>
      </c>
      <c r="K357" s="5">
        <f t="shared" si="668"/>
        <v>7109.60952</v>
      </c>
      <c r="L357" s="5">
        <f t="shared" si="668"/>
        <v>3691.5280199999997</v>
      </c>
      <c r="M357" s="5">
        <f t="shared" si="668"/>
        <v>5765.1641300000001</v>
      </c>
      <c r="N357" s="5">
        <f t="shared" si="668"/>
        <v>33839.006849999998</v>
      </c>
      <c r="O357" s="5">
        <f t="shared" si="668"/>
        <v>5149.9094599999999</v>
      </c>
      <c r="P357" s="5">
        <f t="shared" si="668"/>
        <v>0</v>
      </c>
      <c r="Q357" s="5">
        <f t="shared" si="668"/>
        <v>8613.56538</v>
      </c>
      <c r="R357" s="5">
        <f t="shared" si="668"/>
        <v>4124.4850100000003</v>
      </c>
      <c r="S357" s="5">
        <f t="shared" si="668"/>
        <v>934.27561000000014</v>
      </c>
      <c r="T357" s="5">
        <f t="shared" si="668"/>
        <v>11484.753840000001</v>
      </c>
      <c r="U357" s="5">
        <f t="shared" si="668"/>
        <v>3987.7617500000006</v>
      </c>
      <c r="V357" s="5">
        <f t="shared" si="668"/>
        <v>8248.9700200000007</v>
      </c>
      <c r="W357" s="5">
        <f t="shared" si="668"/>
        <v>11051.796850000001</v>
      </c>
      <c r="X357" s="5">
        <f t="shared" si="668"/>
        <v>14036.92136</v>
      </c>
      <c r="Y357" s="5">
        <f t="shared" si="668"/>
        <v>569.68025</v>
      </c>
      <c r="Z357" s="5">
        <f t="shared" si="668"/>
        <v>0</v>
      </c>
      <c r="AA357" s="5">
        <f t="shared" si="668"/>
        <v>159.51047</v>
      </c>
      <c r="AB357" s="5">
        <f t="shared" si="668"/>
        <v>0</v>
      </c>
      <c r="AC357" s="56"/>
      <c r="AD357" s="23"/>
    </row>
    <row r="358" spans="1:30" s="14" customFormat="1">
      <c r="A358" s="78" t="s">
        <v>425</v>
      </c>
      <c r="B358" s="26">
        <f>5468930.4298/2</f>
        <v>2734465.2149</v>
      </c>
      <c r="C358" s="134">
        <f t="shared" si="626"/>
        <v>227872.1</v>
      </c>
      <c r="D358" s="4"/>
      <c r="E358" s="4"/>
      <c r="F358" s="4">
        <v>0</v>
      </c>
      <c r="G358" s="4"/>
      <c r="H358" s="4"/>
      <c r="I358" s="4"/>
      <c r="J358" s="4"/>
      <c r="K358" s="4"/>
      <c r="L358" s="4"/>
      <c r="M358" s="4"/>
      <c r="N358" s="4">
        <v>1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4"/>
      <c r="D359" s="5">
        <f t="shared" ref="D359" si="669">$C358*D358</f>
        <v>0</v>
      </c>
      <c r="E359" s="5">
        <f t="shared" ref="E359" si="670">$C358*E358</f>
        <v>0</v>
      </c>
      <c r="F359" s="5">
        <f t="shared" ref="F359:O359" si="671">$C358*F358</f>
        <v>0</v>
      </c>
      <c r="G359" s="5">
        <f t="shared" si="671"/>
        <v>0</v>
      </c>
      <c r="H359" s="5">
        <f t="shared" si="671"/>
        <v>0</v>
      </c>
      <c r="I359" s="5">
        <f t="shared" si="671"/>
        <v>0</v>
      </c>
      <c r="J359" s="5">
        <f t="shared" si="671"/>
        <v>0</v>
      </c>
      <c r="K359" s="5">
        <f t="shared" si="671"/>
        <v>0</v>
      </c>
      <c r="L359" s="5">
        <f t="shared" si="671"/>
        <v>0</v>
      </c>
      <c r="M359" s="5">
        <f t="shared" si="671"/>
        <v>0</v>
      </c>
      <c r="N359" s="5">
        <f t="shared" si="671"/>
        <v>227872.1</v>
      </c>
      <c r="O359" s="5">
        <f t="shared" si="671"/>
        <v>0</v>
      </c>
      <c r="P359" s="5">
        <f t="shared" ref="P359" si="672">$C358*P358</f>
        <v>0</v>
      </c>
      <c r="Q359" s="5">
        <f t="shared" ref="Q359" si="673">$C358*Q358</f>
        <v>0</v>
      </c>
      <c r="R359" s="5">
        <f t="shared" ref="R359:AB359" si="674">$C358*R358</f>
        <v>0</v>
      </c>
      <c r="S359" s="5">
        <f t="shared" si="674"/>
        <v>0</v>
      </c>
      <c r="T359" s="5">
        <f t="shared" si="674"/>
        <v>0</v>
      </c>
      <c r="U359" s="5">
        <f t="shared" si="674"/>
        <v>0</v>
      </c>
      <c r="V359" s="5">
        <f t="shared" si="674"/>
        <v>0</v>
      </c>
      <c r="W359" s="5">
        <f t="shared" si="674"/>
        <v>0</v>
      </c>
      <c r="X359" s="5">
        <f t="shared" si="674"/>
        <v>0</v>
      </c>
      <c r="Y359" s="5">
        <f t="shared" si="674"/>
        <v>0</v>
      </c>
      <c r="Z359" s="5">
        <f t="shared" si="674"/>
        <v>0</v>
      </c>
      <c r="AA359" s="5">
        <f t="shared" si="674"/>
        <v>0</v>
      </c>
      <c r="AB359" s="5">
        <f t="shared" si="674"/>
        <v>0</v>
      </c>
      <c r="AC359" s="56"/>
      <c r="AD359" s="23"/>
    </row>
    <row r="360" spans="1:30" s="14" customFormat="1">
      <c r="A360" s="81" t="s">
        <v>268</v>
      </c>
      <c r="B360" s="26">
        <v>2577762.1348000001</v>
      </c>
      <c r="C360" s="134">
        <f t="shared" si="626"/>
        <v>214813.51</v>
      </c>
      <c r="D360" s="35"/>
      <c r="E360" s="35"/>
      <c r="F360" s="35">
        <v>0.14849999999999999</v>
      </c>
      <c r="G360" s="35"/>
      <c r="H360" s="35">
        <v>3.1E-2</v>
      </c>
      <c r="I360" s="35"/>
      <c r="J360" s="35"/>
      <c r="K360" s="35"/>
      <c r="L360" s="35"/>
      <c r="M360" s="35"/>
      <c r="N360" s="35">
        <v>0.74119999999999997</v>
      </c>
      <c r="O360" s="35"/>
      <c r="P360" s="35"/>
      <c r="Q360" s="35"/>
      <c r="R360" s="35"/>
      <c r="S360" s="35"/>
      <c r="T360" s="35"/>
      <c r="U360" s="35"/>
      <c r="V360" s="35">
        <v>7.9299999999999995E-2</v>
      </c>
      <c r="W360" s="35"/>
      <c r="X360" s="35"/>
      <c r="Y360" s="35"/>
      <c r="Z360" s="4"/>
      <c r="AA360" s="4"/>
      <c r="AB360" s="4"/>
      <c r="AC360" s="56"/>
      <c r="AD360" s="23"/>
    </row>
    <row r="361" spans="1:30" s="14" customFormat="1">
      <c r="A361" s="79"/>
      <c r="B361" s="174"/>
      <c r="C361" s="134"/>
      <c r="D361" s="5">
        <f t="shared" ref="D361" si="675">$C360*D360</f>
        <v>0</v>
      </c>
      <c r="E361" s="5">
        <f t="shared" ref="E361" si="676">$C360*E360</f>
        <v>0</v>
      </c>
      <c r="F361" s="5">
        <f t="shared" ref="F361:AB361" si="677">$C360*F360</f>
        <v>31899.806235</v>
      </c>
      <c r="G361" s="5">
        <f t="shared" si="677"/>
        <v>0</v>
      </c>
      <c r="H361" s="5">
        <f t="shared" si="677"/>
        <v>6659.2188100000003</v>
      </c>
      <c r="I361" s="5">
        <f t="shared" si="677"/>
        <v>0</v>
      </c>
      <c r="J361" s="5">
        <f t="shared" si="677"/>
        <v>0</v>
      </c>
      <c r="K361" s="5">
        <f t="shared" si="677"/>
        <v>0</v>
      </c>
      <c r="L361" s="5">
        <f t="shared" si="677"/>
        <v>0</v>
      </c>
      <c r="M361" s="5">
        <f t="shared" si="677"/>
        <v>0</v>
      </c>
      <c r="N361" s="5">
        <f t="shared" si="677"/>
        <v>159219.77361199999</v>
      </c>
      <c r="O361" s="5">
        <f t="shared" si="677"/>
        <v>0</v>
      </c>
      <c r="P361" s="5">
        <f t="shared" si="677"/>
        <v>0</v>
      </c>
      <c r="Q361" s="5">
        <f t="shared" si="677"/>
        <v>0</v>
      </c>
      <c r="R361" s="5">
        <f t="shared" si="677"/>
        <v>0</v>
      </c>
      <c r="S361" s="5">
        <f t="shared" si="677"/>
        <v>0</v>
      </c>
      <c r="T361" s="5">
        <f t="shared" si="677"/>
        <v>0</v>
      </c>
      <c r="U361" s="5">
        <f t="shared" si="677"/>
        <v>0</v>
      </c>
      <c r="V361" s="5">
        <f t="shared" si="677"/>
        <v>17034.711342999999</v>
      </c>
      <c r="W361" s="5">
        <f t="shared" si="677"/>
        <v>0</v>
      </c>
      <c r="X361" s="5">
        <f t="shared" si="677"/>
        <v>0</v>
      </c>
      <c r="Y361" s="5">
        <f t="shared" si="677"/>
        <v>0</v>
      </c>
      <c r="Z361" s="5">
        <f t="shared" si="677"/>
        <v>0</v>
      </c>
      <c r="AA361" s="5">
        <f t="shared" si="677"/>
        <v>0</v>
      </c>
      <c r="AB361" s="5">
        <f t="shared" si="677"/>
        <v>0</v>
      </c>
      <c r="AC361" s="56"/>
      <c r="AD361" s="23"/>
    </row>
    <row r="362" spans="1:30" s="14" customFormat="1">
      <c r="A362" s="81" t="s">
        <v>270</v>
      </c>
      <c r="B362" s="26">
        <f>914671.7615/2</f>
        <v>457335.88075000001</v>
      </c>
      <c r="C362" s="134">
        <f t="shared" si="626"/>
        <v>38111.32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>
        <v>1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4"/>
      <c r="AA362" s="4"/>
      <c r="AB362" s="4"/>
      <c r="AC362" s="56"/>
      <c r="AD362" s="23"/>
    </row>
    <row r="363" spans="1:30" s="14" customFormat="1">
      <c r="A363" s="79"/>
      <c r="B363" s="174"/>
      <c r="C363" s="134"/>
      <c r="D363" s="5">
        <f t="shared" ref="D363" si="678">$C362*D362</f>
        <v>0</v>
      </c>
      <c r="E363" s="5">
        <f t="shared" ref="E363" si="679">$C362*E362</f>
        <v>0</v>
      </c>
      <c r="F363" s="5">
        <f t="shared" ref="F363:AB363" si="680">$C362*F362</f>
        <v>0</v>
      </c>
      <c r="G363" s="5">
        <f t="shared" si="680"/>
        <v>0</v>
      </c>
      <c r="H363" s="5">
        <f t="shared" si="680"/>
        <v>0</v>
      </c>
      <c r="I363" s="5">
        <f t="shared" si="680"/>
        <v>0</v>
      </c>
      <c r="J363" s="5">
        <f t="shared" si="680"/>
        <v>0</v>
      </c>
      <c r="K363" s="5">
        <f t="shared" si="680"/>
        <v>0</v>
      </c>
      <c r="L363" s="5">
        <f t="shared" si="680"/>
        <v>0</v>
      </c>
      <c r="M363" s="5">
        <f t="shared" si="680"/>
        <v>0</v>
      </c>
      <c r="N363" s="5">
        <f t="shared" si="680"/>
        <v>38111.32</v>
      </c>
      <c r="O363" s="5">
        <f t="shared" si="680"/>
        <v>0</v>
      </c>
      <c r="P363" s="5">
        <f t="shared" si="680"/>
        <v>0</v>
      </c>
      <c r="Q363" s="5">
        <f t="shared" si="680"/>
        <v>0</v>
      </c>
      <c r="R363" s="5">
        <f t="shared" si="680"/>
        <v>0</v>
      </c>
      <c r="S363" s="5">
        <f t="shared" si="680"/>
        <v>0</v>
      </c>
      <c r="T363" s="5">
        <f t="shared" si="680"/>
        <v>0</v>
      </c>
      <c r="U363" s="5">
        <f t="shared" si="680"/>
        <v>0</v>
      </c>
      <c r="V363" s="5">
        <f t="shared" si="680"/>
        <v>0</v>
      </c>
      <c r="W363" s="5">
        <f t="shared" si="680"/>
        <v>0</v>
      </c>
      <c r="X363" s="5">
        <f t="shared" si="680"/>
        <v>0</v>
      </c>
      <c r="Y363" s="5">
        <f t="shared" si="680"/>
        <v>0</v>
      </c>
      <c r="Z363" s="5">
        <f t="shared" si="680"/>
        <v>0</v>
      </c>
      <c r="AA363" s="5">
        <f t="shared" si="680"/>
        <v>0</v>
      </c>
      <c r="AB363" s="5">
        <f t="shared" si="680"/>
        <v>0</v>
      </c>
      <c r="AC363" s="56"/>
      <c r="AD363" s="23"/>
    </row>
    <row r="364" spans="1:30" s="14" customFormat="1">
      <c r="A364" s="81" t="s">
        <v>269</v>
      </c>
      <c r="B364" s="26">
        <f>914671.7615/2</f>
        <v>457335.88075000001</v>
      </c>
      <c r="C364" s="134">
        <f t="shared" si="626"/>
        <v>38111.32</v>
      </c>
      <c r="D364" s="35">
        <v>1.6299999999999999E-2</v>
      </c>
      <c r="E364" s="35">
        <v>0.14269999999999999</v>
      </c>
      <c r="F364" s="35">
        <v>5.8900000000000001E-2</v>
      </c>
      <c r="G364" s="35">
        <v>7.6200000000000004E-2</v>
      </c>
      <c r="H364" s="35">
        <v>3.9600000000000003E-2</v>
      </c>
      <c r="I364" s="35">
        <v>0.12470000000000001</v>
      </c>
      <c r="J364" s="35">
        <v>2.0400000000000001E-2</v>
      </c>
      <c r="K364" s="35">
        <v>3.1199999999999999E-2</v>
      </c>
      <c r="L364" s="35">
        <v>1.6199999999999999E-2</v>
      </c>
      <c r="M364" s="35">
        <v>2.53E-2</v>
      </c>
      <c r="N364" s="35">
        <v>0.14849999999999999</v>
      </c>
      <c r="O364" s="35">
        <v>2.2599999999999999E-2</v>
      </c>
      <c r="P364" s="35">
        <v>0</v>
      </c>
      <c r="Q364" s="35">
        <v>3.78E-2</v>
      </c>
      <c r="R364" s="35">
        <v>1.8100000000000002E-2</v>
      </c>
      <c r="S364" s="35">
        <v>4.1000000000000003E-3</v>
      </c>
      <c r="T364" s="35">
        <v>5.04E-2</v>
      </c>
      <c r="U364" s="35">
        <v>1.7500000000000002E-2</v>
      </c>
      <c r="V364" s="35">
        <v>3.6200000000000003E-2</v>
      </c>
      <c r="W364" s="35">
        <v>4.8500000000000001E-2</v>
      </c>
      <c r="X364" s="35">
        <v>6.1600000000000002E-2</v>
      </c>
      <c r="Y364" s="35">
        <v>2.5000000000000001E-3</v>
      </c>
      <c r="Z364" s="4">
        <v>0</v>
      </c>
      <c r="AA364" s="4">
        <v>6.9999999999999999E-4</v>
      </c>
      <c r="AB364" s="4">
        <v>0</v>
      </c>
      <c r="AC364" s="56"/>
      <c r="AD364" s="23"/>
    </row>
    <row r="365" spans="1:30" s="14" customFormat="1">
      <c r="A365" s="79"/>
      <c r="B365" s="174"/>
      <c r="C365" s="134"/>
      <c r="D365" s="5">
        <f t="shared" ref="D365" si="681">$C364*D364</f>
        <v>621.21451599999989</v>
      </c>
      <c r="E365" s="5">
        <f t="shared" ref="E365" si="682">$C364*E364</f>
        <v>5438.4853640000001</v>
      </c>
      <c r="F365" s="5">
        <f t="shared" ref="F365:AB365" si="683">$C364*F364</f>
        <v>2244.7567480000002</v>
      </c>
      <c r="G365" s="5">
        <f t="shared" si="683"/>
        <v>2904.0825840000002</v>
      </c>
      <c r="H365" s="5">
        <f t="shared" si="683"/>
        <v>1509.2082720000001</v>
      </c>
      <c r="I365" s="5">
        <f t="shared" si="683"/>
        <v>4752.4816040000005</v>
      </c>
      <c r="J365" s="5">
        <f t="shared" si="683"/>
        <v>777.47092800000007</v>
      </c>
      <c r="K365" s="5">
        <f t="shared" si="683"/>
        <v>1189.0731839999999</v>
      </c>
      <c r="L365" s="5">
        <f t="shared" si="683"/>
        <v>617.40338399999996</v>
      </c>
      <c r="M365" s="5">
        <f t="shared" si="683"/>
        <v>964.21639600000003</v>
      </c>
      <c r="N365" s="5">
        <f t="shared" si="683"/>
        <v>5659.5310199999994</v>
      </c>
      <c r="O365" s="5">
        <f t="shared" si="683"/>
        <v>861.31583199999989</v>
      </c>
      <c r="P365" s="5">
        <f t="shared" si="683"/>
        <v>0</v>
      </c>
      <c r="Q365" s="5">
        <f t="shared" si="683"/>
        <v>1440.607896</v>
      </c>
      <c r="R365" s="5">
        <f t="shared" si="683"/>
        <v>689.8148920000001</v>
      </c>
      <c r="S365" s="5">
        <f t="shared" si="683"/>
        <v>156.25641200000001</v>
      </c>
      <c r="T365" s="5">
        <f t="shared" si="683"/>
        <v>1920.810528</v>
      </c>
      <c r="U365" s="5">
        <f t="shared" si="683"/>
        <v>666.94810000000007</v>
      </c>
      <c r="V365" s="5">
        <f t="shared" si="683"/>
        <v>1379.6297840000002</v>
      </c>
      <c r="W365" s="5">
        <f t="shared" si="683"/>
        <v>1848.3990200000001</v>
      </c>
      <c r="X365" s="5">
        <f t="shared" si="683"/>
        <v>2347.6573120000003</v>
      </c>
      <c r="Y365" s="5">
        <f t="shared" si="683"/>
        <v>95.278300000000002</v>
      </c>
      <c r="Z365" s="5">
        <f t="shared" si="683"/>
        <v>0</v>
      </c>
      <c r="AA365" s="5">
        <f t="shared" si="683"/>
        <v>26.677924000000001</v>
      </c>
      <c r="AB365" s="5">
        <f t="shared" si="683"/>
        <v>0</v>
      </c>
      <c r="AC365" s="56"/>
      <c r="AD365" s="23"/>
    </row>
    <row r="366" spans="1:30" s="14" customFormat="1">
      <c r="A366" s="78" t="s">
        <v>299</v>
      </c>
      <c r="B366" s="26">
        <f>31311582.5616/2</f>
        <v>15655791.2808</v>
      </c>
      <c r="C366" s="134">
        <f t="shared" si="626"/>
        <v>1304649.27</v>
      </c>
      <c r="D366" s="35">
        <v>1.6299999999999999E-2</v>
      </c>
      <c r="E366" s="35">
        <v>0.14269999999999999</v>
      </c>
      <c r="F366" s="35">
        <v>5.8900000000000001E-2</v>
      </c>
      <c r="G366" s="35">
        <v>7.6200000000000004E-2</v>
      </c>
      <c r="H366" s="35">
        <v>3.9600000000000003E-2</v>
      </c>
      <c r="I366" s="35">
        <v>0.12470000000000001</v>
      </c>
      <c r="J366" s="35">
        <v>2.0400000000000001E-2</v>
      </c>
      <c r="K366" s="35">
        <v>3.1199999999999999E-2</v>
      </c>
      <c r="L366" s="35">
        <v>1.6199999999999999E-2</v>
      </c>
      <c r="M366" s="35">
        <v>2.53E-2</v>
      </c>
      <c r="N366" s="35">
        <v>0.14849999999999999</v>
      </c>
      <c r="O366" s="35">
        <v>2.2599999999999999E-2</v>
      </c>
      <c r="P366" s="35">
        <v>0</v>
      </c>
      <c r="Q366" s="35">
        <v>3.78E-2</v>
      </c>
      <c r="R366" s="35">
        <v>1.8100000000000002E-2</v>
      </c>
      <c r="S366" s="35">
        <v>4.1000000000000003E-3</v>
      </c>
      <c r="T366" s="35">
        <v>5.04E-2</v>
      </c>
      <c r="U366" s="35">
        <v>1.7500000000000002E-2</v>
      </c>
      <c r="V366" s="35">
        <v>3.6200000000000003E-2</v>
      </c>
      <c r="W366" s="35">
        <v>4.8500000000000001E-2</v>
      </c>
      <c r="X366" s="35">
        <v>6.1600000000000002E-2</v>
      </c>
      <c r="Y366" s="35">
        <v>2.5000000000000001E-3</v>
      </c>
      <c r="Z366" s="4">
        <v>0</v>
      </c>
      <c r="AA366" s="4">
        <v>6.9999999999999999E-4</v>
      </c>
      <c r="AB366" s="4">
        <v>0</v>
      </c>
      <c r="AC366" s="56"/>
      <c r="AD366" s="23"/>
    </row>
    <row r="367" spans="1:30" s="14" customFormat="1">
      <c r="A367" s="79"/>
      <c r="B367" s="27"/>
      <c r="C367" s="134"/>
      <c r="D367" s="5">
        <f t="shared" ref="D367" si="684">$C366*D366</f>
        <v>21265.783100999997</v>
      </c>
      <c r="E367" s="5">
        <f t="shared" ref="E367" si="685">$C366*E366</f>
        <v>186173.45082900001</v>
      </c>
      <c r="F367" s="5">
        <f t="shared" ref="F367:AB367" si="686">$C366*F366</f>
        <v>76843.842002999998</v>
      </c>
      <c r="G367" s="5">
        <f t="shared" si="686"/>
        <v>99414.274374000001</v>
      </c>
      <c r="H367" s="5">
        <f t="shared" si="686"/>
        <v>51664.111092000006</v>
      </c>
      <c r="I367" s="5">
        <f t="shared" si="686"/>
        <v>162689.76396900002</v>
      </c>
      <c r="J367" s="5">
        <f t="shared" si="686"/>
        <v>26614.845108000001</v>
      </c>
      <c r="K367" s="5">
        <f t="shared" si="686"/>
        <v>40705.057223999996</v>
      </c>
      <c r="L367" s="5">
        <f t="shared" si="686"/>
        <v>21135.318174</v>
      </c>
      <c r="M367" s="5">
        <f t="shared" si="686"/>
        <v>33007.626531000002</v>
      </c>
      <c r="N367" s="5">
        <f t="shared" si="686"/>
        <v>193740.41659499999</v>
      </c>
      <c r="O367" s="5">
        <f t="shared" si="686"/>
        <v>29485.073501999999</v>
      </c>
      <c r="P367" s="5">
        <f t="shared" si="686"/>
        <v>0</v>
      </c>
      <c r="Q367" s="5">
        <f t="shared" si="686"/>
        <v>49315.742405999998</v>
      </c>
      <c r="R367" s="5">
        <f t="shared" si="686"/>
        <v>23614.151787000003</v>
      </c>
      <c r="S367" s="5">
        <f t="shared" si="686"/>
        <v>5349.0620070000004</v>
      </c>
      <c r="T367" s="5">
        <f t="shared" si="686"/>
        <v>65754.323208000002</v>
      </c>
      <c r="U367" s="5">
        <f t="shared" si="686"/>
        <v>22831.362225000001</v>
      </c>
      <c r="V367" s="5">
        <f t="shared" si="686"/>
        <v>47228.303574000005</v>
      </c>
      <c r="W367" s="5">
        <f t="shared" si="686"/>
        <v>63275.489595000006</v>
      </c>
      <c r="X367" s="5">
        <f t="shared" si="686"/>
        <v>80366.395032</v>
      </c>
      <c r="Y367" s="5">
        <f t="shared" si="686"/>
        <v>3261.6231750000002</v>
      </c>
      <c r="Z367" s="5">
        <f t="shared" si="686"/>
        <v>0</v>
      </c>
      <c r="AA367" s="5">
        <f t="shared" si="686"/>
        <v>913.25448900000004</v>
      </c>
      <c r="AB367" s="5">
        <f t="shared" si="686"/>
        <v>0</v>
      </c>
      <c r="AC367" s="56"/>
      <c r="AD367" s="23"/>
    </row>
    <row r="368" spans="1:30" s="14" customFormat="1">
      <c r="A368" s="78" t="s">
        <v>426</v>
      </c>
      <c r="B368" s="26">
        <f>31311582.5616/2</f>
        <v>15655791.2808</v>
      </c>
      <c r="C368" s="134">
        <f t="shared" si="626"/>
        <v>1304649.27</v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>
        <v>1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6"/>
      <c r="AD368" s="23"/>
    </row>
    <row r="369" spans="1:30" s="14" customFormat="1">
      <c r="A369" s="79"/>
      <c r="B369" s="9"/>
      <c r="C369" s="134"/>
      <c r="D369" s="5">
        <f t="shared" ref="D369" si="687">$C368*D368</f>
        <v>0</v>
      </c>
      <c r="E369" s="5">
        <f t="shared" ref="E369" si="688">$C368*E368</f>
        <v>0</v>
      </c>
      <c r="F369" s="5">
        <f t="shared" ref="F369:O369" si="689">$C368*F368</f>
        <v>0</v>
      </c>
      <c r="G369" s="5">
        <f t="shared" si="689"/>
        <v>0</v>
      </c>
      <c r="H369" s="5">
        <f t="shared" si="689"/>
        <v>0</v>
      </c>
      <c r="I369" s="5">
        <f t="shared" si="689"/>
        <v>0</v>
      </c>
      <c r="J369" s="5">
        <f t="shared" si="689"/>
        <v>0</v>
      </c>
      <c r="K369" s="5">
        <f t="shared" si="689"/>
        <v>0</v>
      </c>
      <c r="L369" s="5">
        <f t="shared" si="689"/>
        <v>0</v>
      </c>
      <c r="M369" s="5">
        <f t="shared" si="689"/>
        <v>0</v>
      </c>
      <c r="N369" s="5">
        <f t="shared" si="689"/>
        <v>1304649.27</v>
      </c>
      <c r="O369" s="5">
        <f t="shared" si="689"/>
        <v>0</v>
      </c>
      <c r="P369" s="5">
        <f t="shared" ref="P369" si="690">$C368*P368</f>
        <v>0</v>
      </c>
      <c r="Q369" s="5">
        <f t="shared" ref="Q369" si="691">$C368*Q368</f>
        <v>0</v>
      </c>
      <c r="R369" s="5">
        <f t="shared" ref="R369:AB369" si="692">$C368*R368</f>
        <v>0</v>
      </c>
      <c r="S369" s="5">
        <f t="shared" si="692"/>
        <v>0</v>
      </c>
      <c r="T369" s="5">
        <f t="shared" si="692"/>
        <v>0</v>
      </c>
      <c r="U369" s="5">
        <f t="shared" si="692"/>
        <v>0</v>
      </c>
      <c r="V369" s="5">
        <f t="shared" si="692"/>
        <v>0</v>
      </c>
      <c r="W369" s="5">
        <f t="shared" si="692"/>
        <v>0</v>
      </c>
      <c r="X369" s="5">
        <f t="shared" si="692"/>
        <v>0</v>
      </c>
      <c r="Y369" s="5">
        <f t="shared" si="692"/>
        <v>0</v>
      </c>
      <c r="Z369" s="5">
        <f t="shared" si="692"/>
        <v>0</v>
      </c>
      <c r="AA369" s="5">
        <f t="shared" si="692"/>
        <v>0</v>
      </c>
      <c r="AB369" s="5">
        <f t="shared" si="692"/>
        <v>0</v>
      </c>
      <c r="AC369" s="56"/>
      <c r="AD369" s="23"/>
    </row>
    <row r="370" spans="1:30" s="14" customFormat="1">
      <c r="A370" s="81" t="s">
        <v>300</v>
      </c>
      <c r="B370" s="26">
        <v>623581.12269999995</v>
      </c>
      <c r="C370" s="134">
        <f>ROUND(B370/12,2)</f>
        <v>51965.09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>
        <v>0.99839999999999995</v>
      </c>
      <c r="O370" s="35"/>
      <c r="P370" s="35"/>
      <c r="Q370" s="35"/>
      <c r="R370" s="35"/>
      <c r="S370" s="35"/>
      <c r="T370" s="35"/>
      <c r="U370" s="35"/>
      <c r="V370" s="35">
        <v>1.6000000000000001E-3</v>
      </c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4"/>
      <c r="C371" s="134"/>
      <c r="D371" s="5">
        <f t="shared" ref="D371" si="693">$C370*D370</f>
        <v>0</v>
      </c>
      <c r="E371" s="5">
        <f t="shared" ref="E371" si="694">$C370*E370</f>
        <v>0</v>
      </c>
      <c r="F371" s="5">
        <f t="shared" ref="F371:AB371" si="695">$C370*F370</f>
        <v>0</v>
      </c>
      <c r="G371" s="5">
        <f t="shared" si="695"/>
        <v>0</v>
      </c>
      <c r="H371" s="5">
        <f t="shared" si="695"/>
        <v>0</v>
      </c>
      <c r="I371" s="5">
        <f t="shared" si="695"/>
        <v>0</v>
      </c>
      <c r="J371" s="5">
        <f t="shared" si="695"/>
        <v>0</v>
      </c>
      <c r="K371" s="5">
        <f t="shared" si="695"/>
        <v>0</v>
      </c>
      <c r="L371" s="5">
        <f t="shared" si="695"/>
        <v>0</v>
      </c>
      <c r="M371" s="5">
        <f t="shared" si="695"/>
        <v>0</v>
      </c>
      <c r="N371" s="5">
        <f t="shared" si="695"/>
        <v>51881.945855999991</v>
      </c>
      <c r="O371" s="5">
        <f t="shared" si="695"/>
        <v>0</v>
      </c>
      <c r="P371" s="5">
        <f t="shared" si="695"/>
        <v>0</v>
      </c>
      <c r="Q371" s="5">
        <f t="shared" si="695"/>
        <v>0</v>
      </c>
      <c r="R371" s="5">
        <f t="shared" si="695"/>
        <v>0</v>
      </c>
      <c r="S371" s="5">
        <f t="shared" si="695"/>
        <v>0</v>
      </c>
      <c r="T371" s="5">
        <f t="shared" si="695"/>
        <v>0</v>
      </c>
      <c r="U371" s="5">
        <f t="shared" si="695"/>
        <v>0</v>
      </c>
      <c r="V371" s="5">
        <f t="shared" si="695"/>
        <v>83.144143999999997</v>
      </c>
      <c r="W371" s="5">
        <f t="shared" si="695"/>
        <v>0</v>
      </c>
      <c r="X371" s="5">
        <f t="shared" si="695"/>
        <v>0</v>
      </c>
      <c r="Y371" s="5">
        <f t="shared" si="695"/>
        <v>0</v>
      </c>
      <c r="Z371" s="5">
        <f t="shared" si="695"/>
        <v>0</v>
      </c>
      <c r="AA371" s="5">
        <f t="shared" si="695"/>
        <v>0</v>
      </c>
      <c r="AB371" s="5">
        <f t="shared" si="695"/>
        <v>0</v>
      </c>
      <c r="AC371" s="56"/>
      <c r="AD371" s="23"/>
    </row>
    <row r="372" spans="1:30" s="14" customFormat="1">
      <c r="A372" s="81" t="s">
        <v>301</v>
      </c>
      <c r="B372" s="26">
        <v>17474147.680399999</v>
      </c>
      <c r="C372" s="134">
        <f t="shared" si="626"/>
        <v>1456178.97</v>
      </c>
      <c r="D372" s="35">
        <v>4.5999999999999999E-3</v>
      </c>
      <c r="E372" s="35"/>
      <c r="F372" s="35">
        <v>4.1799999999999997E-2</v>
      </c>
      <c r="G372" s="35"/>
      <c r="H372" s="35">
        <v>2.0199999999999999E-2</v>
      </c>
      <c r="I372" s="35"/>
      <c r="J372" s="35"/>
      <c r="K372" s="35"/>
      <c r="L372" s="35"/>
      <c r="M372" s="35">
        <v>8.0000000000000002E-3</v>
      </c>
      <c r="N372" s="35">
        <v>0.88449999999999995</v>
      </c>
      <c r="O372" s="35"/>
      <c r="P372" s="35"/>
      <c r="Q372" s="35">
        <v>6.4000000000000003E-3</v>
      </c>
      <c r="R372" s="35">
        <v>5.0000000000000001E-3</v>
      </c>
      <c r="S372" s="35">
        <v>5.9999999999999995E-4</v>
      </c>
      <c r="T372" s="35">
        <v>1.55E-2</v>
      </c>
      <c r="U372" s="35"/>
      <c r="V372" s="35">
        <v>1.34E-2</v>
      </c>
      <c r="W372" s="35"/>
      <c r="X372" s="35"/>
      <c r="Y372" s="35"/>
      <c r="Z372" s="4"/>
      <c r="AA372" s="4"/>
      <c r="AB372" s="4"/>
      <c r="AC372" s="56"/>
      <c r="AD372" s="23"/>
    </row>
    <row r="373" spans="1:30" s="14" customFormat="1">
      <c r="A373" s="79"/>
      <c r="B373" s="174"/>
      <c r="C373" s="134"/>
      <c r="D373" s="5">
        <f t="shared" ref="D373" si="696">$C372*D372</f>
        <v>6698.4232619999993</v>
      </c>
      <c r="E373" s="5">
        <f t="shared" ref="E373" si="697">$C372*E372</f>
        <v>0</v>
      </c>
      <c r="F373" s="5">
        <f t="shared" ref="F373:AB373" si="698">$C372*F372</f>
        <v>60868.280945999992</v>
      </c>
      <c r="G373" s="5">
        <f t="shared" si="698"/>
        <v>0</v>
      </c>
      <c r="H373" s="5">
        <f t="shared" si="698"/>
        <v>29414.815193999999</v>
      </c>
      <c r="I373" s="5">
        <f t="shared" si="698"/>
        <v>0</v>
      </c>
      <c r="J373" s="5">
        <f t="shared" si="698"/>
        <v>0</v>
      </c>
      <c r="K373" s="5">
        <f t="shared" si="698"/>
        <v>0</v>
      </c>
      <c r="L373" s="5">
        <f t="shared" si="698"/>
        <v>0</v>
      </c>
      <c r="M373" s="5">
        <f t="shared" si="698"/>
        <v>11649.431759999999</v>
      </c>
      <c r="N373" s="5">
        <f t="shared" si="698"/>
        <v>1287990.2989649998</v>
      </c>
      <c r="O373" s="5">
        <f t="shared" si="698"/>
        <v>0</v>
      </c>
      <c r="P373" s="5">
        <f t="shared" si="698"/>
        <v>0</v>
      </c>
      <c r="Q373" s="5">
        <f t="shared" si="698"/>
        <v>9319.545408</v>
      </c>
      <c r="R373" s="5">
        <f t="shared" si="698"/>
        <v>7280.8948499999997</v>
      </c>
      <c r="S373" s="5">
        <f t="shared" si="698"/>
        <v>873.70738199999994</v>
      </c>
      <c r="T373" s="5">
        <f t="shared" si="698"/>
        <v>22570.774034999999</v>
      </c>
      <c r="U373" s="5">
        <f t="shared" si="698"/>
        <v>0</v>
      </c>
      <c r="V373" s="5">
        <f t="shared" si="698"/>
        <v>19512.798198</v>
      </c>
      <c r="W373" s="5">
        <f t="shared" si="698"/>
        <v>0</v>
      </c>
      <c r="X373" s="5">
        <f t="shared" si="698"/>
        <v>0</v>
      </c>
      <c r="Y373" s="5">
        <f t="shared" si="698"/>
        <v>0</v>
      </c>
      <c r="Z373" s="5">
        <f t="shared" si="698"/>
        <v>0</v>
      </c>
      <c r="AA373" s="5">
        <f t="shared" si="698"/>
        <v>0</v>
      </c>
      <c r="AB373" s="5">
        <f t="shared" si="698"/>
        <v>0</v>
      </c>
      <c r="AC373" s="56"/>
      <c r="AD373" s="23"/>
    </row>
    <row r="374" spans="1:30" s="14" customFormat="1">
      <c r="A374" s="81" t="s">
        <v>302</v>
      </c>
      <c r="B374" s="26">
        <f>5195743.2657/2</f>
        <v>2597871.6328500002</v>
      </c>
      <c r="C374" s="134">
        <f t="shared" si="626"/>
        <v>216489.3</v>
      </c>
      <c r="D374" s="35">
        <v>1.6299999999999999E-2</v>
      </c>
      <c r="E374" s="35">
        <v>0.14269999999999999</v>
      </c>
      <c r="F374" s="35">
        <v>5.8900000000000001E-2</v>
      </c>
      <c r="G374" s="35">
        <v>7.6200000000000004E-2</v>
      </c>
      <c r="H374" s="35">
        <v>3.9600000000000003E-2</v>
      </c>
      <c r="I374" s="35">
        <v>0.12470000000000001</v>
      </c>
      <c r="J374" s="35">
        <v>2.0400000000000001E-2</v>
      </c>
      <c r="K374" s="35">
        <v>3.1199999999999999E-2</v>
      </c>
      <c r="L374" s="35">
        <v>1.6199999999999999E-2</v>
      </c>
      <c r="M374" s="35">
        <v>2.53E-2</v>
      </c>
      <c r="N374" s="35">
        <v>0.14849999999999999</v>
      </c>
      <c r="O374" s="35">
        <v>2.2599999999999999E-2</v>
      </c>
      <c r="P374" s="35">
        <v>0</v>
      </c>
      <c r="Q374" s="35">
        <v>3.78E-2</v>
      </c>
      <c r="R374" s="35">
        <v>1.8100000000000002E-2</v>
      </c>
      <c r="S374" s="35">
        <v>4.1000000000000003E-3</v>
      </c>
      <c r="T374" s="35">
        <v>5.04E-2</v>
      </c>
      <c r="U374" s="35">
        <v>1.7500000000000002E-2</v>
      </c>
      <c r="V374" s="35">
        <v>3.6200000000000003E-2</v>
      </c>
      <c r="W374" s="35">
        <v>4.8500000000000001E-2</v>
      </c>
      <c r="X374" s="35">
        <v>6.1600000000000002E-2</v>
      </c>
      <c r="Y374" s="35">
        <v>2.5000000000000001E-3</v>
      </c>
      <c r="Z374" s="4">
        <v>0</v>
      </c>
      <c r="AA374" s="4">
        <v>6.9999999999999999E-4</v>
      </c>
      <c r="AB374" s="4">
        <v>0</v>
      </c>
      <c r="AC374" s="56"/>
      <c r="AD374" s="23"/>
    </row>
    <row r="375" spans="1:30" s="14" customFormat="1">
      <c r="A375" s="79"/>
      <c r="B375" s="174"/>
      <c r="C375" s="134"/>
      <c r="D375" s="5">
        <f t="shared" ref="D375" si="699">$C374*D374</f>
        <v>3528.7755899999993</v>
      </c>
      <c r="E375" s="5">
        <f t="shared" ref="E375" si="700">$C374*E374</f>
        <v>30893.023109999998</v>
      </c>
      <c r="F375" s="5">
        <f t="shared" ref="F375:AB375" si="701">$C374*F374</f>
        <v>12751.21977</v>
      </c>
      <c r="G375" s="5">
        <f t="shared" si="701"/>
        <v>16496.484659999998</v>
      </c>
      <c r="H375" s="5">
        <f t="shared" si="701"/>
        <v>8572.9762800000008</v>
      </c>
      <c r="I375" s="5">
        <f t="shared" si="701"/>
        <v>26996.21571</v>
      </c>
      <c r="J375" s="5">
        <f t="shared" si="701"/>
        <v>4416.3817200000003</v>
      </c>
      <c r="K375" s="5">
        <f t="shared" si="701"/>
        <v>6754.466159999999</v>
      </c>
      <c r="L375" s="5">
        <f t="shared" si="701"/>
        <v>3507.1266599999994</v>
      </c>
      <c r="M375" s="5">
        <f t="shared" si="701"/>
        <v>5477.17929</v>
      </c>
      <c r="N375" s="5">
        <f t="shared" si="701"/>
        <v>32148.661049999995</v>
      </c>
      <c r="O375" s="5">
        <f t="shared" si="701"/>
        <v>4892.6581799999994</v>
      </c>
      <c r="P375" s="5">
        <f t="shared" si="701"/>
        <v>0</v>
      </c>
      <c r="Q375" s="5">
        <f t="shared" si="701"/>
        <v>8183.2955399999992</v>
      </c>
      <c r="R375" s="5">
        <f t="shared" si="701"/>
        <v>3918.45633</v>
      </c>
      <c r="S375" s="5">
        <f t="shared" si="701"/>
        <v>887.60613000000001</v>
      </c>
      <c r="T375" s="5">
        <f t="shared" si="701"/>
        <v>10911.060719999999</v>
      </c>
      <c r="U375" s="5">
        <f t="shared" si="701"/>
        <v>3788.5627500000001</v>
      </c>
      <c r="V375" s="5">
        <f t="shared" si="701"/>
        <v>7836.91266</v>
      </c>
      <c r="W375" s="5">
        <f t="shared" si="701"/>
        <v>10499.73105</v>
      </c>
      <c r="X375" s="5">
        <f t="shared" si="701"/>
        <v>13335.740879999999</v>
      </c>
      <c r="Y375" s="5">
        <f t="shared" si="701"/>
        <v>541.22325000000001</v>
      </c>
      <c r="Z375" s="5">
        <f t="shared" si="701"/>
        <v>0</v>
      </c>
      <c r="AA375" s="5">
        <f t="shared" si="701"/>
        <v>151.54250999999999</v>
      </c>
      <c r="AB375" s="5">
        <f t="shared" si="701"/>
        <v>0</v>
      </c>
      <c r="AC375" s="56"/>
      <c r="AD375" s="23"/>
    </row>
    <row r="376" spans="1:30" s="14" customFormat="1">
      <c r="A376" s="81" t="s">
        <v>461</v>
      </c>
      <c r="B376" s="26">
        <f>5195743.2657/2</f>
        <v>2597871.6328500002</v>
      </c>
      <c r="C376" s="134">
        <f t="shared" si="626"/>
        <v>216489.3</v>
      </c>
      <c r="D376" s="35"/>
      <c r="E376" s="35"/>
      <c r="F376" s="35">
        <v>0</v>
      </c>
      <c r="G376" s="35"/>
      <c r="H376" s="35"/>
      <c r="I376" s="35"/>
      <c r="J376" s="35"/>
      <c r="K376" s="35"/>
      <c r="L376" s="35"/>
      <c r="M376" s="35"/>
      <c r="N376" s="35">
        <v>0.83330000000000004</v>
      </c>
      <c r="O376" s="35"/>
      <c r="P376" s="35"/>
      <c r="Q376" s="35"/>
      <c r="R376" s="35"/>
      <c r="S376" s="35"/>
      <c r="T376" s="35"/>
      <c r="U376" s="35"/>
      <c r="V376" s="35">
        <v>0.16669999999999999</v>
      </c>
      <c r="W376" s="35"/>
      <c r="X376" s="35"/>
      <c r="Y376" s="35"/>
      <c r="Z376" s="4"/>
      <c r="AA376" s="4"/>
      <c r="AB376" s="4"/>
      <c r="AC376" s="56"/>
      <c r="AD376" s="23"/>
    </row>
    <row r="377" spans="1:30" s="14" customFormat="1">
      <c r="A377" s="79"/>
      <c r="B377" s="174"/>
      <c r="C377" s="134"/>
      <c r="D377" s="5">
        <f t="shared" ref="D377" si="702">$C376*D376</f>
        <v>0</v>
      </c>
      <c r="E377" s="5">
        <f t="shared" ref="E377" si="703">$C376*E376</f>
        <v>0</v>
      </c>
      <c r="F377" s="5">
        <f t="shared" ref="F377:AB377" si="704">$C376*F376</f>
        <v>0</v>
      </c>
      <c r="G377" s="5">
        <f t="shared" si="704"/>
        <v>0</v>
      </c>
      <c r="H377" s="5">
        <f t="shared" si="704"/>
        <v>0</v>
      </c>
      <c r="I377" s="5">
        <f t="shared" si="704"/>
        <v>0</v>
      </c>
      <c r="J377" s="5">
        <f t="shared" si="704"/>
        <v>0</v>
      </c>
      <c r="K377" s="5">
        <f t="shared" si="704"/>
        <v>0</v>
      </c>
      <c r="L377" s="5">
        <f t="shared" si="704"/>
        <v>0</v>
      </c>
      <c r="M377" s="5">
        <f t="shared" si="704"/>
        <v>0</v>
      </c>
      <c r="N377" s="5">
        <f t="shared" si="704"/>
        <v>180400.53369000001</v>
      </c>
      <c r="O377" s="5">
        <f t="shared" si="704"/>
        <v>0</v>
      </c>
      <c r="P377" s="5">
        <f t="shared" si="704"/>
        <v>0</v>
      </c>
      <c r="Q377" s="5">
        <f t="shared" si="704"/>
        <v>0</v>
      </c>
      <c r="R377" s="5">
        <f t="shared" si="704"/>
        <v>0</v>
      </c>
      <c r="S377" s="5">
        <f t="shared" si="704"/>
        <v>0</v>
      </c>
      <c r="T377" s="5">
        <f t="shared" si="704"/>
        <v>0</v>
      </c>
      <c r="U377" s="5">
        <f t="shared" si="704"/>
        <v>0</v>
      </c>
      <c r="V377" s="5">
        <f t="shared" si="704"/>
        <v>36088.766309999992</v>
      </c>
      <c r="W377" s="5">
        <f t="shared" si="704"/>
        <v>0</v>
      </c>
      <c r="X377" s="5">
        <f t="shared" si="704"/>
        <v>0</v>
      </c>
      <c r="Y377" s="5">
        <f t="shared" si="704"/>
        <v>0</v>
      </c>
      <c r="Z377" s="5">
        <f t="shared" si="704"/>
        <v>0</v>
      </c>
      <c r="AA377" s="5">
        <f t="shared" si="704"/>
        <v>0</v>
      </c>
      <c r="AB377" s="5">
        <f t="shared" si="704"/>
        <v>0</v>
      </c>
      <c r="AC377" s="56"/>
      <c r="AD377" s="23"/>
    </row>
    <row r="378" spans="1:30" s="14" customFormat="1">
      <c r="A378" s="81" t="s">
        <v>376</v>
      </c>
      <c r="B378" s="26">
        <v>13923434.2882</v>
      </c>
      <c r="C378" s="134">
        <f t="shared" si="626"/>
        <v>1160286.19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>
        <v>0.99839999999999995</v>
      </c>
      <c r="O378" s="35"/>
      <c r="P378" s="35"/>
      <c r="Q378" s="35"/>
      <c r="R378" s="35"/>
      <c r="S378" s="35"/>
      <c r="T378" s="35"/>
      <c r="U378" s="35"/>
      <c r="V378" s="35">
        <v>1.6000000000000001E-3</v>
      </c>
      <c r="W378" s="35"/>
      <c r="X378" s="35"/>
      <c r="Y378" s="35"/>
      <c r="Z378" s="4"/>
      <c r="AA378" s="4"/>
      <c r="AB378" s="4"/>
      <c r="AC378" s="56"/>
      <c r="AD378" s="23"/>
    </row>
    <row r="379" spans="1:30" s="14" customFormat="1">
      <c r="A379" s="79"/>
      <c r="B379" s="174"/>
      <c r="C379" s="134"/>
      <c r="D379" s="5">
        <f t="shared" ref="D379" si="705">$C378*D378</f>
        <v>0</v>
      </c>
      <c r="E379" s="5">
        <f t="shared" ref="E379" si="706">$C378*E378</f>
        <v>0</v>
      </c>
      <c r="F379" s="5">
        <f t="shared" ref="F379:AB379" si="707">$C378*F378</f>
        <v>0</v>
      </c>
      <c r="G379" s="5">
        <f t="shared" si="707"/>
        <v>0</v>
      </c>
      <c r="H379" s="5">
        <f t="shared" si="707"/>
        <v>0</v>
      </c>
      <c r="I379" s="5">
        <f t="shared" si="707"/>
        <v>0</v>
      </c>
      <c r="J379" s="5">
        <f t="shared" si="707"/>
        <v>0</v>
      </c>
      <c r="K379" s="5">
        <f t="shared" si="707"/>
        <v>0</v>
      </c>
      <c r="L379" s="5">
        <f t="shared" si="707"/>
        <v>0</v>
      </c>
      <c r="M379" s="5">
        <f t="shared" si="707"/>
        <v>0</v>
      </c>
      <c r="N379" s="5">
        <f t="shared" si="707"/>
        <v>1158429.7320959999</v>
      </c>
      <c r="O379" s="5">
        <f t="shared" si="707"/>
        <v>0</v>
      </c>
      <c r="P379" s="5">
        <f t="shared" si="707"/>
        <v>0</v>
      </c>
      <c r="Q379" s="5">
        <f t="shared" si="707"/>
        <v>0</v>
      </c>
      <c r="R379" s="5">
        <f t="shared" si="707"/>
        <v>0</v>
      </c>
      <c r="S379" s="5">
        <f t="shared" si="707"/>
        <v>0</v>
      </c>
      <c r="T379" s="5">
        <f t="shared" si="707"/>
        <v>0</v>
      </c>
      <c r="U379" s="5">
        <f t="shared" si="707"/>
        <v>0</v>
      </c>
      <c r="V379" s="5">
        <f t="shared" si="707"/>
        <v>1856.4579040000001</v>
      </c>
      <c r="W379" s="5">
        <f t="shared" si="707"/>
        <v>0</v>
      </c>
      <c r="X379" s="5">
        <f t="shared" si="707"/>
        <v>0</v>
      </c>
      <c r="Y379" s="5">
        <f t="shared" si="707"/>
        <v>0</v>
      </c>
      <c r="Z379" s="5">
        <f t="shared" si="707"/>
        <v>0</v>
      </c>
      <c r="AA379" s="5">
        <f t="shared" si="707"/>
        <v>0</v>
      </c>
      <c r="AB379" s="5">
        <f t="shared" si="707"/>
        <v>0</v>
      </c>
      <c r="AC379" s="56"/>
      <c r="AD379" s="23"/>
    </row>
    <row r="380" spans="1:30" s="14" customFormat="1">
      <c r="A380" s="81" t="s">
        <v>377</v>
      </c>
      <c r="B380" s="26">
        <v>10312283.8356</v>
      </c>
      <c r="C380" s="134">
        <f t="shared" si="626"/>
        <v>859356.99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>
        <v>0.99839999999999995</v>
      </c>
      <c r="O380" s="35"/>
      <c r="P380" s="35"/>
      <c r="Q380" s="35"/>
      <c r="R380" s="35"/>
      <c r="S380" s="35"/>
      <c r="T380" s="35"/>
      <c r="U380" s="35"/>
      <c r="V380" s="35">
        <v>1.6000000000000001E-3</v>
      </c>
      <c r="W380" s="35"/>
      <c r="X380" s="35"/>
      <c r="Y380" s="35"/>
      <c r="Z380" s="4"/>
      <c r="AA380" s="4"/>
      <c r="AB380" s="4"/>
      <c r="AC380" s="56"/>
      <c r="AD380" s="23"/>
    </row>
    <row r="381" spans="1:30" s="14" customFormat="1">
      <c r="A381" s="79"/>
      <c r="B381" s="174"/>
      <c r="C381" s="134"/>
      <c r="D381" s="5">
        <f t="shared" ref="D381" si="708">$C380*D380</f>
        <v>0</v>
      </c>
      <c r="E381" s="5">
        <f t="shared" ref="E381" si="709">$C380*E380</f>
        <v>0</v>
      </c>
      <c r="F381" s="5">
        <f t="shared" ref="F381:AB381" si="710">$C380*F380</f>
        <v>0</v>
      </c>
      <c r="G381" s="5">
        <f t="shared" si="710"/>
        <v>0</v>
      </c>
      <c r="H381" s="5">
        <f t="shared" si="710"/>
        <v>0</v>
      </c>
      <c r="I381" s="5">
        <f t="shared" si="710"/>
        <v>0</v>
      </c>
      <c r="J381" s="5">
        <f t="shared" si="710"/>
        <v>0</v>
      </c>
      <c r="K381" s="5">
        <f t="shared" si="710"/>
        <v>0</v>
      </c>
      <c r="L381" s="5">
        <f t="shared" si="710"/>
        <v>0</v>
      </c>
      <c r="M381" s="5">
        <f t="shared" si="710"/>
        <v>0</v>
      </c>
      <c r="N381" s="5">
        <f t="shared" si="710"/>
        <v>857982.01881599997</v>
      </c>
      <c r="O381" s="5">
        <f t="shared" si="710"/>
        <v>0</v>
      </c>
      <c r="P381" s="5">
        <f t="shared" si="710"/>
        <v>0</v>
      </c>
      <c r="Q381" s="5">
        <f t="shared" si="710"/>
        <v>0</v>
      </c>
      <c r="R381" s="5">
        <f t="shared" si="710"/>
        <v>0</v>
      </c>
      <c r="S381" s="5">
        <f t="shared" si="710"/>
        <v>0</v>
      </c>
      <c r="T381" s="5">
        <f t="shared" si="710"/>
        <v>0</v>
      </c>
      <c r="U381" s="5">
        <f t="shared" si="710"/>
        <v>0</v>
      </c>
      <c r="V381" s="5">
        <f t="shared" si="710"/>
        <v>1374.971184</v>
      </c>
      <c r="W381" s="5">
        <f t="shared" si="710"/>
        <v>0</v>
      </c>
      <c r="X381" s="5">
        <f t="shared" si="710"/>
        <v>0</v>
      </c>
      <c r="Y381" s="5">
        <f t="shared" si="710"/>
        <v>0</v>
      </c>
      <c r="Z381" s="5">
        <f t="shared" si="710"/>
        <v>0</v>
      </c>
      <c r="AA381" s="5">
        <f t="shared" si="710"/>
        <v>0</v>
      </c>
      <c r="AB381" s="5">
        <f t="shared" si="710"/>
        <v>0</v>
      </c>
      <c r="AC381" s="56"/>
      <c r="AD381" s="23"/>
    </row>
    <row r="382" spans="1:30" s="14" customFormat="1">
      <c r="A382" s="81" t="s">
        <v>379</v>
      </c>
      <c r="B382" s="26">
        <f>6900843.7977/2</f>
        <v>3450421.89885</v>
      </c>
      <c r="C382" s="134">
        <f t="shared" si="626"/>
        <v>287535.15999999997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>
        <v>1</v>
      </c>
      <c r="O382" s="35"/>
      <c r="P382" s="35"/>
      <c r="Q382" s="35"/>
      <c r="R382" s="35"/>
      <c r="S382" s="35"/>
      <c r="T382" s="35"/>
      <c r="U382" s="35"/>
      <c r="V382" s="35">
        <v>0</v>
      </c>
      <c r="W382" s="35"/>
      <c r="X382" s="35"/>
      <c r="Y382" s="35"/>
      <c r="Z382" s="4"/>
      <c r="AA382" s="4"/>
      <c r="AB382" s="4"/>
      <c r="AC382" s="56"/>
      <c r="AD382" s="23"/>
    </row>
    <row r="383" spans="1:30" s="14" customFormat="1">
      <c r="A383" s="79"/>
      <c r="B383" s="174"/>
      <c r="C383" s="134"/>
      <c r="D383" s="5">
        <f t="shared" ref="D383" si="711">$C382*D382</f>
        <v>0</v>
      </c>
      <c r="E383" s="5">
        <f t="shared" ref="E383" si="712">$C382*E382</f>
        <v>0</v>
      </c>
      <c r="F383" s="5">
        <f t="shared" ref="F383:AB383" si="713">$C382*F382</f>
        <v>0</v>
      </c>
      <c r="G383" s="5">
        <f t="shared" si="713"/>
        <v>0</v>
      </c>
      <c r="H383" s="5">
        <f t="shared" si="713"/>
        <v>0</v>
      </c>
      <c r="I383" s="5">
        <f t="shared" si="713"/>
        <v>0</v>
      </c>
      <c r="J383" s="5">
        <f t="shared" si="713"/>
        <v>0</v>
      </c>
      <c r="K383" s="5">
        <f t="shared" si="713"/>
        <v>0</v>
      </c>
      <c r="L383" s="5">
        <f t="shared" si="713"/>
        <v>0</v>
      </c>
      <c r="M383" s="5">
        <f t="shared" si="713"/>
        <v>0</v>
      </c>
      <c r="N383" s="5">
        <f t="shared" si="713"/>
        <v>287535.15999999997</v>
      </c>
      <c r="O383" s="5">
        <f t="shared" si="713"/>
        <v>0</v>
      </c>
      <c r="P383" s="5">
        <f t="shared" si="713"/>
        <v>0</v>
      </c>
      <c r="Q383" s="5">
        <f t="shared" si="713"/>
        <v>0</v>
      </c>
      <c r="R383" s="5">
        <f t="shared" si="713"/>
        <v>0</v>
      </c>
      <c r="S383" s="5">
        <f t="shared" si="713"/>
        <v>0</v>
      </c>
      <c r="T383" s="5">
        <f t="shared" si="713"/>
        <v>0</v>
      </c>
      <c r="U383" s="5">
        <f t="shared" si="713"/>
        <v>0</v>
      </c>
      <c r="V383" s="5">
        <f t="shared" si="713"/>
        <v>0</v>
      </c>
      <c r="W383" s="5">
        <f t="shared" si="713"/>
        <v>0</v>
      </c>
      <c r="X383" s="5">
        <f t="shared" si="713"/>
        <v>0</v>
      </c>
      <c r="Y383" s="5">
        <f t="shared" si="713"/>
        <v>0</v>
      </c>
      <c r="Z383" s="5">
        <f t="shared" si="713"/>
        <v>0</v>
      </c>
      <c r="AA383" s="5">
        <f t="shared" si="713"/>
        <v>0</v>
      </c>
      <c r="AB383" s="5">
        <f t="shared" si="713"/>
        <v>0</v>
      </c>
      <c r="AC383" s="56"/>
      <c r="AD383" s="23"/>
    </row>
    <row r="384" spans="1:30" s="14" customFormat="1">
      <c r="A384" s="81" t="s">
        <v>378</v>
      </c>
      <c r="B384" s="26">
        <f>6900843.7977/2</f>
        <v>3450421.89885</v>
      </c>
      <c r="C384" s="134">
        <f t="shared" si="626"/>
        <v>287535.15999999997</v>
      </c>
      <c r="D384" s="35">
        <v>1.6299999999999999E-2</v>
      </c>
      <c r="E384" s="35">
        <v>0.14269999999999999</v>
      </c>
      <c r="F384" s="35">
        <v>5.8900000000000001E-2</v>
      </c>
      <c r="G384" s="35">
        <v>7.6200000000000004E-2</v>
      </c>
      <c r="H384" s="35">
        <v>3.9600000000000003E-2</v>
      </c>
      <c r="I384" s="35">
        <v>0.12470000000000001</v>
      </c>
      <c r="J384" s="35">
        <v>2.0400000000000001E-2</v>
      </c>
      <c r="K384" s="35">
        <v>3.1199999999999999E-2</v>
      </c>
      <c r="L384" s="35">
        <v>1.6199999999999999E-2</v>
      </c>
      <c r="M384" s="35">
        <v>2.53E-2</v>
      </c>
      <c r="N384" s="35">
        <v>0.14849999999999999</v>
      </c>
      <c r="O384" s="35">
        <v>2.2599999999999999E-2</v>
      </c>
      <c r="P384" s="35">
        <v>0</v>
      </c>
      <c r="Q384" s="35">
        <v>3.78E-2</v>
      </c>
      <c r="R384" s="35">
        <v>1.8100000000000002E-2</v>
      </c>
      <c r="S384" s="35">
        <v>4.1000000000000003E-3</v>
      </c>
      <c r="T384" s="35">
        <v>5.04E-2</v>
      </c>
      <c r="U384" s="35">
        <v>1.7500000000000002E-2</v>
      </c>
      <c r="V384" s="35">
        <v>3.6200000000000003E-2</v>
      </c>
      <c r="W384" s="35">
        <v>4.8500000000000001E-2</v>
      </c>
      <c r="X384" s="35">
        <v>6.1600000000000002E-2</v>
      </c>
      <c r="Y384" s="35">
        <v>2.5000000000000001E-3</v>
      </c>
      <c r="Z384" s="4">
        <v>0</v>
      </c>
      <c r="AA384" s="4">
        <v>6.9999999999999999E-4</v>
      </c>
      <c r="AB384" s="4">
        <v>0</v>
      </c>
      <c r="AC384" s="56"/>
      <c r="AD384" s="23"/>
    </row>
    <row r="385" spans="1:30" s="14" customFormat="1">
      <c r="A385" s="79"/>
      <c r="B385" s="67"/>
      <c r="C385" s="134"/>
      <c r="D385" s="5">
        <f t="shared" ref="D385" si="714">$C384*D384</f>
        <v>4686.8231079999996</v>
      </c>
      <c r="E385" s="5">
        <f t="shared" ref="E385" si="715">$C384*E384</f>
        <v>41031.267331999996</v>
      </c>
      <c r="F385" s="5">
        <f t="shared" ref="F385:AB385" si="716">$C384*F384</f>
        <v>16935.820924</v>
      </c>
      <c r="G385" s="5">
        <f t="shared" si="716"/>
        <v>21910.179192</v>
      </c>
      <c r="H385" s="5">
        <f t="shared" si="716"/>
        <v>11386.392336000001</v>
      </c>
      <c r="I385" s="5">
        <f t="shared" si="716"/>
        <v>35855.634451999998</v>
      </c>
      <c r="J385" s="5">
        <f t="shared" si="716"/>
        <v>5865.7172639999999</v>
      </c>
      <c r="K385" s="5">
        <f t="shared" si="716"/>
        <v>8971.0969919999989</v>
      </c>
      <c r="L385" s="5">
        <f t="shared" si="716"/>
        <v>4658.0695919999989</v>
      </c>
      <c r="M385" s="5">
        <f t="shared" si="716"/>
        <v>7274.6395479999992</v>
      </c>
      <c r="N385" s="5">
        <f t="shared" si="716"/>
        <v>42698.971259999991</v>
      </c>
      <c r="O385" s="5">
        <f t="shared" si="716"/>
        <v>6498.2946159999992</v>
      </c>
      <c r="P385" s="5">
        <f t="shared" si="716"/>
        <v>0</v>
      </c>
      <c r="Q385" s="5">
        <f t="shared" si="716"/>
        <v>10868.829048</v>
      </c>
      <c r="R385" s="5">
        <f t="shared" si="716"/>
        <v>5204.3863959999999</v>
      </c>
      <c r="S385" s="5">
        <f t="shared" si="716"/>
        <v>1178.8941560000001</v>
      </c>
      <c r="T385" s="5">
        <f t="shared" si="716"/>
        <v>14491.772063999999</v>
      </c>
      <c r="U385" s="5">
        <f t="shared" si="716"/>
        <v>5031.8653000000004</v>
      </c>
      <c r="V385" s="5">
        <f t="shared" si="716"/>
        <v>10408.772792</v>
      </c>
      <c r="W385" s="5">
        <f t="shared" si="716"/>
        <v>13945.455259999999</v>
      </c>
      <c r="X385" s="5">
        <f t="shared" si="716"/>
        <v>17712.165856</v>
      </c>
      <c r="Y385" s="5">
        <f t="shared" si="716"/>
        <v>718.83789999999999</v>
      </c>
      <c r="Z385" s="5">
        <f t="shared" si="716"/>
        <v>0</v>
      </c>
      <c r="AA385" s="5">
        <f t="shared" si="716"/>
        <v>201.27461199999999</v>
      </c>
      <c r="AB385" s="5">
        <f t="shared" si="716"/>
        <v>0</v>
      </c>
      <c r="AC385" s="56"/>
      <c r="AD385" s="23"/>
    </row>
    <row r="386" spans="1:30" s="14" customFormat="1">
      <c r="A386" s="81" t="s">
        <v>468</v>
      </c>
      <c r="B386" s="26">
        <v>171328.87359999999</v>
      </c>
      <c r="C386" s="134">
        <f t="shared" si="626"/>
        <v>14277.41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>
        <v>0.99839999999999995</v>
      </c>
      <c r="O386" s="35"/>
      <c r="P386" s="35"/>
      <c r="Q386" s="35"/>
      <c r="R386" s="35"/>
      <c r="S386" s="35"/>
      <c r="T386" s="35"/>
      <c r="U386" s="35"/>
      <c r="V386" s="35">
        <v>1.6000000000000001E-3</v>
      </c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4"/>
      <c r="C387" s="134"/>
      <c r="D387" s="5">
        <f t="shared" ref="D387" si="717">$C386*D386</f>
        <v>0</v>
      </c>
      <c r="E387" s="5">
        <f t="shared" ref="E387" si="718">$C386*E386</f>
        <v>0</v>
      </c>
      <c r="F387" s="5">
        <f t="shared" ref="F387:AB387" si="719">$C386*F386</f>
        <v>0</v>
      </c>
      <c r="G387" s="5">
        <f t="shared" si="719"/>
        <v>0</v>
      </c>
      <c r="H387" s="5">
        <f t="shared" si="719"/>
        <v>0</v>
      </c>
      <c r="I387" s="5">
        <f t="shared" si="719"/>
        <v>0</v>
      </c>
      <c r="J387" s="5">
        <f t="shared" si="719"/>
        <v>0</v>
      </c>
      <c r="K387" s="5">
        <f t="shared" si="719"/>
        <v>0</v>
      </c>
      <c r="L387" s="5">
        <f t="shared" si="719"/>
        <v>0</v>
      </c>
      <c r="M387" s="5">
        <f t="shared" si="719"/>
        <v>0</v>
      </c>
      <c r="N387" s="5">
        <f t="shared" si="719"/>
        <v>14254.566143999999</v>
      </c>
      <c r="O387" s="5">
        <f t="shared" si="719"/>
        <v>0</v>
      </c>
      <c r="P387" s="5">
        <f t="shared" si="719"/>
        <v>0</v>
      </c>
      <c r="Q387" s="5">
        <f t="shared" si="719"/>
        <v>0</v>
      </c>
      <c r="R387" s="5">
        <f t="shared" si="719"/>
        <v>0</v>
      </c>
      <c r="S387" s="5">
        <f t="shared" si="719"/>
        <v>0</v>
      </c>
      <c r="T387" s="5">
        <f t="shared" si="719"/>
        <v>0</v>
      </c>
      <c r="U387" s="5">
        <f t="shared" si="719"/>
        <v>0</v>
      </c>
      <c r="V387" s="5">
        <f t="shared" si="719"/>
        <v>22.843856000000002</v>
      </c>
      <c r="W387" s="5">
        <f t="shared" si="719"/>
        <v>0</v>
      </c>
      <c r="X387" s="5">
        <f t="shared" si="719"/>
        <v>0</v>
      </c>
      <c r="Y387" s="5">
        <f t="shared" si="719"/>
        <v>0</v>
      </c>
      <c r="Z387" s="5">
        <f t="shared" si="719"/>
        <v>0</v>
      </c>
      <c r="AA387" s="5">
        <f t="shared" si="719"/>
        <v>0</v>
      </c>
      <c r="AB387" s="5">
        <f t="shared" si="719"/>
        <v>0</v>
      </c>
      <c r="AC387" s="56"/>
      <c r="AD387" s="23"/>
    </row>
    <row r="388" spans="1:30" s="14" customFormat="1">
      <c r="A388" s="81" t="s">
        <v>469</v>
      </c>
      <c r="B388" s="26">
        <v>13408.7189</v>
      </c>
      <c r="C388" s="134">
        <f t="shared" si="626"/>
        <v>1117.3900000000001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>
        <v>0.99839999999999995</v>
      </c>
      <c r="O388" s="35"/>
      <c r="P388" s="35"/>
      <c r="Q388" s="35"/>
      <c r="R388" s="35"/>
      <c r="S388" s="35"/>
      <c r="T388" s="35"/>
      <c r="U388" s="35"/>
      <c r="V388" s="35">
        <v>1.6000000000000001E-3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4"/>
      <c r="C389" s="134"/>
      <c r="D389" s="5">
        <f t="shared" ref="D389" si="720">$C388*D388</f>
        <v>0</v>
      </c>
      <c r="E389" s="5">
        <f t="shared" ref="E389" si="721">$C388*E388</f>
        <v>0</v>
      </c>
      <c r="F389" s="5">
        <f t="shared" ref="F389:AB389" si="722">$C388*F388</f>
        <v>0</v>
      </c>
      <c r="G389" s="5">
        <f t="shared" si="722"/>
        <v>0</v>
      </c>
      <c r="H389" s="5">
        <f t="shared" si="722"/>
        <v>0</v>
      </c>
      <c r="I389" s="5">
        <f t="shared" si="722"/>
        <v>0</v>
      </c>
      <c r="J389" s="5">
        <f t="shared" si="722"/>
        <v>0</v>
      </c>
      <c r="K389" s="5">
        <f t="shared" si="722"/>
        <v>0</v>
      </c>
      <c r="L389" s="5">
        <f t="shared" si="722"/>
        <v>0</v>
      </c>
      <c r="M389" s="5">
        <f t="shared" si="722"/>
        <v>0</v>
      </c>
      <c r="N389" s="5">
        <f t="shared" si="722"/>
        <v>1115.6021760000001</v>
      </c>
      <c r="O389" s="5">
        <f t="shared" si="722"/>
        <v>0</v>
      </c>
      <c r="P389" s="5">
        <f t="shared" si="722"/>
        <v>0</v>
      </c>
      <c r="Q389" s="5">
        <f t="shared" si="722"/>
        <v>0</v>
      </c>
      <c r="R389" s="5">
        <f t="shared" si="722"/>
        <v>0</v>
      </c>
      <c r="S389" s="5">
        <f t="shared" si="722"/>
        <v>0</v>
      </c>
      <c r="T389" s="5">
        <f t="shared" si="722"/>
        <v>0</v>
      </c>
      <c r="U389" s="5">
        <f t="shared" si="722"/>
        <v>0</v>
      </c>
      <c r="V389" s="5">
        <f t="shared" si="722"/>
        <v>1.7878240000000003</v>
      </c>
      <c r="W389" s="5">
        <f t="shared" si="722"/>
        <v>0</v>
      </c>
      <c r="X389" s="5">
        <f t="shared" si="722"/>
        <v>0</v>
      </c>
      <c r="Y389" s="5">
        <f t="shared" si="722"/>
        <v>0</v>
      </c>
      <c r="Z389" s="5">
        <f t="shared" si="722"/>
        <v>0</v>
      </c>
      <c r="AA389" s="5">
        <f t="shared" si="722"/>
        <v>0</v>
      </c>
      <c r="AB389" s="5">
        <f t="shared" si="722"/>
        <v>0</v>
      </c>
      <c r="AC389" s="56"/>
      <c r="AD389" s="23"/>
    </row>
    <row r="390" spans="1:30" s="14" customFormat="1">
      <c r="A390" s="81" t="s">
        <v>470</v>
      </c>
      <c r="B390" s="26">
        <v>10712.9647</v>
      </c>
      <c r="C390" s="134">
        <f t="shared" si="626"/>
        <v>892.75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>
        <v>0.99839999999999995</v>
      </c>
      <c r="O390" s="35"/>
      <c r="P390" s="35"/>
      <c r="Q390" s="35"/>
      <c r="R390" s="35"/>
      <c r="S390" s="35"/>
      <c r="T390" s="35"/>
      <c r="U390" s="35"/>
      <c r="V390" s="35">
        <v>1.6000000000000001E-3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4"/>
      <c r="C391" s="134"/>
      <c r="D391" s="5">
        <f t="shared" ref="D391" si="723">$C390*D390</f>
        <v>0</v>
      </c>
      <c r="E391" s="5">
        <f t="shared" ref="E391" si="724">$C390*E390</f>
        <v>0</v>
      </c>
      <c r="F391" s="5">
        <f t="shared" ref="F391:AB391" si="725">$C390*F390</f>
        <v>0</v>
      </c>
      <c r="G391" s="5">
        <f t="shared" si="725"/>
        <v>0</v>
      </c>
      <c r="H391" s="5">
        <f t="shared" si="725"/>
        <v>0</v>
      </c>
      <c r="I391" s="5">
        <f t="shared" si="725"/>
        <v>0</v>
      </c>
      <c r="J391" s="5">
        <f t="shared" si="725"/>
        <v>0</v>
      </c>
      <c r="K391" s="5">
        <f t="shared" si="725"/>
        <v>0</v>
      </c>
      <c r="L391" s="5">
        <f t="shared" si="725"/>
        <v>0</v>
      </c>
      <c r="M391" s="5">
        <f t="shared" si="725"/>
        <v>0</v>
      </c>
      <c r="N391" s="5">
        <f t="shared" si="725"/>
        <v>891.32159999999999</v>
      </c>
      <c r="O391" s="5">
        <f t="shared" si="725"/>
        <v>0</v>
      </c>
      <c r="P391" s="5">
        <f t="shared" si="725"/>
        <v>0</v>
      </c>
      <c r="Q391" s="5">
        <f t="shared" si="725"/>
        <v>0</v>
      </c>
      <c r="R391" s="5">
        <f t="shared" si="725"/>
        <v>0</v>
      </c>
      <c r="S391" s="5">
        <f t="shared" si="725"/>
        <v>0</v>
      </c>
      <c r="T391" s="5">
        <f t="shared" si="725"/>
        <v>0</v>
      </c>
      <c r="U391" s="5">
        <f t="shared" si="725"/>
        <v>0</v>
      </c>
      <c r="V391" s="5">
        <f t="shared" si="725"/>
        <v>1.4284000000000001</v>
      </c>
      <c r="W391" s="5">
        <f t="shared" si="725"/>
        <v>0</v>
      </c>
      <c r="X391" s="5">
        <f t="shared" si="725"/>
        <v>0</v>
      </c>
      <c r="Y391" s="5">
        <f t="shared" si="725"/>
        <v>0</v>
      </c>
      <c r="Z391" s="5">
        <f t="shared" si="725"/>
        <v>0</v>
      </c>
      <c r="AA391" s="5">
        <f t="shared" si="725"/>
        <v>0</v>
      </c>
      <c r="AB391" s="5">
        <f t="shared" si="725"/>
        <v>0</v>
      </c>
      <c r="AC391" s="56"/>
      <c r="AD391" s="23"/>
    </row>
    <row r="392" spans="1:30" s="14" customFormat="1">
      <c r="A392" s="81" t="s">
        <v>471</v>
      </c>
      <c r="B392" s="26">
        <f>11315951.8553/2</f>
        <v>5657975.92765</v>
      </c>
      <c r="C392" s="134">
        <f t="shared" si="626"/>
        <v>471497.99</v>
      </c>
      <c r="D392" s="35">
        <v>1.6299999999999999E-2</v>
      </c>
      <c r="E392" s="35">
        <v>0.14269999999999999</v>
      </c>
      <c r="F392" s="35">
        <v>5.8900000000000001E-2</v>
      </c>
      <c r="G392" s="35">
        <v>7.6200000000000004E-2</v>
      </c>
      <c r="H392" s="35">
        <v>3.9600000000000003E-2</v>
      </c>
      <c r="I392" s="35">
        <v>0.12470000000000001</v>
      </c>
      <c r="J392" s="35">
        <v>2.0400000000000001E-2</v>
      </c>
      <c r="K392" s="35">
        <v>3.1199999999999999E-2</v>
      </c>
      <c r="L392" s="35">
        <v>1.6199999999999999E-2</v>
      </c>
      <c r="M392" s="35">
        <v>2.53E-2</v>
      </c>
      <c r="N392" s="35">
        <v>0.14849999999999999</v>
      </c>
      <c r="O392" s="35">
        <v>2.2599999999999999E-2</v>
      </c>
      <c r="P392" s="35">
        <v>0</v>
      </c>
      <c r="Q392" s="35">
        <v>3.78E-2</v>
      </c>
      <c r="R392" s="35">
        <v>1.8100000000000002E-2</v>
      </c>
      <c r="S392" s="35">
        <v>4.1000000000000003E-3</v>
      </c>
      <c r="T392" s="35">
        <v>5.04E-2</v>
      </c>
      <c r="U392" s="35">
        <v>1.7500000000000002E-2</v>
      </c>
      <c r="V392" s="35">
        <v>3.6200000000000003E-2</v>
      </c>
      <c r="W392" s="35">
        <v>4.8500000000000001E-2</v>
      </c>
      <c r="X392" s="35">
        <v>6.1600000000000002E-2</v>
      </c>
      <c r="Y392" s="35">
        <v>2.5000000000000001E-3</v>
      </c>
      <c r="Z392" s="4">
        <v>0</v>
      </c>
      <c r="AA392" s="4">
        <v>6.9999999999999999E-4</v>
      </c>
      <c r="AB392" s="4">
        <v>0</v>
      </c>
      <c r="AC392" s="56"/>
      <c r="AD392" s="23"/>
    </row>
    <row r="393" spans="1:30" s="14" customFormat="1">
      <c r="A393" s="82"/>
      <c r="B393" s="174"/>
      <c r="C393" s="134"/>
      <c r="D393" s="36">
        <f t="shared" ref="D393" si="726">$C392*D392</f>
        <v>7685.4172369999987</v>
      </c>
      <c r="E393" s="36">
        <f t="shared" ref="E393" si="727">$C392*E392</f>
        <v>67282.763172999999</v>
      </c>
      <c r="F393" s="36">
        <f t="shared" ref="F393:AA393" si="728">$C392*F392</f>
        <v>27771.231610999999</v>
      </c>
      <c r="G393" s="36">
        <f t="shared" si="728"/>
        <v>35928.146838000001</v>
      </c>
      <c r="H393" s="36">
        <f t="shared" si="728"/>
        <v>18671.320404000002</v>
      </c>
      <c r="I393" s="36">
        <f t="shared" si="728"/>
        <v>58795.799353000002</v>
      </c>
      <c r="J393" s="36">
        <f t="shared" si="728"/>
        <v>9618.5589959999998</v>
      </c>
      <c r="K393" s="36">
        <f t="shared" si="728"/>
        <v>14710.737287999998</v>
      </c>
      <c r="L393" s="36">
        <f t="shared" si="728"/>
        <v>7638.2674379999999</v>
      </c>
      <c r="M393" s="36">
        <f t="shared" si="728"/>
        <v>11928.899147</v>
      </c>
      <c r="N393" s="36">
        <f t="shared" si="728"/>
        <v>70017.451514999993</v>
      </c>
      <c r="O393" s="36">
        <f t="shared" si="728"/>
        <v>10655.854573999999</v>
      </c>
      <c r="P393" s="36">
        <f t="shared" si="728"/>
        <v>0</v>
      </c>
      <c r="Q393" s="36">
        <f t="shared" si="728"/>
        <v>17822.624022</v>
      </c>
      <c r="R393" s="36">
        <f t="shared" si="728"/>
        <v>8534.1136189999997</v>
      </c>
      <c r="S393" s="36">
        <f t="shared" si="728"/>
        <v>1933.1417590000001</v>
      </c>
      <c r="T393" s="36">
        <f t="shared" si="728"/>
        <v>23763.498695999999</v>
      </c>
      <c r="U393" s="36">
        <f t="shared" si="728"/>
        <v>8251.2148250000009</v>
      </c>
      <c r="V393" s="36">
        <f t="shared" si="728"/>
        <v>17068.227237999999</v>
      </c>
      <c r="W393" s="36">
        <f t="shared" si="728"/>
        <v>22867.652515000002</v>
      </c>
      <c r="X393" s="36">
        <f t="shared" si="728"/>
        <v>29044.276184000002</v>
      </c>
      <c r="Y393" s="36">
        <f t="shared" si="728"/>
        <v>1178.7449750000001</v>
      </c>
      <c r="Z393" s="36">
        <f t="shared" si="728"/>
        <v>0</v>
      </c>
      <c r="AA393" s="36">
        <f t="shared" si="728"/>
        <v>330.04859299999998</v>
      </c>
      <c r="AB393" s="36">
        <f t="shared" ref="AB393" si="729">$C392*AB392</f>
        <v>0</v>
      </c>
      <c r="AC393" s="56"/>
      <c r="AD393" s="23"/>
    </row>
    <row r="394" spans="1:30" s="14" customFormat="1">
      <c r="A394" s="81" t="s">
        <v>541</v>
      </c>
      <c r="B394" s="26">
        <f>11315951.8553/2</f>
        <v>5657975.92765</v>
      </c>
      <c r="C394" s="134">
        <f t="shared" si="626"/>
        <v>471497.99</v>
      </c>
      <c r="D394" s="35"/>
      <c r="E394" s="35"/>
      <c r="F394" s="35">
        <v>0</v>
      </c>
      <c r="G394" s="35"/>
      <c r="H394" s="35">
        <v>4.9700000000000001E-2</v>
      </c>
      <c r="I394" s="35"/>
      <c r="J394" s="35"/>
      <c r="K394" s="35"/>
      <c r="L394" s="35"/>
      <c r="M394" s="35"/>
      <c r="N394" s="35">
        <v>0.88160000000000005</v>
      </c>
      <c r="O394" s="35"/>
      <c r="P394" s="35"/>
      <c r="Q394" s="35"/>
      <c r="R394" s="35"/>
      <c r="S394" s="35"/>
      <c r="T394" s="35"/>
      <c r="U394" s="35"/>
      <c r="V394" s="35">
        <v>6.8699999999999997E-2</v>
      </c>
      <c r="W394" s="35"/>
      <c r="X394" s="35"/>
      <c r="Y394" s="35"/>
      <c r="Z394" s="37"/>
      <c r="AA394" s="37"/>
      <c r="AB394" s="37"/>
      <c r="AC394" s="56"/>
      <c r="AD394" s="23"/>
    </row>
    <row r="395" spans="1:30" s="14" customFormat="1">
      <c r="A395" s="82"/>
      <c r="B395" s="174"/>
      <c r="C395" s="134"/>
      <c r="D395" s="36">
        <f t="shared" ref="D395" si="730">$C394*D394</f>
        <v>0</v>
      </c>
      <c r="E395" s="36">
        <f t="shared" ref="E395" si="731">$C394*E394</f>
        <v>0</v>
      </c>
      <c r="F395" s="36">
        <f t="shared" ref="F395:AB395" si="732">$C394*F394</f>
        <v>0</v>
      </c>
      <c r="G395" s="36">
        <f t="shared" si="732"/>
        <v>0</v>
      </c>
      <c r="H395" s="36">
        <f t="shared" si="732"/>
        <v>23433.450102999999</v>
      </c>
      <c r="I395" s="36">
        <f t="shared" si="732"/>
        <v>0</v>
      </c>
      <c r="J395" s="36">
        <f t="shared" si="732"/>
        <v>0</v>
      </c>
      <c r="K395" s="36">
        <f t="shared" si="732"/>
        <v>0</v>
      </c>
      <c r="L395" s="36">
        <f t="shared" si="732"/>
        <v>0</v>
      </c>
      <c r="M395" s="36">
        <f t="shared" si="732"/>
        <v>0</v>
      </c>
      <c r="N395" s="36">
        <f t="shared" si="732"/>
        <v>415672.62798400002</v>
      </c>
      <c r="O395" s="36">
        <f t="shared" si="732"/>
        <v>0</v>
      </c>
      <c r="P395" s="36">
        <f t="shared" si="732"/>
        <v>0</v>
      </c>
      <c r="Q395" s="36">
        <f t="shared" si="732"/>
        <v>0</v>
      </c>
      <c r="R395" s="36">
        <f t="shared" si="732"/>
        <v>0</v>
      </c>
      <c r="S395" s="36">
        <f t="shared" si="732"/>
        <v>0</v>
      </c>
      <c r="T395" s="36">
        <f t="shared" si="732"/>
        <v>0</v>
      </c>
      <c r="U395" s="36">
        <f t="shared" si="732"/>
        <v>0</v>
      </c>
      <c r="V395" s="36">
        <f t="shared" si="732"/>
        <v>32391.911912999996</v>
      </c>
      <c r="W395" s="36">
        <f t="shared" si="732"/>
        <v>0</v>
      </c>
      <c r="X395" s="36">
        <f t="shared" si="732"/>
        <v>0</v>
      </c>
      <c r="Y395" s="36">
        <f t="shared" si="732"/>
        <v>0</v>
      </c>
      <c r="Z395" s="36">
        <f t="shared" si="732"/>
        <v>0</v>
      </c>
      <c r="AA395" s="36">
        <f t="shared" si="732"/>
        <v>0</v>
      </c>
      <c r="AB395" s="36">
        <f t="shared" si="732"/>
        <v>0</v>
      </c>
      <c r="AC395" s="56"/>
      <c r="AD395" s="23"/>
    </row>
    <row r="396" spans="1:30" s="14" customFormat="1">
      <c r="A396" s="81" t="s">
        <v>578</v>
      </c>
      <c r="B396" s="26">
        <v>20972169.487599999</v>
      </c>
      <c r="C396" s="134">
        <f t="shared" si="626"/>
        <v>1747680.79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>
        <v>0.97109999999999996</v>
      </c>
      <c r="O396" s="35"/>
      <c r="P396" s="35"/>
      <c r="Q396" s="35"/>
      <c r="R396" s="35">
        <v>1.8E-3</v>
      </c>
      <c r="S396" s="35"/>
      <c r="T396" s="35"/>
      <c r="U396" s="35"/>
      <c r="V396" s="35">
        <v>2.7099999999999999E-2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82"/>
      <c r="B397" s="174"/>
      <c r="C397" s="134"/>
      <c r="D397" s="36">
        <f t="shared" ref="D397" si="733">$C396*D396</f>
        <v>0</v>
      </c>
      <c r="E397" s="36">
        <f t="shared" ref="E397" si="734">$C396*E396</f>
        <v>0</v>
      </c>
      <c r="F397" s="36">
        <f t="shared" ref="F397:AA397" si="735">$C396*F396</f>
        <v>0</v>
      </c>
      <c r="G397" s="36">
        <f t="shared" si="735"/>
        <v>0</v>
      </c>
      <c r="H397" s="36">
        <f t="shared" si="735"/>
        <v>0</v>
      </c>
      <c r="I397" s="36">
        <f t="shared" si="735"/>
        <v>0</v>
      </c>
      <c r="J397" s="36">
        <f t="shared" si="735"/>
        <v>0</v>
      </c>
      <c r="K397" s="36">
        <f t="shared" si="735"/>
        <v>0</v>
      </c>
      <c r="L397" s="36">
        <f t="shared" si="735"/>
        <v>0</v>
      </c>
      <c r="M397" s="36">
        <f t="shared" si="735"/>
        <v>0</v>
      </c>
      <c r="N397" s="36">
        <f t="shared" si="735"/>
        <v>1697172.8151690001</v>
      </c>
      <c r="O397" s="36">
        <f t="shared" si="735"/>
        <v>0</v>
      </c>
      <c r="P397" s="36">
        <f t="shared" si="735"/>
        <v>0</v>
      </c>
      <c r="Q397" s="36">
        <f t="shared" si="735"/>
        <v>0</v>
      </c>
      <c r="R397" s="36">
        <f t="shared" si="735"/>
        <v>3145.8254219999999</v>
      </c>
      <c r="S397" s="36">
        <f t="shared" si="735"/>
        <v>0</v>
      </c>
      <c r="T397" s="36">
        <f t="shared" si="735"/>
        <v>0</v>
      </c>
      <c r="U397" s="36">
        <f t="shared" si="735"/>
        <v>0</v>
      </c>
      <c r="V397" s="36">
        <f t="shared" si="735"/>
        <v>47362.149408999998</v>
      </c>
      <c r="W397" s="36">
        <f t="shared" si="735"/>
        <v>0</v>
      </c>
      <c r="X397" s="36">
        <f t="shared" si="735"/>
        <v>0</v>
      </c>
      <c r="Y397" s="36">
        <f t="shared" si="735"/>
        <v>0</v>
      </c>
      <c r="Z397" s="36">
        <f t="shared" si="735"/>
        <v>0</v>
      </c>
      <c r="AA397" s="36">
        <f t="shared" si="735"/>
        <v>0</v>
      </c>
      <c r="AB397" s="36">
        <f t="shared" ref="AB397" si="736">$C396*AB396</f>
        <v>0</v>
      </c>
      <c r="AC397" s="56"/>
      <c r="AD397" s="23"/>
    </row>
    <row r="398" spans="1:30" s="14" customFormat="1">
      <c r="A398" s="81" t="s">
        <v>472</v>
      </c>
      <c r="B398" s="26">
        <f>9741908.5183/2</f>
        <v>4870954.2591500003</v>
      </c>
      <c r="C398" s="134">
        <f t="shared" ref="C398:C442" si="737">ROUND(B398/12,2)</f>
        <v>405912.85</v>
      </c>
      <c r="D398" s="35">
        <v>1.6299999999999999E-2</v>
      </c>
      <c r="E398" s="35">
        <v>0.14269999999999999</v>
      </c>
      <c r="F398" s="35">
        <v>5.8900000000000001E-2</v>
      </c>
      <c r="G398" s="35">
        <v>7.6200000000000004E-2</v>
      </c>
      <c r="H398" s="35">
        <v>3.9600000000000003E-2</v>
      </c>
      <c r="I398" s="35">
        <v>0.12470000000000001</v>
      </c>
      <c r="J398" s="35">
        <v>2.0400000000000001E-2</v>
      </c>
      <c r="K398" s="35">
        <v>3.1199999999999999E-2</v>
      </c>
      <c r="L398" s="35">
        <v>1.6199999999999999E-2</v>
      </c>
      <c r="M398" s="35">
        <v>2.53E-2</v>
      </c>
      <c r="N398" s="35">
        <v>0.14849999999999999</v>
      </c>
      <c r="O398" s="35">
        <v>2.2599999999999999E-2</v>
      </c>
      <c r="P398" s="35">
        <v>0</v>
      </c>
      <c r="Q398" s="35">
        <v>3.78E-2</v>
      </c>
      <c r="R398" s="35">
        <v>1.8100000000000002E-2</v>
      </c>
      <c r="S398" s="35">
        <v>4.1000000000000003E-3</v>
      </c>
      <c r="T398" s="35">
        <v>5.04E-2</v>
      </c>
      <c r="U398" s="35">
        <v>1.7500000000000002E-2</v>
      </c>
      <c r="V398" s="35">
        <v>3.6200000000000003E-2</v>
      </c>
      <c r="W398" s="35">
        <v>4.8500000000000001E-2</v>
      </c>
      <c r="X398" s="35">
        <v>6.1600000000000002E-2</v>
      </c>
      <c r="Y398" s="35">
        <v>2.5000000000000001E-3</v>
      </c>
      <c r="Z398" s="4">
        <v>0</v>
      </c>
      <c r="AA398" s="4">
        <v>6.9999999999999999E-4</v>
      </c>
      <c r="AB398" s="4">
        <v>0</v>
      </c>
      <c r="AC398" s="56"/>
      <c r="AD398" s="23"/>
    </row>
    <row r="399" spans="1:30" s="14" customFormat="1">
      <c r="A399" s="82"/>
      <c r="B399" s="174"/>
      <c r="C399" s="134"/>
      <c r="D399" s="36">
        <f t="shared" ref="D399" si="738">$C398*D398</f>
        <v>6616.3794549999993</v>
      </c>
      <c r="E399" s="36">
        <f t="shared" ref="E399" si="739">$C398*E398</f>
        <v>57923.763694999994</v>
      </c>
      <c r="F399" s="36">
        <f t="shared" ref="F399:AB399" si="740">$C398*F398</f>
        <v>23908.266864999998</v>
      </c>
      <c r="G399" s="36">
        <f t="shared" si="740"/>
        <v>30930.55917</v>
      </c>
      <c r="H399" s="36">
        <f t="shared" si="740"/>
        <v>16074.148860000001</v>
      </c>
      <c r="I399" s="36">
        <f t="shared" si="740"/>
        <v>50617.332394999998</v>
      </c>
      <c r="J399" s="36">
        <f t="shared" si="740"/>
        <v>8280.6221399999995</v>
      </c>
      <c r="K399" s="36">
        <f t="shared" si="740"/>
        <v>12664.480919999998</v>
      </c>
      <c r="L399" s="36">
        <f t="shared" si="740"/>
        <v>6575.7881699999989</v>
      </c>
      <c r="M399" s="36">
        <f t="shared" si="740"/>
        <v>10269.595104999999</v>
      </c>
      <c r="N399" s="36">
        <f t="shared" si="740"/>
        <v>60278.058224999993</v>
      </c>
      <c r="O399" s="36">
        <f t="shared" si="740"/>
        <v>9173.6304099999998</v>
      </c>
      <c r="P399" s="36">
        <f t="shared" si="740"/>
        <v>0</v>
      </c>
      <c r="Q399" s="36">
        <f t="shared" si="740"/>
        <v>15343.505729999999</v>
      </c>
      <c r="R399" s="36">
        <f t="shared" si="740"/>
        <v>7347.0225850000006</v>
      </c>
      <c r="S399" s="36">
        <f t="shared" si="740"/>
        <v>1664.2426849999999</v>
      </c>
      <c r="T399" s="36">
        <f t="shared" si="740"/>
        <v>20458.00764</v>
      </c>
      <c r="U399" s="36">
        <f t="shared" si="740"/>
        <v>7103.4748749999999</v>
      </c>
      <c r="V399" s="36">
        <f t="shared" si="740"/>
        <v>14694.045170000001</v>
      </c>
      <c r="W399" s="36">
        <f t="shared" si="740"/>
        <v>19686.773225000001</v>
      </c>
      <c r="X399" s="36">
        <f t="shared" si="740"/>
        <v>25004.23156</v>
      </c>
      <c r="Y399" s="36">
        <f t="shared" si="740"/>
        <v>1014.782125</v>
      </c>
      <c r="Z399" s="36">
        <f t="shared" si="740"/>
        <v>0</v>
      </c>
      <c r="AA399" s="36">
        <f t="shared" si="740"/>
        <v>284.13899499999997</v>
      </c>
      <c r="AB399" s="36">
        <f t="shared" si="740"/>
        <v>0</v>
      </c>
      <c r="AC399" s="56"/>
      <c r="AD399" s="23"/>
    </row>
    <row r="400" spans="1:30">
      <c r="A400" s="81" t="s">
        <v>542</v>
      </c>
      <c r="B400" s="26">
        <f>9741908.5183/2</f>
        <v>4870954.2591500003</v>
      </c>
      <c r="C400" s="134">
        <f t="shared" si="737"/>
        <v>405912.85</v>
      </c>
      <c r="D400" s="35"/>
      <c r="E400" s="35"/>
      <c r="F400" s="35">
        <v>0</v>
      </c>
      <c r="G400" s="35"/>
      <c r="H400" s="35">
        <v>0</v>
      </c>
      <c r="I400" s="35"/>
      <c r="J400" s="35"/>
      <c r="K400" s="35"/>
      <c r="L400" s="35"/>
      <c r="M400" s="35"/>
      <c r="N400" s="35">
        <v>0.86240000000000006</v>
      </c>
      <c r="O400" s="35"/>
      <c r="P400" s="35"/>
      <c r="Q400" s="35"/>
      <c r="R400" s="35"/>
      <c r="S400" s="35"/>
      <c r="T400" s="35"/>
      <c r="U400" s="35"/>
      <c r="V400" s="35">
        <v>0.1376</v>
      </c>
      <c r="W400" s="35"/>
      <c r="X400" s="35"/>
      <c r="Y400" s="35"/>
      <c r="Z400" s="37"/>
      <c r="AA400" s="37"/>
      <c r="AB400" s="37"/>
      <c r="AC400" s="56"/>
      <c r="AD400" s="121"/>
    </row>
    <row r="401" spans="1:30">
      <c r="A401" s="82"/>
      <c r="B401" s="174"/>
      <c r="C401" s="134"/>
      <c r="D401" s="36">
        <f t="shared" ref="D401" si="741">$C400*D400</f>
        <v>0</v>
      </c>
      <c r="E401" s="36">
        <f t="shared" ref="E401" si="742">$C400*E400</f>
        <v>0</v>
      </c>
      <c r="F401" s="36">
        <f t="shared" ref="F401:AB401" si="743">$C400*F400</f>
        <v>0</v>
      </c>
      <c r="G401" s="36">
        <f t="shared" si="743"/>
        <v>0</v>
      </c>
      <c r="H401" s="36">
        <f t="shared" si="743"/>
        <v>0</v>
      </c>
      <c r="I401" s="36">
        <f t="shared" si="743"/>
        <v>0</v>
      </c>
      <c r="J401" s="36">
        <f t="shared" si="743"/>
        <v>0</v>
      </c>
      <c r="K401" s="36">
        <f t="shared" si="743"/>
        <v>0</v>
      </c>
      <c r="L401" s="36">
        <f t="shared" si="743"/>
        <v>0</v>
      </c>
      <c r="M401" s="36">
        <f t="shared" si="743"/>
        <v>0</v>
      </c>
      <c r="N401" s="36">
        <f t="shared" si="743"/>
        <v>350059.24184000003</v>
      </c>
      <c r="O401" s="36">
        <f t="shared" si="743"/>
        <v>0</v>
      </c>
      <c r="P401" s="36">
        <f t="shared" si="743"/>
        <v>0</v>
      </c>
      <c r="Q401" s="36">
        <f t="shared" si="743"/>
        <v>0</v>
      </c>
      <c r="R401" s="36">
        <f t="shared" si="743"/>
        <v>0</v>
      </c>
      <c r="S401" s="36">
        <f t="shared" si="743"/>
        <v>0</v>
      </c>
      <c r="T401" s="36">
        <f t="shared" si="743"/>
        <v>0</v>
      </c>
      <c r="U401" s="36">
        <f t="shared" si="743"/>
        <v>0</v>
      </c>
      <c r="V401" s="36">
        <f t="shared" si="743"/>
        <v>55853.608159999996</v>
      </c>
      <c r="W401" s="36">
        <f t="shared" si="743"/>
        <v>0</v>
      </c>
      <c r="X401" s="36">
        <f t="shared" si="743"/>
        <v>0</v>
      </c>
      <c r="Y401" s="36">
        <f t="shared" si="743"/>
        <v>0</v>
      </c>
      <c r="Z401" s="36">
        <f t="shared" si="743"/>
        <v>0</v>
      </c>
      <c r="AA401" s="36">
        <f t="shared" si="743"/>
        <v>0</v>
      </c>
      <c r="AB401" s="36">
        <f t="shared" si="743"/>
        <v>0</v>
      </c>
      <c r="AC401" s="56"/>
      <c r="AD401" s="121"/>
    </row>
    <row r="402" spans="1:30" s="14" customFormat="1" ht="15.6" customHeight="1">
      <c r="A402" s="81" t="s">
        <v>473</v>
      </c>
      <c r="B402" s="26">
        <f>7145846.7004/2</f>
        <v>3572923.3502000002</v>
      </c>
      <c r="C402" s="134">
        <f t="shared" si="737"/>
        <v>297743.61</v>
      </c>
      <c r="D402" s="35">
        <v>1.6299999999999999E-2</v>
      </c>
      <c r="E402" s="35">
        <v>0.14269999999999999</v>
      </c>
      <c r="F402" s="35">
        <v>5.8900000000000001E-2</v>
      </c>
      <c r="G402" s="35">
        <v>7.6200000000000004E-2</v>
      </c>
      <c r="H402" s="35">
        <v>3.9600000000000003E-2</v>
      </c>
      <c r="I402" s="35">
        <v>0.12470000000000001</v>
      </c>
      <c r="J402" s="35">
        <v>2.0400000000000001E-2</v>
      </c>
      <c r="K402" s="35">
        <v>3.1199999999999999E-2</v>
      </c>
      <c r="L402" s="35">
        <v>1.6199999999999999E-2</v>
      </c>
      <c r="M402" s="35">
        <v>2.53E-2</v>
      </c>
      <c r="N402" s="35">
        <v>0.14849999999999999</v>
      </c>
      <c r="O402" s="35">
        <v>2.2599999999999999E-2</v>
      </c>
      <c r="P402" s="35">
        <v>0</v>
      </c>
      <c r="Q402" s="35">
        <v>3.78E-2</v>
      </c>
      <c r="R402" s="35">
        <v>1.8100000000000002E-2</v>
      </c>
      <c r="S402" s="35">
        <v>4.1000000000000003E-3</v>
      </c>
      <c r="T402" s="35">
        <v>5.04E-2</v>
      </c>
      <c r="U402" s="35">
        <v>1.7500000000000002E-2</v>
      </c>
      <c r="V402" s="35">
        <v>3.6200000000000003E-2</v>
      </c>
      <c r="W402" s="35">
        <v>4.8500000000000001E-2</v>
      </c>
      <c r="X402" s="35">
        <v>6.1600000000000002E-2</v>
      </c>
      <c r="Y402" s="35">
        <v>2.5000000000000001E-3</v>
      </c>
      <c r="Z402" s="4">
        <v>0</v>
      </c>
      <c r="AA402" s="4">
        <v>6.9999999999999999E-4</v>
      </c>
      <c r="AB402" s="4">
        <v>0</v>
      </c>
      <c r="AC402" s="56"/>
      <c r="AD402" s="23"/>
    </row>
    <row r="403" spans="1:30" s="14" customFormat="1" ht="13.9" customHeight="1">
      <c r="A403" s="82"/>
      <c r="B403" s="174"/>
      <c r="C403" s="134"/>
      <c r="D403" s="36">
        <f t="shared" ref="D403" si="744">$C402*D402</f>
        <v>4853.2208429999991</v>
      </c>
      <c r="E403" s="36">
        <f t="shared" ref="E403" si="745">$C402*E402</f>
        <v>42488.013146999998</v>
      </c>
      <c r="F403" s="36">
        <f t="shared" ref="F403:AB403" si="746">$C402*F402</f>
        <v>17537.098629</v>
      </c>
      <c r="G403" s="36">
        <f t="shared" si="746"/>
        <v>22688.063082000001</v>
      </c>
      <c r="H403" s="36">
        <f t="shared" si="746"/>
        <v>11790.646956000001</v>
      </c>
      <c r="I403" s="36">
        <f t="shared" si="746"/>
        <v>37128.628167000003</v>
      </c>
      <c r="J403" s="36">
        <f t="shared" si="746"/>
        <v>6073.9696439999998</v>
      </c>
      <c r="K403" s="36">
        <f t="shared" si="746"/>
        <v>9289.6006319999997</v>
      </c>
      <c r="L403" s="36">
        <f t="shared" si="746"/>
        <v>4823.4464819999994</v>
      </c>
      <c r="M403" s="36">
        <f t="shared" si="746"/>
        <v>7532.9133329999995</v>
      </c>
      <c r="N403" s="36">
        <f t="shared" si="746"/>
        <v>44214.926084999999</v>
      </c>
      <c r="O403" s="36">
        <f t="shared" si="746"/>
        <v>6729.0055859999993</v>
      </c>
      <c r="P403" s="36">
        <f t="shared" si="746"/>
        <v>0</v>
      </c>
      <c r="Q403" s="36">
        <f t="shared" si="746"/>
        <v>11254.708457999999</v>
      </c>
      <c r="R403" s="36">
        <f t="shared" si="746"/>
        <v>5389.1593410000005</v>
      </c>
      <c r="S403" s="36">
        <f t="shared" si="746"/>
        <v>1220.748801</v>
      </c>
      <c r="T403" s="36">
        <f t="shared" si="746"/>
        <v>15006.277943999999</v>
      </c>
      <c r="U403" s="36">
        <f t="shared" si="746"/>
        <v>5210.513175</v>
      </c>
      <c r="V403" s="36">
        <f t="shared" si="746"/>
        <v>10778.318682000001</v>
      </c>
      <c r="W403" s="36">
        <f t="shared" si="746"/>
        <v>14440.565085</v>
      </c>
      <c r="X403" s="36">
        <f t="shared" si="746"/>
        <v>18341.006376000001</v>
      </c>
      <c r="Y403" s="36">
        <f t="shared" si="746"/>
        <v>744.35902499999997</v>
      </c>
      <c r="Z403" s="36">
        <f t="shared" si="746"/>
        <v>0</v>
      </c>
      <c r="AA403" s="36">
        <f t="shared" si="746"/>
        <v>208.42052699999999</v>
      </c>
      <c r="AB403" s="36">
        <f t="shared" si="746"/>
        <v>0</v>
      </c>
      <c r="AC403" s="56"/>
      <c r="AD403" s="23"/>
    </row>
    <row r="404" spans="1:30" s="14" customFormat="1">
      <c r="A404" s="81" t="s">
        <v>543</v>
      </c>
      <c r="B404" s="26">
        <f>7145846.7004/2</f>
        <v>3572923.3502000002</v>
      </c>
      <c r="C404" s="134">
        <f t="shared" si="737"/>
        <v>297743.61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1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7"/>
      <c r="AA404" s="37"/>
      <c r="AB404" s="37"/>
      <c r="AC404" s="56"/>
      <c r="AD404" s="23"/>
    </row>
    <row r="405" spans="1:30" s="14" customFormat="1">
      <c r="A405" s="82"/>
      <c r="B405" s="174"/>
      <c r="C405" s="134"/>
      <c r="D405" s="36">
        <f t="shared" ref="D405" si="747">$C404*D404</f>
        <v>0</v>
      </c>
      <c r="E405" s="36">
        <f t="shared" ref="E405" si="748">$C404*E404</f>
        <v>0</v>
      </c>
      <c r="F405" s="36">
        <f t="shared" ref="F405:AB405" si="749">$C404*F404</f>
        <v>0</v>
      </c>
      <c r="G405" s="36">
        <f t="shared" si="749"/>
        <v>0</v>
      </c>
      <c r="H405" s="36">
        <f t="shared" si="749"/>
        <v>0</v>
      </c>
      <c r="I405" s="36">
        <f t="shared" si="749"/>
        <v>0</v>
      </c>
      <c r="J405" s="36">
        <f t="shared" si="749"/>
        <v>0</v>
      </c>
      <c r="K405" s="36">
        <f t="shared" si="749"/>
        <v>0</v>
      </c>
      <c r="L405" s="36">
        <f t="shared" si="749"/>
        <v>0</v>
      </c>
      <c r="M405" s="36">
        <f t="shared" si="749"/>
        <v>0</v>
      </c>
      <c r="N405" s="36">
        <f t="shared" si="749"/>
        <v>297743.61</v>
      </c>
      <c r="O405" s="36">
        <f t="shared" si="749"/>
        <v>0</v>
      </c>
      <c r="P405" s="36">
        <f t="shared" si="749"/>
        <v>0</v>
      </c>
      <c r="Q405" s="36">
        <f t="shared" si="749"/>
        <v>0</v>
      </c>
      <c r="R405" s="36">
        <f t="shared" si="749"/>
        <v>0</v>
      </c>
      <c r="S405" s="36">
        <f t="shared" si="749"/>
        <v>0</v>
      </c>
      <c r="T405" s="36">
        <f t="shared" si="749"/>
        <v>0</v>
      </c>
      <c r="U405" s="36">
        <f t="shared" si="749"/>
        <v>0</v>
      </c>
      <c r="V405" s="36">
        <f t="shared" si="749"/>
        <v>0</v>
      </c>
      <c r="W405" s="36">
        <f t="shared" si="749"/>
        <v>0</v>
      </c>
      <c r="X405" s="36">
        <f t="shared" si="749"/>
        <v>0</v>
      </c>
      <c r="Y405" s="36">
        <f t="shared" si="749"/>
        <v>0</v>
      </c>
      <c r="Z405" s="36">
        <f t="shared" si="749"/>
        <v>0</v>
      </c>
      <c r="AA405" s="36">
        <f t="shared" si="749"/>
        <v>0</v>
      </c>
      <c r="AB405" s="36">
        <f t="shared" si="749"/>
        <v>0</v>
      </c>
      <c r="AC405" s="56"/>
      <c r="AD405" s="23"/>
    </row>
    <row r="406" spans="1:30" s="14" customFormat="1">
      <c r="A406" s="81" t="s">
        <v>496</v>
      </c>
      <c r="B406" s="26">
        <v>1158562.1265</v>
      </c>
      <c r="C406" s="134">
        <f t="shared" si="737"/>
        <v>96546.84</v>
      </c>
      <c r="D406" s="35">
        <v>1.9599999999999999E-2</v>
      </c>
      <c r="E406" s="35"/>
      <c r="F406" s="35"/>
      <c r="G406" s="35"/>
      <c r="H406" s="35">
        <v>0.14369999999999999</v>
      </c>
      <c r="I406" s="35"/>
      <c r="J406" s="35"/>
      <c r="K406" s="35"/>
      <c r="L406" s="35"/>
      <c r="M406" s="35">
        <v>3.7600000000000001E-2</v>
      </c>
      <c r="N406" s="35">
        <v>0.35110000000000002</v>
      </c>
      <c r="O406" s="35"/>
      <c r="P406" s="35">
        <v>3.3999999999999998E-3</v>
      </c>
      <c r="Q406" s="35">
        <v>3.3099999999999997E-2</v>
      </c>
      <c r="R406" s="35">
        <v>2.5100000000000001E-2</v>
      </c>
      <c r="S406" s="35">
        <v>6.3E-3</v>
      </c>
      <c r="T406" s="35">
        <v>6.2600000000000003E-2</v>
      </c>
      <c r="U406" s="35"/>
      <c r="V406" s="35">
        <v>0.20230000000000001</v>
      </c>
      <c r="W406" s="35">
        <v>3.9399999999999998E-2</v>
      </c>
      <c r="X406" s="35">
        <v>7.2900000000000006E-2</v>
      </c>
      <c r="Y406" s="35"/>
      <c r="Z406" s="37">
        <v>2.8999999999999998E-3</v>
      </c>
      <c r="AA406" s="37"/>
      <c r="AB406" s="37"/>
      <c r="AC406" s="56"/>
      <c r="AD406" s="23"/>
    </row>
    <row r="407" spans="1:30" s="14" customFormat="1">
      <c r="A407" s="82"/>
      <c r="B407" s="67"/>
      <c r="C407" s="134"/>
      <c r="D407" s="36">
        <f t="shared" ref="D407" si="750">$C406*D406</f>
        <v>1892.3180639999998</v>
      </c>
      <c r="E407" s="36">
        <f t="shared" ref="E407" si="751">$C406*E406</f>
        <v>0</v>
      </c>
      <c r="F407" s="36">
        <f t="shared" ref="F407:AB407" si="752">$C406*F406</f>
        <v>0</v>
      </c>
      <c r="G407" s="36">
        <f t="shared" si="752"/>
        <v>0</v>
      </c>
      <c r="H407" s="36">
        <f t="shared" si="752"/>
        <v>13873.780907999999</v>
      </c>
      <c r="I407" s="36">
        <f t="shared" si="752"/>
        <v>0</v>
      </c>
      <c r="J407" s="36">
        <f t="shared" si="752"/>
        <v>0</v>
      </c>
      <c r="K407" s="36">
        <f t="shared" si="752"/>
        <v>0</v>
      </c>
      <c r="L407" s="36">
        <f t="shared" si="752"/>
        <v>0</v>
      </c>
      <c r="M407" s="36">
        <f t="shared" si="752"/>
        <v>3630.161184</v>
      </c>
      <c r="N407" s="36">
        <f t="shared" si="752"/>
        <v>33897.595524000004</v>
      </c>
      <c r="O407" s="36">
        <f t="shared" si="752"/>
        <v>0</v>
      </c>
      <c r="P407" s="36">
        <f t="shared" si="752"/>
        <v>328.25925599999999</v>
      </c>
      <c r="Q407" s="36">
        <f t="shared" si="752"/>
        <v>3195.7004039999997</v>
      </c>
      <c r="R407" s="36">
        <f t="shared" si="752"/>
        <v>2423.3256839999999</v>
      </c>
      <c r="S407" s="36">
        <f t="shared" si="752"/>
        <v>608.245092</v>
      </c>
      <c r="T407" s="36">
        <f t="shared" si="752"/>
        <v>6043.8321839999999</v>
      </c>
      <c r="U407" s="36">
        <f t="shared" si="752"/>
        <v>0</v>
      </c>
      <c r="V407" s="36">
        <f t="shared" si="752"/>
        <v>19531.425732</v>
      </c>
      <c r="W407" s="36">
        <f t="shared" si="752"/>
        <v>3803.9454959999998</v>
      </c>
      <c r="X407" s="36">
        <f t="shared" si="752"/>
        <v>7038.2646360000008</v>
      </c>
      <c r="Y407" s="36">
        <f t="shared" si="752"/>
        <v>0</v>
      </c>
      <c r="Z407" s="36">
        <f t="shared" si="752"/>
        <v>279.98583599999995</v>
      </c>
      <c r="AA407" s="36">
        <f t="shared" si="752"/>
        <v>0</v>
      </c>
      <c r="AB407" s="36">
        <f t="shared" si="752"/>
        <v>0</v>
      </c>
      <c r="AC407" s="56"/>
      <c r="AD407" s="23"/>
    </row>
    <row r="408" spans="1:30" s="14" customFormat="1">
      <c r="A408" s="81" t="s">
        <v>544</v>
      </c>
      <c r="B408" s="26">
        <f>3974408.5057/2</f>
        <v>1987204.25285</v>
      </c>
      <c r="C408" s="134">
        <f t="shared" si="737"/>
        <v>165600.35</v>
      </c>
      <c r="D408" s="35">
        <v>1.6299999999999999E-2</v>
      </c>
      <c r="E408" s="35">
        <v>0.14269999999999999</v>
      </c>
      <c r="F408" s="35">
        <v>5.8900000000000001E-2</v>
      </c>
      <c r="G408" s="35">
        <v>7.6200000000000004E-2</v>
      </c>
      <c r="H408" s="35">
        <v>3.9600000000000003E-2</v>
      </c>
      <c r="I408" s="35">
        <v>0.12470000000000001</v>
      </c>
      <c r="J408" s="35">
        <v>2.0400000000000001E-2</v>
      </c>
      <c r="K408" s="35">
        <v>3.1199999999999999E-2</v>
      </c>
      <c r="L408" s="35">
        <v>1.6199999999999999E-2</v>
      </c>
      <c r="M408" s="35">
        <v>2.53E-2</v>
      </c>
      <c r="N408" s="35">
        <v>0.14849999999999999</v>
      </c>
      <c r="O408" s="35">
        <v>2.2599999999999999E-2</v>
      </c>
      <c r="P408" s="35">
        <v>0</v>
      </c>
      <c r="Q408" s="35">
        <v>3.78E-2</v>
      </c>
      <c r="R408" s="35">
        <v>1.8100000000000002E-2</v>
      </c>
      <c r="S408" s="35">
        <v>4.1000000000000003E-3</v>
      </c>
      <c r="T408" s="35">
        <v>5.04E-2</v>
      </c>
      <c r="U408" s="35">
        <v>1.7500000000000002E-2</v>
      </c>
      <c r="V408" s="35">
        <v>3.6200000000000003E-2</v>
      </c>
      <c r="W408" s="35">
        <v>4.8500000000000001E-2</v>
      </c>
      <c r="X408" s="35">
        <v>6.1600000000000002E-2</v>
      </c>
      <c r="Y408" s="35">
        <v>2.5000000000000001E-3</v>
      </c>
      <c r="Z408" s="4">
        <v>0</v>
      </c>
      <c r="AA408" s="4">
        <v>6.9999999999999999E-4</v>
      </c>
      <c r="AB408" s="4">
        <v>0</v>
      </c>
      <c r="AC408" s="56"/>
      <c r="AD408" s="23"/>
    </row>
    <row r="409" spans="1:30" s="14" customFormat="1">
      <c r="A409" s="82"/>
      <c r="B409" s="67"/>
      <c r="C409" s="134"/>
      <c r="D409" s="36">
        <f t="shared" ref="D409" si="753">$C408*D408</f>
        <v>2699.2857049999998</v>
      </c>
      <c r="E409" s="36">
        <f t="shared" ref="E409" si="754">$C408*E408</f>
        <v>23631.169945000001</v>
      </c>
      <c r="F409" s="36">
        <f t="shared" ref="F409:AB409" si="755">$C408*F408</f>
        <v>9753.8606149999996</v>
      </c>
      <c r="G409" s="36">
        <f t="shared" si="755"/>
        <v>12618.74667</v>
      </c>
      <c r="H409" s="36">
        <f t="shared" si="755"/>
        <v>6557.7738600000012</v>
      </c>
      <c r="I409" s="36">
        <f t="shared" si="755"/>
        <v>20650.363645000001</v>
      </c>
      <c r="J409" s="36">
        <f t="shared" si="755"/>
        <v>3378.2471400000004</v>
      </c>
      <c r="K409" s="36">
        <f t="shared" si="755"/>
        <v>5166.73092</v>
      </c>
      <c r="L409" s="36">
        <f t="shared" si="755"/>
        <v>2682.7256699999998</v>
      </c>
      <c r="M409" s="36">
        <f t="shared" si="755"/>
        <v>4189.6888550000003</v>
      </c>
      <c r="N409" s="36">
        <f t="shared" si="755"/>
        <v>24591.651975000001</v>
      </c>
      <c r="O409" s="36">
        <f t="shared" si="755"/>
        <v>3742.5679099999998</v>
      </c>
      <c r="P409" s="36">
        <f t="shared" si="755"/>
        <v>0</v>
      </c>
      <c r="Q409" s="36">
        <f t="shared" si="755"/>
        <v>6259.6932299999999</v>
      </c>
      <c r="R409" s="36">
        <f t="shared" si="755"/>
        <v>2997.3663350000002</v>
      </c>
      <c r="S409" s="36">
        <f t="shared" si="755"/>
        <v>678.96143500000005</v>
      </c>
      <c r="T409" s="36">
        <f t="shared" si="755"/>
        <v>8346.2576399999998</v>
      </c>
      <c r="U409" s="36">
        <f t="shared" si="755"/>
        <v>2898.0061250000003</v>
      </c>
      <c r="V409" s="36">
        <f t="shared" si="755"/>
        <v>5994.7326700000003</v>
      </c>
      <c r="W409" s="36">
        <f t="shared" si="755"/>
        <v>8031.6169750000008</v>
      </c>
      <c r="X409" s="36">
        <f t="shared" si="755"/>
        <v>10200.98156</v>
      </c>
      <c r="Y409" s="36">
        <f t="shared" si="755"/>
        <v>414.00087500000001</v>
      </c>
      <c r="Z409" s="36">
        <f t="shared" si="755"/>
        <v>0</v>
      </c>
      <c r="AA409" s="36">
        <f t="shared" si="755"/>
        <v>115.92024500000001</v>
      </c>
      <c r="AB409" s="36">
        <f t="shared" si="755"/>
        <v>0</v>
      </c>
      <c r="AC409" s="56"/>
      <c r="AD409" s="23"/>
    </row>
    <row r="410" spans="1:30" s="14" customFormat="1">
      <c r="A410" s="81" t="s">
        <v>545</v>
      </c>
      <c r="B410" s="26">
        <f>3974408.5057/2</f>
        <v>1987204.25285</v>
      </c>
      <c r="C410" s="134">
        <f t="shared" si="737"/>
        <v>165600.35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>
        <v>1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7"/>
      <c r="AA410" s="37"/>
      <c r="AB410" s="37"/>
      <c r="AC410" s="56"/>
      <c r="AD410" s="23"/>
    </row>
    <row r="411" spans="1:30" s="14" customFormat="1">
      <c r="A411" s="82"/>
      <c r="B411" s="67"/>
      <c r="C411" s="134"/>
      <c r="D411" s="36">
        <f t="shared" ref="D411" si="756">$C410*D410</f>
        <v>0</v>
      </c>
      <c r="E411" s="36">
        <f t="shared" ref="E411" si="757">$C410*E410</f>
        <v>0</v>
      </c>
      <c r="F411" s="36">
        <f t="shared" ref="F411:AB411" si="758">$C410*F410</f>
        <v>0</v>
      </c>
      <c r="G411" s="36">
        <f t="shared" si="758"/>
        <v>0</v>
      </c>
      <c r="H411" s="36">
        <f t="shared" si="758"/>
        <v>0</v>
      </c>
      <c r="I411" s="36">
        <f t="shared" si="758"/>
        <v>0</v>
      </c>
      <c r="J411" s="36">
        <f t="shared" si="758"/>
        <v>0</v>
      </c>
      <c r="K411" s="36">
        <f t="shared" si="758"/>
        <v>0</v>
      </c>
      <c r="L411" s="36">
        <f t="shared" si="758"/>
        <v>0</v>
      </c>
      <c r="M411" s="36">
        <f t="shared" si="758"/>
        <v>0</v>
      </c>
      <c r="N411" s="36">
        <f t="shared" si="758"/>
        <v>165600.35</v>
      </c>
      <c r="O411" s="36">
        <f t="shared" si="758"/>
        <v>0</v>
      </c>
      <c r="P411" s="36">
        <f t="shared" si="758"/>
        <v>0</v>
      </c>
      <c r="Q411" s="36">
        <f t="shared" si="758"/>
        <v>0</v>
      </c>
      <c r="R411" s="36">
        <f t="shared" si="758"/>
        <v>0</v>
      </c>
      <c r="S411" s="36">
        <f t="shared" si="758"/>
        <v>0</v>
      </c>
      <c r="T411" s="36">
        <f t="shared" si="758"/>
        <v>0</v>
      </c>
      <c r="U411" s="36">
        <f t="shared" si="758"/>
        <v>0</v>
      </c>
      <c r="V411" s="36">
        <f t="shared" si="758"/>
        <v>0</v>
      </c>
      <c r="W411" s="36">
        <f t="shared" si="758"/>
        <v>0</v>
      </c>
      <c r="X411" s="36">
        <f t="shared" si="758"/>
        <v>0</v>
      </c>
      <c r="Y411" s="36">
        <f t="shared" si="758"/>
        <v>0</v>
      </c>
      <c r="Z411" s="36">
        <f t="shared" si="758"/>
        <v>0</v>
      </c>
      <c r="AA411" s="36">
        <f t="shared" si="758"/>
        <v>0</v>
      </c>
      <c r="AB411" s="36">
        <f t="shared" si="758"/>
        <v>0</v>
      </c>
      <c r="AC411" s="56"/>
      <c r="AD411" s="23"/>
    </row>
    <row r="412" spans="1:30" s="14" customFormat="1">
      <c r="A412" s="81" t="s">
        <v>546</v>
      </c>
      <c r="B412" s="26">
        <f>2218862.2558/2</f>
        <v>1109431.1279</v>
      </c>
      <c r="C412" s="134">
        <f t="shared" si="737"/>
        <v>92452.59</v>
      </c>
      <c r="D412" s="35">
        <v>1.6299999999999999E-2</v>
      </c>
      <c r="E412" s="35">
        <v>0.14269999999999999</v>
      </c>
      <c r="F412" s="35">
        <v>5.8900000000000001E-2</v>
      </c>
      <c r="G412" s="35">
        <v>7.6200000000000004E-2</v>
      </c>
      <c r="H412" s="35">
        <v>3.9600000000000003E-2</v>
      </c>
      <c r="I412" s="35">
        <v>0.12470000000000001</v>
      </c>
      <c r="J412" s="35">
        <v>2.0400000000000001E-2</v>
      </c>
      <c r="K412" s="35">
        <v>3.1199999999999999E-2</v>
      </c>
      <c r="L412" s="35">
        <v>1.6199999999999999E-2</v>
      </c>
      <c r="M412" s="35">
        <v>2.53E-2</v>
      </c>
      <c r="N412" s="35">
        <v>0.14849999999999999</v>
      </c>
      <c r="O412" s="35">
        <v>2.2599999999999999E-2</v>
      </c>
      <c r="P412" s="35">
        <v>0</v>
      </c>
      <c r="Q412" s="35">
        <v>3.78E-2</v>
      </c>
      <c r="R412" s="35">
        <v>1.8100000000000002E-2</v>
      </c>
      <c r="S412" s="35">
        <v>4.1000000000000003E-3</v>
      </c>
      <c r="T412" s="35">
        <v>5.04E-2</v>
      </c>
      <c r="U412" s="35">
        <v>1.7500000000000002E-2</v>
      </c>
      <c r="V412" s="35">
        <v>3.6200000000000003E-2</v>
      </c>
      <c r="W412" s="35">
        <v>4.8500000000000001E-2</v>
      </c>
      <c r="X412" s="35">
        <v>6.1600000000000002E-2</v>
      </c>
      <c r="Y412" s="35">
        <v>2.5000000000000001E-3</v>
      </c>
      <c r="Z412" s="4">
        <v>0</v>
      </c>
      <c r="AA412" s="4">
        <v>6.9999999999999999E-4</v>
      </c>
      <c r="AB412" s="4">
        <v>0</v>
      </c>
      <c r="AC412" s="56"/>
      <c r="AD412" s="23"/>
    </row>
    <row r="413" spans="1:30" s="14" customFormat="1">
      <c r="A413" s="82"/>
      <c r="B413" s="67"/>
      <c r="C413" s="134"/>
      <c r="D413" s="36">
        <f t="shared" ref="D413" si="759">$C412*D412</f>
        <v>1506.9772169999999</v>
      </c>
      <c r="E413" s="36">
        <f t="shared" ref="E413" si="760">$C412*E412</f>
        <v>13192.984592999999</v>
      </c>
      <c r="F413" s="36">
        <f t="shared" ref="F413:AB413" si="761">$C412*F412</f>
        <v>5445.4575509999995</v>
      </c>
      <c r="G413" s="36">
        <f t="shared" si="761"/>
        <v>7044.8873579999999</v>
      </c>
      <c r="H413" s="36">
        <f t="shared" si="761"/>
        <v>3661.1225640000002</v>
      </c>
      <c r="I413" s="36">
        <f t="shared" si="761"/>
        <v>11528.837973</v>
      </c>
      <c r="J413" s="36">
        <f t="shared" si="761"/>
        <v>1886.0328360000001</v>
      </c>
      <c r="K413" s="36">
        <f t="shared" si="761"/>
        <v>2884.5208079999998</v>
      </c>
      <c r="L413" s="36">
        <f t="shared" si="761"/>
        <v>1497.7319579999998</v>
      </c>
      <c r="M413" s="36">
        <f t="shared" si="761"/>
        <v>2339.0505269999999</v>
      </c>
      <c r="N413" s="36">
        <f t="shared" si="761"/>
        <v>13729.209614999998</v>
      </c>
      <c r="O413" s="36">
        <f t="shared" si="761"/>
        <v>2089.4285339999997</v>
      </c>
      <c r="P413" s="36">
        <f t="shared" si="761"/>
        <v>0</v>
      </c>
      <c r="Q413" s="36">
        <f t="shared" si="761"/>
        <v>3494.7079020000001</v>
      </c>
      <c r="R413" s="36">
        <f t="shared" si="761"/>
        <v>1673.391879</v>
      </c>
      <c r="S413" s="36">
        <f t="shared" si="761"/>
        <v>379.05561900000004</v>
      </c>
      <c r="T413" s="36">
        <f t="shared" si="761"/>
        <v>4659.6105360000001</v>
      </c>
      <c r="U413" s="36">
        <f t="shared" si="761"/>
        <v>1617.920325</v>
      </c>
      <c r="V413" s="36">
        <f t="shared" si="761"/>
        <v>3346.783758</v>
      </c>
      <c r="W413" s="36">
        <f t="shared" si="761"/>
        <v>4483.9506149999997</v>
      </c>
      <c r="X413" s="36">
        <f t="shared" si="761"/>
        <v>5695.0795440000002</v>
      </c>
      <c r="Y413" s="36">
        <f t="shared" si="761"/>
        <v>231.13147499999999</v>
      </c>
      <c r="Z413" s="36">
        <f t="shared" si="761"/>
        <v>0</v>
      </c>
      <c r="AA413" s="36">
        <f t="shared" si="761"/>
        <v>64.716813000000002</v>
      </c>
      <c r="AB413" s="36">
        <f t="shared" si="761"/>
        <v>0</v>
      </c>
      <c r="AC413" s="56"/>
      <c r="AD413" s="23"/>
    </row>
    <row r="414" spans="1:30" s="14" customFormat="1">
      <c r="A414" s="81" t="s">
        <v>547</v>
      </c>
      <c r="B414" s="26">
        <f>2218862.2558/2</f>
        <v>1109431.1279</v>
      </c>
      <c r="C414" s="134">
        <f t="shared" si="737"/>
        <v>92452.59</v>
      </c>
      <c r="D414" s="35"/>
      <c r="E414" s="35"/>
      <c r="F414" s="35"/>
      <c r="G414" s="35"/>
      <c r="H414" s="35"/>
      <c r="I414" s="35"/>
      <c r="J414" s="35"/>
      <c r="K414" s="35">
        <v>0</v>
      </c>
      <c r="L414" s="35"/>
      <c r="M414" s="35"/>
      <c r="N414" s="35">
        <v>1</v>
      </c>
      <c r="O414" s="35">
        <v>0</v>
      </c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7"/>
      <c r="AA414" s="37"/>
      <c r="AB414" s="37"/>
      <c r="AC414" s="56"/>
      <c r="AD414" s="23"/>
    </row>
    <row r="415" spans="1:30" s="14" customFormat="1">
      <c r="A415" s="82"/>
      <c r="B415" s="67"/>
      <c r="C415" s="134"/>
      <c r="D415" s="36">
        <f t="shared" ref="D415" si="762">$C414*D414</f>
        <v>0</v>
      </c>
      <c r="E415" s="36">
        <f t="shared" ref="E415" si="763">$C414*E414</f>
        <v>0</v>
      </c>
      <c r="F415" s="36">
        <f t="shared" ref="F415:AB415" si="764">$C414*F414</f>
        <v>0</v>
      </c>
      <c r="G415" s="36">
        <f t="shared" si="764"/>
        <v>0</v>
      </c>
      <c r="H415" s="36">
        <f t="shared" si="764"/>
        <v>0</v>
      </c>
      <c r="I415" s="36">
        <f t="shared" si="764"/>
        <v>0</v>
      </c>
      <c r="J415" s="36">
        <f t="shared" si="764"/>
        <v>0</v>
      </c>
      <c r="K415" s="36">
        <f t="shared" si="764"/>
        <v>0</v>
      </c>
      <c r="L415" s="36">
        <f t="shared" si="764"/>
        <v>0</v>
      </c>
      <c r="M415" s="36">
        <f t="shared" si="764"/>
        <v>0</v>
      </c>
      <c r="N415" s="36">
        <f t="shared" si="764"/>
        <v>92452.59</v>
      </c>
      <c r="O415" s="36">
        <f t="shared" si="764"/>
        <v>0</v>
      </c>
      <c r="P415" s="36">
        <f t="shared" si="764"/>
        <v>0</v>
      </c>
      <c r="Q415" s="36">
        <f t="shared" si="764"/>
        <v>0</v>
      </c>
      <c r="R415" s="36">
        <f t="shared" si="764"/>
        <v>0</v>
      </c>
      <c r="S415" s="36">
        <f t="shared" si="764"/>
        <v>0</v>
      </c>
      <c r="T415" s="36">
        <f t="shared" si="764"/>
        <v>0</v>
      </c>
      <c r="U415" s="36">
        <f t="shared" si="764"/>
        <v>0</v>
      </c>
      <c r="V415" s="36">
        <f t="shared" si="764"/>
        <v>0</v>
      </c>
      <c r="W415" s="36">
        <f t="shared" si="764"/>
        <v>0</v>
      </c>
      <c r="X415" s="36">
        <f t="shared" si="764"/>
        <v>0</v>
      </c>
      <c r="Y415" s="36">
        <f t="shared" si="764"/>
        <v>0</v>
      </c>
      <c r="Z415" s="36">
        <f t="shared" si="764"/>
        <v>0</v>
      </c>
      <c r="AA415" s="36">
        <f t="shared" si="764"/>
        <v>0</v>
      </c>
      <c r="AB415" s="36">
        <f t="shared" si="764"/>
        <v>0</v>
      </c>
      <c r="AC415" s="56"/>
      <c r="AD415" s="23"/>
    </row>
    <row r="416" spans="1:30" s="14" customFormat="1">
      <c r="A416" s="81" t="s">
        <v>548</v>
      </c>
      <c r="B416" s="26">
        <f>2315219.0729/2</f>
        <v>1157609.53645</v>
      </c>
      <c r="C416" s="134">
        <f t="shared" si="737"/>
        <v>96467.46</v>
      </c>
      <c r="D416" s="35">
        <v>1.6299999999999999E-2</v>
      </c>
      <c r="E416" s="35">
        <v>0.14269999999999999</v>
      </c>
      <c r="F416" s="35">
        <v>5.8900000000000001E-2</v>
      </c>
      <c r="G416" s="35">
        <v>7.6200000000000004E-2</v>
      </c>
      <c r="H416" s="35">
        <v>3.9600000000000003E-2</v>
      </c>
      <c r="I416" s="35">
        <v>0.12470000000000001</v>
      </c>
      <c r="J416" s="35">
        <v>2.0400000000000001E-2</v>
      </c>
      <c r="K416" s="35">
        <v>3.1199999999999999E-2</v>
      </c>
      <c r="L416" s="35">
        <v>1.6199999999999999E-2</v>
      </c>
      <c r="M416" s="35">
        <v>2.53E-2</v>
      </c>
      <c r="N416" s="35">
        <v>0.14849999999999999</v>
      </c>
      <c r="O416" s="35">
        <v>2.2599999999999999E-2</v>
      </c>
      <c r="P416" s="35">
        <v>0</v>
      </c>
      <c r="Q416" s="35">
        <v>3.78E-2</v>
      </c>
      <c r="R416" s="35">
        <v>1.8100000000000002E-2</v>
      </c>
      <c r="S416" s="35">
        <v>4.1000000000000003E-3</v>
      </c>
      <c r="T416" s="35">
        <v>5.04E-2</v>
      </c>
      <c r="U416" s="35">
        <v>1.7500000000000002E-2</v>
      </c>
      <c r="V416" s="35">
        <v>3.6200000000000003E-2</v>
      </c>
      <c r="W416" s="35">
        <v>4.8500000000000001E-2</v>
      </c>
      <c r="X416" s="35">
        <v>6.1600000000000002E-2</v>
      </c>
      <c r="Y416" s="35">
        <v>2.5000000000000001E-3</v>
      </c>
      <c r="Z416" s="4">
        <v>0</v>
      </c>
      <c r="AA416" s="4">
        <v>6.9999999999999999E-4</v>
      </c>
      <c r="AB416" s="4">
        <v>0</v>
      </c>
      <c r="AC416" s="56"/>
      <c r="AD416" s="23"/>
    </row>
    <row r="417" spans="1:30" s="14" customFormat="1">
      <c r="A417" s="82"/>
      <c r="B417" s="67"/>
      <c r="C417" s="134"/>
      <c r="D417" s="36">
        <f t="shared" ref="D417" si="765">$C416*D416</f>
        <v>1572.419598</v>
      </c>
      <c r="E417" s="36">
        <f t="shared" ref="E417" si="766">$C416*E416</f>
        <v>13765.906542000001</v>
      </c>
      <c r="F417" s="36">
        <f t="shared" ref="F417:AB417" si="767">$C416*F416</f>
        <v>5681.9333940000006</v>
      </c>
      <c r="G417" s="36">
        <f t="shared" si="767"/>
        <v>7350.8204520000008</v>
      </c>
      <c r="H417" s="36">
        <f t="shared" si="767"/>
        <v>3820.1114160000006</v>
      </c>
      <c r="I417" s="36">
        <f t="shared" si="767"/>
        <v>12029.492262000002</v>
      </c>
      <c r="J417" s="36">
        <f t="shared" si="767"/>
        <v>1967.9361840000004</v>
      </c>
      <c r="K417" s="36">
        <f t="shared" si="767"/>
        <v>3009.784752</v>
      </c>
      <c r="L417" s="36">
        <f t="shared" si="767"/>
        <v>1562.7728520000001</v>
      </c>
      <c r="M417" s="36">
        <f t="shared" si="767"/>
        <v>2440.6267379999999</v>
      </c>
      <c r="N417" s="36">
        <f t="shared" si="767"/>
        <v>14325.417810000001</v>
      </c>
      <c r="O417" s="36">
        <f t="shared" si="767"/>
        <v>2180.1645960000001</v>
      </c>
      <c r="P417" s="36">
        <f t="shared" si="767"/>
        <v>0</v>
      </c>
      <c r="Q417" s="36">
        <f t="shared" si="767"/>
        <v>3646.4699880000003</v>
      </c>
      <c r="R417" s="36">
        <f t="shared" si="767"/>
        <v>1746.0610260000003</v>
      </c>
      <c r="S417" s="36">
        <f t="shared" si="767"/>
        <v>395.51658600000007</v>
      </c>
      <c r="T417" s="36">
        <f t="shared" si="767"/>
        <v>4861.9599840000001</v>
      </c>
      <c r="U417" s="36">
        <f t="shared" si="767"/>
        <v>1688.1805500000003</v>
      </c>
      <c r="V417" s="36">
        <f t="shared" si="767"/>
        <v>3492.1220520000006</v>
      </c>
      <c r="W417" s="36">
        <f t="shared" si="767"/>
        <v>4678.6718100000007</v>
      </c>
      <c r="X417" s="36">
        <f t="shared" si="767"/>
        <v>5942.3955360000009</v>
      </c>
      <c r="Y417" s="36">
        <f t="shared" si="767"/>
        <v>241.16865000000001</v>
      </c>
      <c r="Z417" s="36">
        <f t="shared" si="767"/>
        <v>0</v>
      </c>
      <c r="AA417" s="36">
        <f t="shared" si="767"/>
        <v>67.527222000000009</v>
      </c>
      <c r="AB417" s="36">
        <f t="shared" si="767"/>
        <v>0</v>
      </c>
      <c r="AC417" s="56"/>
      <c r="AD417" s="23"/>
    </row>
    <row r="418" spans="1:30" s="14" customFormat="1">
      <c r="A418" s="81" t="s">
        <v>549</v>
      </c>
      <c r="B418" s="26">
        <f>2315219.0729/2</f>
        <v>1157609.53645</v>
      </c>
      <c r="C418" s="134">
        <f t="shared" si="737"/>
        <v>96467.46</v>
      </c>
      <c r="D418" s="35"/>
      <c r="E418" s="35"/>
      <c r="F418" s="35"/>
      <c r="G418" s="35"/>
      <c r="H418" s="35"/>
      <c r="I418" s="35"/>
      <c r="J418" s="35"/>
      <c r="K418" s="35">
        <v>0</v>
      </c>
      <c r="L418" s="35"/>
      <c r="M418" s="35"/>
      <c r="N418" s="35">
        <v>1</v>
      </c>
      <c r="O418" s="35">
        <v>0</v>
      </c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7"/>
      <c r="AA418" s="37"/>
      <c r="AB418" s="37"/>
      <c r="AC418" s="56"/>
      <c r="AD418" s="23"/>
    </row>
    <row r="419" spans="1:30" s="14" customFormat="1">
      <c r="A419" s="82"/>
      <c r="B419" s="67"/>
      <c r="C419" s="134"/>
      <c r="D419" s="36">
        <f t="shared" ref="D419" si="768">$C418*D418</f>
        <v>0</v>
      </c>
      <c r="E419" s="36">
        <f t="shared" ref="E419" si="769">$C418*E418</f>
        <v>0</v>
      </c>
      <c r="F419" s="36">
        <f t="shared" ref="F419:AB419" si="770">$C418*F418</f>
        <v>0</v>
      </c>
      <c r="G419" s="36">
        <f t="shared" si="770"/>
        <v>0</v>
      </c>
      <c r="H419" s="36">
        <f t="shared" si="770"/>
        <v>0</v>
      </c>
      <c r="I419" s="36">
        <f t="shared" si="770"/>
        <v>0</v>
      </c>
      <c r="J419" s="36">
        <f t="shared" si="770"/>
        <v>0</v>
      </c>
      <c r="K419" s="36">
        <f t="shared" si="770"/>
        <v>0</v>
      </c>
      <c r="L419" s="36">
        <f t="shared" si="770"/>
        <v>0</v>
      </c>
      <c r="M419" s="36">
        <f t="shared" si="770"/>
        <v>0</v>
      </c>
      <c r="N419" s="36">
        <f t="shared" si="770"/>
        <v>96467.46</v>
      </c>
      <c r="O419" s="36">
        <f t="shared" si="770"/>
        <v>0</v>
      </c>
      <c r="P419" s="36">
        <f t="shared" si="770"/>
        <v>0</v>
      </c>
      <c r="Q419" s="36">
        <f t="shared" si="770"/>
        <v>0</v>
      </c>
      <c r="R419" s="36">
        <f t="shared" si="770"/>
        <v>0</v>
      </c>
      <c r="S419" s="36">
        <f t="shared" si="770"/>
        <v>0</v>
      </c>
      <c r="T419" s="36">
        <f t="shared" si="770"/>
        <v>0</v>
      </c>
      <c r="U419" s="36">
        <f t="shared" si="770"/>
        <v>0</v>
      </c>
      <c r="V419" s="36">
        <f t="shared" si="770"/>
        <v>0</v>
      </c>
      <c r="W419" s="36">
        <f t="shared" si="770"/>
        <v>0</v>
      </c>
      <c r="X419" s="36">
        <f t="shared" si="770"/>
        <v>0</v>
      </c>
      <c r="Y419" s="36">
        <f t="shared" si="770"/>
        <v>0</v>
      </c>
      <c r="Z419" s="36">
        <f t="shared" si="770"/>
        <v>0</v>
      </c>
      <c r="AA419" s="36">
        <f t="shared" si="770"/>
        <v>0</v>
      </c>
      <c r="AB419" s="36">
        <f t="shared" si="770"/>
        <v>0</v>
      </c>
      <c r="AC419" s="56"/>
      <c r="AD419" s="23"/>
    </row>
    <row r="420" spans="1:30" s="14" customFormat="1">
      <c r="A420" s="81" t="s">
        <v>573</v>
      </c>
      <c r="B420" s="26">
        <f>13110204.3727/2</f>
        <v>6555102.1863500001</v>
      </c>
      <c r="C420" s="134">
        <f t="shared" si="737"/>
        <v>546258.52</v>
      </c>
      <c r="D420" s="35">
        <v>1.6299999999999999E-2</v>
      </c>
      <c r="E420" s="35">
        <v>0.14269999999999999</v>
      </c>
      <c r="F420" s="35">
        <v>5.8900000000000001E-2</v>
      </c>
      <c r="G420" s="35">
        <v>7.6200000000000004E-2</v>
      </c>
      <c r="H420" s="35">
        <v>3.9600000000000003E-2</v>
      </c>
      <c r="I420" s="35">
        <v>0.12470000000000001</v>
      </c>
      <c r="J420" s="35">
        <v>2.0400000000000001E-2</v>
      </c>
      <c r="K420" s="35">
        <v>3.1199999999999999E-2</v>
      </c>
      <c r="L420" s="35">
        <v>1.6199999999999999E-2</v>
      </c>
      <c r="M420" s="35">
        <v>2.53E-2</v>
      </c>
      <c r="N420" s="35">
        <v>0.14849999999999999</v>
      </c>
      <c r="O420" s="35">
        <v>2.2599999999999999E-2</v>
      </c>
      <c r="P420" s="35">
        <v>0</v>
      </c>
      <c r="Q420" s="35">
        <v>3.78E-2</v>
      </c>
      <c r="R420" s="35">
        <v>1.8100000000000002E-2</v>
      </c>
      <c r="S420" s="35">
        <v>4.1000000000000003E-3</v>
      </c>
      <c r="T420" s="35">
        <v>5.04E-2</v>
      </c>
      <c r="U420" s="35">
        <v>1.7500000000000002E-2</v>
      </c>
      <c r="V420" s="35">
        <v>3.6200000000000003E-2</v>
      </c>
      <c r="W420" s="35">
        <v>4.8500000000000001E-2</v>
      </c>
      <c r="X420" s="35">
        <v>6.1600000000000002E-2</v>
      </c>
      <c r="Y420" s="35">
        <v>2.5000000000000001E-3</v>
      </c>
      <c r="Z420" s="4">
        <v>0</v>
      </c>
      <c r="AA420" s="4">
        <v>6.9999999999999999E-4</v>
      </c>
      <c r="AB420" s="4">
        <v>0</v>
      </c>
      <c r="AC420" s="56"/>
      <c r="AD420" s="23"/>
    </row>
    <row r="421" spans="1:30" s="14" customFormat="1">
      <c r="A421" s="82"/>
      <c r="B421" s="67"/>
      <c r="C421" s="134"/>
      <c r="D421" s="36">
        <f t="shared" ref="D421" si="771">$C420*D420</f>
        <v>8904.0138759999991</v>
      </c>
      <c r="E421" s="36">
        <f t="shared" ref="E421" si="772">$C420*E420</f>
        <v>77951.090803999992</v>
      </c>
      <c r="F421" s="36">
        <f t="shared" ref="F421:AB421" si="773">$C420*F420</f>
        <v>32174.626828</v>
      </c>
      <c r="G421" s="36">
        <f t="shared" si="773"/>
        <v>41624.899224000001</v>
      </c>
      <c r="H421" s="36">
        <f t="shared" si="773"/>
        <v>21631.837392000001</v>
      </c>
      <c r="I421" s="36">
        <f t="shared" si="773"/>
        <v>68118.43744400001</v>
      </c>
      <c r="J421" s="36">
        <f t="shared" si="773"/>
        <v>11143.673808000001</v>
      </c>
      <c r="K421" s="36">
        <f t="shared" si="773"/>
        <v>17043.265823999998</v>
      </c>
      <c r="L421" s="36">
        <f t="shared" si="773"/>
        <v>8849.3880239999999</v>
      </c>
      <c r="M421" s="36">
        <f t="shared" si="773"/>
        <v>13820.340556000001</v>
      </c>
      <c r="N421" s="36">
        <f t="shared" si="773"/>
        <v>81119.390220000001</v>
      </c>
      <c r="O421" s="36">
        <f t="shared" si="773"/>
        <v>12345.442552</v>
      </c>
      <c r="P421" s="36">
        <f t="shared" si="773"/>
        <v>0</v>
      </c>
      <c r="Q421" s="36">
        <f t="shared" si="773"/>
        <v>20648.572056000001</v>
      </c>
      <c r="R421" s="36">
        <f t="shared" si="773"/>
        <v>9887.2792120000013</v>
      </c>
      <c r="S421" s="36">
        <f t="shared" si="773"/>
        <v>2239.6599320000005</v>
      </c>
      <c r="T421" s="36">
        <f t="shared" si="773"/>
        <v>27531.429408</v>
      </c>
      <c r="U421" s="36">
        <f t="shared" si="773"/>
        <v>9559.5241000000005</v>
      </c>
      <c r="V421" s="36">
        <f t="shared" si="773"/>
        <v>19774.558424000003</v>
      </c>
      <c r="W421" s="36">
        <f t="shared" si="773"/>
        <v>26493.538220000002</v>
      </c>
      <c r="X421" s="36">
        <f t="shared" si="773"/>
        <v>33649.524832000003</v>
      </c>
      <c r="Y421" s="36">
        <f t="shared" si="773"/>
        <v>1365.6463000000001</v>
      </c>
      <c r="Z421" s="36">
        <f t="shared" si="773"/>
        <v>0</v>
      </c>
      <c r="AA421" s="36">
        <f t="shared" si="773"/>
        <v>382.38096400000001</v>
      </c>
      <c r="AB421" s="36">
        <f t="shared" si="773"/>
        <v>0</v>
      </c>
      <c r="AC421" s="56"/>
      <c r="AD421" s="23"/>
    </row>
    <row r="422" spans="1:30" s="14" customFormat="1">
      <c r="A422" s="81" t="s">
        <v>575</v>
      </c>
      <c r="B422" s="26">
        <f>13110204.3727/2</f>
        <v>6555102.1863500001</v>
      </c>
      <c r="C422" s="134">
        <f t="shared" si="737"/>
        <v>546258.52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1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7"/>
      <c r="AA422" s="37"/>
      <c r="AB422" s="37"/>
      <c r="AC422" s="56"/>
      <c r="AD422" s="23"/>
    </row>
    <row r="423" spans="1:30" s="14" customFormat="1">
      <c r="A423" s="82"/>
      <c r="B423" s="67"/>
      <c r="C423" s="134"/>
      <c r="D423" s="36">
        <f t="shared" ref="D423" si="774">$C422*D422</f>
        <v>0</v>
      </c>
      <c r="E423" s="36">
        <f t="shared" ref="E423" si="775">$C422*E422</f>
        <v>0</v>
      </c>
      <c r="F423" s="36">
        <f t="shared" ref="F423:AB423" si="776">$C422*F422</f>
        <v>0</v>
      </c>
      <c r="G423" s="36">
        <f t="shared" si="776"/>
        <v>0</v>
      </c>
      <c r="H423" s="36">
        <f t="shared" si="776"/>
        <v>0</v>
      </c>
      <c r="I423" s="36">
        <f t="shared" si="776"/>
        <v>0</v>
      </c>
      <c r="J423" s="36">
        <f t="shared" si="776"/>
        <v>0</v>
      </c>
      <c r="K423" s="36">
        <f t="shared" si="776"/>
        <v>0</v>
      </c>
      <c r="L423" s="36">
        <f t="shared" si="776"/>
        <v>0</v>
      </c>
      <c r="M423" s="36">
        <f t="shared" si="776"/>
        <v>0</v>
      </c>
      <c r="N423" s="36">
        <f t="shared" si="776"/>
        <v>546258.52</v>
      </c>
      <c r="O423" s="36">
        <f t="shared" si="776"/>
        <v>0</v>
      </c>
      <c r="P423" s="36">
        <f t="shared" si="776"/>
        <v>0</v>
      </c>
      <c r="Q423" s="36">
        <f t="shared" si="776"/>
        <v>0</v>
      </c>
      <c r="R423" s="36">
        <f t="shared" si="776"/>
        <v>0</v>
      </c>
      <c r="S423" s="36">
        <f t="shared" si="776"/>
        <v>0</v>
      </c>
      <c r="T423" s="36">
        <f t="shared" si="776"/>
        <v>0</v>
      </c>
      <c r="U423" s="36">
        <f t="shared" si="776"/>
        <v>0</v>
      </c>
      <c r="V423" s="36">
        <f t="shared" si="776"/>
        <v>0</v>
      </c>
      <c r="W423" s="36">
        <f t="shared" si="776"/>
        <v>0</v>
      </c>
      <c r="X423" s="36">
        <f t="shared" si="776"/>
        <v>0</v>
      </c>
      <c r="Y423" s="36">
        <f t="shared" si="776"/>
        <v>0</v>
      </c>
      <c r="Z423" s="36">
        <f t="shared" si="776"/>
        <v>0</v>
      </c>
      <c r="AA423" s="36">
        <f t="shared" si="776"/>
        <v>0</v>
      </c>
      <c r="AB423" s="36">
        <f t="shared" si="776"/>
        <v>0</v>
      </c>
      <c r="AC423" s="56"/>
      <c r="AD423" s="23"/>
    </row>
    <row r="424" spans="1:30" s="14" customFormat="1">
      <c r="A424" s="81" t="s">
        <v>574</v>
      </c>
      <c r="B424" s="26">
        <f>78169373.4662/2</f>
        <v>39084686.733099997</v>
      </c>
      <c r="C424" s="134">
        <f t="shared" si="737"/>
        <v>3257057.23</v>
      </c>
      <c r="D424" s="35">
        <v>1.6299999999999999E-2</v>
      </c>
      <c r="E424" s="35">
        <v>0.14269999999999999</v>
      </c>
      <c r="F424" s="35">
        <v>5.8900000000000001E-2</v>
      </c>
      <c r="G424" s="35">
        <v>7.6200000000000004E-2</v>
      </c>
      <c r="H424" s="35">
        <v>3.9600000000000003E-2</v>
      </c>
      <c r="I424" s="35">
        <v>0.12470000000000001</v>
      </c>
      <c r="J424" s="35">
        <v>2.0400000000000001E-2</v>
      </c>
      <c r="K424" s="35">
        <v>3.1199999999999999E-2</v>
      </c>
      <c r="L424" s="35">
        <v>1.6199999999999999E-2</v>
      </c>
      <c r="M424" s="35">
        <v>2.53E-2</v>
      </c>
      <c r="N424" s="35">
        <v>0.14849999999999999</v>
      </c>
      <c r="O424" s="35">
        <v>2.2599999999999999E-2</v>
      </c>
      <c r="P424" s="35">
        <v>0</v>
      </c>
      <c r="Q424" s="35">
        <v>3.78E-2</v>
      </c>
      <c r="R424" s="35">
        <v>1.8100000000000002E-2</v>
      </c>
      <c r="S424" s="35">
        <v>4.1000000000000003E-3</v>
      </c>
      <c r="T424" s="35">
        <v>5.04E-2</v>
      </c>
      <c r="U424" s="35">
        <v>1.7500000000000002E-2</v>
      </c>
      <c r="V424" s="35">
        <v>3.6200000000000003E-2</v>
      </c>
      <c r="W424" s="35">
        <v>4.8500000000000001E-2</v>
      </c>
      <c r="X424" s="35">
        <v>6.1600000000000002E-2</v>
      </c>
      <c r="Y424" s="35">
        <v>2.5000000000000001E-3</v>
      </c>
      <c r="Z424" s="4">
        <v>0</v>
      </c>
      <c r="AA424" s="4">
        <v>6.9999999999999999E-4</v>
      </c>
      <c r="AB424" s="4">
        <v>0</v>
      </c>
      <c r="AC424" s="56"/>
      <c r="AD424" s="23"/>
    </row>
    <row r="425" spans="1:30" s="14" customFormat="1">
      <c r="A425" s="82"/>
      <c r="B425" s="67"/>
      <c r="C425" s="134"/>
      <c r="D425" s="36">
        <f t="shared" ref="D425" si="777">$C424*D424</f>
        <v>53090.032848999996</v>
      </c>
      <c r="E425" s="36">
        <f t="shared" ref="E425" si="778">$C424*E424</f>
        <v>464782.06672099995</v>
      </c>
      <c r="F425" s="36">
        <f t="shared" ref="F425:AB425" si="779">$C424*F424</f>
        <v>191840.670847</v>
      </c>
      <c r="G425" s="36">
        <f t="shared" si="779"/>
        <v>248187.76092600002</v>
      </c>
      <c r="H425" s="36">
        <f t="shared" si="779"/>
        <v>128979.466308</v>
      </c>
      <c r="I425" s="36">
        <f t="shared" si="779"/>
        <v>406155.03658100002</v>
      </c>
      <c r="J425" s="36">
        <f t="shared" si="779"/>
        <v>66443.967492000011</v>
      </c>
      <c r="K425" s="36">
        <f t="shared" si="779"/>
        <v>101620.18557599999</v>
      </c>
      <c r="L425" s="36">
        <f t="shared" si="779"/>
        <v>52764.327125999996</v>
      </c>
      <c r="M425" s="36">
        <f t="shared" si="779"/>
        <v>82403.547919000004</v>
      </c>
      <c r="N425" s="36">
        <f t="shared" si="779"/>
        <v>483672.998655</v>
      </c>
      <c r="O425" s="36">
        <f t="shared" si="779"/>
        <v>73609.493397999991</v>
      </c>
      <c r="P425" s="36">
        <f t="shared" si="779"/>
        <v>0</v>
      </c>
      <c r="Q425" s="36">
        <f t="shared" si="779"/>
        <v>123116.763294</v>
      </c>
      <c r="R425" s="36">
        <f t="shared" si="779"/>
        <v>58952.735863000002</v>
      </c>
      <c r="S425" s="36">
        <f t="shared" si="779"/>
        <v>13353.934643000001</v>
      </c>
      <c r="T425" s="36">
        <f t="shared" si="779"/>
        <v>164155.684392</v>
      </c>
      <c r="U425" s="36">
        <f t="shared" si="779"/>
        <v>56998.501525000007</v>
      </c>
      <c r="V425" s="36">
        <f t="shared" si="779"/>
        <v>117905.471726</v>
      </c>
      <c r="W425" s="36">
        <f t="shared" si="779"/>
        <v>157967.275655</v>
      </c>
      <c r="X425" s="36">
        <f t="shared" si="779"/>
        <v>200634.72536800001</v>
      </c>
      <c r="Y425" s="36">
        <f t="shared" si="779"/>
        <v>8142.643075</v>
      </c>
      <c r="Z425" s="36">
        <f t="shared" si="779"/>
        <v>0</v>
      </c>
      <c r="AA425" s="36">
        <f t="shared" si="779"/>
        <v>2279.9400609999998</v>
      </c>
      <c r="AB425" s="36">
        <f t="shared" si="779"/>
        <v>0</v>
      </c>
      <c r="AC425" s="56"/>
      <c r="AD425" s="23"/>
    </row>
    <row r="426" spans="1:30" s="14" customFormat="1">
      <c r="A426" s="81" t="s">
        <v>576</v>
      </c>
      <c r="B426" s="26">
        <f>78169373.4662/2</f>
        <v>39084686.733099997</v>
      </c>
      <c r="C426" s="134">
        <f t="shared" si="737"/>
        <v>3257057.23</v>
      </c>
      <c r="D426" s="35"/>
      <c r="E426" s="35"/>
      <c r="F426" s="35">
        <v>0.95569999999999999</v>
      </c>
      <c r="G426" s="35"/>
      <c r="H426" s="35"/>
      <c r="I426" s="35"/>
      <c r="J426" s="35"/>
      <c r="K426" s="35"/>
      <c r="L426" s="35">
        <v>4.4000000000000003E-3</v>
      </c>
      <c r="M426" s="35"/>
      <c r="N426" s="35">
        <v>3.9899999999999998E-2</v>
      </c>
      <c r="O426" s="35">
        <v>0</v>
      </c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7"/>
      <c r="AA426" s="37"/>
      <c r="AB426" s="37"/>
      <c r="AC426" s="56"/>
      <c r="AD426" s="23"/>
    </row>
    <row r="427" spans="1:30" s="14" customFormat="1">
      <c r="A427" s="82"/>
      <c r="B427" s="67"/>
      <c r="C427" s="134"/>
      <c r="D427" s="36">
        <f t="shared" ref="D427" si="780">$C426*D426</f>
        <v>0</v>
      </c>
      <c r="E427" s="36">
        <f t="shared" ref="E427" si="781">$C426*E426</f>
        <v>0</v>
      </c>
      <c r="F427" s="36">
        <f t="shared" ref="F427:AB427" si="782">$C426*F426</f>
        <v>3112769.5947110001</v>
      </c>
      <c r="G427" s="36">
        <f t="shared" si="782"/>
        <v>0</v>
      </c>
      <c r="H427" s="36">
        <f t="shared" si="782"/>
        <v>0</v>
      </c>
      <c r="I427" s="36">
        <f t="shared" si="782"/>
        <v>0</v>
      </c>
      <c r="J427" s="36">
        <f t="shared" si="782"/>
        <v>0</v>
      </c>
      <c r="K427" s="36">
        <f t="shared" si="782"/>
        <v>0</v>
      </c>
      <c r="L427" s="36">
        <f t="shared" si="782"/>
        <v>14331.051812000002</v>
      </c>
      <c r="M427" s="36">
        <f t="shared" si="782"/>
        <v>0</v>
      </c>
      <c r="N427" s="36">
        <f t="shared" si="782"/>
        <v>129956.58347699999</v>
      </c>
      <c r="O427" s="36">
        <f t="shared" si="782"/>
        <v>0</v>
      </c>
      <c r="P427" s="36">
        <f t="shared" si="782"/>
        <v>0</v>
      </c>
      <c r="Q427" s="36">
        <f t="shared" si="782"/>
        <v>0</v>
      </c>
      <c r="R427" s="36">
        <f t="shared" si="782"/>
        <v>0</v>
      </c>
      <c r="S427" s="36">
        <f t="shared" si="782"/>
        <v>0</v>
      </c>
      <c r="T427" s="36">
        <f t="shared" si="782"/>
        <v>0</v>
      </c>
      <c r="U427" s="36">
        <f t="shared" si="782"/>
        <v>0</v>
      </c>
      <c r="V427" s="36">
        <f t="shared" si="782"/>
        <v>0</v>
      </c>
      <c r="W427" s="36">
        <f t="shared" si="782"/>
        <v>0</v>
      </c>
      <c r="X427" s="36">
        <f t="shared" si="782"/>
        <v>0</v>
      </c>
      <c r="Y427" s="36">
        <f t="shared" si="782"/>
        <v>0</v>
      </c>
      <c r="Z427" s="36">
        <f t="shared" si="782"/>
        <v>0</v>
      </c>
      <c r="AA427" s="36">
        <f t="shared" si="782"/>
        <v>0</v>
      </c>
      <c r="AB427" s="36">
        <f t="shared" si="782"/>
        <v>0</v>
      </c>
      <c r="AC427" s="56"/>
      <c r="AD427" s="23"/>
    </row>
    <row r="428" spans="1:30" s="14" customFormat="1">
      <c r="A428" s="81" t="s">
        <v>572</v>
      </c>
      <c r="B428" s="26">
        <v>3246852.0388000002</v>
      </c>
      <c r="C428" s="134">
        <f>ROUND(B428/12,2)</f>
        <v>270571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>
        <v>1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7"/>
      <c r="AA428" s="37"/>
      <c r="AB428" s="37"/>
      <c r="AC428" s="56"/>
      <c r="AD428" s="23"/>
    </row>
    <row r="429" spans="1:30" s="14" customFormat="1">
      <c r="A429" s="82"/>
      <c r="B429" s="67"/>
      <c r="C429" s="134"/>
      <c r="D429" s="36">
        <f t="shared" ref="D429:AB429" si="783">$C428*D428</f>
        <v>0</v>
      </c>
      <c r="E429" s="36">
        <f t="shared" si="783"/>
        <v>0</v>
      </c>
      <c r="F429" s="36">
        <f t="shared" si="783"/>
        <v>0</v>
      </c>
      <c r="G429" s="36">
        <f t="shared" si="783"/>
        <v>0</v>
      </c>
      <c r="H429" s="36">
        <f t="shared" si="783"/>
        <v>0</v>
      </c>
      <c r="I429" s="36">
        <f t="shared" si="783"/>
        <v>0</v>
      </c>
      <c r="J429" s="36">
        <f t="shared" si="783"/>
        <v>0</v>
      </c>
      <c r="K429" s="36">
        <f t="shared" si="783"/>
        <v>0</v>
      </c>
      <c r="L429" s="36">
        <f t="shared" si="783"/>
        <v>0</v>
      </c>
      <c r="M429" s="36">
        <f t="shared" si="783"/>
        <v>0</v>
      </c>
      <c r="N429" s="36">
        <f t="shared" si="783"/>
        <v>270571</v>
      </c>
      <c r="O429" s="36">
        <f t="shared" si="783"/>
        <v>0</v>
      </c>
      <c r="P429" s="36">
        <f t="shared" si="783"/>
        <v>0</v>
      </c>
      <c r="Q429" s="36">
        <f t="shared" si="783"/>
        <v>0</v>
      </c>
      <c r="R429" s="36">
        <f t="shared" si="783"/>
        <v>0</v>
      </c>
      <c r="S429" s="36">
        <f t="shared" si="783"/>
        <v>0</v>
      </c>
      <c r="T429" s="36">
        <f t="shared" si="783"/>
        <v>0</v>
      </c>
      <c r="U429" s="36">
        <f t="shared" si="783"/>
        <v>0</v>
      </c>
      <c r="V429" s="36">
        <f t="shared" si="783"/>
        <v>0</v>
      </c>
      <c r="W429" s="36">
        <f t="shared" si="783"/>
        <v>0</v>
      </c>
      <c r="X429" s="36">
        <f t="shared" si="783"/>
        <v>0</v>
      </c>
      <c r="Y429" s="36">
        <f t="shared" si="783"/>
        <v>0</v>
      </c>
      <c r="Z429" s="36">
        <f t="shared" si="783"/>
        <v>0</v>
      </c>
      <c r="AA429" s="36">
        <f t="shared" si="783"/>
        <v>0</v>
      </c>
      <c r="AB429" s="36">
        <f t="shared" si="783"/>
        <v>0</v>
      </c>
      <c r="AC429" s="56"/>
      <c r="AD429" s="23"/>
    </row>
    <row r="430" spans="1:30" s="14" customFormat="1">
      <c r="A430" s="81" t="s">
        <v>589</v>
      </c>
      <c r="B430" s="26">
        <f>8430073.1722/2</f>
        <v>4215036.5861</v>
      </c>
      <c r="C430" s="134">
        <f t="shared" si="737"/>
        <v>351253.05</v>
      </c>
      <c r="D430" s="35">
        <v>1.6299999999999999E-2</v>
      </c>
      <c r="E430" s="35">
        <v>0.14269999999999999</v>
      </c>
      <c r="F430" s="35">
        <v>5.8900000000000001E-2</v>
      </c>
      <c r="G430" s="35">
        <v>7.6200000000000004E-2</v>
      </c>
      <c r="H430" s="35">
        <v>3.9600000000000003E-2</v>
      </c>
      <c r="I430" s="35">
        <v>0.12470000000000001</v>
      </c>
      <c r="J430" s="35">
        <v>2.0400000000000001E-2</v>
      </c>
      <c r="K430" s="35">
        <v>3.1199999999999999E-2</v>
      </c>
      <c r="L430" s="35">
        <v>1.6199999999999999E-2</v>
      </c>
      <c r="M430" s="35">
        <v>2.53E-2</v>
      </c>
      <c r="N430" s="35">
        <v>0.14849999999999999</v>
      </c>
      <c r="O430" s="35">
        <v>2.2599999999999999E-2</v>
      </c>
      <c r="P430" s="35">
        <v>0</v>
      </c>
      <c r="Q430" s="35">
        <v>3.78E-2</v>
      </c>
      <c r="R430" s="35">
        <v>1.8100000000000002E-2</v>
      </c>
      <c r="S430" s="35">
        <v>4.1000000000000003E-3</v>
      </c>
      <c r="T430" s="35">
        <v>5.04E-2</v>
      </c>
      <c r="U430" s="35">
        <v>1.7500000000000002E-2</v>
      </c>
      <c r="V430" s="35">
        <v>3.6200000000000003E-2</v>
      </c>
      <c r="W430" s="35">
        <v>4.8500000000000001E-2</v>
      </c>
      <c r="X430" s="35">
        <v>6.1600000000000002E-2</v>
      </c>
      <c r="Y430" s="35">
        <v>2.5000000000000001E-3</v>
      </c>
      <c r="Z430" s="4">
        <v>0</v>
      </c>
      <c r="AA430" s="4">
        <v>6.9999999999999999E-4</v>
      </c>
      <c r="AB430" s="4">
        <v>0</v>
      </c>
      <c r="AC430" s="56"/>
      <c r="AD430" s="23"/>
    </row>
    <row r="431" spans="1:30" s="14" customFormat="1">
      <c r="A431" s="82"/>
      <c r="B431" s="67"/>
      <c r="C431" s="134"/>
      <c r="D431" s="36">
        <f t="shared" ref="D431:S431" si="784">$C430*D430</f>
        <v>5725.4247149999992</v>
      </c>
      <c r="E431" s="36">
        <f t="shared" si="784"/>
        <v>50123.810234999997</v>
      </c>
      <c r="F431" s="36">
        <f t="shared" si="784"/>
        <v>20688.804645</v>
      </c>
      <c r="G431" s="36">
        <f t="shared" si="784"/>
        <v>26765.482410000001</v>
      </c>
      <c r="H431" s="36">
        <f t="shared" si="784"/>
        <v>13909.620780000001</v>
      </c>
      <c r="I431" s="36">
        <f t="shared" si="784"/>
        <v>43801.255335000002</v>
      </c>
      <c r="J431" s="36">
        <f t="shared" si="784"/>
        <v>7165.5622200000007</v>
      </c>
      <c r="K431" s="36">
        <f t="shared" si="784"/>
        <v>10959.095159999999</v>
      </c>
      <c r="L431" s="36">
        <f t="shared" si="784"/>
        <v>5690.2994099999996</v>
      </c>
      <c r="M431" s="36">
        <f t="shared" si="784"/>
        <v>8886.7021649999988</v>
      </c>
      <c r="N431" s="36">
        <f t="shared" si="784"/>
        <v>52161.077924999998</v>
      </c>
      <c r="O431" s="36">
        <f t="shared" si="784"/>
        <v>7938.3189299999995</v>
      </c>
      <c r="P431" s="36">
        <f t="shared" si="784"/>
        <v>0</v>
      </c>
      <c r="Q431" s="36">
        <f t="shared" si="784"/>
        <v>13277.36529</v>
      </c>
      <c r="R431" s="36">
        <f t="shared" si="784"/>
        <v>6357.6802050000006</v>
      </c>
      <c r="S431" s="36">
        <f t="shared" si="784"/>
        <v>1440.1375050000001</v>
      </c>
      <c r="T431" s="36">
        <f t="shared" ref="T431" si="785">$C430*T430</f>
        <v>17703.153719999998</v>
      </c>
      <c r="U431" s="36">
        <f t="shared" ref="U431:AB431" si="786">$C430*U430</f>
        <v>6146.9283750000004</v>
      </c>
      <c r="V431" s="36">
        <f t="shared" si="786"/>
        <v>12715.360410000001</v>
      </c>
      <c r="W431" s="36">
        <f t="shared" si="786"/>
        <v>17035.772925000001</v>
      </c>
      <c r="X431" s="36">
        <f t="shared" si="786"/>
        <v>21637.187880000001</v>
      </c>
      <c r="Y431" s="36">
        <f t="shared" si="786"/>
        <v>878.13262499999996</v>
      </c>
      <c r="Z431" s="36">
        <f t="shared" si="786"/>
        <v>0</v>
      </c>
      <c r="AA431" s="36">
        <f t="shared" si="786"/>
        <v>245.87713499999998</v>
      </c>
      <c r="AB431" s="36">
        <f t="shared" si="786"/>
        <v>0</v>
      </c>
      <c r="AC431" s="56"/>
      <c r="AD431" s="23"/>
    </row>
    <row r="432" spans="1:30" s="14" customFormat="1">
      <c r="A432" s="81" t="s">
        <v>590</v>
      </c>
      <c r="B432" s="26">
        <f>8430073.1722/2</f>
        <v>4215036.5861</v>
      </c>
      <c r="C432" s="134">
        <f t="shared" si="737"/>
        <v>351253.05</v>
      </c>
      <c r="D432" s="35"/>
      <c r="E432" s="35"/>
      <c r="F432" s="35">
        <v>0</v>
      </c>
      <c r="G432" s="35"/>
      <c r="H432" s="35"/>
      <c r="I432" s="35"/>
      <c r="J432" s="35"/>
      <c r="K432" s="35"/>
      <c r="L432" s="35"/>
      <c r="M432" s="35"/>
      <c r="N432" s="35">
        <v>1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7"/>
      <c r="AA432" s="37"/>
      <c r="AB432" s="37"/>
      <c r="AC432" s="56"/>
      <c r="AD432" s="23"/>
    </row>
    <row r="433" spans="1:30" s="14" customFormat="1">
      <c r="A433" s="82"/>
      <c r="B433" s="67"/>
      <c r="C433" s="134"/>
      <c r="D433" s="36">
        <f t="shared" ref="D433" si="787">$C432*D432</f>
        <v>0</v>
      </c>
      <c r="E433" s="36">
        <f t="shared" ref="E433:AB433" si="788">$C432*E432</f>
        <v>0</v>
      </c>
      <c r="F433" s="36">
        <f t="shared" si="788"/>
        <v>0</v>
      </c>
      <c r="G433" s="36">
        <f t="shared" si="788"/>
        <v>0</v>
      </c>
      <c r="H433" s="36">
        <f t="shared" si="788"/>
        <v>0</v>
      </c>
      <c r="I433" s="36">
        <f t="shared" si="788"/>
        <v>0</v>
      </c>
      <c r="J433" s="36">
        <f t="shared" si="788"/>
        <v>0</v>
      </c>
      <c r="K433" s="36">
        <f t="shared" si="788"/>
        <v>0</v>
      </c>
      <c r="L433" s="36">
        <f t="shared" si="788"/>
        <v>0</v>
      </c>
      <c r="M433" s="36">
        <f t="shared" si="788"/>
        <v>0</v>
      </c>
      <c r="N433" s="36">
        <f t="shared" si="788"/>
        <v>351253.05</v>
      </c>
      <c r="O433" s="36">
        <f t="shared" si="788"/>
        <v>0</v>
      </c>
      <c r="P433" s="36">
        <f t="shared" si="788"/>
        <v>0</v>
      </c>
      <c r="Q433" s="36">
        <f t="shared" si="788"/>
        <v>0</v>
      </c>
      <c r="R433" s="36">
        <f t="shared" si="788"/>
        <v>0</v>
      </c>
      <c r="S433" s="36">
        <f t="shared" si="788"/>
        <v>0</v>
      </c>
      <c r="T433" s="36">
        <f t="shared" si="788"/>
        <v>0</v>
      </c>
      <c r="U433" s="36">
        <f t="shared" si="788"/>
        <v>0</v>
      </c>
      <c r="V433" s="36">
        <f t="shared" si="788"/>
        <v>0</v>
      </c>
      <c r="W433" s="36">
        <f t="shared" si="788"/>
        <v>0</v>
      </c>
      <c r="X433" s="36">
        <f t="shared" si="788"/>
        <v>0</v>
      </c>
      <c r="Y433" s="36">
        <f t="shared" si="788"/>
        <v>0</v>
      </c>
      <c r="Z433" s="36">
        <f t="shared" si="788"/>
        <v>0</v>
      </c>
      <c r="AA433" s="36">
        <f t="shared" si="788"/>
        <v>0</v>
      </c>
      <c r="AB433" s="36">
        <f t="shared" si="788"/>
        <v>0</v>
      </c>
      <c r="AC433" s="56"/>
      <c r="AD433" s="23"/>
    </row>
    <row r="434" spans="1:30" s="14" customFormat="1">
      <c r="A434" s="81" t="s">
        <v>604</v>
      </c>
      <c r="B434" s="26">
        <f>10256644.3613/2</f>
        <v>5128322.1806500005</v>
      </c>
      <c r="C434" s="134">
        <f t="shared" si="737"/>
        <v>427360.18</v>
      </c>
      <c r="D434" s="35">
        <v>1.6299999999999999E-2</v>
      </c>
      <c r="E434" s="35">
        <v>0.14269999999999999</v>
      </c>
      <c r="F434" s="35">
        <v>5.8900000000000001E-2</v>
      </c>
      <c r="G434" s="35">
        <v>7.6200000000000004E-2</v>
      </c>
      <c r="H434" s="35">
        <v>3.9600000000000003E-2</v>
      </c>
      <c r="I434" s="35">
        <v>0.12470000000000001</v>
      </c>
      <c r="J434" s="35">
        <v>2.0400000000000001E-2</v>
      </c>
      <c r="K434" s="35">
        <v>3.1199999999999999E-2</v>
      </c>
      <c r="L434" s="35">
        <v>1.6199999999999999E-2</v>
      </c>
      <c r="M434" s="35">
        <v>2.53E-2</v>
      </c>
      <c r="N434" s="35">
        <v>0.14849999999999999</v>
      </c>
      <c r="O434" s="35">
        <v>2.2599999999999999E-2</v>
      </c>
      <c r="P434" s="35">
        <v>0</v>
      </c>
      <c r="Q434" s="35">
        <v>3.78E-2</v>
      </c>
      <c r="R434" s="35">
        <v>1.8100000000000002E-2</v>
      </c>
      <c r="S434" s="35">
        <v>4.1000000000000003E-3</v>
      </c>
      <c r="T434" s="35">
        <v>5.04E-2</v>
      </c>
      <c r="U434" s="35">
        <v>1.7500000000000002E-2</v>
      </c>
      <c r="V434" s="35">
        <v>3.6200000000000003E-2</v>
      </c>
      <c r="W434" s="35">
        <v>4.8500000000000001E-2</v>
      </c>
      <c r="X434" s="35">
        <v>6.1600000000000002E-2</v>
      </c>
      <c r="Y434" s="35">
        <v>2.5000000000000001E-3</v>
      </c>
      <c r="Z434" s="4">
        <v>0</v>
      </c>
      <c r="AA434" s="4">
        <v>6.9999999999999999E-4</v>
      </c>
      <c r="AB434" s="4">
        <v>0</v>
      </c>
      <c r="AC434" s="56"/>
      <c r="AD434" s="23"/>
    </row>
    <row r="435" spans="1:30" s="14" customFormat="1">
      <c r="A435" s="82"/>
      <c r="B435" s="67"/>
      <c r="C435" s="134"/>
      <c r="D435" s="36">
        <f t="shared" ref="D435:AB435" si="789">$C434*D434</f>
        <v>6965.970933999999</v>
      </c>
      <c r="E435" s="36">
        <f t="shared" si="789"/>
        <v>60984.297685999998</v>
      </c>
      <c r="F435" s="36">
        <f t="shared" si="789"/>
        <v>25171.514601999999</v>
      </c>
      <c r="G435" s="36">
        <f t="shared" si="789"/>
        <v>32564.845716</v>
      </c>
      <c r="H435" s="36">
        <f t="shared" si="789"/>
        <v>16923.463127999999</v>
      </c>
      <c r="I435" s="36">
        <f t="shared" si="789"/>
        <v>53291.814446000004</v>
      </c>
      <c r="J435" s="36">
        <f t="shared" si="789"/>
        <v>8718.147672000001</v>
      </c>
      <c r="K435" s="36">
        <f t="shared" si="789"/>
        <v>13333.637616</v>
      </c>
      <c r="L435" s="36">
        <f t="shared" si="789"/>
        <v>6923.2349159999994</v>
      </c>
      <c r="M435" s="36">
        <f t="shared" si="789"/>
        <v>10812.212554</v>
      </c>
      <c r="N435" s="36">
        <f t="shared" si="789"/>
        <v>63462.986729999997</v>
      </c>
      <c r="O435" s="36">
        <f t="shared" si="789"/>
        <v>9658.3400679999995</v>
      </c>
      <c r="P435" s="36">
        <f t="shared" si="789"/>
        <v>0</v>
      </c>
      <c r="Q435" s="36">
        <f t="shared" si="789"/>
        <v>16154.214803999999</v>
      </c>
      <c r="R435" s="36">
        <f t="shared" si="789"/>
        <v>7735.2192580000001</v>
      </c>
      <c r="S435" s="36">
        <f t="shared" si="789"/>
        <v>1752.1767380000001</v>
      </c>
      <c r="T435" s="36">
        <f t="shared" si="789"/>
        <v>21538.953072</v>
      </c>
      <c r="U435" s="36">
        <f t="shared" si="789"/>
        <v>7478.8031500000006</v>
      </c>
      <c r="V435" s="36">
        <f t="shared" si="789"/>
        <v>15470.438516</v>
      </c>
      <c r="W435" s="36">
        <f t="shared" si="789"/>
        <v>20726.968730000001</v>
      </c>
      <c r="X435" s="36">
        <f t="shared" si="789"/>
        <v>26325.387087999999</v>
      </c>
      <c r="Y435" s="36">
        <f t="shared" si="789"/>
        <v>1068.4004500000001</v>
      </c>
      <c r="Z435" s="36">
        <f t="shared" si="789"/>
        <v>0</v>
      </c>
      <c r="AA435" s="36">
        <f t="shared" si="789"/>
        <v>299.15212600000001</v>
      </c>
      <c r="AB435" s="36">
        <f t="shared" si="789"/>
        <v>0</v>
      </c>
      <c r="AC435" s="56"/>
      <c r="AD435" s="23"/>
    </row>
    <row r="436" spans="1:30" s="14" customFormat="1">
      <c r="A436" s="81" t="s">
        <v>607</v>
      </c>
      <c r="B436" s="26">
        <f>10256644.3613/2</f>
        <v>5128322.1806500005</v>
      </c>
      <c r="C436" s="134">
        <f t="shared" si="737"/>
        <v>427360.18</v>
      </c>
      <c r="D436" s="35"/>
      <c r="E436" s="35"/>
      <c r="F436" s="35">
        <v>0</v>
      </c>
      <c r="G436" s="35"/>
      <c r="H436" s="35">
        <v>6.9199999999999998E-2</v>
      </c>
      <c r="I436" s="35"/>
      <c r="J436" s="35"/>
      <c r="K436" s="35">
        <v>0</v>
      </c>
      <c r="L436" s="35"/>
      <c r="M436" s="35"/>
      <c r="N436" s="35">
        <v>0.8448</v>
      </c>
      <c r="O436" s="35">
        <v>0</v>
      </c>
      <c r="P436" s="35"/>
      <c r="Q436" s="35"/>
      <c r="R436" s="35"/>
      <c r="S436" s="35"/>
      <c r="T436" s="35"/>
      <c r="U436" s="35"/>
      <c r="V436" s="35">
        <v>8.5999999999999993E-2</v>
      </c>
      <c r="W436" s="35"/>
      <c r="X436" s="35"/>
      <c r="Y436" s="35"/>
      <c r="Z436" s="4"/>
      <c r="AA436" s="4"/>
      <c r="AB436" s="4"/>
      <c r="AC436" s="56"/>
      <c r="AD436" s="23"/>
    </row>
    <row r="437" spans="1:30" s="14" customFormat="1">
      <c r="A437" s="82"/>
      <c r="B437" s="67"/>
      <c r="C437" s="134"/>
      <c r="D437" s="36">
        <f t="shared" ref="D437:AB437" si="790">$C436*D436</f>
        <v>0</v>
      </c>
      <c r="E437" s="36">
        <f t="shared" si="790"/>
        <v>0</v>
      </c>
      <c r="F437" s="36">
        <f t="shared" si="790"/>
        <v>0</v>
      </c>
      <c r="G437" s="36">
        <f t="shared" si="790"/>
        <v>0</v>
      </c>
      <c r="H437" s="36">
        <f t="shared" si="790"/>
        <v>29573.324455999998</v>
      </c>
      <c r="I437" s="36">
        <f t="shared" si="790"/>
        <v>0</v>
      </c>
      <c r="J437" s="36">
        <f t="shared" si="790"/>
        <v>0</v>
      </c>
      <c r="K437" s="36">
        <f t="shared" si="790"/>
        <v>0</v>
      </c>
      <c r="L437" s="36">
        <f t="shared" si="790"/>
        <v>0</v>
      </c>
      <c r="M437" s="36">
        <f t="shared" si="790"/>
        <v>0</v>
      </c>
      <c r="N437" s="36">
        <f t="shared" si="790"/>
        <v>361033.88006399997</v>
      </c>
      <c r="O437" s="36">
        <f t="shared" si="790"/>
        <v>0</v>
      </c>
      <c r="P437" s="36">
        <f t="shared" si="790"/>
        <v>0</v>
      </c>
      <c r="Q437" s="36">
        <f t="shared" si="790"/>
        <v>0</v>
      </c>
      <c r="R437" s="36">
        <f t="shared" si="790"/>
        <v>0</v>
      </c>
      <c r="S437" s="36">
        <f t="shared" si="790"/>
        <v>0</v>
      </c>
      <c r="T437" s="36">
        <f t="shared" si="790"/>
        <v>0</v>
      </c>
      <c r="U437" s="36">
        <f t="shared" si="790"/>
        <v>0</v>
      </c>
      <c r="V437" s="36">
        <f t="shared" si="790"/>
        <v>36752.975479999994</v>
      </c>
      <c r="W437" s="36">
        <f t="shared" si="790"/>
        <v>0</v>
      </c>
      <c r="X437" s="36">
        <f t="shared" si="790"/>
        <v>0</v>
      </c>
      <c r="Y437" s="36">
        <f t="shared" si="790"/>
        <v>0</v>
      </c>
      <c r="Z437" s="36">
        <f t="shared" si="790"/>
        <v>0</v>
      </c>
      <c r="AA437" s="36">
        <f t="shared" si="790"/>
        <v>0</v>
      </c>
      <c r="AB437" s="36">
        <f t="shared" si="790"/>
        <v>0</v>
      </c>
      <c r="AC437" s="56"/>
      <c r="AD437" s="23"/>
    </row>
    <row r="438" spans="1:30" s="14" customFormat="1">
      <c r="A438" s="81" t="s">
        <v>603</v>
      </c>
      <c r="B438" s="26">
        <f>7613351.1441/2</f>
        <v>3806675.5720500001</v>
      </c>
      <c r="C438" s="134">
        <f t="shared" si="737"/>
        <v>317222.96000000002</v>
      </c>
      <c r="D438" s="35">
        <v>1.6299999999999999E-2</v>
      </c>
      <c r="E438" s="35">
        <v>0.14269999999999999</v>
      </c>
      <c r="F438" s="35">
        <v>5.8900000000000001E-2</v>
      </c>
      <c r="G438" s="35">
        <v>7.6200000000000004E-2</v>
      </c>
      <c r="H438" s="35">
        <v>3.9600000000000003E-2</v>
      </c>
      <c r="I438" s="35">
        <v>0.12470000000000001</v>
      </c>
      <c r="J438" s="35">
        <v>2.0400000000000001E-2</v>
      </c>
      <c r="K438" s="35">
        <v>3.1199999999999999E-2</v>
      </c>
      <c r="L438" s="35">
        <v>1.6199999999999999E-2</v>
      </c>
      <c r="M438" s="35">
        <v>2.53E-2</v>
      </c>
      <c r="N438" s="35">
        <v>0.14849999999999999</v>
      </c>
      <c r="O438" s="35">
        <v>2.2599999999999999E-2</v>
      </c>
      <c r="P438" s="35">
        <v>0</v>
      </c>
      <c r="Q438" s="35">
        <v>3.78E-2</v>
      </c>
      <c r="R438" s="35">
        <v>1.8100000000000002E-2</v>
      </c>
      <c r="S438" s="35">
        <v>4.1000000000000003E-3</v>
      </c>
      <c r="T438" s="35">
        <v>5.04E-2</v>
      </c>
      <c r="U438" s="35">
        <v>1.7500000000000002E-2</v>
      </c>
      <c r="V438" s="35">
        <v>3.6200000000000003E-2</v>
      </c>
      <c r="W438" s="35">
        <v>4.8500000000000001E-2</v>
      </c>
      <c r="X438" s="35">
        <v>6.1600000000000002E-2</v>
      </c>
      <c r="Y438" s="35">
        <v>2.5000000000000001E-3</v>
      </c>
      <c r="Z438" s="4">
        <v>0</v>
      </c>
      <c r="AA438" s="4">
        <v>6.9999999999999999E-4</v>
      </c>
      <c r="AB438" s="4">
        <v>0</v>
      </c>
      <c r="AC438" s="56"/>
      <c r="AD438" s="23"/>
    </row>
    <row r="439" spans="1:30" s="14" customFormat="1">
      <c r="A439" s="82"/>
      <c r="B439" s="67"/>
      <c r="C439" s="134"/>
      <c r="D439" s="36">
        <f t="shared" ref="D439:AB439" si="791">$C438*D438</f>
        <v>5170.7342479999998</v>
      </c>
      <c r="E439" s="36">
        <f t="shared" si="791"/>
        <v>45267.716392000002</v>
      </c>
      <c r="F439" s="36">
        <f t="shared" si="791"/>
        <v>18684.432344000001</v>
      </c>
      <c r="G439" s="36">
        <f t="shared" si="791"/>
        <v>24172.389552000004</v>
      </c>
      <c r="H439" s="36">
        <f t="shared" si="791"/>
        <v>12562.029216000003</v>
      </c>
      <c r="I439" s="36">
        <f t="shared" si="791"/>
        <v>39557.703112000003</v>
      </c>
      <c r="J439" s="36">
        <f t="shared" si="791"/>
        <v>6471.3483840000008</v>
      </c>
      <c r="K439" s="36">
        <f t="shared" si="791"/>
        <v>9897.3563520000007</v>
      </c>
      <c r="L439" s="36">
        <f t="shared" si="791"/>
        <v>5139.0119519999998</v>
      </c>
      <c r="M439" s="36">
        <f t="shared" si="791"/>
        <v>8025.7408880000003</v>
      </c>
      <c r="N439" s="36">
        <f t="shared" si="791"/>
        <v>47107.609560000004</v>
      </c>
      <c r="O439" s="36">
        <f t="shared" si="791"/>
        <v>7169.2388959999998</v>
      </c>
      <c r="P439" s="36">
        <f t="shared" si="791"/>
        <v>0</v>
      </c>
      <c r="Q439" s="36">
        <f t="shared" si="791"/>
        <v>11991.027888000001</v>
      </c>
      <c r="R439" s="36">
        <f t="shared" si="791"/>
        <v>5741.7355760000009</v>
      </c>
      <c r="S439" s="36">
        <f t="shared" si="791"/>
        <v>1300.6141360000001</v>
      </c>
      <c r="T439" s="36">
        <f t="shared" si="791"/>
        <v>15988.037184000001</v>
      </c>
      <c r="U439" s="36">
        <f t="shared" si="791"/>
        <v>5551.4018000000005</v>
      </c>
      <c r="V439" s="36">
        <f t="shared" si="791"/>
        <v>11483.471152000002</v>
      </c>
      <c r="W439" s="36">
        <f t="shared" si="791"/>
        <v>15385.313560000002</v>
      </c>
      <c r="X439" s="36">
        <f t="shared" si="791"/>
        <v>19540.934336000002</v>
      </c>
      <c r="Y439" s="36">
        <f t="shared" si="791"/>
        <v>793.05740000000003</v>
      </c>
      <c r="Z439" s="36">
        <f t="shared" si="791"/>
        <v>0</v>
      </c>
      <c r="AA439" s="36">
        <f t="shared" si="791"/>
        <v>222.056072</v>
      </c>
      <c r="AB439" s="36">
        <f t="shared" si="791"/>
        <v>0</v>
      </c>
      <c r="AC439" s="56"/>
      <c r="AD439" s="23"/>
    </row>
    <row r="440" spans="1:30" s="14" customFormat="1">
      <c r="A440" s="81" t="s">
        <v>606</v>
      </c>
      <c r="B440" s="26">
        <f>7613351.1441/2</f>
        <v>3806675.5720500001</v>
      </c>
      <c r="C440" s="134">
        <f t="shared" si="737"/>
        <v>317222.96000000002</v>
      </c>
      <c r="D440" s="35"/>
      <c r="E440" s="35"/>
      <c r="F440" s="35">
        <v>0</v>
      </c>
      <c r="G440" s="35"/>
      <c r="H440" s="35"/>
      <c r="I440" s="35"/>
      <c r="J440" s="35"/>
      <c r="K440" s="35"/>
      <c r="L440" s="35"/>
      <c r="M440" s="35"/>
      <c r="N440" s="35">
        <v>1</v>
      </c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7"/>
      <c r="AA440" s="37"/>
      <c r="AB440" s="37"/>
      <c r="AC440" s="56"/>
      <c r="AD440" s="23"/>
    </row>
    <row r="441" spans="1:30" s="14" customFormat="1">
      <c r="A441" s="82"/>
      <c r="B441" s="67"/>
      <c r="C441" s="134"/>
      <c r="D441" s="36">
        <f t="shared" ref="D441:AB441" si="792">$C440*D440</f>
        <v>0</v>
      </c>
      <c r="E441" s="36">
        <f t="shared" si="792"/>
        <v>0</v>
      </c>
      <c r="F441" s="36">
        <f t="shared" si="792"/>
        <v>0</v>
      </c>
      <c r="G441" s="36">
        <f t="shared" si="792"/>
        <v>0</v>
      </c>
      <c r="H441" s="36">
        <f t="shared" si="792"/>
        <v>0</v>
      </c>
      <c r="I441" s="36">
        <f t="shared" si="792"/>
        <v>0</v>
      </c>
      <c r="J441" s="36">
        <f t="shared" si="792"/>
        <v>0</v>
      </c>
      <c r="K441" s="36">
        <f t="shared" si="792"/>
        <v>0</v>
      </c>
      <c r="L441" s="36">
        <f t="shared" si="792"/>
        <v>0</v>
      </c>
      <c r="M441" s="36">
        <f t="shared" si="792"/>
        <v>0</v>
      </c>
      <c r="N441" s="36">
        <f t="shared" si="792"/>
        <v>317222.96000000002</v>
      </c>
      <c r="O441" s="36">
        <f t="shared" si="792"/>
        <v>0</v>
      </c>
      <c r="P441" s="36">
        <f t="shared" si="792"/>
        <v>0</v>
      </c>
      <c r="Q441" s="36">
        <f t="shared" si="792"/>
        <v>0</v>
      </c>
      <c r="R441" s="36">
        <f t="shared" si="792"/>
        <v>0</v>
      </c>
      <c r="S441" s="36">
        <f t="shared" si="792"/>
        <v>0</v>
      </c>
      <c r="T441" s="36">
        <f t="shared" si="792"/>
        <v>0</v>
      </c>
      <c r="U441" s="36">
        <f t="shared" si="792"/>
        <v>0</v>
      </c>
      <c r="V441" s="36">
        <f t="shared" si="792"/>
        <v>0</v>
      </c>
      <c r="W441" s="36">
        <f t="shared" si="792"/>
        <v>0</v>
      </c>
      <c r="X441" s="36">
        <f t="shared" si="792"/>
        <v>0</v>
      </c>
      <c r="Y441" s="36">
        <f t="shared" si="792"/>
        <v>0</v>
      </c>
      <c r="Z441" s="36">
        <f t="shared" si="792"/>
        <v>0</v>
      </c>
      <c r="AA441" s="36">
        <f t="shared" si="792"/>
        <v>0</v>
      </c>
      <c r="AB441" s="36">
        <f t="shared" si="792"/>
        <v>0</v>
      </c>
      <c r="AC441" s="56"/>
      <c r="AD441" s="23"/>
    </row>
    <row r="442" spans="1:30" s="14" customFormat="1">
      <c r="A442" s="81" t="s">
        <v>605</v>
      </c>
      <c r="B442" s="26">
        <v>0</v>
      </c>
      <c r="C442" s="134">
        <f t="shared" si="737"/>
        <v>0</v>
      </c>
      <c r="D442" s="35">
        <v>1.5900000000000001E-2</v>
      </c>
      <c r="E442" s="35"/>
      <c r="F442" s="35">
        <v>8.8499999999999995E-2</v>
      </c>
      <c r="G442" s="35">
        <v>5.5399999999999998E-2</v>
      </c>
      <c r="H442" s="35">
        <v>0.1079</v>
      </c>
      <c r="I442" s="35">
        <v>1.8599999999999998E-2</v>
      </c>
      <c r="J442" s="35">
        <v>2.0999999999999999E-3</v>
      </c>
      <c r="K442" s="35">
        <v>1.1599999999999999E-2</v>
      </c>
      <c r="L442" s="35">
        <v>1.1599999999999999E-2</v>
      </c>
      <c r="M442" s="35">
        <v>3.6799999999999999E-2</v>
      </c>
      <c r="N442" s="35">
        <v>0.18990000000000001</v>
      </c>
      <c r="O442" s="35"/>
      <c r="P442" s="35">
        <v>2.2000000000000001E-3</v>
      </c>
      <c r="Q442" s="35">
        <v>4.53E-2</v>
      </c>
      <c r="R442" s="35">
        <v>1.7299999999999999E-2</v>
      </c>
      <c r="S442" s="35">
        <v>6.7999999999999996E-3</v>
      </c>
      <c r="T442" s="35">
        <v>6.9500000000000006E-2</v>
      </c>
      <c r="U442" s="35">
        <v>4.7500000000000001E-2</v>
      </c>
      <c r="V442" s="35">
        <v>9.69E-2</v>
      </c>
      <c r="W442" s="35">
        <v>9.7799999999999998E-2</v>
      </c>
      <c r="X442" s="35">
        <v>7.2800000000000004E-2</v>
      </c>
      <c r="Y442" s="35">
        <v>2.8999999999999998E-3</v>
      </c>
      <c r="Z442" s="37">
        <v>2.7000000000000001E-3</v>
      </c>
      <c r="AA442" s="37"/>
      <c r="AB442" s="37"/>
      <c r="AC442" s="56"/>
      <c r="AD442" s="23"/>
    </row>
    <row r="443" spans="1:30" s="14" customFormat="1">
      <c r="A443" s="82"/>
      <c r="B443" s="67"/>
      <c r="C443" s="134"/>
      <c r="D443" s="36">
        <f t="shared" ref="D443:AB443" si="793">$C442*D442</f>
        <v>0</v>
      </c>
      <c r="E443" s="36">
        <f t="shared" si="793"/>
        <v>0</v>
      </c>
      <c r="F443" s="36">
        <f t="shared" si="793"/>
        <v>0</v>
      </c>
      <c r="G443" s="36">
        <f t="shared" si="793"/>
        <v>0</v>
      </c>
      <c r="H443" s="36">
        <f t="shared" si="793"/>
        <v>0</v>
      </c>
      <c r="I443" s="36">
        <f t="shared" si="793"/>
        <v>0</v>
      </c>
      <c r="J443" s="36">
        <f t="shared" si="793"/>
        <v>0</v>
      </c>
      <c r="K443" s="36">
        <f t="shared" si="793"/>
        <v>0</v>
      </c>
      <c r="L443" s="36">
        <f t="shared" si="793"/>
        <v>0</v>
      </c>
      <c r="M443" s="36">
        <f t="shared" si="793"/>
        <v>0</v>
      </c>
      <c r="N443" s="36">
        <f t="shared" si="793"/>
        <v>0</v>
      </c>
      <c r="O443" s="36">
        <f t="shared" si="793"/>
        <v>0</v>
      </c>
      <c r="P443" s="36">
        <f t="shared" si="793"/>
        <v>0</v>
      </c>
      <c r="Q443" s="36">
        <f t="shared" si="793"/>
        <v>0</v>
      </c>
      <c r="R443" s="36">
        <f t="shared" si="793"/>
        <v>0</v>
      </c>
      <c r="S443" s="36">
        <f t="shared" si="793"/>
        <v>0</v>
      </c>
      <c r="T443" s="36">
        <f t="shared" si="793"/>
        <v>0</v>
      </c>
      <c r="U443" s="36">
        <f t="shared" si="793"/>
        <v>0</v>
      </c>
      <c r="V443" s="36">
        <f t="shared" si="793"/>
        <v>0</v>
      </c>
      <c r="W443" s="36">
        <f t="shared" si="793"/>
        <v>0</v>
      </c>
      <c r="X443" s="36">
        <f t="shared" si="793"/>
        <v>0</v>
      </c>
      <c r="Y443" s="36">
        <f t="shared" si="793"/>
        <v>0</v>
      </c>
      <c r="Z443" s="36">
        <f t="shared" si="793"/>
        <v>0</v>
      </c>
      <c r="AA443" s="36">
        <f t="shared" si="793"/>
        <v>0</v>
      </c>
      <c r="AB443" s="36">
        <f t="shared" si="793"/>
        <v>0</v>
      </c>
      <c r="AC443" s="56"/>
      <c r="AD443" s="23"/>
    </row>
    <row r="444" spans="1:30" s="14" customFormat="1">
      <c r="A444" s="81" t="s">
        <v>663</v>
      </c>
      <c r="B444" s="26">
        <f>38792863.4177/2</f>
        <v>19396431.70885</v>
      </c>
      <c r="C444" s="134">
        <f>ROUND(B444/12,2)</f>
        <v>1616369.31</v>
      </c>
      <c r="D444" s="35">
        <v>1.6299999999999999E-2</v>
      </c>
      <c r="E444" s="35">
        <v>0.14269999999999999</v>
      </c>
      <c r="F444" s="35">
        <v>5.8900000000000001E-2</v>
      </c>
      <c r="G444" s="35">
        <v>7.6200000000000004E-2</v>
      </c>
      <c r="H444" s="35">
        <v>3.9600000000000003E-2</v>
      </c>
      <c r="I444" s="35">
        <v>0.12470000000000001</v>
      </c>
      <c r="J444" s="35">
        <v>2.0400000000000001E-2</v>
      </c>
      <c r="K444" s="35">
        <v>3.1199999999999999E-2</v>
      </c>
      <c r="L444" s="35">
        <v>1.6199999999999999E-2</v>
      </c>
      <c r="M444" s="35">
        <v>2.53E-2</v>
      </c>
      <c r="N444" s="35">
        <v>0.14849999999999999</v>
      </c>
      <c r="O444" s="35">
        <v>2.2599999999999999E-2</v>
      </c>
      <c r="P444" s="35">
        <v>0</v>
      </c>
      <c r="Q444" s="35">
        <v>3.78E-2</v>
      </c>
      <c r="R444" s="35">
        <v>1.8100000000000002E-2</v>
      </c>
      <c r="S444" s="35">
        <v>4.1000000000000003E-3</v>
      </c>
      <c r="T444" s="35">
        <v>5.04E-2</v>
      </c>
      <c r="U444" s="35">
        <v>1.7500000000000002E-2</v>
      </c>
      <c r="V444" s="35">
        <v>3.6200000000000003E-2</v>
      </c>
      <c r="W444" s="35">
        <v>4.8500000000000001E-2</v>
      </c>
      <c r="X444" s="35">
        <v>6.1600000000000002E-2</v>
      </c>
      <c r="Y444" s="35">
        <v>2.5000000000000001E-3</v>
      </c>
      <c r="Z444" s="4">
        <v>0</v>
      </c>
      <c r="AA444" s="4">
        <v>6.9999999999999999E-4</v>
      </c>
      <c r="AB444" s="4">
        <v>0</v>
      </c>
      <c r="AC444" s="56"/>
      <c r="AD444" s="23"/>
    </row>
    <row r="445" spans="1:30" s="14" customFormat="1">
      <c r="A445" s="82"/>
      <c r="B445" s="67"/>
      <c r="C445" s="134"/>
      <c r="D445" s="36">
        <f t="shared" ref="D445:AB445" si="794">$C444*D444</f>
        <v>26346.819753</v>
      </c>
      <c r="E445" s="36">
        <f t="shared" si="794"/>
        <v>230655.90053700001</v>
      </c>
      <c r="F445" s="36">
        <f t="shared" si="794"/>
        <v>95204.152359</v>
      </c>
      <c r="G445" s="36">
        <f t="shared" si="794"/>
        <v>123167.34142200001</v>
      </c>
      <c r="H445" s="36">
        <f t="shared" si="794"/>
        <v>64008.224676000005</v>
      </c>
      <c r="I445" s="36">
        <f t="shared" si="794"/>
        <v>201561.25295700002</v>
      </c>
      <c r="J445" s="36">
        <f t="shared" si="794"/>
        <v>32973.933924000004</v>
      </c>
      <c r="K445" s="36">
        <f t="shared" si="794"/>
        <v>50430.722472000001</v>
      </c>
      <c r="L445" s="36">
        <f t="shared" si="794"/>
        <v>26185.182821999999</v>
      </c>
      <c r="M445" s="36">
        <f t="shared" si="794"/>
        <v>40894.143542999998</v>
      </c>
      <c r="N445" s="36">
        <f t="shared" si="794"/>
        <v>240030.842535</v>
      </c>
      <c r="O445" s="36">
        <f t="shared" si="794"/>
        <v>36529.946405999995</v>
      </c>
      <c r="P445" s="36">
        <f t="shared" si="794"/>
        <v>0</v>
      </c>
      <c r="Q445" s="36">
        <f t="shared" si="794"/>
        <v>61098.759918000003</v>
      </c>
      <c r="R445" s="36">
        <f t="shared" si="794"/>
        <v>29256.284511000002</v>
      </c>
      <c r="S445" s="36">
        <f t="shared" si="794"/>
        <v>6627.1141710000011</v>
      </c>
      <c r="T445" s="36">
        <f t="shared" si="794"/>
        <v>81465.013224000009</v>
      </c>
      <c r="U445" s="36">
        <f t="shared" si="794"/>
        <v>28286.462925000003</v>
      </c>
      <c r="V445" s="36">
        <f t="shared" si="794"/>
        <v>58512.569022000003</v>
      </c>
      <c r="W445" s="36">
        <f t="shared" si="794"/>
        <v>78393.911535000007</v>
      </c>
      <c r="X445" s="36">
        <f t="shared" si="794"/>
        <v>99568.34949600001</v>
      </c>
      <c r="Y445" s="36">
        <f t="shared" si="794"/>
        <v>4040.9232750000001</v>
      </c>
      <c r="Z445" s="36">
        <f t="shared" si="794"/>
        <v>0</v>
      </c>
      <c r="AA445" s="36">
        <f t="shared" si="794"/>
        <v>1131.458517</v>
      </c>
      <c r="AB445" s="36">
        <f t="shared" si="794"/>
        <v>0</v>
      </c>
      <c r="AC445" s="56"/>
      <c r="AD445" s="23"/>
    </row>
    <row r="446" spans="1:30" s="14" customFormat="1">
      <c r="A446" s="81" t="s">
        <v>664</v>
      </c>
      <c r="B446" s="26">
        <f>38792863.4177/2</f>
        <v>19396431.70885</v>
      </c>
      <c r="C446" s="134">
        <f>ROUND(B446/12,2)</f>
        <v>1616369.31</v>
      </c>
      <c r="D446" s="35"/>
      <c r="E446" s="35"/>
      <c r="F446" s="35">
        <v>9.0399999999999994E-2</v>
      </c>
      <c r="G446" s="35"/>
      <c r="H446" s="35"/>
      <c r="I446" s="35"/>
      <c r="J446" s="35"/>
      <c r="K446" s="35"/>
      <c r="L446" s="35"/>
      <c r="M446" s="35"/>
      <c r="N446" s="35">
        <v>0.90959999999999996</v>
      </c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7"/>
      <c r="AA446" s="37"/>
      <c r="AB446" s="37"/>
      <c r="AC446" s="56"/>
      <c r="AD446" s="23"/>
    </row>
    <row r="447" spans="1:30" s="14" customFormat="1">
      <c r="A447" s="82"/>
      <c r="B447" s="67"/>
      <c r="C447" s="134"/>
      <c r="D447" s="36">
        <f t="shared" ref="D447:AB447" si="795">$C446*D446</f>
        <v>0</v>
      </c>
      <c r="E447" s="36">
        <f t="shared" si="795"/>
        <v>0</v>
      </c>
      <c r="F447" s="36">
        <f t="shared" si="795"/>
        <v>146119.78562399998</v>
      </c>
      <c r="G447" s="36">
        <f t="shared" si="795"/>
        <v>0</v>
      </c>
      <c r="H447" s="36">
        <f t="shared" si="795"/>
        <v>0</v>
      </c>
      <c r="I447" s="36">
        <f t="shared" si="795"/>
        <v>0</v>
      </c>
      <c r="J447" s="36">
        <f t="shared" si="795"/>
        <v>0</v>
      </c>
      <c r="K447" s="36">
        <f t="shared" si="795"/>
        <v>0</v>
      </c>
      <c r="L447" s="36">
        <f t="shared" si="795"/>
        <v>0</v>
      </c>
      <c r="M447" s="36">
        <f t="shared" si="795"/>
        <v>0</v>
      </c>
      <c r="N447" s="36">
        <f t="shared" si="795"/>
        <v>1470249.524376</v>
      </c>
      <c r="O447" s="36">
        <f t="shared" si="795"/>
        <v>0</v>
      </c>
      <c r="P447" s="36">
        <f t="shared" si="795"/>
        <v>0</v>
      </c>
      <c r="Q447" s="36">
        <f t="shared" si="795"/>
        <v>0</v>
      </c>
      <c r="R447" s="36">
        <f t="shared" si="795"/>
        <v>0</v>
      </c>
      <c r="S447" s="36">
        <f t="shared" si="795"/>
        <v>0</v>
      </c>
      <c r="T447" s="36">
        <f t="shared" si="795"/>
        <v>0</v>
      </c>
      <c r="U447" s="36">
        <f t="shared" si="795"/>
        <v>0</v>
      </c>
      <c r="V447" s="36">
        <f t="shared" si="795"/>
        <v>0</v>
      </c>
      <c r="W447" s="36">
        <f t="shared" si="795"/>
        <v>0</v>
      </c>
      <c r="X447" s="36">
        <f t="shared" si="795"/>
        <v>0</v>
      </c>
      <c r="Y447" s="36">
        <f t="shared" si="795"/>
        <v>0</v>
      </c>
      <c r="Z447" s="36">
        <f t="shared" si="795"/>
        <v>0</v>
      </c>
      <c r="AA447" s="36">
        <f t="shared" si="795"/>
        <v>0</v>
      </c>
      <c r="AB447" s="36">
        <f t="shared" si="795"/>
        <v>0</v>
      </c>
      <c r="AC447" s="56"/>
      <c r="AD447" s="23"/>
    </row>
    <row r="448" spans="1:30" s="14" customFormat="1">
      <c r="A448" s="81" t="s">
        <v>709</v>
      </c>
      <c r="B448" s="26">
        <f>22097.9898/2</f>
        <v>11048.9949</v>
      </c>
      <c r="C448" s="134">
        <f>ROUND(B448/12,2)</f>
        <v>920.75</v>
      </c>
      <c r="D448" s="35">
        <v>1.6299999999999999E-2</v>
      </c>
      <c r="E448" s="35">
        <v>0.14269999999999999</v>
      </c>
      <c r="F448" s="35">
        <v>5.8900000000000001E-2</v>
      </c>
      <c r="G448" s="35">
        <v>7.6200000000000004E-2</v>
      </c>
      <c r="H448" s="35">
        <v>3.9600000000000003E-2</v>
      </c>
      <c r="I448" s="35">
        <v>0.12470000000000001</v>
      </c>
      <c r="J448" s="35">
        <v>2.0400000000000001E-2</v>
      </c>
      <c r="K448" s="35">
        <v>3.1199999999999999E-2</v>
      </c>
      <c r="L448" s="35">
        <v>1.6199999999999999E-2</v>
      </c>
      <c r="M448" s="35">
        <v>2.53E-2</v>
      </c>
      <c r="N448" s="35">
        <v>0.14849999999999999</v>
      </c>
      <c r="O448" s="35">
        <v>2.2599999999999999E-2</v>
      </c>
      <c r="P448" s="35">
        <v>0</v>
      </c>
      <c r="Q448" s="35">
        <v>3.78E-2</v>
      </c>
      <c r="R448" s="35">
        <v>1.8100000000000002E-2</v>
      </c>
      <c r="S448" s="35">
        <v>4.1000000000000003E-3</v>
      </c>
      <c r="T448" s="35">
        <v>5.04E-2</v>
      </c>
      <c r="U448" s="35">
        <v>1.7500000000000002E-2</v>
      </c>
      <c r="V448" s="35">
        <v>3.6200000000000003E-2</v>
      </c>
      <c r="W448" s="35">
        <v>4.8500000000000001E-2</v>
      </c>
      <c r="X448" s="35">
        <v>6.1600000000000002E-2</v>
      </c>
      <c r="Y448" s="35">
        <v>2.5000000000000001E-3</v>
      </c>
      <c r="Z448" s="4">
        <v>0</v>
      </c>
      <c r="AA448" s="4">
        <v>6.9999999999999999E-4</v>
      </c>
      <c r="AB448" s="4">
        <v>0</v>
      </c>
      <c r="AC448" s="56"/>
      <c r="AD448" s="23"/>
    </row>
    <row r="449" spans="1:30" s="14" customFormat="1">
      <c r="A449" s="82"/>
      <c r="B449" s="67"/>
      <c r="C449" s="134"/>
      <c r="D449" s="36">
        <f t="shared" ref="D449:AB449" si="796">$C448*D448</f>
        <v>15.008224999999999</v>
      </c>
      <c r="E449" s="36">
        <f t="shared" si="796"/>
        <v>131.39102499999998</v>
      </c>
      <c r="F449" s="36">
        <f t="shared" si="796"/>
        <v>54.232174999999998</v>
      </c>
      <c r="G449" s="36">
        <f t="shared" si="796"/>
        <v>70.161150000000006</v>
      </c>
      <c r="H449" s="36">
        <f t="shared" si="796"/>
        <v>36.4617</v>
      </c>
      <c r="I449" s="36">
        <f t="shared" si="796"/>
        <v>114.817525</v>
      </c>
      <c r="J449" s="36">
        <f t="shared" si="796"/>
        <v>18.783300000000001</v>
      </c>
      <c r="K449" s="36">
        <f t="shared" si="796"/>
        <v>28.727399999999999</v>
      </c>
      <c r="L449" s="36">
        <f t="shared" si="796"/>
        <v>14.91615</v>
      </c>
      <c r="M449" s="36">
        <f t="shared" si="796"/>
        <v>23.294975000000001</v>
      </c>
      <c r="N449" s="36">
        <f t="shared" si="796"/>
        <v>136.73137499999999</v>
      </c>
      <c r="O449" s="36">
        <f t="shared" si="796"/>
        <v>20.808949999999999</v>
      </c>
      <c r="P449" s="36">
        <f t="shared" si="796"/>
        <v>0</v>
      </c>
      <c r="Q449" s="36">
        <f t="shared" si="796"/>
        <v>34.804349999999999</v>
      </c>
      <c r="R449" s="36">
        <f t="shared" si="796"/>
        <v>16.665575</v>
      </c>
      <c r="S449" s="36">
        <f t="shared" si="796"/>
        <v>3.7750750000000002</v>
      </c>
      <c r="T449" s="36">
        <f t="shared" si="796"/>
        <v>46.405799999999999</v>
      </c>
      <c r="U449" s="36">
        <f t="shared" si="796"/>
        <v>16.113125</v>
      </c>
      <c r="V449" s="36">
        <f t="shared" si="796"/>
        <v>33.331150000000001</v>
      </c>
      <c r="W449" s="36">
        <f t="shared" si="796"/>
        <v>44.656375000000004</v>
      </c>
      <c r="X449" s="36">
        <f t="shared" si="796"/>
        <v>56.718200000000003</v>
      </c>
      <c r="Y449" s="36">
        <f t="shared" si="796"/>
        <v>2.3018749999999999</v>
      </c>
      <c r="Z449" s="36">
        <f t="shared" si="796"/>
        <v>0</v>
      </c>
      <c r="AA449" s="36">
        <f t="shared" si="796"/>
        <v>0.64452500000000001</v>
      </c>
      <c r="AB449" s="36">
        <f t="shared" si="796"/>
        <v>0</v>
      </c>
      <c r="AC449" s="56"/>
      <c r="AD449" s="23"/>
    </row>
    <row r="450" spans="1:30" s="14" customFormat="1">
      <c r="A450" s="81" t="s">
        <v>710</v>
      </c>
      <c r="B450" s="26">
        <f>22097.9898/2</f>
        <v>11048.9949</v>
      </c>
      <c r="C450" s="134">
        <f>ROUND(B450/12,2)</f>
        <v>920.75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>
        <v>1</v>
      </c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7"/>
      <c r="AA450" s="37"/>
      <c r="AB450" s="37"/>
      <c r="AC450" s="56"/>
      <c r="AD450" s="23"/>
    </row>
    <row r="451" spans="1:30" s="14" customFormat="1">
      <c r="A451" s="82"/>
      <c r="B451" s="67"/>
      <c r="C451" s="134"/>
      <c r="D451" s="36">
        <f t="shared" ref="D451:AB451" si="797">$C450*D450</f>
        <v>0</v>
      </c>
      <c r="E451" s="36">
        <f t="shared" si="797"/>
        <v>0</v>
      </c>
      <c r="F451" s="36">
        <f t="shared" si="797"/>
        <v>0</v>
      </c>
      <c r="G451" s="36">
        <f t="shared" si="797"/>
        <v>0</v>
      </c>
      <c r="H451" s="36">
        <f t="shared" si="797"/>
        <v>0</v>
      </c>
      <c r="I451" s="36">
        <f t="shared" si="797"/>
        <v>0</v>
      </c>
      <c r="J451" s="36">
        <f t="shared" si="797"/>
        <v>0</v>
      </c>
      <c r="K451" s="36">
        <f t="shared" si="797"/>
        <v>0</v>
      </c>
      <c r="L451" s="36">
        <f t="shared" si="797"/>
        <v>0</v>
      </c>
      <c r="M451" s="36">
        <f t="shared" si="797"/>
        <v>0</v>
      </c>
      <c r="N451" s="36">
        <f t="shared" si="797"/>
        <v>920.75</v>
      </c>
      <c r="O451" s="36">
        <f t="shared" si="797"/>
        <v>0</v>
      </c>
      <c r="P451" s="36">
        <f t="shared" si="797"/>
        <v>0</v>
      </c>
      <c r="Q451" s="36">
        <f t="shared" si="797"/>
        <v>0</v>
      </c>
      <c r="R451" s="36">
        <f t="shared" si="797"/>
        <v>0</v>
      </c>
      <c r="S451" s="36">
        <f t="shared" si="797"/>
        <v>0</v>
      </c>
      <c r="T451" s="36">
        <f t="shared" si="797"/>
        <v>0</v>
      </c>
      <c r="U451" s="36">
        <f t="shared" si="797"/>
        <v>0</v>
      </c>
      <c r="V451" s="36">
        <f t="shared" si="797"/>
        <v>0</v>
      </c>
      <c r="W451" s="36">
        <f t="shared" si="797"/>
        <v>0</v>
      </c>
      <c r="X451" s="36">
        <f t="shared" si="797"/>
        <v>0</v>
      </c>
      <c r="Y451" s="36">
        <f t="shared" si="797"/>
        <v>0</v>
      </c>
      <c r="Z451" s="36">
        <f t="shared" si="797"/>
        <v>0</v>
      </c>
      <c r="AA451" s="36">
        <f t="shared" si="797"/>
        <v>0</v>
      </c>
      <c r="AB451" s="36">
        <f t="shared" si="797"/>
        <v>0</v>
      </c>
      <c r="AC451" s="56"/>
      <c r="AD451" s="23"/>
    </row>
    <row r="452" spans="1:30" s="14" customFormat="1">
      <c r="A452" s="81" t="s">
        <v>711</v>
      </c>
      <c r="B452" s="26">
        <f>32845828.5029/2</f>
        <v>16422914.25145</v>
      </c>
      <c r="C452" s="134">
        <f>ROUND(B452/12,2)</f>
        <v>1368576.19</v>
      </c>
      <c r="D452" s="35">
        <v>1.6299999999999999E-2</v>
      </c>
      <c r="E452" s="35">
        <v>0.14269999999999999</v>
      </c>
      <c r="F452" s="35">
        <v>5.8900000000000001E-2</v>
      </c>
      <c r="G452" s="35">
        <v>7.6200000000000004E-2</v>
      </c>
      <c r="H452" s="35">
        <v>3.9600000000000003E-2</v>
      </c>
      <c r="I452" s="35">
        <v>0.12470000000000001</v>
      </c>
      <c r="J452" s="35">
        <v>2.0400000000000001E-2</v>
      </c>
      <c r="K452" s="35">
        <v>3.1199999999999999E-2</v>
      </c>
      <c r="L452" s="35">
        <v>1.6199999999999999E-2</v>
      </c>
      <c r="M452" s="35">
        <v>2.53E-2</v>
      </c>
      <c r="N452" s="35">
        <v>0.14849999999999999</v>
      </c>
      <c r="O452" s="35">
        <v>2.2599999999999999E-2</v>
      </c>
      <c r="P452" s="35">
        <v>0</v>
      </c>
      <c r="Q452" s="35">
        <v>3.78E-2</v>
      </c>
      <c r="R452" s="35">
        <v>1.8100000000000002E-2</v>
      </c>
      <c r="S452" s="35">
        <v>4.1000000000000003E-3</v>
      </c>
      <c r="T452" s="35">
        <v>5.04E-2</v>
      </c>
      <c r="U452" s="35">
        <v>1.7500000000000002E-2</v>
      </c>
      <c r="V452" s="35">
        <v>3.6200000000000003E-2</v>
      </c>
      <c r="W452" s="35">
        <v>4.8500000000000001E-2</v>
      </c>
      <c r="X452" s="35">
        <v>6.1600000000000002E-2</v>
      </c>
      <c r="Y452" s="35">
        <v>2.5000000000000001E-3</v>
      </c>
      <c r="Z452" s="4">
        <v>0</v>
      </c>
      <c r="AA452" s="4">
        <v>6.9999999999999999E-4</v>
      </c>
      <c r="AB452" s="4">
        <v>0</v>
      </c>
      <c r="AC452" s="56"/>
      <c r="AD452" s="23"/>
    </row>
    <row r="453" spans="1:30" s="14" customFormat="1">
      <c r="A453" s="82"/>
      <c r="B453" s="67"/>
      <c r="C453" s="134"/>
      <c r="D453" s="36">
        <f t="shared" ref="D453:AB453" si="798">$C452*D452</f>
        <v>22307.791896999996</v>
      </c>
      <c r="E453" s="36">
        <f t="shared" si="798"/>
        <v>195295.82231299998</v>
      </c>
      <c r="F453" s="36">
        <f t="shared" si="798"/>
        <v>80609.137590999992</v>
      </c>
      <c r="G453" s="36">
        <f t="shared" si="798"/>
        <v>104285.505678</v>
      </c>
      <c r="H453" s="36">
        <f t="shared" si="798"/>
        <v>54195.617124000004</v>
      </c>
      <c r="I453" s="36">
        <f t="shared" si="798"/>
        <v>170661.450893</v>
      </c>
      <c r="J453" s="36">
        <f t="shared" si="798"/>
        <v>27918.954276</v>
      </c>
      <c r="K453" s="36">
        <f t="shared" si="798"/>
        <v>42699.577127999997</v>
      </c>
      <c r="L453" s="36">
        <f t="shared" si="798"/>
        <v>22170.934277999997</v>
      </c>
      <c r="M453" s="36">
        <f t="shared" si="798"/>
        <v>34624.977607000001</v>
      </c>
      <c r="N453" s="36">
        <f t="shared" si="798"/>
        <v>203233.56421499999</v>
      </c>
      <c r="O453" s="36">
        <f t="shared" si="798"/>
        <v>30929.821893999997</v>
      </c>
      <c r="P453" s="36">
        <f t="shared" si="798"/>
        <v>0</v>
      </c>
      <c r="Q453" s="36">
        <f t="shared" si="798"/>
        <v>51732.179982000001</v>
      </c>
      <c r="R453" s="36">
        <f t="shared" si="798"/>
        <v>24771.229039000002</v>
      </c>
      <c r="S453" s="36">
        <f t="shared" si="798"/>
        <v>5611.1623790000003</v>
      </c>
      <c r="T453" s="36">
        <f t="shared" si="798"/>
        <v>68976.239975999997</v>
      </c>
      <c r="U453" s="36">
        <f t="shared" si="798"/>
        <v>23950.083325</v>
      </c>
      <c r="V453" s="36">
        <f t="shared" si="798"/>
        <v>49542.458078000003</v>
      </c>
      <c r="W453" s="36">
        <f t="shared" si="798"/>
        <v>66375.945215</v>
      </c>
      <c r="X453" s="36">
        <f t="shared" si="798"/>
        <v>84304.293304000006</v>
      </c>
      <c r="Y453" s="36">
        <f t="shared" si="798"/>
        <v>3421.4404749999999</v>
      </c>
      <c r="Z453" s="36">
        <f t="shared" si="798"/>
        <v>0</v>
      </c>
      <c r="AA453" s="36">
        <f t="shared" si="798"/>
        <v>958.003333</v>
      </c>
      <c r="AB453" s="36">
        <f t="shared" si="798"/>
        <v>0</v>
      </c>
      <c r="AC453" s="56"/>
      <c r="AD453" s="23"/>
    </row>
    <row r="454" spans="1:30" s="14" customFormat="1">
      <c r="A454" s="81" t="s">
        <v>712</v>
      </c>
      <c r="B454" s="26">
        <f>32845828.5029/2</f>
        <v>16422914.25145</v>
      </c>
      <c r="C454" s="134">
        <f>ROUND(B454/12,2)</f>
        <v>1368576.19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>
        <v>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7"/>
      <c r="AA454" s="37"/>
      <c r="AB454" s="37"/>
      <c r="AC454" s="56"/>
      <c r="AD454" s="23"/>
    </row>
    <row r="455" spans="1:30" s="14" customFormat="1">
      <c r="A455" s="82"/>
      <c r="B455" s="67"/>
      <c r="C455" s="134"/>
      <c r="D455" s="36">
        <f t="shared" ref="D455:AB455" si="799">$C454*D454</f>
        <v>0</v>
      </c>
      <c r="E455" s="36">
        <f t="shared" si="799"/>
        <v>0</v>
      </c>
      <c r="F455" s="36">
        <f t="shared" si="799"/>
        <v>0</v>
      </c>
      <c r="G455" s="36">
        <f t="shared" si="799"/>
        <v>0</v>
      </c>
      <c r="H455" s="36">
        <f t="shared" si="799"/>
        <v>0</v>
      </c>
      <c r="I455" s="36">
        <f t="shared" si="799"/>
        <v>0</v>
      </c>
      <c r="J455" s="36">
        <f t="shared" si="799"/>
        <v>0</v>
      </c>
      <c r="K455" s="36">
        <f t="shared" si="799"/>
        <v>0</v>
      </c>
      <c r="L455" s="36">
        <f t="shared" si="799"/>
        <v>0</v>
      </c>
      <c r="M455" s="36">
        <f t="shared" si="799"/>
        <v>0</v>
      </c>
      <c r="N455" s="36">
        <f t="shared" si="799"/>
        <v>1368576.19</v>
      </c>
      <c r="O455" s="36">
        <f t="shared" si="799"/>
        <v>0</v>
      </c>
      <c r="P455" s="36">
        <f t="shared" si="799"/>
        <v>0</v>
      </c>
      <c r="Q455" s="36">
        <f t="shared" si="799"/>
        <v>0</v>
      </c>
      <c r="R455" s="36">
        <f t="shared" si="799"/>
        <v>0</v>
      </c>
      <c r="S455" s="36">
        <f t="shared" si="799"/>
        <v>0</v>
      </c>
      <c r="T455" s="36">
        <f t="shared" si="799"/>
        <v>0</v>
      </c>
      <c r="U455" s="36">
        <f t="shared" si="799"/>
        <v>0</v>
      </c>
      <c r="V455" s="36">
        <f t="shared" si="799"/>
        <v>0</v>
      </c>
      <c r="W455" s="36">
        <f t="shared" si="799"/>
        <v>0</v>
      </c>
      <c r="X455" s="36">
        <f t="shared" si="799"/>
        <v>0</v>
      </c>
      <c r="Y455" s="36">
        <f t="shared" si="799"/>
        <v>0</v>
      </c>
      <c r="Z455" s="36">
        <f t="shared" si="799"/>
        <v>0</v>
      </c>
      <c r="AA455" s="36">
        <f t="shared" si="799"/>
        <v>0</v>
      </c>
      <c r="AB455" s="36">
        <f t="shared" si="799"/>
        <v>0</v>
      </c>
      <c r="AC455" s="56"/>
      <c r="AD455" s="23"/>
    </row>
    <row r="456" spans="1:30" s="14" customFormat="1">
      <c r="A456" s="81" t="s">
        <v>713</v>
      </c>
      <c r="B456" s="26">
        <f>510731.5552/2</f>
        <v>255365.7776</v>
      </c>
      <c r="C456" s="134">
        <f>ROUND(B456/12,2)</f>
        <v>21280.48</v>
      </c>
      <c r="D456" s="35">
        <v>1.6299999999999999E-2</v>
      </c>
      <c r="E456" s="35">
        <v>0.14269999999999999</v>
      </c>
      <c r="F456" s="35">
        <v>5.8900000000000001E-2</v>
      </c>
      <c r="G456" s="35">
        <v>7.6200000000000004E-2</v>
      </c>
      <c r="H456" s="35">
        <v>3.9600000000000003E-2</v>
      </c>
      <c r="I456" s="35">
        <v>0.12470000000000001</v>
      </c>
      <c r="J456" s="35">
        <v>2.0400000000000001E-2</v>
      </c>
      <c r="K456" s="35">
        <v>3.1199999999999999E-2</v>
      </c>
      <c r="L456" s="35">
        <v>1.6199999999999999E-2</v>
      </c>
      <c r="M456" s="35">
        <v>2.53E-2</v>
      </c>
      <c r="N456" s="35">
        <v>0.14849999999999999</v>
      </c>
      <c r="O456" s="35">
        <v>2.2599999999999999E-2</v>
      </c>
      <c r="P456" s="35">
        <v>0</v>
      </c>
      <c r="Q456" s="35">
        <v>3.78E-2</v>
      </c>
      <c r="R456" s="35">
        <v>1.8100000000000002E-2</v>
      </c>
      <c r="S456" s="35">
        <v>4.1000000000000003E-3</v>
      </c>
      <c r="T456" s="35">
        <v>5.04E-2</v>
      </c>
      <c r="U456" s="35">
        <v>1.7500000000000002E-2</v>
      </c>
      <c r="V456" s="35">
        <v>3.6200000000000003E-2</v>
      </c>
      <c r="W456" s="35">
        <v>4.8500000000000001E-2</v>
      </c>
      <c r="X456" s="35">
        <v>6.1600000000000002E-2</v>
      </c>
      <c r="Y456" s="35">
        <v>2.5000000000000001E-3</v>
      </c>
      <c r="Z456" s="4">
        <v>0</v>
      </c>
      <c r="AA456" s="4">
        <v>6.9999999999999999E-4</v>
      </c>
      <c r="AB456" s="4">
        <v>0</v>
      </c>
      <c r="AC456" s="56"/>
      <c r="AD456" s="23"/>
    </row>
    <row r="457" spans="1:30" s="14" customFormat="1">
      <c r="A457" s="82"/>
      <c r="B457" s="67"/>
      <c r="C457" s="134"/>
      <c r="D457" s="36">
        <f t="shared" ref="D457:AB457" si="800">$C456*D456</f>
        <v>346.87182399999995</v>
      </c>
      <c r="E457" s="36">
        <f t="shared" si="800"/>
        <v>3036.7244959999998</v>
      </c>
      <c r="F457" s="36">
        <f t="shared" si="800"/>
        <v>1253.4202720000001</v>
      </c>
      <c r="G457" s="36">
        <f t="shared" si="800"/>
        <v>1621.572576</v>
      </c>
      <c r="H457" s="36">
        <f t="shared" si="800"/>
        <v>842.70700800000009</v>
      </c>
      <c r="I457" s="36">
        <f t="shared" si="800"/>
        <v>2653.6758559999998</v>
      </c>
      <c r="J457" s="36">
        <f t="shared" si="800"/>
        <v>434.12179200000003</v>
      </c>
      <c r="K457" s="36">
        <f t="shared" si="800"/>
        <v>663.95097599999997</v>
      </c>
      <c r="L457" s="36">
        <f t="shared" si="800"/>
        <v>344.74377599999997</v>
      </c>
      <c r="M457" s="36">
        <f t="shared" si="800"/>
        <v>538.39614399999994</v>
      </c>
      <c r="N457" s="36">
        <f t="shared" si="800"/>
        <v>3160.1512799999996</v>
      </c>
      <c r="O457" s="36">
        <f t="shared" si="800"/>
        <v>480.93884799999995</v>
      </c>
      <c r="P457" s="36">
        <f t="shared" si="800"/>
        <v>0</v>
      </c>
      <c r="Q457" s="36">
        <f t="shared" si="800"/>
        <v>804.40214400000002</v>
      </c>
      <c r="R457" s="36">
        <f t="shared" si="800"/>
        <v>385.17668800000001</v>
      </c>
      <c r="S457" s="36">
        <f t="shared" si="800"/>
        <v>87.24996800000001</v>
      </c>
      <c r="T457" s="36">
        <f t="shared" si="800"/>
        <v>1072.536192</v>
      </c>
      <c r="U457" s="36">
        <f t="shared" si="800"/>
        <v>372.40840000000003</v>
      </c>
      <c r="V457" s="36">
        <f t="shared" si="800"/>
        <v>770.35337600000003</v>
      </c>
      <c r="W457" s="36">
        <f t="shared" si="800"/>
        <v>1032.10328</v>
      </c>
      <c r="X457" s="36">
        <f t="shared" si="800"/>
        <v>1310.8775680000001</v>
      </c>
      <c r="Y457" s="36">
        <f t="shared" si="800"/>
        <v>53.2012</v>
      </c>
      <c r="Z457" s="36">
        <f t="shared" si="800"/>
        <v>0</v>
      </c>
      <c r="AA457" s="36">
        <f t="shared" si="800"/>
        <v>14.896336</v>
      </c>
      <c r="AB457" s="36">
        <f t="shared" si="800"/>
        <v>0</v>
      </c>
      <c r="AC457" s="56"/>
      <c r="AD457" s="23"/>
    </row>
    <row r="458" spans="1:30" s="14" customFormat="1">
      <c r="A458" s="81" t="s">
        <v>714</v>
      </c>
      <c r="B458" s="26">
        <f>510731.5552/2</f>
        <v>255365.7776</v>
      </c>
      <c r="C458" s="134">
        <f>ROUND(B458/12,2)</f>
        <v>21280.48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>
        <v>1</v>
      </c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7"/>
      <c r="AA458" s="37"/>
      <c r="AB458" s="37"/>
      <c r="AC458" s="56"/>
      <c r="AD458" s="23"/>
    </row>
    <row r="459" spans="1:30" s="14" customFormat="1">
      <c r="A459" s="82"/>
      <c r="B459" s="67"/>
      <c r="C459" s="134"/>
      <c r="D459" s="36">
        <f t="shared" ref="D459:AB459" si="801">$C458*D458</f>
        <v>0</v>
      </c>
      <c r="E459" s="36">
        <f t="shared" si="801"/>
        <v>0</v>
      </c>
      <c r="F459" s="36">
        <f t="shared" si="801"/>
        <v>0</v>
      </c>
      <c r="G459" s="36">
        <f t="shared" si="801"/>
        <v>0</v>
      </c>
      <c r="H459" s="36">
        <f t="shared" si="801"/>
        <v>0</v>
      </c>
      <c r="I459" s="36">
        <f t="shared" si="801"/>
        <v>0</v>
      </c>
      <c r="J459" s="36">
        <f t="shared" si="801"/>
        <v>0</v>
      </c>
      <c r="K459" s="36">
        <f t="shared" si="801"/>
        <v>0</v>
      </c>
      <c r="L459" s="36">
        <f t="shared" si="801"/>
        <v>0</v>
      </c>
      <c r="M459" s="36">
        <f t="shared" si="801"/>
        <v>0</v>
      </c>
      <c r="N459" s="36">
        <f t="shared" si="801"/>
        <v>21280.48</v>
      </c>
      <c r="O459" s="36">
        <f t="shared" si="801"/>
        <v>0</v>
      </c>
      <c r="P459" s="36">
        <f t="shared" si="801"/>
        <v>0</v>
      </c>
      <c r="Q459" s="36">
        <f t="shared" si="801"/>
        <v>0</v>
      </c>
      <c r="R459" s="36">
        <f t="shared" si="801"/>
        <v>0</v>
      </c>
      <c r="S459" s="36">
        <f t="shared" si="801"/>
        <v>0</v>
      </c>
      <c r="T459" s="36">
        <f t="shared" si="801"/>
        <v>0</v>
      </c>
      <c r="U459" s="36">
        <f t="shared" si="801"/>
        <v>0</v>
      </c>
      <c r="V459" s="36">
        <f t="shared" si="801"/>
        <v>0</v>
      </c>
      <c r="W459" s="36">
        <f t="shared" si="801"/>
        <v>0</v>
      </c>
      <c r="X459" s="36">
        <f t="shared" si="801"/>
        <v>0</v>
      </c>
      <c r="Y459" s="36">
        <f t="shared" si="801"/>
        <v>0</v>
      </c>
      <c r="Z459" s="36">
        <f t="shared" si="801"/>
        <v>0</v>
      </c>
      <c r="AA459" s="36">
        <f t="shared" si="801"/>
        <v>0</v>
      </c>
      <c r="AB459" s="36">
        <f t="shared" si="801"/>
        <v>0</v>
      </c>
      <c r="AC459" s="56"/>
      <c r="AD459" s="23"/>
    </row>
    <row r="460" spans="1:30" s="14" customFormat="1">
      <c r="A460" s="13" t="s">
        <v>50</v>
      </c>
      <c r="B460" s="27">
        <f>SUM(B204:B458)</f>
        <v>520564025.71649981</v>
      </c>
      <c r="C460" s="27">
        <f>SUM(C204:C458)</f>
        <v>43380335.489999987</v>
      </c>
      <c r="D460" s="6">
        <f>D205+D207+D209+D211+D213+D215+D217+D219+D221+D223+D225+D227+D229+D231+D233+D235+D237+D239+D241+D243+D245+D247+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</f>
        <v>279289.69169699994</v>
      </c>
      <c r="E460" s="6">
        <f t="shared" ref="E460:AB460" si="802">E205+E207+E209+E211+E213+E215+E217+E219+E221+E223+E225+E227+E229+E231+E233+E235+E237+E239+E241+E243+E245+E247+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</f>
        <v>2759434.0338129997</v>
      </c>
      <c r="F460" s="6">
        <f t="shared" si="802"/>
        <v>5026354.9942729995</v>
      </c>
      <c r="G460" s="6">
        <f t="shared" si="802"/>
        <v>1252973.4546780002</v>
      </c>
      <c r="H460" s="6">
        <f t="shared" si="802"/>
        <v>1062432.166487</v>
      </c>
      <c r="I460" s="6">
        <f t="shared" si="802"/>
        <v>2050469.6823930002</v>
      </c>
      <c r="J460" s="6">
        <f t="shared" si="802"/>
        <v>336379.38000300009</v>
      </c>
      <c r="K460" s="6">
        <f t="shared" si="802"/>
        <v>519530.03450300003</v>
      </c>
      <c r="L460" s="6">
        <f t="shared" si="802"/>
        <v>280711.23508999997</v>
      </c>
      <c r="M460" s="6">
        <f t="shared" si="802"/>
        <v>442254.57075300004</v>
      </c>
      <c r="N460" s="6">
        <f t="shared" si="802"/>
        <v>23595169.839861002</v>
      </c>
      <c r="O460" s="6">
        <f t="shared" si="802"/>
        <v>372326.385282</v>
      </c>
      <c r="P460" s="6">
        <f t="shared" si="802"/>
        <v>328.25925599999999</v>
      </c>
      <c r="Q460" s="6">
        <f t="shared" si="802"/>
        <v>634408.78602699994</v>
      </c>
      <c r="R460" s="6">
        <f t="shared" si="802"/>
        <v>314633.13975600002</v>
      </c>
      <c r="S460" s="6">
        <f t="shared" si="802"/>
        <v>68927.873090999987</v>
      </c>
      <c r="T460" s="6">
        <f t="shared" si="802"/>
        <v>867787.56470900006</v>
      </c>
      <c r="U460" s="6">
        <f t="shared" si="802"/>
        <v>287756.37082500005</v>
      </c>
      <c r="V460" s="6">
        <f t="shared" si="802"/>
        <v>1353080.193771</v>
      </c>
      <c r="W460" s="6">
        <f t="shared" si="802"/>
        <v>803231.95523400011</v>
      </c>
      <c r="X460" s="6">
        <f t="shared" si="802"/>
        <v>1019940.68994</v>
      </c>
      <c r="Y460" s="6">
        <f t="shared" si="802"/>
        <v>41108.052975000006</v>
      </c>
      <c r="Z460" s="6">
        <f t="shared" si="802"/>
        <v>279.98583599999995</v>
      </c>
      <c r="AA460" s="6">
        <f t="shared" si="802"/>
        <v>11527.149747000001</v>
      </c>
      <c r="AB460" s="6">
        <f t="shared" si="802"/>
        <v>0</v>
      </c>
      <c r="AC460" s="56"/>
      <c r="AD460" s="23"/>
    </row>
    <row r="461" spans="1:30" s="14" customFormat="1">
      <c r="A461" s="31"/>
      <c r="B461" s="27">
        <f>B460-B462</f>
        <v>517324245.06649983</v>
      </c>
      <c r="C461" s="27">
        <f>C460-C462</f>
        <v>43110353.769999988</v>
      </c>
      <c r="D461" s="2" t="s">
        <v>85</v>
      </c>
      <c r="E461" s="6"/>
      <c r="F461" s="1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19"/>
      <c r="U461" s="19"/>
      <c r="V461" s="19"/>
      <c r="W461" s="19"/>
      <c r="X461" s="19"/>
      <c r="Y461" s="19"/>
      <c r="Z461" s="19"/>
      <c r="AA461" s="19"/>
      <c r="AB461" s="19"/>
      <c r="AC461" s="56"/>
      <c r="AD461" s="23"/>
    </row>
    <row r="462" spans="1:30" s="14" customFormat="1">
      <c r="A462" s="20"/>
      <c r="B462" s="169">
        <v>3239780.65</v>
      </c>
      <c r="C462" s="169">
        <v>269981.71999999997</v>
      </c>
      <c r="D462" s="2" t="s">
        <v>608</v>
      </c>
      <c r="E462" s="22"/>
      <c r="F462" s="12"/>
      <c r="G462" s="11"/>
      <c r="H462" s="12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56"/>
      <c r="AD462" s="23"/>
    </row>
    <row r="463" spans="1:30" s="14" customFormat="1">
      <c r="A463" s="20"/>
      <c r="B463" s="149"/>
      <c r="C463" s="149"/>
      <c r="D463" s="2"/>
      <c r="E463" s="22"/>
      <c r="F463" s="12"/>
      <c r="G463" s="11"/>
      <c r="H463" s="12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56"/>
      <c r="AD463" s="23"/>
    </row>
    <row r="464" spans="1:30" s="14" customFormat="1">
      <c r="A464" s="31"/>
      <c r="B464" s="6"/>
      <c r="C464" s="158"/>
      <c r="D464" s="19"/>
      <c r="E464" s="19"/>
      <c r="F464" s="12"/>
      <c r="G464" s="12"/>
      <c r="H464" s="12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56"/>
      <c r="AD464" s="23"/>
    </row>
    <row r="465" spans="1:30" s="14" customFormat="1" ht="13.5" thickBot="1">
      <c r="A465" s="64" t="s">
        <v>86</v>
      </c>
      <c r="B465" s="65"/>
      <c r="C465" s="157"/>
      <c r="D465" s="65"/>
      <c r="E465" s="6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56"/>
      <c r="AD465" s="23"/>
    </row>
    <row r="466" spans="1:30" s="14" customFormat="1" ht="13.5" thickBot="1">
      <c r="A466" s="93" t="s">
        <v>1</v>
      </c>
      <c r="B466" s="94" t="s">
        <v>2</v>
      </c>
      <c r="C466" s="129" t="s">
        <v>3</v>
      </c>
      <c r="D466" s="219" t="s">
        <v>4</v>
      </c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103"/>
      <c r="AA466" s="103"/>
      <c r="AB466" s="103"/>
      <c r="AC466" s="56"/>
      <c r="AD466" s="23"/>
    </row>
    <row r="467" spans="1:30" s="14" customFormat="1">
      <c r="A467" s="95" t="s">
        <v>5</v>
      </c>
      <c r="B467" s="96" t="s">
        <v>6</v>
      </c>
      <c r="C467" s="130" t="s">
        <v>6</v>
      </c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6" t="s">
        <v>7</v>
      </c>
      <c r="AA467" s="96"/>
      <c r="AB467" s="96"/>
      <c r="AC467" s="56"/>
      <c r="AD467" s="23"/>
    </row>
    <row r="468" spans="1:30" s="14" customFormat="1">
      <c r="A468" s="95" t="s">
        <v>8</v>
      </c>
      <c r="B468" s="96" t="s">
        <v>9</v>
      </c>
      <c r="C468" s="130" t="s">
        <v>9</v>
      </c>
      <c r="D468" s="100" t="s">
        <v>10</v>
      </c>
      <c r="E468" s="96" t="s">
        <v>11</v>
      </c>
      <c r="F468" s="96" t="s">
        <v>12</v>
      </c>
      <c r="G468" s="96" t="s">
        <v>13</v>
      </c>
      <c r="H468" s="96" t="s">
        <v>14</v>
      </c>
      <c r="I468" s="96" t="s">
        <v>15</v>
      </c>
      <c r="J468" s="96" t="s">
        <v>16</v>
      </c>
      <c r="K468" s="96" t="s">
        <v>17</v>
      </c>
      <c r="L468" s="96" t="s">
        <v>18</v>
      </c>
      <c r="M468" s="96" t="s">
        <v>19</v>
      </c>
      <c r="N468" s="96" t="s">
        <v>20</v>
      </c>
      <c r="O468" s="96" t="s">
        <v>169</v>
      </c>
      <c r="P468" s="96" t="s">
        <v>21</v>
      </c>
      <c r="Q468" s="96" t="s">
        <v>22</v>
      </c>
      <c r="R468" s="96" t="s">
        <v>23</v>
      </c>
      <c r="S468" s="96" t="s">
        <v>24</v>
      </c>
      <c r="T468" s="96" t="s">
        <v>25</v>
      </c>
      <c r="U468" s="96" t="s">
        <v>26</v>
      </c>
      <c r="V468" s="96" t="s">
        <v>27</v>
      </c>
      <c r="W468" s="96" t="s">
        <v>28</v>
      </c>
      <c r="X468" s="96" t="s">
        <v>29</v>
      </c>
      <c r="Y468" s="96" t="s">
        <v>30</v>
      </c>
      <c r="Z468" s="96" t="s">
        <v>31</v>
      </c>
      <c r="AA468" s="96" t="s">
        <v>484</v>
      </c>
      <c r="AB468" s="96" t="s">
        <v>467</v>
      </c>
      <c r="AC468" s="56"/>
      <c r="AD468" s="23"/>
    </row>
    <row r="469" spans="1:30" s="14" customFormat="1">
      <c r="A469" s="95"/>
      <c r="B469" s="98"/>
      <c r="C469" s="195" t="s">
        <v>698</v>
      </c>
      <c r="D469" s="10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56"/>
      <c r="AD469" s="23"/>
    </row>
    <row r="470" spans="1:30" s="14" customFormat="1">
      <c r="A470" s="78" t="s">
        <v>87</v>
      </c>
      <c r="B470" s="196">
        <v>1471408.49</v>
      </c>
      <c r="C470" s="134">
        <f>ROUND(B470/12,2)</f>
        <v>122617.37</v>
      </c>
      <c r="D470" s="4">
        <v>1.3599999999999999E-2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>
        <v>0.47760000000000002</v>
      </c>
      <c r="R470" s="4"/>
      <c r="S470" s="4"/>
      <c r="T470" s="4"/>
      <c r="U470" s="4"/>
      <c r="V470" s="4"/>
      <c r="W470" s="4"/>
      <c r="X470" s="4">
        <v>0.50880000000000003</v>
      </c>
      <c r="Y470" s="4"/>
      <c r="Z470" s="4"/>
      <c r="AA470" s="4"/>
      <c r="AB470" s="4"/>
      <c r="AC470" s="56"/>
      <c r="AD470" s="23"/>
    </row>
    <row r="471" spans="1:30" s="14" customFormat="1">
      <c r="A471" s="79"/>
      <c r="B471" s="9"/>
      <c r="C471" s="134"/>
      <c r="D471" s="5">
        <f t="shared" ref="D471" si="803">$C470*D470</f>
        <v>1667.5962319999999</v>
      </c>
      <c r="E471" s="5">
        <f t="shared" ref="E471" si="804">$C470*E470</f>
        <v>0</v>
      </c>
      <c r="F471" s="5">
        <f t="shared" ref="F471:AB471" si="805">$C470*F470</f>
        <v>0</v>
      </c>
      <c r="G471" s="5">
        <f t="shared" si="805"/>
        <v>0</v>
      </c>
      <c r="H471" s="5">
        <f t="shared" si="805"/>
        <v>0</v>
      </c>
      <c r="I471" s="5">
        <f t="shared" si="805"/>
        <v>0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si="805"/>
        <v>0</v>
      </c>
      <c r="N471" s="5">
        <f t="shared" si="805"/>
        <v>0</v>
      </c>
      <c r="O471" s="5">
        <f t="shared" si="805"/>
        <v>0</v>
      </c>
      <c r="P471" s="5">
        <f t="shared" si="805"/>
        <v>0</v>
      </c>
      <c r="Q471" s="5">
        <f t="shared" si="805"/>
        <v>58562.055912000003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62387.717856000003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6"/>
      <c r="AD471" s="23"/>
    </row>
    <row r="472" spans="1:30" s="14" customFormat="1">
      <c r="A472" s="78" t="s">
        <v>88</v>
      </c>
      <c r="B472" s="197">
        <v>606302.85</v>
      </c>
      <c r="C472" s="134">
        <f>ROUND(B472/12,2)</f>
        <v>50525.24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>
        <v>0.5111</v>
      </c>
      <c r="R472" s="4"/>
      <c r="S472" s="4"/>
      <c r="T472" s="4"/>
      <c r="U472" s="4"/>
      <c r="V472" s="4"/>
      <c r="W472" s="4"/>
      <c r="X472" s="4">
        <v>0.45960000000000001</v>
      </c>
      <c r="Y472" s="4">
        <v>2.93E-2</v>
      </c>
      <c r="Z472" s="4"/>
      <c r="AA472" s="4"/>
      <c r="AB472" s="4"/>
      <c r="AC472" s="56"/>
      <c r="AD472" s="23"/>
    </row>
    <row r="473" spans="1:30" s="14" customFormat="1">
      <c r="A473" s="79"/>
      <c r="B473" s="9"/>
      <c r="C473" s="134"/>
      <c r="D473" s="5">
        <f t="shared" ref="D473" si="806">$C472*D472</f>
        <v>0</v>
      </c>
      <c r="E473" s="5">
        <f t="shared" ref="E473" si="807">$C472*E472</f>
        <v>0</v>
      </c>
      <c r="F473" s="5">
        <f t="shared" ref="F473:AB473" si="808">$C472*F472</f>
        <v>0</v>
      </c>
      <c r="G473" s="5">
        <f t="shared" si="808"/>
        <v>0</v>
      </c>
      <c r="H473" s="5">
        <f t="shared" si="808"/>
        <v>0</v>
      </c>
      <c r="I473" s="5">
        <f t="shared" si="808"/>
        <v>0</v>
      </c>
      <c r="J473" s="5">
        <f t="shared" si="808"/>
        <v>0</v>
      </c>
      <c r="K473" s="5">
        <f t="shared" si="808"/>
        <v>0</v>
      </c>
      <c r="L473" s="5">
        <f t="shared" si="808"/>
        <v>0</v>
      </c>
      <c r="M473" s="5">
        <f t="shared" si="808"/>
        <v>0</v>
      </c>
      <c r="N473" s="5">
        <f t="shared" si="808"/>
        <v>0</v>
      </c>
      <c r="O473" s="5">
        <f t="shared" si="808"/>
        <v>0</v>
      </c>
      <c r="P473" s="5">
        <f t="shared" si="808"/>
        <v>0</v>
      </c>
      <c r="Q473" s="5">
        <f t="shared" si="808"/>
        <v>25823.450163999998</v>
      </c>
      <c r="R473" s="5">
        <f t="shared" si="808"/>
        <v>0</v>
      </c>
      <c r="S473" s="5">
        <f t="shared" si="808"/>
        <v>0</v>
      </c>
      <c r="T473" s="5">
        <f t="shared" si="808"/>
        <v>0</v>
      </c>
      <c r="U473" s="5">
        <f t="shared" si="808"/>
        <v>0</v>
      </c>
      <c r="V473" s="5">
        <f t="shared" si="808"/>
        <v>0</v>
      </c>
      <c r="W473" s="5">
        <f t="shared" si="808"/>
        <v>0</v>
      </c>
      <c r="X473" s="5">
        <f t="shared" si="808"/>
        <v>23221.400303999999</v>
      </c>
      <c r="Y473" s="5">
        <f t="shared" si="808"/>
        <v>1480.3895319999999</v>
      </c>
      <c r="Z473" s="5">
        <f t="shared" si="808"/>
        <v>0</v>
      </c>
      <c r="AA473" s="5">
        <f t="shared" si="808"/>
        <v>0</v>
      </c>
      <c r="AB473" s="5">
        <f t="shared" si="808"/>
        <v>0</v>
      </c>
      <c r="AC473" s="56"/>
      <c r="AD473" s="23"/>
    </row>
    <row r="474" spans="1:30" s="14" customFormat="1">
      <c r="A474" s="78" t="s">
        <v>89</v>
      </c>
      <c r="B474" s="197">
        <v>6495228.9000000004</v>
      </c>
      <c r="C474" s="134">
        <f>ROUND(B474/12,2)</f>
        <v>541269.07999999996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>
        <v>0.73450000000000004</v>
      </c>
      <c r="R474" s="4"/>
      <c r="S474" s="4"/>
      <c r="T474" s="4"/>
      <c r="U474" s="4"/>
      <c r="V474" s="4"/>
      <c r="W474" s="4"/>
      <c r="X474" s="4">
        <v>0.21779999999999999</v>
      </c>
      <c r="Y474" s="4">
        <v>4.7699999999999999E-2</v>
      </c>
      <c r="Z474" s="4"/>
      <c r="AA474" s="4"/>
      <c r="AB474" s="4"/>
      <c r="AC474" s="56"/>
      <c r="AD474" s="23"/>
    </row>
    <row r="475" spans="1:30" s="14" customFormat="1">
      <c r="A475" s="79"/>
      <c r="B475" s="9"/>
      <c r="C475" s="134"/>
      <c r="D475" s="5">
        <f t="shared" ref="D475" si="809">$C474*D474</f>
        <v>0</v>
      </c>
      <c r="E475" s="5">
        <f t="shared" ref="E475" si="810">$C474*E474</f>
        <v>0</v>
      </c>
      <c r="F475" s="5">
        <f t="shared" ref="F475:AB475" si="811">$C474*F474</f>
        <v>0</v>
      </c>
      <c r="G475" s="5">
        <f t="shared" si="811"/>
        <v>0</v>
      </c>
      <c r="H475" s="5">
        <f t="shared" si="811"/>
        <v>0</v>
      </c>
      <c r="I475" s="5">
        <f t="shared" si="811"/>
        <v>0</v>
      </c>
      <c r="J475" s="5">
        <f t="shared" si="811"/>
        <v>0</v>
      </c>
      <c r="K475" s="5">
        <f t="shared" si="811"/>
        <v>0</v>
      </c>
      <c r="L475" s="5">
        <f t="shared" si="811"/>
        <v>0</v>
      </c>
      <c r="M475" s="5">
        <f t="shared" si="811"/>
        <v>0</v>
      </c>
      <c r="N475" s="5">
        <f t="shared" si="811"/>
        <v>0</v>
      </c>
      <c r="O475" s="5">
        <f t="shared" si="811"/>
        <v>0</v>
      </c>
      <c r="P475" s="5">
        <f t="shared" si="811"/>
        <v>0</v>
      </c>
      <c r="Q475" s="5">
        <f t="shared" si="811"/>
        <v>397562.13925999997</v>
      </c>
      <c r="R475" s="5">
        <f t="shared" si="811"/>
        <v>0</v>
      </c>
      <c r="S475" s="5">
        <f t="shared" si="811"/>
        <v>0</v>
      </c>
      <c r="T475" s="5">
        <f t="shared" si="811"/>
        <v>0</v>
      </c>
      <c r="U475" s="5">
        <f t="shared" si="811"/>
        <v>0</v>
      </c>
      <c r="V475" s="5">
        <f t="shared" si="811"/>
        <v>0</v>
      </c>
      <c r="W475" s="5">
        <f t="shared" si="811"/>
        <v>0</v>
      </c>
      <c r="X475" s="5">
        <f t="shared" si="811"/>
        <v>117888.40562399999</v>
      </c>
      <c r="Y475" s="5">
        <f t="shared" si="811"/>
        <v>25818.535115999999</v>
      </c>
      <c r="Z475" s="5">
        <f t="shared" si="811"/>
        <v>0</v>
      </c>
      <c r="AA475" s="5">
        <f t="shared" si="811"/>
        <v>0</v>
      </c>
      <c r="AB475" s="5">
        <f t="shared" si="811"/>
        <v>0</v>
      </c>
      <c r="AC475" s="56"/>
      <c r="AD475" s="23"/>
    </row>
    <row r="476" spans="1:30" s="14" customFormat="1">
      <c r="A476" s="78" t="s">
        <v>90</v>
      </c>
      <c r="B476" s="197">
        <v>1641524.64</v>
      </c>
      <c r="C476" s="134">
        <f t="shared" ref="C476:C534" si="812">ROUND(B476/12,2)</f>
        <v>136793.72</v>
      </c>
      <c r="D476" s="4">
        <v>0.47010000000000002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>
        <v>7.0400000000000004E-2</v>
      </c>
      <c r="R476" s="4"/>
      <c r="S476" s="4">
        <v>2.8E-3</v>
      </c>
      <c r="T476" s="4">
        <v>0.2336</v>
      </c>
      <c r="U476" s="4"/>
      <c r="V476" s="4"/>
      <c r="W476" s="4"/>
      <c r="X476" s="4">
        <v>0.22309999999999999</v>
      </c>
      <c r="Y476" s="4"/>
      <c r="Z476" s="4"/>
      <c r="AA476" s="4"/>
      <c r="AB476" s="4"/>
      <c r="AC476" s="56"/>
      <c r="AD476" s="23"/>
    </row>
    <row r="477" spans="1:30" s="14" customFormat="1">
      <c r="A477" s="79"/>
      <c r="B477" s="9"/>
      <c r="C477" s="134"/>
      <c r="D477" s="5">
        <f t="shared" ref="D477" si="813">$C476*D476</f>
        <v>64306.727772000006</v>
      </c>
      <c r="E477" s="5">
        <f t="shared" ref="E477" si="814">$C476*E476</f>
        <v>0</v>
      </c>
      <c r="F477" s="5">
        <f t="shared" ref="F477:AB477" si="815">$C476*F476</f>
        <v>0</v>
      </c>
      <c r="G477" s="5">
        <f t="shared" si="815"/>
        <v>0</v>
      </c>
      <c r="H477" s="5">
        <f t="shared" si="815"/>
        <v>0</v>
      </c>
      <c r="I477" s="5">
        <f t="shared" si="815"/>
        <v>0</v>
      </c>
      <c r="J477" s="5">
        <f t="shared" si="815"/>
        <v>0</v>
      </c>
      <c r="K477" s="5">
        <f t="shared" si="815"/>
        <v>0</v>
      </c>
      <c r="L477" s="5">
        <f t="shared" si="815"/>
        <v>0</v>
      </c>
      <c r="M477" s="5">
        <f t="shared" si="815"/>
        <v>0</v>
      </c>
      <c r="N477" s="5">
        <f t="shared" si="815"/>
        <v>0</v>
      </c>
      <c r="O477" s="5">
        <f t="shared" si="815"/>
        <v>0</v>
      </c>
      <c r="P477" s="5">
        <f t="shared" si="815"/>
        <v>0</v>
      </c>
      <c r="Q477" s="5">
        <f t="shared" si="815"/>
        <v>9630.2778880000005</v>
      </c>
      <c r="R477" s="5">
        <f t="shared" si="815"/>
        <v>0</v>
      </c>
      <c r="S477" s="5">
        <f t="shared" si="815"/>
        <v>383.02241600000002</v>
      </c>
      <c r="T477" s="5">
        <f t="shared" si="815"/>
        <v>31955.012992</v>
      </c>
      <c r="U477" s="5">
        <f t="shared" si="815"/>
        <v>0</v>
      </c>
      <c r="V477" s="5">
        <f t="shared" si="815"/>
        <v>0</v>
      </c>
      <c r="W477" s="5">
        <f t="shared" si="815"/>
        <v>0</v>
      </c>
      <c r="X477" s="5">
        <f t="shared" si="815"/>
        <v>30518.678931999999</v>
      </c>
      <c r="Y477" s="5">
        <f t="shared" si="815"/>
        <v>0</v>
      </c>
      <c r="Z477" s="5">
        <f t="shared" si="815"/>
        <v>0</v>
      </c>
      <c r="AA477" s="5">
        <f t="shared" si="815"/>
        <v>0</v>
      </c>
      <c r="AB477" s="5">
        <f t="shared" si="815"/>
        <v>0</v>
      </c>
      <c r="AC477" s="56"/>
      <c r="AD477" s="23"/>
    </row>
    <row r="478" spans="1:30" s="14" customFormat="1">
      <c r="A478" s="78" t="s">
        <v>91</v>
      </c>
      <c r="B478" s="26">
        <f>2109267.23/2</f>
        <v>1054633.615</v>
      </c>
      <c r="C478" s="134">
        <f t="shared" si="812"/>
        <v>87886.13</v>
      </c>
      <c r="D478" s="35">
        <v>1.6299999999999999E-2</v>
      </c>
      <c r="E478" s="35">
        <v>0.14269999999999999</v>
      </c>
      <c r="F478" s="35">
        <v>5.8900000000000001E-2</v>
      </c>
      <c r="G478" s="35">
        <v>7.6200000000000004E-2</v>
      </c>
      <c r="H478" s="35">
        <v>3.9600000000000003E-2</v>
      </c>
      <c r="I478" s="35">
        <v>0.12470000000000001</v>
      </c>
      <c r="J478" s="35">
        <v>2.0400000000000001E-2</v>
      </c>
      <c r="K478" s="35">
        <v>3.1199999999999999E-2</v>
      </c>
      <c r="L478" s="35">
        <v>1.6199999999999999E-2</v>
      </c>
      <c r="M478" s="35">
        <v>2.53E-2</v>
      </c>
      <c r="N478" s="35">
        <v>0.14849999999999999</v>
      </c>
      <c r="O478" s="35">
        <v>2.2599999999999999E-2</v>
      </c>
      <c r="P478" s="35">
        <v>0</v>
      </c>
      <c r="Q478" s="35">
        <v>3.78E-2</v>
      </c>
      <c r="R478" s="35">
        <v>1.8100000000000002E-2</v>
      </c>
      <c r="S478" s="35">
        <v>4.1000000000000003E-3</v>
      </c>
      <c r="T478" s="35">
        <v>5.04E-2</v>
      </c>
      <c r="U478" s="35">
        <v>1.7500000000000002E-2</v>
      </c>
      <c r="V478" s="35">
        <v>3.6200000000000003E-2</v>
      </c>
      <c r="W478" s="35">
        <v>4.8500000000000001E-2</v>
      </c>
      <c r="X478" s="35">
        <v>6.1600000000000002E-2</v>
      </c>
      <c r="Y478" s="35">
        <v>2.5000000000000001E-3</v>
      </c>
      <c r="Z478" s="4">
        <v>0</v>
      </c>
      <c r="AA478" s="4">
        <v>6.9999999999999999E-4</v>
      </c>
      <c r="AB478" s="4">
        <v>0</v>
      </c>
      <c r="AC478" s="56"/>
      <c r="AD478" s="23"/>
    </row>
    <row r="479" spans="1:30" s="14" customFormat="1">
      <c r="A479" s="79"/>
      <c r="B479" s="27"/>
      <c r="C479" s="134"/>
      <c r="D479" s="5">
        <f t="shared" ref="D479" si="816">$C478*D478</f>
        <v>1432.543919</v>
      </c>
      <c r="E479" s="5">
        <f t="shared" ref="E479" si="817">$C478*E478</f>
        <v>12541.350751</v>
      </c>
      <c r="F479" s="5">
        <f t="shared" ref="F479:O479" si="818">$C478*F478</f>
        <v>5176.4930570000006</v>
      </c>
      <c r="G479" s="5">
        <f t="shared" si="818"/>
        <v>6696.9231060000011</v>
      </c>
      <c r="H479" s="5">
        <f t="shared" si="818"/>
        <v>3480.2907480000003</v>
      </c>
      <c r="I479" s="5">
        <f t="shared" si="818"/>
        <v>10959.400411000001</v>
      </c>
      <c r="J479" s="5">
        <f t="shared" si="818"/>
        <v>1792.8770520000003</v>
      </c>
      <c r="K479" s="5">
        <f t="shared" si="818"/>
        <v>2742.0472559999998</v>
      </c>
      <c r="L479" s="5">
        <f t="shared" si="818"/>
        <v>1423.755306</v>
      </c>
      <c r="M479" s="5">
        <f t="shared" si="818"/>
        <v>2223.5190889999999</v>
      </c>
      <c r="N479" s="5">
        <f t="shared" si="818"/>
        <v>13051.090305</v>
      </c>
      <c r="O479" s="5">
        <f t="shared" si="818"/>
        <v>1986.2265379999999</v>
      </c>
      <c r="P479" s="5">
        <f t="shared" ref="P479" si="819">$C478*P478</f>
        <v>0</v>
      </c>
      <c r="Q479" s="5">
        <f t="shared" ref="Q479" si="820">$C478*Q478</f>
        <v>3322.095714</v>
      </c>
      <c r="R479" s="5">
        <f t="shared" ref="R479:AB479" si="821">$C478*R478</f>
        <v>1590.7389530000003</v>
      </c>
      <c r="S479" s="5">
        <f t="shared" si="821"/>
        <v>360.33313300000003</v>
      </c>
      <c r="T479" s="5">
        <f t="shared" si="821"/>
        <v>4429.4609520000004</v>
      </c>
      <c r="U479" s="5">
        <f t="shared" si="821"/>
        <v>1538.0072750000002</v>
      </c>
      <c r="V479" s="5">
        <f t="shared" si="821"/>
        <v>3181.4779060000005</v>
      </c>
      <c r="W479" s="5">
        <f t="shared" si="821"/>
        <v>4262.4773050000003</v>
      </c>
      <c r="X479" s="5">
        <f t="shared" si="821"/>
        <v>5413.7856080000001</v>
      </c>
      <c r="Y479" s="5">
        <f t="shared" si="821"/>
        <v>219.71532500000001</v>
      </c>
      <c r="Z479" s="5">
        <f t="shared" si="821"/>
        <v>0</v>
      </c>
      <c r="AA479" s="5">
        <f t="shared" si="821"/>
        <v>61.520291</v>
      </c>
      <c r="AB479" s="5">
        <f t="shared" si="821"/>
        <v>0</v>
      </c>
      <c r="AC479" s="56"/>
      <c r="AD479" s="23"/>
    </row>
    <row r="480" spans="1:30" s="14" customFormat="1">
      <c r="A480" s="78" t="s">
        <v>427</v>
      </c>
      <c r="B480" s="26">
        <f>2109267.23/2</f>
        <v>1054633.615</v>
      </c>
      <c r="C480" s="134">
        <f t="shared" si="812"/>
        <v>87886.13</v>
      </c>
      <c r="D480" s="4">
        <v>0.14050000000000001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>
        <v>0.1956</v>
      </c>
      <c r="R480" s="4"/>
      <c r="S480" s="4">
        <v>2.24E-2</v>
      </c>
      <c r="T480" s="4">
        <v>0.17580000000000001</v>
      </c>
      <c r="U480" s="4"/>
      <c r="V480" s="4"/>
      <c r="W480" s="4"/>
      <c r="X480" s="4">
        <v>0.44940000000000002</v>
      </c>
      <c r="Y480" s="4">
        <v>1.6299999999999999E-2</v>
      </c>
      <c r="Z480" s="4"/>
      <c r="AA480" s="4"/>
      <c r="AB480" s="4"/>
      <c r="AC480" s="56"/>
      <c r="AD480" s="23"/>
    </row>
    <row r="481" spans="1:30" s="14" customFormat="1">
      <c r="A481" s="79"/>
      <c r="B481" s="9"/>
      <c r="C481" s="134"/>
      <c r="D481" s="5">
        <f t="shared" ref="D481" si="822">$C480*D480</f>
        <v>12348.001265000003</v>
      </c>
      <c r="E481" s="5">
        <f t="shared" ref="E481" si="823">$C480*E480</f>
        <v>0</v>
      </c>
      <c r="F481" s="5">
        <f t="shared" ref="F481:O481" si="824">$C480*F480</f>
        <v>0</v>
      </c>
      <c r="G481" s="5">
        <f t="shared" si="824"/>
        <v>0</v>
      </c>
      <c r="H481" s="5">
        <f t="shared" si="824"/>
        <v>0</v>
      </c>
      <c r="I481" s="5">
        <f t="shared" si="824"/>
        <v>0</v>
      </c>
      <c r="J481" s="5">
        <f t="shared" si="824"/>
        <v>0</v>
      </c>
      <c r="K481" s="5">
        <f t="shared" si="824"/>
        <v>0</v>
      </c>
      <c r="L481" s="5">
        <f t="shared" si="824"/>
        <v>0</v>
      </c>
      <c r="M481" s="5">
        <f t="shared" si="824"/>
        <v>0</v>
      </c>
      <c r="N481" s="5">
        <f t="shared" si="824"/>
        <v>0</v>
      </c>
      <c r="O481" s="5">
        <f t="shared" si="824"/>
        <v>0</v>
      </c>
      <c r="P481" s="5">
        <f t="shared" ref="P481" si="825">$C480*P480</f>
        <v>0</v>
      </c>
      <c r="Q481" s="5">
        <f t="shared" ref="Q481" si="826">$C480*Q480</f>
        <v>17190.527028</v>
      </c>
      <c r="R481" s="5">
        <f t="shared" ref="R481:AB481" si="827">$C480*R480</f>
        <v>0</v>
      </c>
      <c r="S481" s="5">
        <f t="shared" si="827"/>
        <v>1968.649312</v>
      </c>
      <c r="T481" s="5">
        <f t="shared" si="827"/>
        <v>15450.381654000003</v>
      </c>
      <c r="U481" s="5">
        <f t="shared" si="827"/>
        <v>0</v>
      </c>
      <c r="V481" s="5">
        <f t="shared" si="827"/>
        <v>0</v>
      </c>
      <c r="W481" s="5">
        <f t="shared" si="827"/>
        <v>0</v>
      </c>
      <c r="X481" s="5">
        <f t="shared" si="827"/>
        <v>39496.026822000007</v>
      </c>
      <c r="Y481" s="5">
        <f t="shared" si="827"/>
        <v>1432.543919</v>
      </c>
      <c r="Z481" s="5">
        <f t="shared" si="827"/>
        <v>0</v>
      </c>
      <c r="AA481" s="5">
        <f t="shared" si="827"/>
        <v>0</v>
      </c>
      <c r="AB481" s="5">
        <f t="shared" si="827"/>
        <v>0</v>
      </c>
      <c r="AC481" s="56"/>
      <c r="AD481" s="23"/>
    </row>
    <row r="482" spans="1:30" s="14" customFormat="1">
      <c r="A482" s="78" t="s">
        <v>92</v>
      </c>
      <c r="B482" s="197">
        <v>2041090.28</v>
      </c>
      <c r="C482" s="134">
        <f t="shared" si="812"/>
        <v>170090.86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>
        <v>0.998</v>
      </c>
      <c r="Y482" s="4">
        <v>2E-3</v>
      </c>
      <c r="Z482" s="4"/>
      <c r="AA482" s="4"/>
      <c r="AB482" s="4"/>
      <c r="AC482" s="56"/>
      <c r="AD482" s="23"/>
    </row>
    <row r="483" spans="1:30" s="14" customFormat="1">
      <c r="A483" s="79"/>
      <c r="B483" s="9"/>
      <c r="C483" s="134"/>
      <c r="D483" s="5">
        <f t="shared" ref="D483" si="828">$C482*D482</f>
        <v>0</v>
      </c>
      <c r="E483" s="5">
        <f t="shared" ref="E483" si="829">$C482*E482</f>
        <v>0</v>
      </c>
      <c r="F483" s="5">
        <f t="shared" ref="F483:AB483" si="830">$C482*F482</f>
        <v>0</v>
      </c>
      <c r="G483" s="5">
        <f t="shared" si="830"/>
        <v>0</v>
      </c>
      <c r="H483" s="5">
        <f t="shared" si="830"/>
        <v>0</v>
      </c>
      <c r="I483" s="5">
        <f t="shared" si="830"/>
        <v>0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30"/>
        <v>0</v>
      </c>
      <c r="N483" s="5">
        <f t="shared" si="830"/>
        <v>0</v>
      </c>
      <c r="O483" s="5">
        <f t="shared" si="830"/>
        <v>0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169750.67827999999</v>
      </c>
      <c r="Y483" s="5">
        <f t="shared" si="830"/>
        <v>340.18171999999998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6"/>
      <c r="AD483" s="23"/>
    </row>
    <row r="484" spans="1:30" s="14" customFormat="1">
      <c r="A484" s="78" t="s">
        <v>93</v>
      </c>
      <c r="B484" s="197">
        <v>1247299.1499999999</v>
      </c>
      <c r="C484" s="134">
        <f t="shared" si="812"/>
        <v>103941.6</v>
      </c>
      <c r="D484" s="37">
        <v>1.72E-2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0.25940000000000002</v>
      </c>
      <c r="R484" s="37"/>
      <c r="S484" s="37">
        <v>0.1062</v>
      </c>
      <c r="T484" s="37"/>
      <c r="U484" s="37"/>
      <c r="V484" s="37"/>
      <c r="W484" s="37"/>
      <c r="X484" s="37">
        <v>0.59589999999999999</v>
      </c>
      <c r="Y484" s="37"/>
      <c r="Z484" s="37">
        <v>2.1299999999999999E-2</v>
      </c>
      <c r="AA484" s="37">
        <v>0</v>
      </c>
      <c r="AB484" s="37">
        <v>0</v>
      </c>
      <c r="AC484" s="56"/>
      <c r="AD484" s="23"/>
    </row>
    <row r="485" spans="1:30" s="14" customFormat="1">
      <c r="A485" s="79"/>
      <c r="B485" s="9"/>
      <c r="C485" s="134"/>
      <c r="D485" s="36">
        <f t="shared" ref="D485" si="831">$C484*D484</f>
        <v>1787.7955200000001</v>
      </c>
      <c r="E485" s="36">
        <f t="shared" ref="E485" si="832">$C484*E484</f>
        <v>0</v>
      </c>
      <c r="F485" s="36">
        <f t="shared" ref="F485:AB485" si="833">$C484*F484</f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0</v>
      </c>
      <c r="O485" s="36">
        <f t="shared" si="833"/>
        <v>0</v>
      </c>
      <c r="P485" s="36">
        <f t="shared" si="833"/>
        <v>0</v>
      </c>
      <c r="Q485" s="36">
        <f t="shared" si="833"/>
        <v>26962.451040000004</v>
      </c>
      <c r="R485" s="36">
        <f t="shared" si="833"/>
        <v>0</v>
      </c>
      <c r="S485" s="36">
        <f t="shared" si="833"/>
        <v>11038.59792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61938.799440000003</v>
      </c>
      <c r="Y485" s="36">
        <f t="shared" si="833"/>
        <v>0</v>
      </c>
      <c r="Z485" s="36">
        <f t="shared" si="833"/>
        <v>2213.9560799999999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78" t="s">
        <v>94</v>
      </c>
      <c r="B486" s="197">
        <v>543487.92000000004</v>
      </c>
      <c r="C486" s="134">
        <f>ROUND(B486/12,2)</f>
        <v>45290.66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>
        <v>0.42949999999999999</v>
      </c>
      <c r="R486" s="4"/>
      <c r="S486" s="4">
        <v>0.17899999999999999</v>
      </c>
      <c r="T486" s="4"/>
      <c r="U486" s="4"/>
      <c r="V486" s="4"/>
      <c r="W486" s="4"/>
      <c r="X486" s="4">
        <v>0.3836</v>
      </c>
      <c r="Y486" s="4">
        <v>7.9000000000000008E-3</v>
      </c>
      <c r="Z486" s="4"/>
      <c r="AA486" s="4"/>
      <c r="AB486" s="4"/>
      <c r="AC486" s="56"/>
      <c r="AD486" s="23"/>
    </row>
    <row r="487" spans="1:30" s="14" customFormat="1">
      <c r="A487" s="79"/>
      <c r="B487" s="9"/>
      <c r="C487" s="134"/>
      <c r="D487" s="5">
        <f t="shared" ref="D487" si="834">$C486*D486</f>
        <v>0</v>
      </c>
      <c r="E487" s="5">
        <f t="shared" ref="E487" si="835">$C486*E486</f>
        <v>0</v>
      </c>
      <c r="F487" s="5">
        <f t="shared" ref="F487:AB487" si="836">$C486*F486</f>
        <v>0</v>
      </c>
      <c r="G487" s="5">
        <f t="shared" si="836"/>
        <v>0</v>
      </c>
      <c r="H487" s="5">
        <f t="shared" si="836"/>
        <v>0</v>
      </c>
      <c r="I487" s="5">
        <f t="shared" si="836"/>
        <v>0</v>
      </c>
      <c r="J487" s="5">
        <f t="shared" si="836"/>
        <v>0</v>
      </c>
      <c r="K487" s="5">
        <f t="shared" si="836"/>
        <v>0</v>
      </c>
      <c r="L487" s="5">
        <f t="shared" si="836"/>
        <v>0</v>
      </c>
      <c r="M487" s="5">
        <f t="shared" si="836"/>
        <v>0</v>
      </c>
      <c r="N487" s="5">
        <f t="shared" si="836"/>
        <v>0</v>
      </c>
      <c r="O487" s="5">
        <f t="shared" si="836"/>
        <v>0</v>
      </c>
      <c r="P487" s="5">
        <f t="shared" si="836"/>
        <v>0</v>
      </c>
      <c r="Q487" s="5">
        <f t="shared" si="836"/>
        <v>19452.338470000002</v>
      </c>
      <c r="R487" s="5">
        <f t="shared" si="836"/>
        <v>0</v>
      </c>
      <c r="S487" s="5">
        <f t="shared" si="836"/>
        <v>8107.0281400000003</v>
      </c>
      <c r="T487" s="5">
        <f t="shared" si="836"/>
        <v>0</v>
      </c>
      <c r="U487" s="5">
        <f t="shared" si="836"/>
        <v>0</v>
      </c>
      <c r="V487" s="5">
        <f t="shared" si="836"/>
        <v>0</v>
      </c>
      <c r="W487" s="5">
        <f t="shared" si="836"/>
        <v>0</v>
      </c>
      <c r="X487" s="5">
        <f t="shared" si="836"/>
        <v>17373.497176000001</v>
      </c>
      <c r="Y487" s="5">
        <f t="shared" si="836"/>
        <v>357.79621400000008</v>
      </c>
      <c r="Z487" s="5">
        <f t="shared" si="836"/>
        <v>0</v>
      </c>
      <c r="AA487" s="5">
        <f t="shared" si="836"/>
        <v>0</v>
      </c>
      <c r="AB487" s="5">
        <f t="shared" si="836"/>
        <v>0</v>
      </c>
      <c r="AC487" s="56"/>
      <c r="AD487" s="23"/>
    </row>
    <row r="488" spans="1:30" s="14" customFormat="1">
      <c r="A488" s="78" t="s">
        <v>95</v>
      </c>
      <c r="B488" s="198">
        <f>70349160.65/2</f>
        <v>35174580.325000003</v>
      </c>
      <c r="C488" s="134">
        <f t="shared" si="812"/>
        <v>2931215.03</v>
      </c>
      <c r="D488" s="35">
        <v>1.6299999999999999E-2</v>
      </c>
      <c r="E488" s="35">
        <v>0.14269999999999999</v>
      </c>
      <c r="F488" s="35">
        <v>5.8900000000000001E-2</v>
      </c>
      <c r="G488" s="35">
        <v>7.6200000000000004E-2</v>
      </c>
      <c r="H488" s="35">
        <v>3.9600000000000003E-2</v>
      </c>
      <c r="I488" s="35">
        <v>0.12470000000000001</v>
      </c>
      <c r="J488" s="35">
        <v>2.0400000000000001E-2</v>
      </c>
      <c r="K488" s="35">
        <v>3.1199999999999999E-2</v>
      </c>
      <c r="L488" s="35">
        <v>1.6199999999999999E-2</v>
      </c>
      <c r="M488" s="35">
        <v>2.53E-2</v>
      </c>
      <c r="N488" s="35">
        <v>0.14849999999999999</v>
      </c>
      <c r="O488" s="35">
        <v>2.2599999999999999E-2</v>
      </c>
      <c r="P488" s="35">
        <v>0</v>
      </c>
      <c r="Q488" s="35">
        <v>3.78E-2</v>
      </c>
      <c r="R488" s="35">
        <v>1.8100000000000002E-2</v>
      </c>
      <c r="S488" s="35">
        <v>4.1000000000000003E-3</v>
      </c>
      <c r="T488" s="35">
        <v>5.04E-2</v>
      </c>
      <c r="U488" s="35">
        <v>1.7500000000000002E-2</v>
      </c>
      <c r="V488" s="35">
        <v>3.6200000000000003E-2</v>
      </c>
      <c r="W488" s="35">
        <v>4.8500000000000001E-2</v>
      </c>
      <c r="X488" s="35">
        <v>6.1600000000000002E-2</v>
      </c>
      <c r="Y488" s="35">
        <v>2.5000000000000001E-3</v>
      </c>
      <c r="Z488" s="4">
        <v>0</v>
      </c>
      <c r="AA488" s="4">
        <v>6.9999999999999999E-4</v>
      </c>
      <c r="AB488" s="4">
        <v>0</v>
      </c>
      <c r="AC488" s="56"/>
      <c r="AD488" s="23"/>
    </row>
    <row r="489" spans="1:30" s="14" customFormat="1">
      <c r="A489" s="79"/>
      <c r="B489" s="27"/>
      <c r="C489" s="134"/>
      <c r="D489" s="5">
        <f t="shared" ref="D489" si="837">$C488*D488</f>
        <v>47778.804988999989</v>
      </c>
      <c r="E489" s="5">
        <f t="shared" ref="E489" si="838">$C488*E488</f>
        <v>418284.38478099997</v>
      </c>
      <c r="F489" s="5">
        <f t="shared" ref="F489:O489" si="839">$C488*F488</f>
        <v>172648.565267</v>
      </c>
      <c r="G489" s="5">
        <f t="shared" si="839"/>
        <v>223358.58528599999</v>
      </c>
      <c r="H489" s="5">
        <f t="shared" si="839"/>
        <v>116076.115188</v>
      </c>
      <c r="I489" s="5">
        <f t="shared" si="839"/>
        <v>365522.514241</v>
      </c>
      <c r="J489" s="5">
        <f t="shared" si="839"/>
        <v>59796.786612000004</v>
      </c>
      <c r="K489" s="5">
        <f t="shared" si="839"/>
        <v>91453.908935999993</v>
      </c>
      <c r="L489" s="5">
        <f t="shared" si="839"/>
        <v>47485.683485999994</v>
      </c>
      <c r="M489" s="5">
        <f t="shared" si="839"/>
        <v>74159.740258999998</v>
      </c>
      <c r="N489" s="5">
        <f t="shared" si="839"/>
        <v>435285.43195499998</v>
      </c>
      <c r="O489" s="5">
        <f t="shared" si="839"/>
        <v>66245.459677999985</v>
      </c>
      <c r="P489" s="5">
        <f t="shared" ref="P489" si="840">$C488*P488</f>
        <v>0</v>
      </c>
      <c r="Q489" s="5">
        <f t="shared" ref="Q489" si="841">$C488*Q488</f>
        <v>110799.92813399999</v>
      </c>
      <c r="R489" s="5">
        <f t="shared" ref="R489:AB489" si="842">$C488*R488</f>
        <v>53054.992042999998</v>
      </c>
      <c r="S489" s="5">
        <f t="shared" si="842"/>
        <v>12017.981623</v>
      </c>
      <c r="T489" s="5">
        <f t="shared" si="842"/>
        <v>147733.23751199999</v>
      </c>
      <c r="U489" s="5">
        <f t="shared" si="842"/>
        <v>51296.263025</v>
      </c>
      <c r="V489" s="5">
        <f t="shared" si="842"/>
        <v>106109.984086</v>
      </c>
      <c r="W489" s="5">
        <f t="shared" si="842"/>
        <v>142163.92895499998</v>
      </c>
      <c r="X489" s="5">
        <f t="shared" si="842"/>
        <v>180562.845848</v>
      </c>
      <c r="Y489" s="5">
        <f t="shared" si="842"/>
        <v>7328.0375749999994</v>
      </c>
      <c r="Z489" s="5">
        <f t="shared" si="842"/>
        <v>0</v>
      </c>
      <c r="AA489" s="5">
        <f t="shared" si="842"/>
        <v>2051.8505209999998</v>
      </c>
      <c r="AB489" s="5">
        <f t="shared" si="842"/>
        <v>0</v>
      </c>
      <c r="AC489" s="56"/>
      <c r="AD489" s="23"/>
    </row>
    <row r="490" spans="1:30" s="14" customFormat="1">
      <c r="A490" s="78" t="s">
        <v>428</v>
      </c>
      <c r="B490" s="198">
        <f>70349160.65/2</f>
        <v>35174580.325000003</v>
      </c>
      <c r="C490" s="134">
        <f t="shared" si="812"/>
        <v>2931215.03</v>
      </c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>
        <v>0.26929999999999998</v>
      </c>
      <c r="R490" s="4"/>
      <c r="S490" s="4">
        <v>2.9100000000000001E-2</v>
      </c>
      <c r="T490" s="4"/>
      <c r="U490" s="4"/>
      <c r="V490" s="4"/>
      <c r="W490" s="4"/>
      <c r="X490" s="4">
        <v>0.67700000000000005</v>
      </c>
      <c r="Y490" s="4">
        <v>2.46E-2</v>
      </c>
      <c r="Z490" s="4"/>
      <c r="AA490" s="4"/>
      <c r="AB490" s="4"/>
      <c r="AC490" s="56"/>
      <c r="AD490" s="23"/>
    </row>
    <row r="491" spans="1:30" s="14" customFormat="1">
      <c r="A491" s="79"/>
      <c r="B491" s="9"/>
      <c r="C491" s="134"/>
      <c r="D491" s="5">
        <f t="shared" ref="D491" si="843">$C490*D490</f>
        <v>0</v>
      </c>
      <c r="E491" s="5">
        <f t="shared" ref="E491" si="844">$C490*E490</f>
        <v>0</v>
      </c>
      <c r="F491" s="5">
        <f t="shared" ref="F491:O491" si="845">$C490*F490</f>
        <v>0</v>
      </c>
      <c r="G491" s="5">
        <f t="shared" si="845"/>
        <v>0</v>
      </c>
      <c r="H491" s="5">
        <f t="shared" si="845"/>
        <v>0</v>
      </c>
      <c r="I491" s="5">
        <f t="shared" si="845"/>
        <v>0</v>
      </c>
      <c r="J491" s="5">
        <f t="shared" si="845"/>
        <v>0</v>
      </c>
      <c r="K491" s="5">
        <f t="shared" si="845"/>
        <v>0</v>
      </c>
      <c r="L491" s="5">
        <f t="shared" si="845"/>
        <v>0</v>
      </c>
      <c r="M491" s="5">
        <f t="shared" si="845"/>
        <v>0</v>
      </c>
      <c r="N491" s="5">
        <f t="shared" si="845"/>
        <v>0</v>
      </c>
      <c r="O491" s="5">
        <f t="shared" si="845"/>
        <v>0</v>
      </c>
      <c r="P491" s="5">
        <f t="shared" ref="P491" si="846">$C490*P490</f>
        <v>0</v>
      </c>
      <c r="Q491" s="5">
        <f t="shared" ref="Q491" si="847">$C490*Q490</f>
        <v>789376.20757899992</v>
      </c>
      <c r="R491" s="5">
        <f t="shared" ref="R491:AB491" si="848">$C490*R490</f>
        <v>0</v>
      </c>
      <c r="S491" s="5">
        <f t="shared" si="848"/>
        <v>85298.357372999992</v>
      </c>
      <c r="T491" s="5">
        <f t="shared" si="848"/>
        <v>0</v>
      </c>
      <c r="U491" s="5">
        <f t="shared" si="848"/>
        <v>0</v>
      </c>
      <c r="V491" s="5">
        <f t="shared" si="848"/>
        <v>0</v>
      </c>
      <c r="W491" s="5">
        <f t="shared" si="848"/>
        <v>0</v>
      </c>
      <c r="X491" s="5">
        <f t="shared" si="848"/>
        <v>1984432.57531</v>
      </c>
      <c r="Y491" s="5">
        <f t="shared" si="848"/>
        <v>72107.889737999998</v>
      </c>
      <c r="Z491" s="5">
        <f t="shared" si="848"/>
        <v>0</v>
      </c>
      <c r="AA491" s="5">
        <f t="shared" si="848"/>
        <v>0</v>
      </c>
      <c r="AB491" s="5">
        <f t="shared" si="848"/>
        <v>0</v>
      </c>
      <c r="AC491" s="56"/>
      <c r="AD491" s="23"/>
    </row>
    <row r="492" spans="1:30" s="14" customFormat="1">
      <c r="A492" s="78" t="s">
        <v>96</v>
      </c>
      <c r="B492" s="198">
        <v>3849376.42</v>
      </c>
      <c r="C492" s="134">
        <f t="shared" si="812"/>
        <v>320781.37</v>
      </c>
      <c r="D492" s="37">
        <v>5.0900000000000001E-2</v>
      </c>
      <c r="E492" s="37"/>
      <c r="F492" s="37"/>
      <c r="G492" s="37"/>
      <c r="H492" s="37"/>
      <c r="I492" s="37">
        <v>2.8999999999999998E-3</v>
      </c>
      <c r="J492" s="37">
        <v>2.9999999999999997E-4</v>
      </c>
      <c r="K492" s="37"/>
      <c r="L492" s="37"/>
      <c r="M492" s="37">
        <v>1.7600000000000001E-2</v>
      </c>
      <c r="N492" s="37"/>
      <c r="O492" s="37"/>
      <c r="P492" s="37"/>
      <c r="Q492" s="37">
        <v>0.32729999999999998</v>
      </c>
      <c r="R492" s="37"/>
      <c r="S492" s="37">
        <v>6.3200000000000006E-2</v>
      </c>
      <c r="T492" s="37">
        <v>0.1004</v>
      </c>
      <c r="U492" s="37">
        <v>5.5999999999999999E-3</v>
      </c>
      <c r="V492" s="37"/>
      <c r="W492" s="37"/>
      <c r="X492" s="37">
        <v>0.40710000000000002</v>
      </c>
      <c r="Y492" s="37">
        <v>1.52E-2</v>
      </c>
      <c r="Z492" s="37">
        <v>9.4999999999999998E-3</v>
      </c>
      <c r="AA492" s="37">
        <v>0</v>
      </c>
      <c r="AB492" s="37">
        <v>0</v>
      </c>
      <c r="AC492" s="56"/>
      <c r="AD492" s="23"/>
    </row>
    <row r="493" spans="1:30" s="14" customFormat="1">
      <c r="A493" s="79"/>
      <c r="B493" s="9"/>
      <c r="C493" s="134"/>
      <c r="D493" s="36">
        <f t="shared" ref="D493" si="849">$C492*D492</f>
        <v>16327.771733</v>
      </c>
      <c r="E493" s="36">
        <f t="shared" ref="E493" si="850">$C492*E492</f>
        <v>0</v>
      </c>
      <c r="F493" s="36">
        <f t="shared" ref="F493:AB493" si="851">$C492*F492</f>
        <v>0</v>
      </c>
      <c r="G493" s="36">
        <f t="shared" si="851"/>
        <v>0</v>
      </c>
      <c r="H493" s="36">
        <f t="shared" si="851"/>
        <v>0</v>
      </c>
      <c r="I493" s="36">
        <f t="shared" si="851"/>
        <v>930.26597299999992</v>
      </c>
      <c r="J493" s="36">
        <f t="shared" si="851"/>
        <v>96.234410999999994</v>
      </c>
      <c r="K493" s="36">
        <f t="shared" si="851"/>
        <v>0</v>
      </c>
      <c r="L493" s="36">
        <f t="shared" si="851"/>
        <v>0</v>
      </c>
      <c r="M493" s="36">
        <f t="shared" si="851"/>
        <v>5645.7521120000001</v>
      </c>
      <c r="N493" s="36">
        <f t="shared" si="851"/>
        <v>0</v>
      </c>
      <c r="O493" s="36">
        <f t="shared" si="851"/>
        <v>0</v>
      </c>
      <c r="P493" s="36">
        <f t="shared" si="851"/>
        <v>0</v>
      </c>
      <c r="Q493" s="36">
        <f t="shared" si="851"/>
        <v>104991.742401</v>
      </c>
      <c r="R493" s="36">
        <f t="shared" si="851"/>
        <v>0</v>
      </c>
      <c r="S493" s="36">
        <f t="shared" si="851"/>
        <v>20273.382584000003</v>
      </c>
      <c r="T493" s="36">
        <f t="shared" si="851"/>
        <v>32206.449548000001</v>
      </c>
      <c r="U493" s="36">
        <f t="shared" si="851"/>
        <v>1796.3756719999999</v>
      </c>
      <c r="V493" s="36">
        <f t="shared" si="851"/>
        <v>0</v>
      </c>
      <c r="W493" s="36">
        <f t="shared" si="851"/>
        <v>0</v>
      </c>
      <c r="X493" s="36">
        <f t="shared" si="851"/>
        <v>130590.09572700001</v>
      </c>
      <c r="Y493" s="36">
        <f t="shared" si="851"/>
        <v>4875.8768239999999</v>
      </c>
      <c r="Z493" s="36">
        <f t="shared" si="851"/>
        <v>3047.4230149999999</v>
      </c>
      <c r="AA493" s="36">
        <f t="shared" si="851"/>
        <v>0</v>
      </c>
      <c r="AB493" s="36">
        <f t="shared" si="851"/>
        <v>0</v>
      </c>
      <c r="AC493" s="56"/>
      <c r="AD493" s="23"/>
    </row>
    <row r="494" spans="1:30" s="14" customFormat="1">
      <c r="A494" s="78" t="s">
        <v>97</v>
      </c>
      <c r="B494" s="26">
        <f>2118.9/2</f>
        <v>1059.45</v>
      </c>
      <c r="C494" s="134">
        <f t="shared" si="812"/>
        <v>88.29</v>
      </c>
      <c r="D494" s="35">
        <v>1.6299999999999999E-2</v>
      </c>
      <c r="E494" s="35">
        <v>0.14269999999999999</v>
      </c>
      <c r="F494" s="35">
        <v>5.8900000000000001E-2</v>
      </c>
      <c r="G494" s="35">
        <v>7.6200000000000004E-2</v>
      </c>
      <c r="H494" s="35">
        <v>3.9600000000000003E-2</v>
      </c>
      <c r="I494" s="35">
        <v>0.12470000000000001</v>
      </c>
      <c r="J494" s="35">
        <v>2.0400000000000001E-2</v>
      </c>
      <c r="K494" s="35">
        <v>3.1199999999999999E-2</v>
      </c>
      <c r="L494" s="35">
        <v>1.6199999999999999E-2</v>
      </c>
      <c r="M494" s="35">
        <v>2.53E-2</v>
      </c>
      <c r="N494" s="35">
        <v>0.14849999999999999</v>
      </c>
      <c r="O494" s="35">
        <v>2.2599999999999999E-2</v>
      </c>
      <c r="P494" s="35">
        <v>0</v>
      </c>
      <c r="Q494" s="35">
        <v>3.78E-2</v>
      </c>
      <c r="R494" s="35">
        <v>1.8100000000000002E-2</v>
      </c>
      <c r="S494" s="35">
        <v>4.1000000000000003E-3</v>
      </c>
      <c r="T494" s="35">
        <v>5.04E-2</v>
      </c>
      <c r="U494" s="35">
        <v>1.7500000000000002E-2</v>
      </c>
      <c r="V494" s="35">
        <v>3.6200000000000003E-2</v>
      </c>
      <c r="W494" s="35">
        <v>4.8500000000000001E-2</v>
      </c>
      <c r="X494" s="35">
        <v>6.1600000000000002E-2</v>
      </c>
      <c r="Y494" s="35">
        <v>2.5000000000000001E-3</v>
      </c>
      <c r="Z494" s="4">
        <v>0</v>
      </c>
      <c r="AA494" s="4">
        <v>6.9999999999999999E-4</v>
      </c>
      <c r="AB494" s="4">
        <v>0</v>
      </c>
      <c r="AC494" s="56"/>
      <c r="AD494" s="23"/>
    </row>
    <row r="495" spans="1:30" s="14" customFormat="1">
      <c r="A495" s="79"/>
      <c r="B495" s="27"/>
      <c r="C495" s="134"/>
      <c r="D495" s="5">
        <f t="shared" ref="D495" si="852">$C494*D494</f>
        <v>1.439127</v>
      </c>
      <c r="E495" s="5">
        <f t="shared" ref="E495" si="853">$C494*E494</f>
        <v>12.598983</v>
      </c>
      <c r="F495" s="5">
        <f t="shared" ref="F495:O495" si="854">$C494*F494</f>
        <v>5.2002810000000004</v>
      </c>
      <c r="G495" s="5">
        <f t="shared" si="854"/>
        <v>6.7276980000000011</v>
      </c>
      <c r="H495" s="5">
        <f t="shared" si="854"/>
        <v>3.4962840000000006</v>
      </c>
      <c r="I495" s="5">
        <f t="shared" si="854"/>
        <v>11.009763000000001</v>
      </c>
      <c r="J495" s="5">
        <f t="shared" si="854"/>
        <v>1.8011160000000002</v>
      </c>
      <c r="K495" s="5">
        <f t="shared" si="854"/>
        <v>2.754648</v>
      </c>
      <c r="L495" s="5">
        <f t="shared" si="854"/>
        <v>1.4302980000000001</v>
      </c>
      <c r="M495" s="5">
        <f t="shared" si="854"/>
        <v>2.2337370000000001</v>
      </c>
      <c r="N495" s="5">
        <f t="shared" si="854"/>
        <v>13.111065</v>
      </c>
      <c r="O495" s="5">
        <f t="shared" si="854"/>
        <v>1.9953540000000001</v>
      </c>
      <c r="P495" s="5">
        <f t="shared" ref="P495" si="855">$C494*P494</f>
        <v>0</v>
      </c>
      <c r="Q495" s="5">
        <f t="shared" ref="Q495" si="856">$C494*Q494</f>
        <v>3.3373620000000002</v>
      </c>
      <c r="R495" s="5">
        <f t="shared" ref="R495:AB495" si="857">$C494*R494</f>
        <v>1.5980490000000003</v>
      </c>
      <c r="S495" s="5">
        <f t="shared" si="857"/>
        <v>0.36198900000000006</v>
      </c>
      <c r="T495" s="5">
        <f t="shared" si="857"/>
        <v>4.4498160000000002</v>
      </c>
      <c r="U495" s="5">
        <f t="shared" si="857"/>
        <v>1.5450750000000002</v>
      </c>
      <c r="V495" s="5">
        <f t="shared" si="857"/>
        <v>3.1960980000000005</v>
      </c>
      <c r="W495" s="5">
        <f t="shared" si="857"/>
        <v>4.2820650000000002</v>
      </c>
      <c r="X495" s="5">
        <f t="shared" si="857"/>
        <v>5.4386640000000002</v>
      </c>
      <c r="Y495" s="5">
        <f t="shared" si="857"/>
        <v>0.22072500000000003</v>
      </c>
      <c r="Z495" s="5">
        <f t="shared" si="857"/>
        <v>0</v>
      </c>
      <c r="AA495" s="5">
        <f t="shared" si="857"/>
        <v>6.1803000000000004E-2</v>
      </c>
      <c r="AB495" s="5">
        <f t="shared" si="857"/>
        <v>0</v>
      </c>
      <c r="AC495" s="56"/>
      <c r="AD495" s="23"/>
    </row>
    <row r="496" spans="1:30" s="14" customFormat="1">
      <c r="A496" s="78" t="s">
        <v>429</v>
      </c>
      <c r="B496" s="26">
        <f>2118.9/2</f>
        <v>1059.45</v>
      </c>
      <c r="C496" s="134">
        <f t="shared" si="812"/>
        <v>88.29</v>
      </c>
      <c r="D496" s="4">
        <v>7.0400000000000004E-2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>
        <v>0.25829999999999997</v>
      </c>
      <c r="R496" s="4"/>
      <c r="S496" s="4">
        <v>4.1500000000000002E-2</v>
      </c>
      <c r="T496" s="4"/>
      <c r="U496" s="4"/>
      <c r="V496" s="4"/>
      <c r="W496" s="4"/>
      <c r="X496" s="4">
        <v>0.60770000000000002</v>
      </c>
      <c r="Y496" s="4">
        <v>2.2100000000000002E-2</v>
      </c>
      <c r="Z496" s="4"/>
      <c r="AA496" s="4"/>
      <c r="AB496" s="4"/>
      <c r="AC496" s="56"/>
      <c r="AD496" s="23"/>
    </row>
    <row r="497" spans="1:30" s="14" customFormat="1">
      <c r="A497" s="79"/>
      <c r="B497" s="9"/>
      <c r="C497" s="134"/>
      <c r="D497" s="5">
        <f t="shared" ref="D497" si="858">$C496*D496</f>
        <v>6.2156160000000007</v>
      </c>
      <c r="E497" s="5">
        <f t="shared" ref="E497" si="859">$C496*E496</f>
        <v>0</v>
      </c>
      <c r="F497" s="5">
        <f t="shared" ref="F497:O497" si="860">$C496*F496</f>
        <v>0</v>
      </c>
      <c r="G497" s="5">
        <f t="shared" si="860"/>
        <v>0</v>
      </c>
      <c r="H497" s="5">
        <f t="shared" si="860"/>
        <v>0</v>
      </c>
      <c r="I497" s="5">
        <f t="shared" si="860"/>
        <v>0</v>
      </c>
      <c r="J497" s="5">
        <f t="shared" si="860"/>
        <v>0</v>
      </c>
      <c r="K497" s="5">
        <f t="shared" si="860"/>
        <v>0</v>
      </c>
      <c r="L497" s="5">
        <f t="shared" si="860"/>
        <v>0</v>
      </c>
      <c r="M497" s="5">
        <f t="shared" si="860"/>
        <v>0</v>
      </c>
      <c r="N497" s="5">
        <f t="shared" si="860"/>
        <v>0</v>
      </c>
      <c r="O497" s="5">
        <f t="shared" si="860"/>
        <v>0</v>
      </c>
      <c r="P497" s="5">
        <f t="shared" ref="P497" si="861">$C496*P496</f>
        <v>0</v>
      </c>
      <c r="Q497" s="5">
        <f t="shared" ref="Q497" si="862">$C496*Q496</f>
        <v>22.805306999999999</v>
      </c>
      <c r="R497" s="5">
        <f t="shared" ref="R497:AB497" si="863">$C496*R496</f>
        <v>0</v>
      </c>
      <c r="S497" s="5">
        <f t="shared" si="863"/>
        <v>3.6640350000000006</v>
      </c>
      <c r="T497" s="5">
        <f t="shared" si="863"/>
        <v>0</v>
      </c>
      <c r="U497" s="5">
        <f t="shared" si="863"/>
        <v>0</v>
      </c>
      <c r="V497" s="5">
        <f t="shared" si="863"/>
        <v>0</v>
      </c>
      <c r="W497" s="5">
        <f t="shared" si="863"/>
        <v>0</v>
      </c>
      <c r="X497" s="5">
        <f t="shared" si="863"/>
        <v>53.653833000000006</v>
      </c>
      <c r="Y497" s="5">
        <f t="shared" si="863"/>
        <v>1.9512090000000002</v>
      </c>
      <c r="Z497" s="5">
        <f t="shared" si="863"/>
        <v>0</v>
      </c>
      <c r="AA497" s="5">
        <f t="shared" si="863"/>
        <v>0</v>
      </c>
      <c r="AB497" s="5">
        <f t="shared" si="863"/>
        <v>0</v>
      </c>
      <c r="AC497" s="56"/>
      <c r="AD497" s="23"/>
    </row>
    <row r="498" spans="1:30" s="14" customFormat="1">
      <c r="A498" s="78" t="s">
        <v>98</v>
      </c>
      <c r="B498" s="197">
        <v>758963.56</v>
      </c>
      <c r="C498" s="134">
        <f t="shared" si="812"/>
        <v>63246.96</v>
      </c>
      <c r="D498" s="4"/>
      <c r="E498" s="4"/>
      <c r="F498" s="4"/>
      <c r="G498" s="4"/>
      <c r="H498" s="4">
        <v>1.2500000000000001E-2</v>
      </c>
      <c r="I498" s="4"/>
      <c r="J498" s="4"/>
      <c r="K498" s="4"/>
      <c r="L498" s="4"/>
      <c r="M498" s="4"/>
      <c r="N498" s="4"/>
      <c r="O498" s="4"/>
      <c r="P498" s="4"/>
      <c r="Q498" s="4">
        <v>9.9199999999999997E-2</v>
      </c>
      <c r="R498" s="4"/>
      <c r="S498" s="4">
        <v>8.6999999999999994E-3</v>
      </c>
      <c r="T498" s="4"/>
      <c r="U498" s="4"/>
      <c r="V498" s="4">
        <v>1.11E-2</v>
      </c>
      <c r="W498" s="4"/>
      <c r="X498" s="4">
        <v>0.83730000000000004</v>
      </c>
      <c r="Y498" s="4">
        <v>3.1199999999999999E-2</v>
      </c>
      <c r="Z498" s="4"/>
      <c r="AA498" s="4"/>
      <c r="AB498" s="4"/>
      <c r="AC498" s="56"/>
      <c r="AD498" s="23"/>
    </row>
    <row r="499" spans="1:30" s="14" customFormat="1">
      <c r="A499" s="79"/>
      <c r="B499" s="9"/>
      <c r="C499" s="134"/>
      <c r="D499" s="5">
        <f t="shared" ref="D499" si="864">$C498*D498</f>
        <v>0</v>
      </c>
      <c r="E499" s="5">
        <f t="shared" ref="E499" si="865">$C498*E498</f>
        <v>0</v>
      </c>
      <c r="F499" s="5">
        <f t="shared" ref="F499:AB499" si="866">$C498*F498</f>
        <v>0</v>
      </c>
      <c r="G499" s="5">
        <f t="shared" si="866"/>
        <v>0</v>
      </c>
      <c r="H499" s="5">
        <f t="shared" si="866"/>
        <v>790.58699999999999</v>
      </c>
      <c r="I499" s="5">
        <f t="shared" si="866"/>
        <v>0</v>
      </c>
      <c r="J499" s="5">
        <f t="shared" si="866"/>
        <v>0</v>
      </c>
      <c r="K499" s="5">
        <f t="shared" si="866"/>
        <v>0</v>
      </c>
      <c r="L499" s="5">
        <f t="shared" si="866"/>
        <v>0</v>
      </c>
      <c r="M499" s="5">
        <f t="shared" si="866"/>
        <v>0</v>
      </c>
      <c r="N499" s="5">
        <f t="shared" si="866"/>
        <v>0</v>
      </c>
      <c r="O499" s="5">
        <f t="shared" si="866"/>
        <v>0</v>
      </c>
      <c r="P499" s="5">
        <f t="shared" si="866"/>
        <v>0</v>
      </c>
      <c r="Q499" s="5">
        <f t="shared" si="866"/>
        <v>6274.0984319999998</v>
      </c>
      <c r="R499" s="5">
        <f t="shared" si="866"/>
        <v>0</v>
      </c>
      <c r="S499" s="5">
        <f t="shared" si="866"/>
        <v>550.2485519999999</v>
      </c>
      <c r="T499" s="5">
        <f t="shared" si="866"/>
        <v>0</v>
      </c>
      <c r="U499" s="5">
        <f t="shared" si="866"/>
        <v>0</v>
      </c>
      <c r="V499" s="5">
        <f t="shared" si="866"/>
        <v>702.04125599999998</v>
      </c>
      <c r="W499" s="5">
        <f t="shared" si="866"/>
        <v>0</v>
      </c>
      <c r="X499" s="5">
        <f t="shared" si="866"/>
        <v>52956.679607999999</v>
      </c>
      <c r="Y499" s="5">
        <f t="shared" si="866"/>
        <v>1973.3051519999999</v>
      </c>
      <c r="Z499" s="5">
        <f t="shared" si="866"/>
        <v>0</v>
      </c>
      <c r="AA499" s="5">
        <f t="shared" si="866"/>
        <v>0</v>
      </c>
      <c r="AB499" s="5">
        <f t="shared" si="866"/>
        <v>0</v>
      </c>
      <c r="AC499" s="56"/>
      <c r="AD499" s="23"/>
    </row>
    <row r="500" spans="1:30" s="14" customFormat="1">
      <c r="A500" s="78" t="s">
        <v>99</v>
      </c>
      <c r="B500" s="197">
        <v>1731981.94</v>
      </c>
      <c r="C500" s="134">
        <f>ROUND(B500/12,2)</f>
        <v>144331.82999999999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>
        <v>0.29010000000000002</v>
      </c>
      <c r="R500" s="37"/>
      <c r="S500" s="37">
        <v>2.7400000000000001E-2</v>
      </c>
      <c r="T500" s="37"/>
      <c r="U500" s="37"/>
      <c r="V500" s="37"/>
      <c r="W500" s="37"/>
      <c r="X500" s="37">
        <v>0.64849999999999997</v>
      </c>
      <c r="Y500" s="37">
        <v>2.53E-2</v>
      </c>
      <c r="Z500" s="37">
        <v>8.6999999999999994E-3</v>
      </c>
      <c r="AA500" s="37">
        <v>0</v>
      </c>
      <c r="AB500" s="37">
        <v>0</v>
      </c>
      <c r="AC500" s="56"/>
      <c r="AD500" s="23"/>
    </row>
    <row r="501" spans="1:30" s="14" customFormat="1">
      <c r="A501" s="79"/>
      <c r="B501" s="9"/>
      <c r="C501" s="134"/>
      <c r="D501" s="36">
        <f t="shared" ref="D501" si="867">$C500*D500</f>
        <v>0</v>
      </c>
      <c r="E501" s="36">
        <f t="shared" ref="E501" si="868">$C500*E500</f>
        <v>0</v>
      </c>
      <c r="F501" s="36">
        <f t="shared" ref="F501:AB501" si="869">$C500*F500</f>
        <v>0</v>
      </c>
      <c r="G501" s="36">
        <f t="shared" si="869"/>
        <v>0</v>
      </c>
      <c r="H501" s="36">
        <f t="shared" si="869"/>
        <v>0</v>
      </c>
      <c r="I501" s="36">
        <f t="shared" si="869"/>
        <v>0</v>
      </c>
      <c r="J501" s="36">
        <f t="shared" si="869"/>
        <v>0</v>
      </c>
      <c r="K501" s="36">
        <f t="shared" si="869"/>
        <v>0</v>
      </c>
      <c r="L501" s="36">
        <f t="shared" si="869"/>
        <v>0</v>
      </c>
      <c r="M501" s="36">
        <f t="shared" si="869"/>
        <v>0</v>
      </c>
      <c r="N501" s="36">
        <f t="shared" si="869"/>
        <v>0</v>
      </c>
      <c r="O501" s="36">
        <f t="shared" si="869"/>
        <v>0</v>
      </c>
      <c r="P501" s="36">
        <f t="shared" si="869"/>
        <v>0</v>
      </c>
      <c r="Q501" s="36">
        <f t="shared" si="869"/>
        <v>41870.663883000001</v>
      </c>
      <c r="R501" s="36">
        <f t="shared" si="869"/>
        <v>0</v>
      </c>
      <c r="S501" s="36">
        <f t="shared" si="869"/>
        <v>3954.6921419999999</v>
      </c>
      <c r="T501" s="36">
        <f t="shared" si="869"/>
        <v>0</v>
      </c>
      <c r="U501" s="36">
        <f t="shared" si="869"/>
        <v>0</v>
      </c>
      <c r="V501" s="36">
        <f t="shared" si="869"/>
        <v>0</v>
      </c>
      <c r="W501" s="36">
        <f t="shared" si="869"/>
        <v>0</v>
      </c>
      <c r="X501" s="36">
        <f t="shared" si="869"/>
        <v>93599.191754999993</v>
      </c>
      <c r="Y501" s="36">
        <f t="shared" si="869"/>
        <v>3651.5952989999996</v>
      </c>
      <c r="Z501" s="36">
        <f t="shared" si="869"/>
        <v>1255.6869209999998</v>
      </c>
      <c r="AA501" s="36">
        <f t="shared" si="869"/>
        <v>0</v>
      </c>
      <c r="AB501" s="36">
        <f t="shared" si="869"/>
        <v>0</v>
      </c>
      <c r="AC501" s="56"/>
      <c r="AD501" s="23"/>
    </row>
    <row r="502" spans="1:30" s="14" customFormat="1">
      <c r="A502" s="78" t="s">
        <v>100</v>
      </c>
      <c r="B502" s="197">
        <v>1803234.94</v>
      </c>
      <c r="C502" s="134">
        <f>ROUND(B502/12,2)</f>
        <v>150269.57999999999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>
        <v>0.2918</v>
      </c>
      <c r="R502" s="37"/>
      <c r="S502" s="37">
        <v>2.7400000000000001E-2</v>
      </c>
      <c r="T502" s="37"/>
      <c r="U502" s="37"/>
      <c r="V502" s="37"/>
      <c r="W502" s="37"/>
      <c r="X502" s="37">
        <v>0.64680000000000004</v>
      </c>
      <c r="Y502" s="37">
        <v>2.53E-2</v>
      </c>
      <c r="Z502" s="37">
        <v>8.6999999999999994E-3</v>
      </c>
      <c r="AA502" s="37">
        <v>0</v>
      </c>
      <c r="AB502" s="37">
        <v>0</v>
      </c>
      <c r="AC502" s="56"/>
      <c r="AD502" s="23"/>
    </row>
    <row r="503" spans="1:30" s="14" customFormat="1">
      <c r="A503" s="79"/>
      <c r="B503" s="9"/>
      <c r="C503" s="134"/>
      <c r="D503" s="36">
        <f t="shared" ref="D503" si="870">$C502*D502</f>
        <v>0</v>
      </c>
      <c r="E503" s="36">
        <f t="shared" ref="E503" si="871">$C502*E502</f>
        <v>0</v>
      </c>
      <c r="F503" s="36">
        <f t="shared" ref="F503:AB503" si="872">$C502*F502</f>
        <v>0</v>
      </c>
      <c r="G503" s="36">
        <f t="shared" si="872"/>
        <v>0</v>
      </c>
      <c r="H503" s="36">
        <f t="shared" si="872"/>
        <v>0</v>
      </c>
      <c r="I503" s="36">
        <f t="shared" si="872"/>
        <v>0</v>
      </c>
      <c r="J503" s="36">
        <f t="shared" si="872"/>
        <v>0</v>
      </c>
      <c r="K503" s="36">
        <f t="shared" si="872"/>
        <v>0</v>
      </c>
      <c r="L503" s="36">
        <f t="shared" si="872"/>
        <v>0</v>
      </c>
      <c r="M503" s="36">
        <f t="shared" si="872"/>
        <v>0</v>
      </c>
      <c r="N503" s="36">
        <f t="shared" si="872"/>
        <v>0</v>
      </c>
      <c r="O503" s="36">
        <f t="shared" si="872"/>
        <v>0</v>
      </c>
      <c r="P503" s="36">
        <f t="shared" si="872"/>
        <v>0</v>
      </c>
      <c r="Q503" s="36">
        <f t="shared" si="872"/>
        <v>43848.663443999998</v>
      </c>
      <c r="R503" s="36">
        <f t="shared" si="872"/>
        <v>0</v>
      </c>
      <c r="S503" s="36">
        <f t="shared" si="872"/>
        <v>4117.3864919999996</v>
      </c>
      <c r="T503" s="36">
        <f t="shared" si="872"/>
        <v>0</v>
      </c>
      <c r="U503" s="36">
        <f t="shared" si="872"/>
        <v>0</v>
      </c>
      <c r="V503" s="36">
        <f t="shared" si="872"/>
        <v>0</v>
      </c>
      <c r="W503" s="36">
        <f t="shared" si="872"/>
        <v>0</v>
      </c>
      <c r="X503" s="36">
        <f t="shared" si="872"/>
        <v>97194.364344000001</v>
      </c>
      <c r="Y503" s="36">
        <f t="shared" si="872"/>
        <v>3801.8203739999994</v>
      </c>
      <c r="Z503" s="36">
        <f t="shared" si="872"/>
        <v>1307.3453459999998</v>
      </c>
      <c r="AA503" s="36">
        <f t="shared" si="872"/>
        <v>0</v>
      </c>
      <c r="AB503" s="36">
        <f t="shared" si="872"/>
        <v>0</v>
      </c>
      <c r="AC503" s="56"/>
      <c r="AD503" s="23"/>
    </row>
    <row r="504" spans="1:30" s="14" customFormat="1">
      <c r="A504" s="78" t="s">
        <v>101</v>
      </c>
      <c r="B504" s="26">
        <f>302734.43/2</f>
        <v>151367.215</v>
      </c>
      <c r="C504" s="134">
        <f t="shared" si="812"/>
        <v>12613.93</v>
      </c>
      <c r="D504" s="35">
        <v>1.6299999999999999E-2</v>
      </c>
      <c r="E504" s="35">
        <v>0.14269999999999999</v>
      </c>
      <c r="F504" s="35">
        <v>5.8900000000000001E-2</v>
      </c>
      <c r="G504" s="35">
        <v>7.6200000000000004E-2</v>
      </c>
      <c r="H504" s="35">
        <v>3.9600000000000003E-2</v>
      </c>
      <c r="I504" s="35">
        <v>0.12470000000000001</v>
      </c>
      <c r="J504" s="35">
        <v>2.0400000000000001E-2</v>
      </c>
      <c r="K504" s="35">
        <v>3.1199999999999999E-2</v>
      </c>
      <c r="L504" s="35">
        <v>1.6199999999999999E-2</v>
      </c>
      <c r="M504" s="35">
        <v>2.53E-2</v>
      </c>
      <c r="N504" s="35">
        <v>0.14849999999999999</v>
      </c>
      <c r="O504" s="35">
        <v>2.2599999999999999E-2</v>
      </c>
      <c r="P504" s="35">
        <v>0</v>
      </c>
      <c r="Q504" s="35">
        <v>3.78E-2</v>
      </c>
      <c r="R504" s="35">
        <v>1.8100000000000002E-2</v>
      </c>
      <c r="S504" s="35">
        <v>4.1000000000000003E-3</v>
      </c>
      <c r="T504" s="35">
        <v>5.04E-2</v>
      </c>
      <c r="U504" s="35">
        <v>1.7500000000000002E-2</v>
      </c>
      <c r="V504" s="35">
        <v>3.6200000000000003E-2</v>
      </c>
      <c r="W504" s="35">
        <v>4.8500000000000001E-2</v>
      </c>
      <c r="X504" s="35">
        <v>6.1600000000000002E-2</v>
      </c>
      <c r="Y504" s="35">
        <v>2.5000000000000001E-3</v>
      </c>
      <c r="Z504" s="4">
        <v>0</v>
      </c>
      <c r="AA504" s="4">
        <v>6.9999999999999999E-4</v>
      </c>
      <c r="AB504" s="4">
        <v>0</v>
      </c>
      <c r="AC504" s="56"/>
      <c r="AD504" s="23"/>
    </row>
    <row r="505" spans="1:30" s="14" customFormat="1">
      <c r="A505" s="79"/>
      <c r="B505" s="27"/>
      <c r="C505" s="134"/>
      <c r="D505" s="5">
        <f t="shared" ref="D505" si="873">$C504*D504</f>
        <v>205.60705899999999</v>
      </c>
      <c r="E505" s="5">
        <f t="shared" ref="E505" si="874">$C504*E504</f>
        <v>1800.0078109999999</v>
      </c>
      <c r="F505" s="5">
        <f t="shared" ref="F505:O505" si="875">$C504*F504</f>
        <v>742.96047700000008</v>
      </c>
      <c r="G505" s="5">
        <f t="shared" si="875"/>
        <v>961.18146600000011</v>
      </c>
      <c r="H505" s="5">
        <f t="shared" si="875"/>
        <v>499.51162800000003</v>
      </c>
      <c r="I505" s="5">
        <f t="shared" si="875"/>
        <v>1572.957071</v>
      </c>
      <c r="J505" s="5">
        <f t="shared" si="875"/>
        <v>257.32417200000003</v>
      </c>
      <c r="K505" s="5">
        <f t="shared" si="875"/>
        <v>393.55461600000001</v>
      </c>
      <c r="L505" s="5">
        <f t="shared" si="875"/>
        <v>204.34566599999999</v>
      </c>
      <c r="M505" s="5">
        <f t="shared" si="875"/>
        <v>319.132429</v>
      </c>
      <c r="N505" s="5">
        <f t="shared" si="875"/>
        <v>1873.1686049999998</v>
      </c>
      <c r="O505" s="5">
        <f t="shared" si="875"/>
        <v>285.07481799999999</v>
      </c>
      <c r="P505" s="5">
        <f t="shared" ref="P505" si="876">$C504*P504</f>
        <v>0</v>
      </c>
      <c r="Q505" s="5">
        <f t="shared" ref="Q505" si="877">$C504*Q504</f>
        <v>476.80655400000001</v>
      </c>
      <c r="R505" s="5">
        <f t="shared" ref="R505:AB505" si="878">$C504*R504</f>
        <v>228.31213300000002</v>
      </c>
      <c r="S505" s="5">
        <f t="shared" si="878"/>
        <v>51.717113000000005</v>
      </c>
      <c r="T505" s="5">
        <f t="shared" si="878"/>
        <v>635.74207200000001</v>
      </c>
      <c r="U505" s="5">
        <f t="shared" si="878"/>
        <v>220.74377500000003</v>
      </c>
      <c r="V505" s="5">
        <f t="shared" si="878"/>
        <v>456.62426600000003</v>
      </c>
      <c r="W505" s="5">
        <f t="shared" si="878"/>
        <v>611.77560500000004</v>
      </c>
      <c r="X505" s="5">
        <f t="shared" si="878"/>
        <v>777.01808800000003</v>
      </c>
      <c r="Y505" s="5">
        <f t="shared" si="878"/>
        <v>31.534825000000001</v>
      </c>
      <c r="Z505" s="5">
        <f t="shared" si="878"/>
        <v>0</v>
      </c>
      <c r="AA505" s="5">
        <f t="shared" si="878"/>
        <v>8.8297509999999999</v>
      </c>
      <c r="AB505" s="5">
        <f t="shared" si="878"/>
        <v>0</v>
      </c>
      <c r="AC505" s="56"/>
      <c r="AD505" s="23"/>
    </row>
    <row r="506" spans="1:30" s="14" customFormat="1">
      <c r="A506" s="78" t="s">
        <v>430</v>
      </c>
      <c r="B506" s="26">
        <f>302734.43/2</f>
        <v>151367.215</v>
      </c>
      <c r="C506" s="134">
        <f t="shared" si="812"/>
        <v>12613.93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>
        <v>0.26929999999999998</v>
      </c>
      <c r="R506" s="4"/>
      <c r="S506" s="4">
        <v>2.9100000000000001E-2</v>
      </c>
      <c r="T506" s="4"/>
      <c r="U506" s="4"/>
      <c r="V506" s="4"/>
      <c r="W506" s="4"/>
      <c r="X506" s="4">
        <v>0.67700000000000005</v>
      </c>
      <c r="Y506" s="4">
        <v>2.46E-2</v>
      </c>
      <c r="Z506" s="4"/>
      <c r="AA506" s="4"/>
      <c r="AB506" s="4"/>
      <c r="AC506" s="56"/>
      <c r="AD506" s="23"/>
    </row>
    <row r="507" spans="1:30" s="14" customFormat="1">
      <c r="A507" s="79"/>
      <c r="B507" s="9"/>
      <c r="C507" s="134"/>
      <c r="D507" s="5">
        <f t="shared" ref="D507" si="879">$C506*D506</f>
        <v>0</v>
      </c>
      <c r="E507" s="5">
        <f t="shared" ref="E507" si="880">$C506*E506</f>
        <v>0</v>
      </c>
      <c r="F507" s="5">
        <f t="shared" ref="F507:O507" si="881">$C506*F506</f>
        <v>0</v>
      </c>
      <c r="G507" s="5">
        <f t="shared" si="881"/>
        <v>0</v>
      </c>
      <c r="H507" s="5">
        <f t="shared" si="881"/>
        <v>0</v>
      </c>
      <c r="I507" s="5">
        <f t="shared" si="881"/>
        <v>0</v>
      </c>
      <c r="J507" s="5">
        <f t="shared" si="881"/>
        <v>0</v>
      </c>
      <c r="K507" s="5">
        <f t="shared" si="881"/>
        <v>0</v>
      </c>
      <c r="L507" s="5">
        <f t="shared" si="881"/>
        <v>0</v>
      </c>
      <c r="M507" s="5">
        <f t="shared" si="881"/>
        <v>0</v>
      </c>
      <c r="N507" s="5">
        <f t="shared" si="881"/>
        <v>0</v>
      </c>
      <c r="O507" s="5">
        <f t="shared" si="881"/>
        <v>0</v>
      </c>
      <c r="P507" s="5">
        <f t="shared" ref="P507" si="882">$C506*P506</f>
        <v>0</v>
      </c>
      <c r="Q507" s="5">
        <f t="shared" ref="Q507" si="883">$C506*Q506</f>
        <v>3396.931349</v>
      </c>
      <c r="R507" s="5">
        <f t="shared" ref="R507:AB507" si="884">$C506*R506</f>
        <v>0</v>
      </c>
      <c r="S507" s="5">
        <f t="shared" si="884"/>
        <v>367.06536300000005</v>
      </c>
      <c r="T507" s="5">
        <f t="shared" si="884"/>
        <v>0</v>
      </c>
      <c r="U507" s="5">
        <f t="shared" si="884"/>
        <v>0</v>
      </c>
      <c r="V507" s="5">
        <f t="shared" si="884"/>
        <v>0</v>
      </c>
      <c r="W507" s="5">
        <f t="shared" si="884"/>
        <v>0</v>
      </c>
      <c r="X507" s="5">
        <f t="shared" si="884"/>
        <v>8539.6306100000002</v>
      </c>
      <c r="Y507" s="5">
        <f t="shared" si="884"/>
        <v>310.30267800000001</v>
      </c>
      <c r="Z507" s="5">
        <f t="shared" si="884"/>
        <v>0</v>
      </c>
      <c r="AA507" s="5">
        <f t="shared" si="884"/>
        <v>0</v>
      </c>
      <c r="AB507" s="5">
        <f t="shared" si="884"/>
        <v>0</v>
      </c>
      <c r="AC507" s="56"/>
      <c r="AD507" s="23"/>
    </row>
    <row r="508" spans="1:30" s="14" customFormat="1">
      <c r="A508" s="78" t="s">
        <v>102</v>
      </c>
      <c r="B508" s="26">
        <f>1407781.62/2</f>
        <v>703890.81</v>
      </c>
      <c r="C508" s="134">
        <f t="shared" si="812"/>
        <v>58657.57</v>
      </c>
      <c r="D508" s="35">
        <v>1.6299999999999999E-2</v>
      </c>
      <c r="E508" s="35">
        <v>0.14269999999999999</v>
      </c>
      <c r="F508" s="35">
        <v>5.8900000000000001E-2</v>
      </c>
      <c r="G508" s="35">
        <v>7.6200000000000004E-2</v>
      </c>
      <c r="H508" s="35">
        <v>3.9600000000000003E-2</v>
      </c>
      <c r="I508" s="35">
        <v>0.12470000000000001</v>
      </c>
      <c r="J508" s="35">
        <v>2.0400000000000001E-2</v>
      </c>
      <c r="K508" s="35">
        <v>3.1199999999999999E-2</v>
      </c>
      <c r="L508" s="35">
        <v>1.6199999999999999E-2</v>
      </c>
      <c r="M508" s="35">
        <v>2.53E-2</v>
      </c>
      <c r="N508" s="35">
        <v>0.14849999999999999</v>
      </c>
      <c r="O508" s="35">
        <v>2.2599999999999999E-2</v>
      </c>
      <c r="P508" s="35">
        <v>0</v>
      </c>
      <c r="Q508" s="35">
        <v>3.78E-2</v>
      </c>
      <c r="R508" s="35">
        <v>1.8100000000000002E-2</v>
      </c>
      <c r="S508" s="35">
        <v>4.1000000000000003E-3</v>
      </c>
      <c r="T508" s="35">
        <v>5.04E-2</v>
      </c>
      <c r="U508" s="35">
        <v>1.7500000000000002E-2</v>
      </c>
      <c r="V508" s="35">
        <v>3.6200000000000003E-2</v>
      </c>
      <c r="W508" s="35">
        <v>4.8500000000000001E-2</v>
      </c>
      <c r="X508" s="35">
        <v>6.1600000000000002E-2</v>
      </c>
      <c r="Y508" s="35">
        <v>2.5000000000000001E-3</v>
      </c>
      <c r="Z508" s="4">
        <v>0</v>
      </c>
      <c r="AA508" s="4">
        <v>6.9999999999999999E-4</v>
      </c>
      <c r="AB508" s="4">
        <v>0</v>
      </c>
      <c r="AC508" s="56"/>
      <c r="AD508" s="23"/>
    </row>
    <row r="509" spans="1:30" s="14" customFormat="1">
      <c r="A509" s="79"/>
      <c r="B509" s="27"/>
      <c r="C509" s="134"/>
      <c r="D509" s="5">
        <f t="shared" ref="D509" si="885">$C508*D508</f>
        <v>956.11839099999986</v>
      </c>
      <c r="E509" s="5">
        <f t="shared" ref="E509" si="886">$C508*E508</f>
        <v>8370.4352390000004</v>
      </c>
      <c r="F509" s="5">
        <f t="shared" ref="F509:O509" si="887">$C508*F508</f>
        <v>3454.9308730000002</v>
      </c>
      <c r="G509" s="5">
        <f t="shared" si="887"/>
        <v>4469.7068340000005</v>
      </c>
      <c r="H509" s="5">
        <f t="shared" si="887"/>
        <v>2322.8397720000003</v>
      </c>
      <c r="I509" s="5">
        <f t="shared" si="887"/>
        <v>7314.5989790000003</v>
      </c>
      <c r="J509" s="5">
        <f t="shared" si="887"/>
        <v>1196.6144280000001</v>
      </c>
      <c r="K509" s="5">
        <f t="shared" si="887"/>
        <v>1830.116184</v>
      </c>
      <c r="L509" s="5">
        <f t="shared" si="887"/>
        <v>950.25263399999994</v>
      </c>
      <c r="M509" s="5">
        <f t="shared" si="887"/>
        <v>1484.036521</v>
      </c>
      <c r="N509" s="5">
        <f t="shared" si="887"/>
        <v>8710.6491449999994</v>
      </c>
      <c r="O509" s="5">
        <f t="shared" si="887"/>
        <v>1325.6610819999999</v>
      </c>
      <c r="P509" s="5">
        <f t="shared" ref="P509" si="888">$C508*P508</f>
        <v>0</v>
      </c>
      <c r="Q509" s="5">
        <f t="shared" ref="Q509" si="889">$C508*Q508</f>
        <v>2217.2561460000002</v>
      </c>
      <c r="R509" s="5">
        <f t="shared" ref="R509:AB509" si="890">$C508*R508</f>
        <v>1061.7020170000001</v>
      </c>
      <c r="S509" s="5">
        <f t="shared" si="890"/>
        <v>240.49603700000003</v>
      </c>
      <c r="T509" s="5">
        <f t="shared" si="890"/>
        <v>2956.3415279999999</v>
      </c>
      <c r="U509" s="5">
        <f t="shared" si="890"/>
        <v>1026.5074750000001</v>
      </c>
      <c r="V509" s="5">
        <f t="shared" si="890"/>
        <v>2123.4040340000001</v>
      </c>
      <c r="W509" s="5">
        <f t="shared" si="890"/>
        <v>2844.8921450000003</v>
      </c>
      <c r="X509" s="5">
        <f t="shared" si="890"/>
        <v>3613.3063120000002</v>
      </c>
      <c r="Y509" s="5">
        <f t="shared" si="890"/>
        <v>146.643925</v>
      </c>
      <c r="Z509" s="5">
        <f t="shared" si="890"/>
        <v>0</v>
      </c>
      <c r="AA509" s="5">
        <f t="shared" si="890"/>
        <v>41.060299000000001</v>
      </c>
      <c r="AB509" s="5">
        <f t="shared" si="890"/>
        <v>0</v>
      </c>
      <c r="AC509" s="56"/>
      <c r="AD509" s="23"/>
    </row>
    <row r="510" spans="1:30" s="14" customFormat="1">
      <c r="A510" s="78" t="s">
        <v>431</v>
      </c>
      <c r="B510" s="26">
        <f>1407781.62/2</f>
        <v>703890.81</v>
      </c>
      <c r="C510" s="134">
        <f t="shared" si="812"/>
        <v>58657.57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>
        <v>0.96499999999999997</v>
      </c>
      <c r="Y510" s="4">
        <v>3.5000000000000003E-2</v>
      </c>
      <c r="Z510" s="4"/>
      <c r="AA510" s="4"/>
      <c r="AB510" s="4"/>
      <c r="AC510" s="56"/>
      <c r="AD510" s="23"/>
    </row>
    <row r="511" spans="1:30" s="14" customFormat="1">
      <c r="A511" s="79"/>
      <c r="B511" s="9"/>
      <c r="C511" s="134"/>
      <c r="D511" s="5">
        <f t="shared" ref="D511" si="891">$C510*D510</f>
        <v>0</v>
      </c>
      <c r="E511" s="5">
        <f t="shared" ref="E511" si="892">$C510*E510</f>
        <v>0</v>
      </c>
      <c r="F511" s="5">
        <f t="shared" ref="F511:O511" si="893">$C510*F510</f>
        <v>0</v>
      </c>
      <c r="G511" s="5">
        <f t="shared" si="893"/>
        <v>0</v>
      </c>
      <c r="H511" s="5">
        <f t="shared" si="893"/>
        <v>0</v>
      </c>
      <c r="I511" s="5">
        <f t="shared" si="893"/>
        <v>0</v>
      </c>
      <c r="J511" s="5">
        <f t="shared" si="893"/>
        <v>0</v>
      </c>
      <c r="K511" s="5">
        <f t="shared" si="893"/>
        <v>0</v>
      </c>
      <c r="L511" s="5">
        <f t="shared" si="893"/>
        <v>0</v>
      </c>
      <c r="M511" s="5">
        <f t="shared" si="893"/>
        <v>0</v>
      </c>
      <c r="N511" s="5">
        <f t="shared" si="893"/>
        <v>0</v>
      </c>
      <c r="O511" s="5">
        <f t="shared" si="893"/>
        <v>0</v>
      </c>
      <c r="P511" s="5">
        <f t="shared" ref="P511" si="894">$C510*P510</f>
        <v>0</v>
      </c>
      <c r="Q511" s="5">
        <f t="shared" ref="Q511" si="895">$C510*Q510</f>
        <v>0</v>
      </c>
      <c r="R511" s="5">
        <f t="shared" ref="R511:AB511" si="896">$C510*R510</f>
        <v>0</v>
      </c>
      <c r="S511" s="5">
        <f t="shared" si="896"/>
        <v>0</v>
      </c>
      <c r="T511" s="5">
        <f t="shared" si="896"/>
        <v>0</v>
      </c>
      <c r="U511" s="5">
        <f t="shared" si="896"/>
        <v>0</v>
      </c>
      <c r="V511" s="5">
        <f t="shared" si="896"/>
        <v>0</v>
      </c>
      <c r="W511" s="5">
        <f t="shared" si="896"/>
        <v>0</v>
      </c>
      <c r="X511" s="5">
        <f t="shared" si="896"/>
        <v>56604.555049999995</v>
      </c>
      <c r="Y511" s="5">
        <f t="shared" si="896"/>
        <v>2053.0149500000002</v>
      </c>
      <c r="Z511" s="5">
        <f t="shared" si="896"/>
        <v>0</v>
      </c>
      <c r="AA511" s="5">
        <f t="shared" si="896"/>
        <v>0</v>
      </c>
      <c r="AB511" s="5">
        <f t="shared" si="896"/>
        <v>0</v>
      </c>
      <c r="AC511" s="56"/>
      <c r="AD511" s="23"/>
    </row>
    <row r="512" spans="1:30" s="14" customFormat="1">
      <c r="A512" s="78" t="s">
        <v>103</v>
      </c>
      <c r="B512" s="26">
        <f>6629978.81/2</f>
        <v>3314989.4049999998</v>
      </c>
      <c r="C512" s="134">
        <f t="shared" si="812"/>
        <v>276249.12</v>
      </c>
      <c r="D512" s="35">
        <v>1.6299999999999999E-2</v>
      </c>
      <c r="E512" s="35">
        <v>0.14269999999999999</v>
      </c>
      <c r="F512" s="35">
        <v>5.8900000000000001E-2</v>
      </c>
      <c r="G512" s="35">
        <v>7.6200000000000004E-2</v>
      </c>
      <c r="H512" s="35">
        <v>3.9600000000000003E-2</v>
      </c>
      <c r="I512" s="35">
        <v>0.12470000000000001</v>
      </c>
      <c r="J512" s="35">
        <v>2.0400000000000001E-2</v>
      </c>
      <c r="K512" s="35">
        <v>3.1199999999999999E-2</v>
      </c>
      <c r="L512" s="35">
        <v>1.6199999999999999E-2</v>
      </c>
      <c r="M512" s="35">
        <v>2.53E-2</v>
      </c>
      <c r="N512" s="35">
        <v>0.14849999999999999</v>
      </c>
      <c r="O512" s="35">
        <v>2.2599999999999999E-2</v>
      </c>
      <c r="P512" s="35">
        <v>0</v>
      </c>
      <c r="Q512" s="35">
        <v>3.78E-2</v>
      </c>
      <c r="R512" s="35">
        <v>1.8100000000000002E-2</v>
      </c>
      <c r="S512" s="35">
        <v>4.1000000000000003E-3</v>
      </c>
      <c r="T512" s="35">
        <v>5.04E-2</v>
      </c>
      <c r="U512" s="35">
        <v>1.7500000000000002E-2</v>
      </c>
      <c r="V512" s="35">
        <v>3.6200000000000003E-2</v>
      </c>
      <c r="W512" s="35">
        <v>4.8500000000000001E-2</v>
      </c>
      <c r="X512" s="35">
        <v>6.1600000000000002E-2</v>
      </c>
      <c r="Y512" s="35">
        <v>2.5000000000000001E-3</v>
      </c>
      <c r="Z512" s="4">
        <v>0</v>
      </c>
      <c r="AA512" s="4">
        <v>6.9999999999999999E-4</v>
      </c>
      <c r="AB512" s="4">
        <v>0</v>
      </c>
      <c r="AC512" s="56"/>
      <c r="AD512" s="23"/>
    </row>
    <row r="513" spans="1:30" s="14" customFormat="1">
      <c r="A513" s="79"/>
      <c r="B513" s="27"/>
      <c r="C513" s="134"/>
      <c r="D513" s="5">
        <f t="shared" ref="D513" si="897">$C512*D512</f>
        <v>4502.8606559999998</v>
      </c>
      <c r="E513" s="5">
        <f t="shared" ref="E513" si="898">$C512*E512</f>
        <v>39420.749423999994</v>
      </c>
      <c r="F513" s="5">
        <f t="shared" ref="F513:O513" si="899">$C512*F512</f>
        <v>16271.073168000001</v>
      </c>
      <c r="G513" s="5">
        <f t="shared" si="899"/>
        <v>21050.182944</v>
      </c>
      <c r="H513" s="5">
        <f t="shared" si="899"/>
        <v>10939.465152000001</v>
      </c>
      <c r="I513" s="5">
        <f t="shared" si="899"/>
        <v>34448.265264000001</v>
      </c>
      <c r="J513" s="5">
        <f t="shared" si="899"/>
        <v>5635.4820480000008</v>
      </c>
      <c r="K513" s="5">
        <f t="shared" si="899"/>
        <v>8618.9725440000002</v>
      </c>
      <c r="L513" s="5">
        <f t="shared" si="899"/>
        <v>4475.2357439999996</v>
      </c>
      <c r="M513" s="5">
        <f t="shared" si="899"/>
        <v>6989.1027359999998</v>
      </c>
      <c r="N513" s="5">
        <f t="shared" si="899"/>
        <v>41022.994319999998</v>
      </c>
      <c r="O513" s="5">
        <f t="shared" si="899"/>
        <v>6243.2301119999993</v>
      </c>
      <c r="P513" s="5">
        <f t="shared" ref="P513" si="900">$C512*P512</f>
        <v>0</v>
      </c>
      <c r="Q513" s="5">
        <f t="shared" ref="Q513" si="901">$C512*Q512</f>
        <v>10442.216736</v>
      </c>
      <c r="R513" s="5">
        <f t="shared" ref="R513:AB513" si="902">$C512*R512</f>
        <v>5000.1090720000002</v>
      </c>
      <c r="S513" s="5">
        <f t="shared" si="902"/>
        <v>1132.621392</v>
      </c>
      <c r="T513" s="5">
        <f t="shared" si="902"/>
        <v>13922.955647999999</v>
      </c>
      <c r="U513" s="5">
        <f t="shared" si="902"/>
        <v>4834.3596000000007</v>
      </c>
      <c r="V513" s="5">
        <f t="shared" si="902"/>
        <v>10000.218144</v>
      </c>
      <c r="W513" s="5">
        <f t="shared" si="902"/>
        <v>13398.08232</v>
      </c>
      <c r="X513" s="5">
        <f t="shared" si="902"/>
        <v>17016.945791999999</v>
      </c>
      <c r="Y513" s="5">
        <f t="shared" si="902"/>
        <v>690.62279999999998</v>
      </c>
      <c r="Z513" s="5">
        <f t="shared" si="902"/>
        <v>0</v>
      </c>
      <c r="AA513" s="5">
        <f t="shared" si="902"/>
        <v>193.37438399999999</v>
      </c>
      <c r="AB513" s="5">
        <f t="shared" si="902"/>
        <v>0</v>
      </c>
      <c r="AC513" s="56"/>
      <c r="AD513" s="23"/>
    </row>
    <row r="514" spans="1:30" s="14" customFormat="1">
      <c r="A514" s="78" t="s">
        <v>432</v>
      </c>
      <c r="B514" s="26">
        <f>6629978.81/2</f>
        <v>3314989.4049999998</v>
      </c>
      <c r="C514" s="134">
        <f t="shared" si="812"/>
        <v>276249.12</v>
      </c>
      <c r="D514" s="4">
        <v>7.0400000000000004E-2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>
        <v>0.25829999999999997</v>
      </c>
      <c r="R514" s="4"/>
      <c r="S514" s="4">
        <v>4.1500000000000002E-2</v>
      </c>
      <c r="T514" s="4"/>
      <c r="U514" s="4"/>
      <c r="V514" s="4"/>
      <c r="W514" s="4"/>
      <c r="X514" s="4">
        <v>0.60770000000000002</v>
      </c>
      <c r="Y514" s="4">
        <v>2.2100000000000002E-2</v>
      </c>
      <c r="Z514" s="4"/>
      <c r="AA514" s="4"/>
      <c r="AB514" s="4"/>
      <c r="AC514" s="56"/>
      <c r="AD514" s="23"/>
    </row>
    <row r="515" spans="1:30" s="14" customFormat="1">
      <c r="A515" s="79"/>
      <c r="B515" s="9"/>
      <c r="C515" s="134"/>
      <c r="D515" s="5">
        <f t="shared" ref="D515" si="903">$C514*D514</f>
        <v>19447.938048</v>
      </c>
      <c r="E515" s="5">
        <f t="shared" ref="E515" si="904">$C514*E514</f>
        <v>0</v>
      </c>
      <c r="F515" s="5">
        <f t="shared" ref="F515:O515" si="905">$C514*F514</f>
        <v>0</v>
      </c>
      <c r="G515" s="5">
        <f t="shared" si="905"/>
        <v>0</v>
      </c>
      <c r="H515" s="5">
        <f t="shared" si="905"/>
        <v>0</v>
      </c>
      <c r="I515" s="5">
        <f t="shared" si="905"/>
        <v>0</v>
      </c>
      <c r="J515" s="5">
        <f t="shared" si="905"/>
        <v>0</v>
      </c>
      <c r="K515" s="5">
        <f t="shared" si="905"/>
        <v>0</v>
      </c>
      <c r="L515" s="5">
        <f t="shared" si="905"/>
        <v>0</v>
      </c>
      <c r="M515" s="5">
        <f t="shared" si="905"/>
        <v>0</v>
      </c>
      <c r="N515" s="5">
        <f t="shared" si="905"/>
        <v>0</v>
      </c>
      <c r="O515" s="5">
        <f t="shared" si="905"/>
        <v>0</v>
      </c>
      <c r="P515" s="5">
        <f t="shared" ref="P515" si="906">$C514*P514</f>
        <v>0</v>
      </c>
      <c r="Q515" s="5">
        <f t="shared" ref="Q515" si="907">$C514*Q514</f>
        <v>71355.147695999985</v>
      </c>
      <c r="R515" s="5">
        <f t="shared" ref="R515:AB515" si="908">$C514*R514</f>
        <v>0</v>
      </c>
      <c r="S515" s="5">
        <f t="shared" si="908"/>
        <v>11464.33848</v>
      </c>
      <c r="T515" s="5">
        <f t="shared" si="908"/>
        <v>0</v>
      </c>
      <c r="U515" s="5">
        <f t="shared" si="908"/>
        <v>0</v>
      </c>
      <c r="V515" s="5">
        <f t="shared" si="908"/>
        <v>0</v>
      </c>
      <c r="W515" s="5">
        <f t="shared" si="908"/>
        <v>0</v>
      </c>
      <c r="X515" s="5">
        <f t="shared" si="908"/>
        <v>167876.59022400001</v>
      </c>
      <c r="Y515" s="5">
        <f t="shared" si="908"/>
        <v>6105.105552</v>
      </c>
      <c r="Z515" s="5">
        <f t="shared" si="908"/>
        <v>0</v>
      </c>
      <c r="AA515" s="5">
        <f t="shared" si="908"/>
        <v>0</v>
      </c>
      <c r="AB515" s="5">
        <f t="shared" si="908"/>
        <v>0</v>
      </c>
      <c r="AC515" s="56"/>
      <c r="AD515" s="23"/>
    </row>
    <row r="516" spans="1:30" s="14" customFormat="1">
      <c r="A516" s="78" t="s">
        <v>104</v>
      </c>
      <c r="B516" s="197">
        <v>1242867.06</v>
      </c>
      <c r="C516" s="134">
        <f t="shared" si="812"/>
        <v>103572.26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0.94410000000000005</v>
      </c>
      <c r="Y516" s="37">
        <v>3.5299999999999998E-2</v>
      </c>
      <c r="Z516" s="37">
        <v>2.06E-2</v>
      </c>
      <c r="AA516" s="37">
        <v>0</v>
      </c>
      <c r="AB516" s="37">
        <v>0</v>
      </c>
      <c r="AC516" s="56"/>
      <c r="AD516" s="23"/>
    </row>
    <row r="517" spans="1:30" s="14" customFormat="1">
      <c r="A517" s="79"/>
      <c r="B517" s="9"/>
      <c r="C517" s="134"/>
      <c r="D517" s="36">
        <f t="shared" ref="D517" si="909">$C516*D516</f>
        <v>0</v>
      </c>
      <c r="E517" s="36">
        <f t="shared" ref="E517" si="910">$C516*E516</f>
        <v>0</v>
      </c>
      <c r="F517" s="36">
        <f t="shared" ref="F517:AB517" si="911">$C516*F516</f>
        <v>0</v>
      </c>
      <c r="G517" s="36">
        <f t="shared" si="911"/>
        <v>0</v>
      </c>
      <c r="H517" s="36">
        <f t="shared" si="911"/>
        <v>0</v>
      </c>
      <c r="I517" s="36">
        <f t="shared" si="911"/>
        <v>0</v>
      </c>
      <c r="J517" s="36">
        <f t="shared" si="911"/>
        <v>0</v>
      </c>
      <c r="K517" s="36">
        <f t="shared" si="911"/>
        <v>0</v>
      </c>
      <c r="L517" s="36">
        <f t="shared" si="911"/>
        <v>0</v>
      </c>
      <c r="M517" s="36">
        <f t="shared" si="911"/>
        <v>0</v>
      </c>
      <c r="N517" s="36">
        <f t="shared" si="911"/>
        <v>0</v>
      </c>
      <c r="O517" s="36">
        <f t="shared" si="911"/>
        <v>0</v>
      </c>
      <c r="P517" s="36">
        <f t="shared" si="911"/>
        <v>0</v>
      </c>
      <c r="Q517" s="36">
        <f t="shared" si="911"/>
        <v>0</v>
      </c>
      <c r="R517" s="36">
        <f t="shared" si="911"/>
        <v>0</v>
      </c>
      <c r="S517" s="36">
        <f t="shared" si="911"/>
        <v>0</v>
      </c>
      <c r="T517" s="36">
        <f t="shared" si="911"/>
        <v>0</v>
      </c>
      <c r="U517" s="36">
        <f t="shared" si="911"/>
        <v>0</v>
      </c>
      <c r="V517" s="36">
        <f t="shared" si="911"/>
        <v>0</v>
      </c>
      <c r="W517" s="36">
        <f t="shared" si="911"/>
        <v>0</v>
      </c>
      <c r="X517" s="36">
        <f t="shared" si="911"/>
        <v>97782.570666</v>
      </c>
      <c r="Y517" s="36">
        <f t="shared" si="911"/>
        <v>3656.1007779999995</v>
      </c>
      <c r="Z517" s="36">
        <f t="shared" si="911"/>
        <v>2133.5885559999997</v>
      </c>
      <c r="AA517" s="36">
        <f t="shared" si="911"/>
        <v>0</v>
      </c>
      <c r="AB517" s="36">
        <f t="shared" si="911"/>
        <v>0</v>
      </c>
      <c r="AC517" s="56"/>
      <c r="AD517" s="23"/>
    </row>
    <row r="518" spans="1:30" s="14" customFormat="1">
      <c r="A518" s="78" t="s">
        <v>612</v>
      </c>
      <c r="B518" s="197">
        <v>1606101.5</v>
      </c>
      <c r="C518" s="134">
        <f t="shared" si="812"/>
        <v>133841.79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0.36349999999999999</v>
      </c>
      <c r="R518" s="4"/>
      <c r="S518" s="4">
        <v>0.188</v>
      </c>
      <c r="T518" s="4"/>
      <c r="U518" s="4"/>
      <c r="V518" s="4"/>
      <c r="W518" s="4"/>
      <c r="X518" s="4">
        <v>0.43240000000000001</v>
      </c>
      <c r="Y518" s="4">
        <v>1.61E-2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4"/>
      <c r="D519" s="5">
        <f t="shared" ref="D519" si="912">$C518*D518</f>
        <v>0</v>
      </c>
      <c r="E519" s="5">
        <f t="shared" ref="E519" si="913">$C518*E518</f>
        <v>0</v>
      </c>
      <c r="F519" s="5">
        <f t="shared" ref="F519:AB519" si="914">$C518*F518</f>
        <v>0</v>
      </c>
      <c r="G519" s="5">
        <f t="shared" si="914"/>
        <v>0</v>
      </c>
      <c r="H519" s="5">
        <f t="shared" si="914"/>
        <v>0</v>
      </c>
      <c r="I519" s="5">
        <f t="shared" si="914"/>
        <v>0</v>
      </c>
      <c r="J519" s="5">
        <f t="shared" si="914"/>
        <v>0</v>
      </c>
      <c r="K519" s="5">
        <f t="shared" si="914"/>
        <v>0</v>
      </c>
      <c r="L519" s="5">
        <f t="shared" si="914"/>
        <v>0</v>
      </c>
      <c r="M519" s="5">
        <f t="shared" si="914"/>
        <v>0</v>
      </c>
      <c r="N519" s="5">
        <f t="shared" si="914"/>
        <v>0</v>
      </c>
      <c r="O519" s="5">
        <f t="shared" si="914"/>
        <v>0</v>
      </c>
      <c r="P519" s="5">
        <f t="shared" si="914"/>
        <v>0</v>
      </c>
      <c r="Q519" s="5">
        <f t="shared" si="914"/>
        <v>48651.490665000005</v>
      </c>
      <c r="R519" s="5">
        <f t="shared" si="914"/>
        <v>0</v>
      </c>
      <c r="S519" s="5">
        <f t="shared" si="914"/>
        <v>25162.256520000003</v>
      </c>
      <c r="T519" s="5">
        <f t="shared" si="914"/>
        <v>0</v>
      </c>
      <c r="U519" s="5">
        <f t="shared" si="914"/>
        <v>0</v>
      </c>
      <c r="V519" s="5">
        <f t="shared" si="914"/>
        <v>0</v>
      </c>
      <c r="W519" s="5">
        <f t="shared" si="914"/>
        <v>0</v>
      </c>
      <c r="X519" s="5">
        <f t="shared" si="914"/>
        <v>57873.189996000001</v>
      </c>
      <c r="Y519" s="5">
        <f t="shared" si="914"/>
        <v>2154.8528190000002</v>
      </c>
      <c r="Z519" s="5">
        <f t="shared" si="914"/>
        <v>0</v>
      </c>
      <c r="AA519" s="5">
        <f t="shared" si="914"/>
        <v>0</v>
      </c>
      <c r="AB519" s="5">
        <f t="shared" si="914"/>
        <v>0</v>
      </c>
      <c r="AC519" s="56"/>
      <c r="AD519" s="23"/>
    </row>
    <row r="520" spans="1:30" s="14" customFormat="1">
      <c r="A520" s="78" t="s">
        <v>105</v>
      </c>
      <c r="B520" s="197">
        <v>554924.62</v>
      </c>
      <c r="C520" s="134">
        <f t="shared" si="812"/>
        <v>46243.72</v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0.39410000000000001</v>
      </c>
      <c r="R520" s="4"/>
      <c r="S520" s="4">
        <v>0.20380000000000001</v>
      </c>
      <c r="T520" s="4"/>
      <c r="U520" s="4"/>
      <c r="V520" s="4"/>
      <c r="W520" s="4"/>
      <c r="X520" s="4">
        <v>0.3876</v>
      </c>
      <c r="Y520" s="4">
        <v>1.4500000000000001E-2</v>
      </c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4"/>
      <c r="D521" s="5">
        <f t="shared" ref="D521" si="915">$C520*D520</f>
        <v>0</v>
      </c>
      <c r="E521" s="5">
        <f t="shared" ref="E521" si="916">$C520*E520</f>
        <v>0</v>
      </c>
      <c r="F521" s="5">
        <f t="shared" ref="F521:AB521" si="917">$C520*F520</f>
        <v>0</v>
      </c>
      <c r="G521" s="5">
        <f t="shared" si="917"/>
        <v>0</v>
      </c>
      <c r="H521" s="5">
        <f t="shared" si="917"/>
        <v>0</v>
      </c>
      <c r="I521" s="5">
        <f t="shared" si="917"/>
        <v>0</v>
      </c>
      <c r="J521" s="5">
        <f t="shared" si="917"/>
        <v>0</v>
      </c>
      <c r="K521" s="5">
        <f t="shared" si="917"/>
        <v>0</v>
      </c>
      <c r="L521" s="5">
        <f t="shared" si="917"/>
        <v>0</v>
      </c>
      <c r="M521" s="5">
        <f t="shared" si="917"/>
        <v>0</v>
      </c>
      <c r="N521" s="5">
        <f t="shared" si="917"/>
        <v>0</v>
      </c>
      <c r="O521" s="5">
        <f t="shared" si="917"/>
        <v>0</v>
      </c>
      <c r="P521" s="5">
        <f t="shared" si="917"/>
        <v>0</v>
      </c>
      <c r="Q521" s="5">
        <f t="shared" si="917"/>
        <v>18224.650052000001</v>
      </c>
      <c r="R521" s="5">
        <f t="shared" si="917"/>
        <v>0</v>
      </c>
      <c r="S521" s="5">
        <f t="shared" si="917"/>
        <v>9424.4701359999999</v>
      </c>
      <c r="T521" s="5">
        <f t="shared" si="917"/>
        <v>0</v>
      </c>
      <c r="U521" s="5">
        <f t="shared" si="917"/>
        <v>0</v>
      </c>
      <c r="V521" s="5">
        <f t="shared" si="917"/>
        <v>0</v>
      </c>
      <c r="W521" s="5">
        <f t="shared" si="917"/>
        <v>0</v>
      </c>
      <c r="X521" s="5">
        <f t="shared" si="917"/>
        <v>17924.065871999999</v>
      </c>
      <c r="Y521" s="5">
        <f t="shared" si="917"/>
        <v>670.53394000000003</v>
      </c>
      <c r="Z521" s="5">
        <f t="shared" si="917"/>
        <v>0</v>
      </c>
      <c r="AA521" s="5">
        <f t="shared" si="917"/>
        <v>0</v>
      </c>
      <c r="AB521" s="5">
        <f t="shared" si="917"/>
        <v>0</v>
      </c>
      <c r="AC521" s="56"/>
      <c r="AD521" s="23"/>
    </row>
    <row r="522" spans="1:30" s="14" customFormat="1">
      <c r="A522" s="78" t="s">
        <v>106</v>
      </c>
      <c r="B522" s="197">
        <v>4022130.66</v>
      </c>
      <c r="C522" s="134">
        <f t="shared" si="812"/>
        <v>335177.56</v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>
        <v>0.2349</v>
      </c>
      <c r="R522" s="4"/>
      <c r="S522" s="4">
        <v>1.61E-2</v>
      </c>
      <c r="T522" s="4"/>
      <c r="U522" s="4">
        <v>5.3699999999999998E-2</v>
      </c>
      <c r="V522" s="4"/>
      <c r="W522" s="4"/>
      <c r="X522" s="4">
        <v>0.67030000000000001</v>
      </c>
      <c r="Y522" s="4">
        <v>2.5000000000000001E-2</v>
      </c>
      <c r="Z522" s="4"/>
      <c r="AA522" s="4"/>
      <c r="AB522" s="4"/>
      <c r="AC522" s="56"/>
      <c r="AD522" s="23"/>
    </row>
    <row r="523" spans="1:30" s="14" customFormat="1">
      <c r="A523" s="79"/>
      <c r="B523" s="9"/>
      <c r="C523" s="134"/>
      <c r="D523" s="5">
        <f t="shared" ref="D523" si="918">$C522*D522</f>
        <v>0</v>
      </c>
      <c r="E523" s="5">
        <f t="shared" ref="E523" si="919">$C522*E522</f>
        <v>0</v>
      </c>
      <c r="F523" s="5">
        <f t="shared" ref="F523:AB523" si="920">$C522*F522</f>
        <v>0</v>
      </c>
      <c r="G523" s="5">
        <f t="shared" si="920"/>
        <v>0</v>
      </c>
      <c r="H523" s="5">
        <f t="shared" si="920"/>
        <v>0</v>
      </c>
      <c r="I523" s="5">
        <f t="shared" si="920"/>
        <v>0</v>
      </c>
      <c r="J523" s="5">
        <f t="shared" si="920"/>
        <v>0</v>
      </c>
      <c r="K523" s="5">
        <f t="shared" si="920"/>
        <v>0</v>
      </c>
      <c r="L523" s="5">
        <f t="shared" si="920"/>
        <v>0</v>
      </c>
      <c r="M523" s="5">
        <f t="shared" si="920"/>
        <v>0</v>
      </c>
      <c r="N523" s="5">
        <f t="shared" si="920"/>
        <v>0</v>
      </c>
      <c r="O523" s="5">
        <f t="shared" si="920"/>
        <v>0</v>
      </c>
      <c r="P523" s="5">
        <f t="shared" si="920"/>
        <v>0</v>
      </c>
      <c r="Q523" s="5">
        <f t="shared" si="920"/>
        <v>78733.208843999993</v>
      </c>
      <c r="R523" s="5">
        <f t="shared" si="920"/>
        <v>0</v>
      </c>
      <c r="S523" s="5">
        <f t="shared" si="920"/>
        <v>5396.3587159999997</v>
      </c>
      <c r="T523" s="5">
        <f t="shared" si="920"/>
        <v>0</v>
      </c>
      <c r="U523" s="5">
        <f t="shared" si="920"/>
        <v>17999.034971999998</v>
      </c>
      <c r="V523" s="5">
        <f t="shared" si="920"/>
        <v>0</v>
      </c>
      <c r="W523" s="5">
        <f t="shared" si="920"/>
        <v>0</v>
      </c>
      <c r="X523" s="5">
        <f t="shared" si="920"/>
        <v>224669.51846799999</v>
      </c>
      <c r="Y523" s="5">
        <f t="shared" si="920"/>
        <v>8379.4390000000003</v>
      </c>
      <c r="Z523" s="5">
        <f t="shared" si="920"/>
        <v>0</v>
      </c>
      <c r="AA523" s="5">
        <f t="shared" si="920"/>
        <v>0</v>
      </c>
      <c r="AB523" s="5">
        <f t="shared" si="920"/>
        <v>0</v>
      </c>
      <c r="AC523" s="56"/>
      <c r="AD523" s="23"/>
    </row>
    <row r="524" spans="1:30" s="14" customFormat="1">
      <c r="A524" s="78" t="s">
        <v>107</v>
      </c>
      <c r="B524" s="198">
        <v>32021069.359999999</v>
      </c>
      <c r="C524" s="134">
        <f t="shared" si="812"/>
        <v>2668422.4500000002</v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0.96179999999999999</v>
      </c>
      <c r="Y524" s="4">
        <v>3.8199999999999998E-2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4"/>
      <c r="D525" s="5">
        <f t="shared" ref="D525" si="921">$C524*D524</f>
        <v>0</v>
      </c>
      <c r="E525" s="5">
        <f t="shared" ref="E525" si="922">$C524*E524</f>
        <v>0</v>
      </c>
      <c r="F525" s="5">
        <f t="shared" ref="F525:AB525" si="923">$C524*F524</f>
        <v>0</v>
      </c>
      <c r="G525" s="5">
        <f t="shared" si="923"/>
        <v>0</v>
      </c>
      <c r="H525" s="5">
        <f t="shared" si="923"/>
        <v>0</v>
      </c>
      <c r="I525" s="5">
        <f t="shared" si="923"/>
        <v>0</v>
      </c>
      <c r="J525" s="5">
        <f t="shared" si="923"/>
        <v>0</v>
      </c>
      <c r="K525" s="5">
        <f t="shared" si="923"/>
        <v>0</v>
      </c>
      <c r="L525" s="5">
        <f t="shared" si="923"/>
        <v>0</v>
      </c>
      <c r="M525" s="5">
        <f t="shared" si="923"/>
        <v>0</v>
      </c>
      <c r="N525" s="5">
        <f t="shared" si="923"/>
        <v>0</v>
      </c>
      <c r="O525" s="5">
        <f t="shared" si="923"/>
        <v>0</v>
      </c>
      <c r="P525" s="5">
        <f t="shared" si="923"/>
        <v>0</v>
      </c>
      <c r="Q525" s="5">
        <f t="shared" si="923"/>
        <v>0</v>
      </c>
      <c r="R525" s="5">
        <f t="shared" si="923"/>
        <v>0</v>
      </c>
      <c r="S525" s="5">
        <f t="shared" si="923"/>
        <v>0</v>
      </c>
      <c r="T525" s="5">
        <f t="shared" si="923"/>
        <v>0</v>
      </c>
      <c r="U525" s="5">
        <f t="shared" si="923"/>
        <v>0</v>
      </c>
      <c r="V525" s="5">
        <f t="shared" si="923"/>
        <v>0</v>
      </c>
      <c r="W525" s="5">
        <f t="shared" si="923"/>
        <v>0</v>
      </c>
      <c r="X525" s="5">
        <f t="shared" si="923"/>
        <v>2566488.7124100002</v>
      </c>
      <c r="Y525" s="5">
        <f t="shared" si="923"/>
        <v>101933.73759</v>
      </c>
      <c r="Z525" s="5">
        <f t="shared" si="923"/>
        <v>0</v>
      </c>
      <c r="AA525" s="5">
        <f t="shared" si="923"/>
        <v>0</v>
      </c>
      <c r="AB525" s="5">
        <f t="shared" si="923"/>
        <v>0</v>
      </c>
      <c r="AC525" s="56"/>
      <c r="AD525" s="23"/>
    </row>
    <row r="526" spans="1:30" s="14" customFormat="1">
      <c r="A526" s="78" t="s">
        <v>108</v>
      </c>
      <c r="B526" s="198">
        <v>32810204.559999999</v>
      </c>
      <c r="C526" s="134">
        <f t="shared" si="812"/>
        <v>2734183.71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0.96179999999999999</v>
      </c>
      <c r="Y526" s="4">
        <v>3.8199999999999998E-2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4"/>
      <c r="D527" s="5">
        <f t="shared" ref="D527" si="924">$C526*D526</f>
        <v>0</v>
      </c>
      <c r="E527" s="5">
        <f t="shared" ref="E527" si="925">$C526*E526</f>
        <v>0</v>
      </c>
      <c r="F527" s="5">
        <f t="shared" ref="F527:AB527" si="926">$C526*F526</f>
        <v>0</v>
      </c>
      <c r="G527" s="5">
        <f t="shared" si="926"/>
        <v>0</v>
      </c>
      <c r="H527" s="5">
        <f t="shared" si="926"/>
        <v>0</v>
      </c>
      <c r="I527" s="5">
        <f t="shared" si="926"/>
        <v>0</v>
      </c>
      <c r="J527" s="5">
        <f t="shared" si="926"/>
        <v>0</v>
      </c>
      <c r="K527" s="5">
        <f t="shared" si="926"/>
        <v>0</v>
      </c>
      <c r="L527" s="5">
        <f t="shared" si="926"/>
        <v>0</v>
      </c>
      <c r="M527" s="5">
        <f t="shared" si="926"/>
        <v>0</v>
      </c>
      <c r="N527" s="5">
        <f t="shared" si="926"/>
        <v>0</v>
      </c>
      <c r="O527" s="5">
        <f t="shared" si="926"/>
        <v>0</v>
      </c>
      <c r="P527" s="5">
        <f t="shared" si="926"/>
        <v>0</v>
      </c>
      <c r="Q527" s="5">
        <f t="shared" si="926"/>
        <v>0</v>
      </c>
      <c r="R527" s="5">
        <f t="shared" si="926"/>
        <v>0</v>
      </c>
      <c r="S527" s="5">
        <f t="shared" si="926"/>
        <v>0</v>
      </c>
      <c r="T527" s="5">
        <f t="shared" si="926"/>
        <v>0</v>
      </c>
      <c r="U527" s="5">
        <f t="shared" si="926"/>
        <v>0</v>
      </c>
      <c r="V527" s="5">
        <f t="shared" si="926"/>
        <v>0</v>
      </c>
      <c r="W527" s="5">
        <f t="shared" si="926"/>
        <v>0</v>
      </c>
      <c r="X527" s="5">
        <f t="shared" si="926"/>
        <v>2629737.8922779998</v>
      </c>
      <c r="Y527" s="5">
        <f t="shared" si="926"/>
        <v>104445.81772199999</v>
      </c>
      <c r="Z527" s="5">
        <f t="shared" si="926"/>
        <v>0</v>
      </c>
      <c r="AA527" s="5">
        <f t="shared" si="926"/>
        <v>0</v>
      </c>
      <c r="AB527" s="5">
        <f t="shared" si="926"/>
        <v>0</v>
      </c>
      <c r="AC527" s="56"/>
      <c r="AD527" s="23"/>
    </row>
    <row r="528" spans="1:30" s="14" customFormat="1">
      <c r="A528" s="78" t="s">
        <v>109</v>
      </c>
      <c r="B528" s="197">
        <v>1929204.2</v>
      </c>
      <c r="C528" s="134">
        <f t="shared" si="812"/>
        <v>160767.01999999999</v>
      </c>
      <c r="D528" s="122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>
        <v>1.4E-3</v>
      </c>
      <c r="Q528" s="123"/>
      <c r="R528" s="123"/>
      <c r="S528" s="123"/>
      <c r="T528" s="123"/>
      <c r="U528" s="123"/>
      <c r="V528" s="123"/>
      <c r="W528" s="123"/>
      <c r="X528" s="37">
        <v>0.95830000000000004</v>
      </c>
      <c r="Y528" s="37">
        <v>3.8100000000000002E-2</v>
      </c>
      <c r="Z528" s="123">
        <v>2.2000000000000001E-3</v>
      </c>
      <c r="AA528" s="123">
        <v>0</v>
      </c>
      <c r="AB528" s="123">
        <v>0</v>
      </c>
      <c r="AC528" s="56"/>
      <c r="AD528" s="23"/>
    </row>
    <row r="529" spans="1:30" s="14" customFormat="1">
      <c r="A529" s="79"/>
      <c r="B529" s="9"/>
      <c r="C529" s="134"/>
      <c r="D529" s="36">
        <f t="shared" ref="D529" si="927">$C528*D528</f>
        <v>0</v>
      </c>
      <c r="E529" s="36">
        <f t="shared" ref="E529" si="928">$C528*E528</f>
        <v>0</v>
      </c>
      <c r="F529" s="36">
        <f t="shared" ref="F529:AB529" si="929">$C528*F528</f>
        <v>0</v>
      </c>
      <c r="G529" s="36">
        <f t="shared" si="929"/>
        <v>0</v>
      </c>
      <c r="H529" s="36">
        <f t="shared" si="929"/>
        <v>0</v>
      </c>
      <c r="I529" s="36">
        <f t="shared" si="929"/>
        <v>0</v>
      </c>
      <c r="J529" s="36">
        <f t="shared" si="929"/>
        <v>0</v>
      </c>
      <c r="K529" s="36">
        <f t="shared" si="929"/>
        <v>0</v>
      </c>
      <c r="L529" s="36">
        <f t="shared" si="929"/>
        <v>0</v>
      </c>
      <c r="M529" s="36">
        <f t="shared" si="929"/>
        <v>0</v>
      </c>
      <c r="N529" s="36">
        <f t="shared" si="929"/>
        <v>0</v>
      </c>
      <c r="O529" s="36">
        <f t="shared" si="929"/>
        <v>0</v>
      </c>
      <c r="P529" s="36">
        <f t="shared" si="929"/>
        <v>225.07382799999999</v>
      </c>
      <c r="Q529" s="36">
        <f t="shared" si="929"/>
        <v>0</v>
      </c>
      <c r="R529" s="36">
        <f t="shared" si="929"/>
        <v>0</v>
      </c>
      <c r="S529" s="36">
        <f t="shared" si="929"/>
        <v>0</v>
      </c>
      <c r="T529" s="36">
        <f t="shared" si="929"/>
        <v>0</v>
      </c>
      <c r="U529" s="36">
        <f t="shared" si="929"/>
        <v>0</v>
      </c>
      <c r="V529" s="36">
        <f t="shared" si="929"/>
        <v>0</v>
      </c>
      <c r="W529" s="36">
        <f t="shared" si="929"/>
        <v>0</v>
      </c>
      <c r="X529" s="36">
        <f t="shared" si="929"/>
        <v>154063.03526599999</v>
      </c>
      <c r="Y529" s="36">
        <f t="shared" si="929"/>
        <v>6125.2234619999999</v>
      </c>
      <c r="Z529" s="36">
        <f t="shared" si="929"/>
        <v>353.68744399999997</v>
      </c>
      <c r="AA529" s="36">
        <f t="shared" si="929"/>
        <v>0</v>
      </c>
      <c r="AB529" s="36">
        <f t="shared" si="929"/>
        <v>0</v>
      </c>
      <c r="AC529" s="56"/>
      <c r="AD529" s="23"/>
    </row>
    <row r="530" spans="1:30" s="14" customFormat="1">
      <c r="A530" s="78" t="s">
        <v>206</v>
      </c>
      <c r="B530" s="26">
        <v>4307267.3499999996</v>
      </c>
      <c r="C530" s="134">
        <f t="shared" si="812"/>
        <v>358938.95</v>
      </c>
      <c r="D530" s="24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4">
        <v>0.96179999999999999</v>
      </c>
      <c r="Y530" s="4">
        <v>3.8199999999999998E-2</v>
      </c>
      <c r="Z530" s="7"/>
      <c r="AA530" s="7"/>
      <c r="AB530" s="7"/>
      <c r="AC530" s="56"/>
      <c r="AD530" s="23"/>
    </row>
    <row r="531" spans="1:30" s="14" customFormat="1">
      <c r="A531" s="79"/>
      <c r="B531" s="9"/>
      <c r="C531" s="134"/>
      <c r="D531" s="5">
        <f t="shared" ref="D531" si="930">$C530*D530</f>
        <v>0</v>
      </c>
      <c r="E531" s="5">
        <f t="shared" ref="E531" si="931">$C530*E530</f>
        <v>0</v>
      </c>
      <c r="F531" s="5">
        <f t="shared" ref="F531:N531" si="932">$C530*F530</f>
        <v>0</v>
      </c>
      <c r="G531" s="5">
        <f t="shared" si="932"/>
        <v>0</v>
      </c>
      <c r="H531" s="5">
        <f t="shared" si="932"/>
        <v>0</v>
      </c>
      <c r="I531" s="5">
        <f t="shared" si="932"/>
        <v>0</v>
      </c>
      <c r="J531" s="5">
        <f t="shared" si="932"/>
        <v>0</v>
      </c>
      <c r="K531" s="5">
        <f t="shared" si="932"/>
        <v>0</v>
      </c>
      <c r="L531" s="5">
        <f t="shared" si="932"/>
        <v>0</v>
      </c>
      <c r="M531" s="5">
        <f t="shared" si="932"/>
        <v>0</v>
      </c>
      <c r="N531" s="5">
        <f t="shared" si="932"/>
        <v>0</v>
      </c>
      <c r="O531" s="5">
        <f t="shared" ref="O531" si="933">$C530*O530</f>
        <v>0</v>
      </c>
      <c r="P531" s="5">
        <f t="shared" ref="P531" si="934">$C530*P530</f>
        <v>0</v>
      </c>
      <c r="Q531" s="5">
        <f t="shared" ref="Q531:AB531" si="935">$C530*Q530</f>
        <v>0</v>
      </c>
      <c r="R531" s="5">
        <f t="shared" si="935"/>
        <v>0</v>
      </c>
      <c r="S531" s="5">
        <f t="shared" si="935"/>
        <v>0</v>
      </c>
      <c r="T531" s="5">
        <f t="shared" si="935"/>
        <v>0</v>
      </c>
      <c r="U531" s="5">
        <f t="shared" si="935"/>
        <v>0</v>
      </c>
      <c r="V531" s="5">
        <f t="shared" si="935"/>
        <v>0</v>
      </c>
      <c r="W531" s="5">
        <f t="shared" si="935"/>
        <v>0</v>
      </c>
      <c r="X531" s="5">
        <f t="shared" si="935"/>
        <v>345227.48210999998</v>
      </c>
      <c r="Y531" s="5">
        <f t="shared" si="935"/>
        <v>13711.46789</v>
      </c>
      <c r="Z531" s="5">
        <f t="shared" si="935"/>
        <v>0</v>
      </c>
      <c r="AA531" s="5">
        <f t="shared" si="935"/>
        <v>0</v>
      </c>
      <c r="AB531" s="5">
        <f t="shared" si="935"/>
        <v>0</v>
      </c>
      <c r="AC531" s="56"/>
      <c r="AD531" s="23"/>
    </row>
    <row r="532" spans="1:30" s="14" customFormat="1">
      <c r="A532" s="78" t="s">
        <v>207</v>
      </c>
      <c r="B532" s="26">
        <v>1123177.1000000001</v>
      </c>
      <c r="C532" s="134">
        <f t="shared" si="812"/>
        <v>93598.09</v>
      </c>
      <c r="D532" s="122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>
        <v>7.4999999999999997E-3</v>
      </c>
      <c r="Q532" s="123">
        <v>0.1031</v>
      </c>
      <c r="R532" s="123"/>
      <c r="S532" s="123">
        <v>9.7999999999999997E-3</v>
      </c>
      <c r="T532" s="123">
        <v>0.30809999999999998</v>
      </c>
      <c r="U532" s="123"/>
      <c r="V532" s="123"/>
      <c r="W532" s="123"/>
      <c r="X532" s="37">
        <v>0.54169999999999996</v>
      </c>
      <c r="Y532" s="37">
        <v>2.1600000000000001E-2</v>
      </c>
      <c r="Z532" s="123">
        <v>8.2000000000000007E-3</v>
      </c>
      <c r="AA532" s="123">
        <v>0</v>
      </c>
      <c r="AB532" s="123">
        <v>0</v>
      </c>
      <c r="AC532" s="56"/>
      <c r="AD532" s="23"/>
    </row>
    <row r="533" spans="1:30" s="14" customFormat="1">
      <c r="A533" s="79"/>
      <c r="B533" s="9"/>
      <c r="C533" s="134"/>
      <c r="D533" s="36">
        <f t="shared" ref="D533" si="936">$C532*D532</f>
        <v>0</v>
      </c>
      <c r="E533" s="36">
        <f t="shared" ref="E533" si="937">$C532*E532</f>
        <v>0</v>
      </c>
      <c r="F533" s="36">
        <f t="shared" ref="F533:AB533" si="938">$C532*F532</f>
        <v>0</v>
      </c>
      <c r="G533" s="36">
        <f t="shared" si="938"/>
        <v>0</v>
      </c>
      <c r="H533" s="36">
        <f t="shared" si="938"/>
        <v>0</v>
      </c>
      <c r="I533" s="36">
        <f t="shared" si="938"/>
        <v>0</v>
      </c>
      <c r="J533" s="36">
        <f t="shared" si="938"/>
        <v>0</v>
      </c>
      <c r="K533" s="36">
        <f t="shared" si="938"/>
        <v>0</v>
      </c>
      <c r="L533" s="36">
        <f t="shared" si="938"/>
        <v>0</v>
      </c>
      <c r="M533" s="36">
        <f t="shared" si="938"/>
        <v>0</v>
      </c>
      <c r="N533" s="36">
        <f t="shared" si="938"/>
        <v>0</v>
      </c>
      <c r="O533" s="36">
        <f t="shared" si="938"/>
        <v>0</v>
      </c>
      <c r="P533" s="36">
        <f t="shared" si="938"/>
        <v>701.9856749999999</v>
      </c>
      <c r="Q533" s="36">
        <f t="shared" si="938"/>
        <v>9649.9630789999992</v>
      </c>
      <c r="R533" s="36">
        <f t="shared" si="938"/>
        <v>0</v>
      </c>
      <c r="S533" s="36">
        <f t="shared" si="938"/>
        <v>917.26128199999994</v>
      </c>
      <c r="T533" s="36">
        <f t="shared" si="938"/>
        <v>28837.571528999997</v>
      </c>
      <c r="U533" s="36">
        <f t="shared" si="938"/>
        <v>0</v>
      </c>
      <c r="V533" s="36">
        <f t="shared" si="938"/>
        <v>0</v>
      </c>
      <c r="W533" s="36">
        <f t="shared" si="938"/>
        <v>0</v>
      </c>
      <c r="X533" s="36">
        <f t="shared" si="938"/>
        <v>50702.085352999995</v>
      </c>
      <c r="Y533" s="36">
        <f t="shared" si="938"/>
        <v>2021.718744</v>
      </c>
      <c r="Z533" s="36">
        <f t="shared" si="938"/>
        <v>767.50433800000008</v>
      </c>
      <c r="AA533" s="36">
        <f t="shared" si="938"/>
        <v>0</v>
      </c>
      <c r="AB533" s="36">
        <f t="shared" si="938"/>
        <v>0</v>
      </c>
      <c r="AC533" s="56"/>
      <c r="AD533" s="23"/>
    </row>
    <row r="534" spans="1:30" s="14" customFormat="1">
      <c r="A534" s="78" t="s">
        <v>233</v>
      </c>
      <c r="B534" s="26">
        <v>1825899.5</v>
      </c>
      <c r="C534" s="134">
        <f t="shared" si="812"/>
        <v>152158.29</v>
      </c>
      <c r="D534" s="2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>
        <v>0.36449999999999999</v>
      </c>
      <c r="U534" s="7"/>
      <c r="V534" s="7"/>
      <c r="W534" s="7"/>
      <c r="X534" s="4">
        <v>0.61109999999999998</v>
      </c>
      <c r="Y534" s="4">
        <v>2.4400000000000002E-2</v>
      </c>
      <c r="Z534" s="7"/>
      <c r="AA534" s="7"/>
      <c r="AB534" s="7"/>
      <c r="AC534" s="56"/>
      <c r="AD534" s="23"/>
    </row>
    <row r="535" spans="1:30" s="14" customFormat="1">
      <c r="A535" s="79"/>
      <c r="B535" s="9"/>
      <c r="C535" s="134"/>
      <c r="D535" s="5">
        <f t="shared" ref="D535" si="939">$C534*D534</f>
        <v>0</v>
      </c>
      <c r="E535" s="5">
        <f t="shared" ref="E535" si="940">$C534*E534</f>
        <v>0</v>
      </c>
      <c r="F535" s="5">
        <f t="shared" ref="F535:N535" si="941">$C534*F534</f>
        <v>0</v>
      </c>
      <c r="G535" s="5">
        <f t="shared" si="941"/>
        <v>0</v>
      </c>
      <c r="H535" s="5">
        <f t="shared" si="941"/>
        <v>0</v>
      </c>
      <c r="I535" s="5">
        <f t="shared" si="941"/>
        <v>0</v>
      </c>
      <c r="J535" s="5">
        <f t="shared" si="941"/>
        <v>0</v>
      </c>
      <c r="K535" s="5">
        <f t="shared" si="941"/>
        <v>0</v>
      </c>
      <c r="L535" s="5">
        <f t="shared" si="941"/>
        <v>0</v>
      </c>
      <c r="M535" s="5">
        <f t="shared" si="941"/>
        <v>0</v>
      </c>
      <c r="N535" s="5">
        <f t="shared" si="941"/>
        <v>0</v>
      </c>
      <c r="O535" s="5">
        <f t="shared" ref="O535" si="942">$C534*O534</f>
        <v>0</v>
      </c>
      <c r="P535" s="5">
        <f t="shared" ref="P535" si="943">$C534*P534</f>
        <v>0</v>
      </c>
      <c r="Q535" s="5">
        <f t="shared" ref="Q535:AB535" si="944">$C534*Q534</f>
        <v>0</v>
      </c>
      <c r="R535" s="5">
        <f t="shared" si="944"/>
        <v>0</v>
      </c>
      <c r="S535" s="5">
        <f t="shared" si="944"/>
        <v>0</v>
      </c>
      <c r="T535" s="5">
        <f t="shared" si="944"/>
        <v>55461.696705000002</v>
      </c>
      <c r="U535" s="5">
        <f t="shared" si="944"/>
        <v>0</v>
      </c>
      <c r="V535" s="5">
        <f t="shared" si="944"/>
        <v>0</v>
      </c>
      <c r="W535" s="5">
        <f t="shared" si="944"/>
        <v>0</v>
      </c>
      <c r="X535" s="5">
        <f t="shared" si="944"/>
        <v>92983.931018999996</v>
      </c>
      <c r="Y535" s="5">
        <f t="shared" si="944"/>
        <v>3712.6622760000005</v>
      </c>
      <c r="Z535" s="5">
        <f t="shared" si="944"/>
        <v>0</v>
      </c>
      <c r="AA535" s="5">
        <f t="shared" si="944"/>
        <v>0</v>
      </c>
      <c r="AB535" s="5">
        <f t="shared" si="944"/>
        <v>0</v>
      </c>
      <c r="AC535" s="56"/>
      <c r="AD535" s="23"/>
    </row>
    <row r="536" spans="1:30" s="14" customFormat="1">
      <c r="A536" s="78" t="s">
        <v>110</v>
      </c>
      <c r="B536" s="199">
        <v>59075434.789999999</v>
      </c>
      <c r="C536" s="134">
        <f t="shared" ref="C536:C598" si="945">ROUND(B536/12,2)</f>
        <v>4922952.9000000004</v>
      </c>
      <c r="D536" s="122">
        <v>2.3E-3</v>
      </c>
      <c r="E536" s="123"/>
      <c r="F536" s="123"/>
      <c r="G536" s="123"/>
      <c r="H536" s="123">
        <v>9.7000000000000003E-3</v>
      </c>
      <c r="I536" s="123">
        <v>2.3199999999999998E-2</v>
      </c>
      <c r="J536" s="123">
        <v>1.2999999999999999E-3</v>
      </c>
      <c r="K536" s="123"/>
      <c r="L536" s="123"/>
      <c r="M536" s="123"/>
      <c r="N536" s="123"/>
      <c r="O536" s="123"/>
      <c r="P536" s="123">
        <v>0.1605</v>
      </c>
      <c r="Q536" s="123">
        <v>1.17E-2</v>
      </c>
      <c r="R536" s="123"/>
      <c r="S536" s="123">
        <v>6.9999999999999999E-4</v>
      </c>
      <c r="T536" s="123"/>
      <c r="U536" s="123">
        <v>2.9700000000000001E-2</v>
      </c>
      <c r="V536" s="123">
        <v>1.04E-2</v>
      </c>
      <c r="W536" s="123"/>
      <c r="X536" s="123">
        <v>0.7016</v>
      </c>
      <c r="Y536" s="124">
        <v>2.7799999999999998E-2</v>
      </c>
      <c r="Z536" s="123">
        <v>2.1100000000000001E-2</v>
      </c>
      <c r="AA536" s="123">
        <v>0</v>
      </c>
      <c r="AB536" s="123">
        <v>0</v>
      </c>
      <c r="AC536" s="56"/>
      <c r="AD536" s="23"/>
    </row>
    <row r="537" spans="1:30" s="14" customFormat="1">
      <c r="A537" s="79"/>
      <c r="B537" s="9"/>
      <c r="C537" s="134"/>
      <c r="D537" s="36">
        <f t="shared" ref="D537" si="946">$C536*D536</f>
        <v>11322.791670000001</v>
      </c>
      <c r="E537" s="36">
        <f t="shared" ref="E537" si="947">$C536*E536</f>
        <v>0</v>
      </c>
      <c r="F537" s="36">
        <f t="shared" ref="F537:AB537" si="948">$C536*F536</f>
        <v>0</v>
      </c>
      <c r="G537" s="36">
        <f t="shared" si="948"/>
        <v>0</v>
      </c>
      <c r="H537" s="36">
        <f t="shared" si="948"/>
        <v>47752.643130000004</v>
      </c>
      <c r="I537" s="36">
        <f t="shared" si="948"/>
        <v>114212.50728000001</v>
      </c>
      <c r="J537" s="36">
        <f t="shared" si="948"/>
        <v>6399.8387700000003</v>
      </c>
      <c r="K537" s="36">
        <f t="shared" si="948"/>
        <v>0</v>
      </c>
      <c r="L537" s="36">
        <f t="shared" si="948"/>
        <v>0</v>
      </c>
      <c r="M537" s="36">
        <f t="shared" si="948"/>
        <v>0</v>
      </c>
      <c r="N537" s="36">
        <f t="shared" si="948"/>
        <v>0</v>
      </c>
      <c r="O537" s="36">
        <f t="shared" si="948"/>
        <v>0</v>
      </c>
      <c r="P537" s="36">
        <f t="shared" si="948"/>
        <v>790133.94045000011</v>
      </c>
      <c r="Q537" s="36">
        <f t="shared" si="948"/>
        <v>57598.548930000004</v>
      </c>
      <c r="R537" s="36">
        <f t="shared" si="948"/>
        <v>0</v>
      </c>
      <c r="S537" s="36">
        <f t="shared" si="948"/>
        <v>3446.0670300000002</v>
      </c>
      <c r="T537" s="36">
        <f t="shared" si="948"/>
        <v>0</v>
      </c>
      <c r="U537" s="36">
        <f t="shared" si="948"/>
        <v>146211.70113</v>
      </c>
      <c r="V537" s="36">
        <f t="shared" si="948"/>
        <v>51198.710160000002</v>
      </c>
      <c r="W537" s="36">
        <f t="shared" si="948"/>
        <v>0</v>
      </c>
      <c r="X537" s="36">
        <f t="shared" si="948"/>
        <v>3453943.7546400004</v>
      </c>
      <c r="Y537" s="36">
        <f t="shared" si="948"/>
        <v>136858.09062</v>
      </c>
      <c r="Z537" s="36">
        <f t="shared" si="948"/>
        <v>103874.30619000002</v>
      </c>
      <c r="AA537" s="36">
        <f t="shared" si="948"/>
        <v>0</v>
      </c>
      <c r="AB537" s="36">
        <f t="shared" si="948"/>
        <v>0</v>
      </c>
      <c r="AC537" s="56"/>
      <c r="AD537" s="23"/>
    </row>
    <row r="538" spans="1:30" s="14" customFormat="1">
      <c r="A538" s="78" t="s">
        <v>180</v>
      </c>
      <c r="B538" s="26">
        <v>40761870.479999997</v>
      </c>
      <c r="C538" s="134">
        <f t="shared" si="945"/>
        <v>3396822.54</v>
      </c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39">
        <v>7.9000000000000008E-3</v>
      </c>
      <c r="Q538" s="39">
        <v>0.12820000000000001</v>
      </c>
      <c r="R538" s="39"/>
      <c r="S538" s="39">
        <v>1.18E-2</v>
      </c>
      <c r="T538" s="39">
        <v>0.51080000000000003</v>
      </c>
      <c r="U538" s="39"/>
      <c r="V538" s="39">
        <v>5.7000000000000002E-3</v>
      </c>
      <c r="W538" s="39"/>
      <c r="X538" s="39">
        <v>0.31459999999999999</v>
      </c>
      <c r="Y538" s="39">
        <v>1.2500000000000001E-2</v>
      </c>
      <c r="Z538" s="39">
        <v>8.5000000000000006E-3</v>
      </c>
      <c r="AA538" s="39">
        <v>0</v>
      </c>
      <c r="AB538" s="39">
        <v>0</v>
      </c>
      <c r="AC538" s="56"/>
      <c r="AD538" s="23"/>
    </row>
    <row r="539" spans="1:30" s="14" customFormat="1">
      <c r="A539" s="79"/>
      <c r="B539" s="9"/>
      <c r="C539" s="134"/>
      <c r="D539" s="36">
        <f t="shared" ref="D539" si="949">$C538*D538</f>
        <v>0</v>
      </c>
      <c r="E539" s="36">
        <f t="shared" ref="E539" si="950">$C538*E538</f>
        <v>0</v>
      </c>
      <c r="F539" s="36">
        <f t="shared" ref="F539:AB539" si="951">$C538*F538</f>
        <v>0</v>
      </c>
      <c r="G539" s="36">
        <f t="shared" si="951"/>
        <v>0</v>
      </c>
      <c r="H539" s="36">
        <f t="shared" si="951"/>
        <v>0</v>
      </c>
      <c r="I539" s="36">
        <f t="shared" si="951"/>
        <v>0</v>
      </c>
      <c r="J539" s="36">
        <f t="shared" si="951"/>
        <v>0</v>
      </c>
      <c r="K539" s="36">
        <f t="shared" si="951"/>
        <v>0</v>
      </c>
      <c r="L539" s="36">
        <f t="shared" si="951"/>
        <v>0</v>
      </c>
      <c r="M539" s="36">
        <f t="shared" si="951"/>
        <v>0</v>
      </c>
      <c r="N539" s="36">
        <f t="shared" si="951"/>
        <v>0</v>
      </c>
      <c r="O539" s="36">
        <f t="shared" si="951"/>
        <v>0</v>
      </c>
      <c r="P539" s="36">
        <f t="shared" si="951"/>
        <v>26834.898066000002</v>
      </c>
      <c r="Q539" s="36">
        <f t="shared" si="951"/>
        <v>435472.64962800004</v>
      </c>
      <c r="R539" s="36">
        <f t="shared" si="951"/>
        <v>0</v>
      </c>
      <c r="S539" s="36">
        <f t="shared" si="951"/>
        <v>40082.505971999999</v>
      </c>
      <c r="T539" s="36">
        <f t="shared" si="951"/>
        <v>1735096.9534320002</v>
      </c>
      <c r="U539" s="36">
        <f t="shared" si="951"/>
        <v>0</v>
      </c>
      <c r="V539" s="36">
        <f t="shared" si="951"/>
        <v>19361.888478000001</v>
      </c>
      <c r="W539" s="36">
        <f t="shared" si="951"/>
        <v>0</v>
      </c>
      <c r="X539" s="36">
        <f t="shared" si="951"/>
        <v>1068640.371084</v>
      </c>
      <c r="Y539" s="36">
        <f t="shared" si="951"/>
        <v>42460.281750000002</v>
      </c>
      <c r="Z539" s="36">
        <f t="shared" si="951"/>
        <v>28872.991590000001</v>
      </c>
      <c r="AA539" s="36">
        <f t="shared" si="951"/>
        <v>0</v>
      </c>
      <c r="AB539" s="36">
        <f t="shared" si="951"/>
        <v>0</v>
      </c>
      <c r="AC539" s="56"/>
      <c r="AD539" s="23"/>
    </row>
    <row r="540" spans="1:30" s="14" customFormat="1">
      <c r="A540" s="78" t="s">
        <v>170</v>
      </c>
      <c r="B540" s="26">
        <v>5633090.1699999999</v>
      </c>
      <c r="C540" s="134">
        <f t="shared" si="945"/>
        <v>469424.18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39">
        <v>4.6100000000000002E-2</v>
      </c>
      <c r="R540" s="39"/>
      <c r="S540" s="39"/>
      <c r="T540" s="39"/>
      <c r="U540" s="39"/>
      <c r="V540" s="39"/>
      <c r="W540" s="39"/>
      <c r="X540" s="39">
        <v>0.91749999999999998</v>
      </c>
      <c r="Y540" s="39">
        <v>3.6400000000000002E-2</v>
      </c>
      <c r="Z540" s="25"/>
      <c r="AA540" s="25"/>
      <c r="AB540" s="25"/>
      <c r="AC540" s="56"/>
      <c r="AD540" s="23"/>
    </row>
    <row r="541" spans="1:30" s="14" customFormat="1">
      <c r="A541" s="79"/>
      <c r="B541" s="9"/>
      <c r="C541" s="134"/>
      <c r="D541" s="5">
        <f t="shared" ref="D541" si="952">$C540*D540</f>
        <v>0</v>
      </c>
      <c r="E541" s="5">
        <f t="shared" ref="E541" si="953">$C540*E540</f>
        <v>0</v>
      </c>
      <c r="F541" s="5">
        <f t="shared" ref="F541:AB541" si="954">$C540*F540</f>
        <v>0</v>
      </c>
      <c r="G541" s="5">
        <f t="shared" si="954"/>
        <v>0</v>
      </c>
      <c r="H541" s="5">
        <f t="shared" si="954"/>
        <v>0</v>
      </c>
      <c r="I541" s="5">
        <f t="shared" si="954"/>
        <v>0</v>
      </c>
      <c r="J541" s="5">
        <f t="shared" si="954"/>
        <v>0</v>
      </c>
      <c r="K541" s="5">
        <f t="shared" si="954"/>
        <v>0</v>
      </c>
      <c r="L541" s="5">
        <f t="shared" si="954"/>
        <v>0</v>
      </c>
      <c r="M541" s="5">
        <f t="shared" si="954"/>
        <v>0</v>
      </c>
      <c r="N541" s="5">
        <f t="shared" si="954"/>
        <v>0</v>
      </c>
      <c r="O541" s="5">
        <f t="shared" si="954"/>
        <v>0</v>
      </c>
      <c r="P541" s="5">
        <f t="shared" si="954"/>
        <v>0</v>
      </c>
      <c r="Q541" s="5">
        <f t="shared" si="954"/>
        <v>21640.454698000001</v>
      </c>
      <c r="R541" s="5">
        <f t="shared" si="954"/>
        <v>0</v>
      </c>
      <c r="S541" s="5">
        <f t="shared" si="954"/>
        <v>0</v>
      </c>
      <c r="T541" s="5">
        <f t="shared" si="954"/>
        <v>0</v>
      </c>
      <c r="U541" s="5">
        <f t="shared" si="954"/>
        <v>0</v>
      </c>
      <c r="V541" s="5">
        <f t="shared" si="954"/>
        <v>0</v>
      </c>
      <c r="W541" s="5">
        <f t="shared" si="954"/>
        <v>0</v>
      </c>
      <c r="X541" s="5">
        <f t="shared" si="954"/>
        <v>430696.68514999998</v>
      </c>
      <c r="Y541" s="5">
        <f t="shared" si="954"/>
        <v>17087.040152000001</v>
      </c>
      <c r="Z541" s="5">
        <f t="shared" si="954"/>
        <v>0</v>
      </c>
      <c r="AA541" s="5">
        <f t="shared" si="954"/>
        <v>0</v>
      </c>
      <c r="AB541" s="5">
        <f t="shared" si="954"/>
        <v>0</v>
      </c>
      <c r="AC541" s="56"/>
      <c r="AD541" s="23"/>
    </row>
    <row r="542" spans="1:30" s="14" customFormat="1">
      <c r="A542" s="87" t="s">
        <v>171</v>
      </c>
      <c r="B542" s="26">
        <v>6632864.7000000002</v>
      </c>
      <c r="C542" s="134">
        <f t="shared" si="945"/>
        <v>552738.73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39">
        <v>0.96179999999999999</v>
      </c>
      <c r="Y542" s="39">
        <v>3.8199999999999998E-2</v>
      </c>
      <c r="Z542" s="25"/>
      <c r="AA542" s="25"/>
      <c r="AB542" s="25"/>
      <c r="AC542" s="56"/>
      <c r="AD542" s="23"/>
    </row>
    <row r="543" spans="1:30" s="14" customFormat="1">
      <c r="A543" s="79"/>
      <c r="B543" s="9"/>
      <c r="C543" s="134"/>
      <c r="D543" s="5">
        <f>$C542*D542</f>
        <v>0</v>
      </c>
      <c r="E543" s="5">
        <f t="shared" ref="E543" si="955">$C542*E542</f>
        <v>0</v>
      </c>
      <c r="F543" s="5">
        <f t="shared" ref="F543" si="956">$C542*F542</f>
        <v>0</v>
      </c>
      <c r="G543" s="5">
        <f t="shared" ref="G543:AB543" si="957">$C542*G542</f>
        <v>0</v>
      </c>
      <c r="H543" s="5">
        <f t="shared" si="957"/>
        <v>0</v>
      </c>
      <c r="I543" s="5">
        <f t="shared" si="957"/>
        <v>0</v>
      </c>
      <c r="J543" s="5">
        <f t="shared" si="957"/>
        <v>0</v>
      </c>
      <c r="K543" s="5">
        <f t="shared" si="957"/>
        <v>0</v>
      </c>
      <c r="L543" s="5">
        <f t="shared" si="957"/>
        <v>0</v>
      </c>
      <c r="M543" s="5">
        <f t="shared" si="957"/>
        <v>0</v>
      </c>
      <c r="N543" s="5">
        <f t="shared" si="957"/>
        <v>0</v>
      </c>
      <c r="O543" s="5">
        <f t="shared" si="957"/>
        <v>0</v>
      </c>
      <c r="P543" s="5">
        <f t="shared" si="957"/>
        <v>0</v>
      </c>
      <c r="Q543" s="5">
        <f t="shared" si="957"/>
        <v>0</v>
      </c>
      <c r="R543" s="5">
        <f t="shared" si="957"/>
        <v>0</v>
      </c>
      <c r="S543" s="5">
        <f t="shared" si="957"/>
        <v>0</v>
      </c>
      <c r="T543" s="5">
        <f t="shared" si="957"/>
        <v>0</v>
      </c>
      <c r="U543" s="5">
        <f t="shared" si="957"/>
        <v>0</v>
      </c>
      <c r="V543" s="5">
        <f t="shared" si="957"/>
        <v>0</v>
      </c>
      <c r="W543" s="5">
        <f t="shared" si="957"/>
        <v>0</v>
      </c>
      <c r="X543" s="5">
        <f t="shared" si="957"/>
        <v>531624.11051399994</v>
      </c>
      <c r="Y543" s="5">
        <f t="shared" si="957"/>
        <v>21114.619486</v>
      </c>
      <c r="Z543" s="5">
        <f t="shared" si="957"/>
        <v>0</v>
      </c>
      <c r="AA543" s="5">
        <f t="shared" si="957"/>
        <v>0</v>
      </c>
      <c r="AB543" s="5">
        <f t="shared" si="957"/>
        <v>0</v>
      </c>
      <c r="AC543" s="56"/>
      <c r="AD543" s="23"/>
    </row>
    <row r="544" spans="1:30" s="14" customFormat="1">
      <c r="A544" s="87" t="s">
        <v>217</v>
      </c>
      <c r="B544" s="26">
        <f>6486830.78/2</f>
        <v>3243415.39</v>
      </c>
      <c r="C544" s="134">
        <f t="shared" si="945"/>
        <v>270284.62</v>
      </c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9"/>
      <c r="Q544" s="40"/>
      <c r="R544" s="40"/>
      <c r="S544" s="40"/>
      <c r="T544" s="40"/>
      <c r="U544" s="40"/>
      <c r="V544" s="40"/>
      <c r="W544" s="40"/>
      <c r="X544" s="39">
        <v>0.96499999999999997</v>
      </c>
      <c r="Y544" s="39">
        <v>3.5000000000000003E-2</v>
      </c>
      <c r="Z544" s="39"/>
      <c r="AA544" s="39"/>
      <c r="AB544" s="39"/>
      <c r="AC544" s="56"/>
      <c r="AD544" s="23"/>
    </row>
    <row r="545" spans="1:30" s="14" customFormat="1">
      <c r="A545" s="82"/>
      <c r="B545" s="29"/>
      <c r="C545" s="134"/>
      <c r="D545" s="36">
        <f>$C544*D544</f>
        <v>0</v>
      </c>
      <c r="E545" s="36">
        <f t="shared" ref="E545" si="958">$C544*E544</f>
        <v>0</v>
      </c>
      <c r="F545" s="36">
        <f t="shared" ref="F545" si="959">$C544*F544</f>
        <v>0</v>
      </c>
      <c r="G545" s="36">
        <f t="shared" ref="G545:AB545" si="960">$C544*G544</f>
        <v>0</v>
      </c>
      <c r="H545" s="36">
        <f t="shared" si="960"/>
        <v>0</v>
      </c>
      <c r="I545" s="36">
        <f t="shared" si="960"/>
        <v>0</v>
      </c>
      <c r="J545" s="36">
        <f t="shared" si="960"/>
        <v>0</v>
      </c>
      <c r="K545" s="36">
        <f t="shared" si="960"/>
        <v>0</v>
      </c>
      <c r="L545" s="36">
        <f t="shared" si="960"/>
        <v>0</v>
      </c>
      <c r="M545" s="36">
        <f t="shared" si="960"/>
        <v>0</v>
      </c>
      <c r="N545" s="36">
        <f t="shared" si="960"/>
        <v>0</v>
      </c>
      <c r="O545" s="36">
        <f t="shared" si="960"/>
        <v>0</v>
      </c>
      <c r="P545" s="36">
        <f t="shared" si="960"/>
        <v>0</v>
      </c>
      <c r="Q545" s="36">
        <f t="shared" si="960"/>
        <v>0</v>
      </c>
      <c r="R545" s="36">
        <f t="shared" si="960"/>
        <v>0</v>
      </c>
      <c r="S545" s="36">
        <f t="shared" si="960"/>
        <v>0</v>
      </c>
      <c r="T545" s="36">
        <f t="shared" si="960"/>
        <v>0</v>
      </c>
      <c r="U545" s="36">
        <f t="shared" si="960"/>
        <v>0</v>
      </c>
      <c r="V545" s="36">
        <f t="shared" si="960"/>
        <v>0</v>
      </c>
      <c r="W545" s="36">
        <f t="shared" si="960"/>
        <v>0</v>
      </c>
      <c r="X545" s="36">
        <f t="shared" si="960"/>
        <v>260824.65829999998</v>
      </c>
      <c r="Y545" s="36">
        <f t="shared" si="960"/>
        <v>9459.9616999999998</v>
      </c>
      <c r="Z545" s="36">
        <f t="shared" si="960"/>
        <v>0</v>
      </c>
      <c r="AA545" s="36">
        <f t="shared" si="960"/>
        <v>0</v>
      </c>
      <c r="AB545" s="36">
        <f t="shared" si="960"/>
        <v>0</v>
      </c>
      <c r="AC545" s="56"/>
      <c r="AD545" s="23"/>
    </row>
    <row r="546" spans="1:30" s="14" customFormat="1">
      <c r="A546" s="87" t="s">
        <v>208</v>
      </c>
      <c r="B546" s="26">
        <f>6486830.78/2</f>
        <v>3243415.39</v>
      </c>
      <c r="C546" s="134">
        <f t="shared" si="945"/>
        <v>270284.62</v>
      </c>
      <c r="D546" s="35">
        <v>1.6299999999999999E-2</v>
      </c>
      <c r="E546" s="35">
        <v>0.14269999999999999</v>
      </c>
      <c r="F546" s="35">
        <v>5.8900000000000001E-2</v>
      </c>
      <c r="G546" s="35">
        <v>7.6200000000000004E-2</v>
      </c>
      <c r="H546" s="35">
        <v>3.9600000000000003E-2</v>
      </c>
      <c r="I546" s="35">
        <v>0.12470000000000001</v>
      </c>
      <c r="J546" s="35">
        <v>2.0400000000000001E-2</v>
      </c>
      <c r="K546" s="35">
        <v>3.1199999999999999E-2</v>
      </c>
      <c r="L546" s="35">
        <v>1.6199999999999999E-2</v>
      </c>
      <c r="M546" s="35">
        <v>2.53E-2</v>
      </c>
      <c r="N546" s="35">
        <v>0.14849999999999999</v>
      </c>
      <c r="O546" s="35">
        <v>2.2599999999999999E-2</v>
      </c>
      <c r="P546" s="35">
        <v>0</v>
      </c>
      <c r="Q546" s="35">
        <v>3.78E-2</v>
      </c>
      <c r="R546" s="35">
        <v>1.8100000000000002E-2</v>
      </c>
      <c r="S546" s="35">
        <v>4.1000000000000003E-3</v>
      </c>
      <c r="T546" s="35">
        <v>5.04E-2</v>
      </c>
      <c r="U546" s="35">
        <v>1.7500000000000002E-2</v>
      </c>
      <c r="V546" s="35">
        <v>3.6200000000000003E-2</v>
      </c>
      <c r="W546" s="35">
        <v>4.8500000000000001E-2</v>
      </c>
      <c r="X546" s="35">
        <v>6.1600000000000002E-2</v>
      </c>
      <c r="Y546" s="35">
        <v>2.5000000000000001E-3</v>
      </c>
      <c r="Z546" s="4">
        <v>0</v>
      </c>
      <c r="AA546" s="4">
        <v>6.9999999999999999E-4</v>
      </c>
      <c r="AB546" s="4">
        <v>0</v>
      </c>
      <c r="AC546" s="56"/>
      <c r="AD546" s="23"/>
    </row>
    <row r="547" spans="1:30" s="14" customFormat="1">
      <c r="A547" s="82"/>
      <c r="B547" s="29"/>
      <c r="C547" s="134"/>
      <c r="D547" s="36">
        <f>$C546*D546</f>
        <v>4405.6393059999991</v>
      </c>
      <c r="E547" s="36">
        <f t="shared" ref="E547" si="961">$C546*E546</f>
        <v>38569.615273999996</v>
      </c>
      <c r="F547" s="36">
        <f t="shared" ref="F547" si="962">$C546*F546</f>
        <v>15919.764117999999</v>
      </c>
      <c r="G547" s="36">
        <f t="shared" ref="G547:AB547" si="963">$C546*G546</f>
        <v>20595.688044000002</v>
      </c>
      <c r="H547" s="36">
        <f t="shared" si="963"/>
        <v>10703.270952000001</v>
      </c>
      <c r="I547" s="36">
        <f t="shared" si="963"/>
        <v>33704.492114000001</v>
      </c>
      <c r="J547" s="36">
        <f t="shared" si="963"/>
        <v>5513.8062479999999</v>
      </c>
      <c r="K547" s="36">
        <f t="shared" si="963"/>
        <v>8432.8801439999988</v>
      </c>
      <c r="L547" s="36">
        <f t="shared" si="963"/>
        <v>4378.6108439999998</v>
      </c>
      <c r="M547" s="36">
        <f t="shared" si="963"/>
        <v>6838.2008859999996</v>
      </c>
      <c r="N547" s="36">
        <f t="shared" si="963"/>
        <v>40137.266069999998</v>
      </c>
      <c r="O547" s="36">
        <f t="shared" si="963"/>
        <v>6108.4324119999992</v>
      </c>
      <c r="P547" s="36">
        <f t="shared" si="963"/>
        <v>0</v>
      </c>
      <c r="Q547" s="36">
        <f t="shared" si="963"/>
        <v>10216.758636</v>
      </c>
      <c r="R547" s="36">
        <f t="shared" si="963"/>
        <v>4892.1516220000003</v>
      </c>
      <c r="S547" s="36">
        <f t="shared" si="963"/>
        <v>1108.1669420000001</v>
      </c>
      <c r="T547" s="36">
        <f t="shared" si="963"/>
        <v>13622.344848000001</v>
      </c>
      <c r="U547" s="36">
        <f t="shared" si="963"/>
        <v>4729.9808499999999</v>
      </c>
      <c r="V547" s="36">
        <f t="shared" si="963"/>
        <v>9784.3032440000006</v>
      </c>
      <c r="W547" s="36">
        <f t="shared" si="963"/>
        <v>13108.80407</v>
      </c>
      <c r="X547" s="36">
        <f t="shared" si="963"/>
        <v>16649.532592</v>
      </c>
      <c r="Y547" s="36">
        <f t="shared" si="963"/>
        <v>675.71154999999999</v>
      </c>
      <c r="Z547" s="36">
        <f t="shared" si="963"/>
        <v>0</v>
      </c>
      <c r="AA547" s="36">
        <f t="shared" si="963"/>
        <v>189.19923399999999</v>
      </c>
      <c r="AB547" s="36">
        <f t="shared" si="963"/>
        <v>0</v>
      </c>
      <c r="AC547" s="56"/>
      <c r="AD547" s="23"/>
    </row>
    <row r="548" spans="1:30" s="14" customFormat="1">
      <c r="A548" s="87" t="s">
        <v>218</v>
      </c>
      <c r="B548" s="26">
        <f>4794855.69/2</f>
        <v>2397427.8450000002</v>
      </c>
      <c r="C548" s="134">
        <f t="shared" si="945"/>
        <v>199785.65</v>
      </c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9"/>
      <c r="Q548" s="40"/>
      <c r="R548" s="40"/>
      <c r="S548" s="40"/>
      <c r="T548" s="40"/>
      <c r="U548" s="40"/>
      <c r="V548" s="40"/>
      <c r="W548" s="40"/>
      <c r="X548" s="39">
        <v>0.96499999999999997</v>
      </c>
      <c r="Y548" s="39">
        <v>3.5000000000000003E-2</v>
      </c>
      <c r="Z548" s="39"/>
      <c r="AA548" s="39"/>
      <c r="AB548" s="39"/>
      <c r="AC548" s="56"/>
      <c r="AD548" s="23"/>
    </row>
    <row r="549" spans="1:30" s="14" customFormat="1">
      <c r="A549" s="82"/>
      <c r="B549" s="29"/>
      <c r="C549" s="134"/>
      <c r="D549" s="36">
        <f>$C548*D548</f>
        <v>0</v>
      </c>
      <c r="E549" s="36">
        <f t="shared" ref="E549" si="964">$C548*E548</f>
        <v>0</v>
      </c>
      <c r="F549" s="36">
        <f t="shared" ref="F549" si="965">$C548*F548</f>
        <v>0</v>
      </c>
      <c r="G549" s="36">
        <f t="shared" ref="G549:AB549" si="966">$C548*G548</f>
        <v>0</v>
      </c>
      <c r="H549" s="36">
        <f t="shared" si="966"/>
        <v>0</v>
      </c>
      <c r="I549" s="36">
        <f t="shared" si="966"/>
        <v>0</v>
      </c>
      <c r="J549" s="36">
        <f t="shared" si="966"/>
        <v>0</v>
      </c>
      <c r="K549" s="36">
        <f t="shared" si="966"/>
        <v>0</v>
      </c>
      <c r="L549" s="36">
        <f t="shared" si="966"/>
        <v>0</v>
      </c>
      <c r="M549" s="36">
        <f t="shared" si="966"/>
        <v>0</v>
      </c>
      <c r="N549" s="36">
        <f t="shared" si="966"/>
        <v>0</v>
      </c>
      <c r="O549" s="36">
        <f t="shared" si="966"/>
        <v>0</v>
      </c>
      <c r="P549" s="36">
        <f t="shared" si="966"/>
        <v>0</v>
      </c>
      <c r="Q549" s="36">
        <f t="shared" si="966"/>
        <v>0</v>
      </c>
      <c r="R549" s="36">
        <f t="shared" si="966"/>
        <v>0</v>
      </c>
      <c r="S549" s="36">
        <f t="shared" si="966"/>
        <v>0</v>
      </c>
      <c r="T549" s="36">
        <f t="shared" si="966"/>
        <v>0</v>
      </c>
      <c r="U549" s="36">
        <f t="shared" si="966"/>
        <v>0</v>
      </c>
      <c r="V549" s="36">
        <f t="shared" si="966"/>
        <v>0</v>
      </c>
      <c r="W549" s="36">
        <f t="shared" si="966"/>
        <v>0</v>
      </c>
      <c r="X549" s="36">
        <f t="shared" si="966"/>
        <v>192793.15224999998</v>
      </c>
      <c r="Y549" s="36">
        <f t="shared" si="966"/>
        <v>6992.4977500000005</v>
      </c>
      <c r="Z549" s="36">
        <f t="shared" si="966"/>
        <v>0</v>
      </c>
      <c r="AA549" s="36">
        <f t="shared" si="966"/>
        <v>0</v>
      </c>
      <c r="AB549" s="36">
        <f t="shared" si="966"/>
        <v>0</v>
      </c>
      <c r="AC549" s="56"/>
      <c r="AD549" s="23"/>
    </row>
    <row r="550" spans="1:30" s="14" customFormat="1">
      <c r="A550" s="87" t="s">
        <v>209</v>
      </c>
      <c r="B550" s="26">
        <f>4794855.69/2</f>
        <v>2397427.8450000002</v>
      </c>
      <c r="C550" s="134">
        <f t="shared" si="945"/>
        <v>199785.65</v>
      </c>
      <c r="D550" s="35">
        <v>1.6299999999999999E-2</v>
      </c>
      <c r="E550" s="35">
        <v>0.14269999999999999</v>
      </c>
      <c r="F550" s="35">
        <v>5.8900000000000001E-2</v>
      </c>
      <c r="G550" s="35">
        <v>7.6200000000000004E-2</v>
      </c>
      <c r="H550" s="35">
        <v>3.9600000000000003E-2</v>
      </c>
      <c r="I550" s="35">
        <v>0.12470000000000001</v>
      </c>
      <c r="J550" s="35">
        <v>2.0400000000000001E-2</v>
      </c>
      <c r="K550" s="35">
        <v>3.1199999999999999E-2</v>
      </c>
      <c r="L550" s="35">
        <v>1.6199999999999999E-2</v>
      </c>
      <c r="M550" s="35">
        <v>2.53E-2</v>
      </c>
      <c r="N550" s="35">
        <v>0.14849999999999999</v>
      </c>
      <c r="O550" s="35">
        <v>2.2599999999999999E-2</v>
      </c>
      <c r="P550" s="35">
        <v>0</v>
      </c>
      <c r="Q550" s="35">
        <v>3.78E-2</v>
      </c>
      <c r="R550" s="35">
        <v>1.8100000000000002E-2</v>
      </c>
      <c r="S550" s="35">
        <v>4.1000000000000003E-3</v>
      </c>
      <c r="T550" s="35">
        <v>5.04E-2</v>
      </c>
      <c r="U550" s="35">
        <v>1.7500000000000002E-2</v>
      </c>
      <c r="V550" s="35">
        <v>3.6200000000000003E-2</v>
      </c>
      <c r="W550" s="35">
        <v>4.8500000000000001E-2</v>
      </c>
      <c r="X550" s="35">
        <v>6.1600000000000002E-2</v>
      </c>
      <c r="Y550" s="35">
        <v>2.5000000000000001E-3</v>
      </c>
      <c r="Z550" s="4">
        <v>0</v>
      </c>
      <c r="AA550" s="4">
        <v>6.9999999999999999E-4</v>
      </c>
      <c r="AB550" s="4">
        <v>0</v>
      </c>
      <c r="AC550" s="56"/>
      <c r="AD550" s="23"/>
    </row>
    <row r="551" spans="1:30" s="14" customFormat="1">
      <c r="A551" s="82"/>
      <c r="B551" s="29"/>
      <c r="C551" s="134"/>
      <c r="D551" s="36">
        <f>$C550*D550</f>
        <v>3256.5060949999997</v>
      </c>
      <c r="E551" s="36">
        <f t="shared" ref="E551" si="967">$C550*E550</f>
        <v>28509.412254999999</v>
      </c>
      <c r="F551" s="36">
        <f t="shared" ref="F551" si="968">$C550*F550</f>
        <v>11767.374785</v>
      </c>
      <c r="G551" s="36">
        <f t="shared" ref="G551:AB551" si="969">$C550*G550</f>
        <v>15223.66653</v>
      </c>
      <c r="H551" s="36">
        <f t="shared" si="969"/>
        <v>7911.5117400000008</v>
      </c>
      <c r="I551" s="36">
        <f t="shared" si="969"/>
        <v>24913.270554999999</v>
      </c>
      <c r="J551" s="36">
        <f t="shared" si="969"/>
        <v>4075.6272600000002</v>
      </c>
      <c r="K551" s="36">
        <f t="shared" si="969"/>
        <v>6233.3122799999992</v>
      </c>
      <c r="L551" s="36">
        <f t="shared" si="969"/>
        <v>3236.5275299999998</v>
      </c>
      <c r="M551" s="36">
        <f t="shared" si="969"/>
        <v>5054.5769449999998</v>
      </c>
      <c r="N551" s="36">
        <f t="shared" si="969"/>
        <v>29668.169024999999</v>
      </c>
      <c r="O551" s="36">
        <f t="shared" si="969"/>
        <v>4515.1556899999996</v>
      </c>
      <c r="P551" s="36">
        <f t="shared" si="969"/>
        <v>0</v>
      </c>
      <c r="Q551" s="36">
        <f t="shared" si="969"/>
        <v>7551.8975700000001</v>
      </c>
      <c r="R551" s="36">
        <f t="shared" si="969"/>
        <v>3616.120265</v>
      </c>
      <c r="S551" s="36">
        <f t="shared" si="969"/>
        <v>819.12116500000002</v>
      </c>
      <c r="T551" s="36">
        <f t="shared" si="969"/>
        <v>10069.196759999999</v>
      </c>
      <c r="U551" s="36">
        <f t="shared" si="969"/>
        <v>3496.2488750000002</v>
      </c>
      <c r="V551" s="36">
        <f t="shared" si="969"/>
        <v>7232.24053</v>
      </c>
      <c r="W551" s="36">
        <f t="shared" si="969"/>
        <v>9689.6040250000005</v>
      </c>
      <c r="X551" s="36">
        <f t="shared" si="969"/>
        <v>12306.796039999999</v>
      </c>
      <c r="Y551" s="36">
        <f t="shared" si="969"/>
        <v>499.46412500000002</v>
      </c>
      <c r="Z551" s="36">
        <f t="shared" si="969"/>
        <v>0</v>
      </c>
      <c r="AA551" s="36">
        <f t="shared" si="969"/>
        <v>139.84995499999999</v>
      </c>
      <c r="AB551" s="36">
        <f t="shared" si="969"/>
        <v>0</v>
      </c>
      <c r="AC551" s="56"/>
      <c r="AD551" s="23"/>
    </row>
    <row r="552" spans="1:30" s="14" customFormat="1">
      <c r="A552" s="87" t="s">
        <v>219</v>
      </c>
      <c r="B552" s="26">
        <f>5410524.59/2</f>
        <v>2705262.2949999999</v>
      </c>
      <c r="C552" s="134">
        <f t="shared" si="945"/>
        <v>225438.52</v>
      </c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9"/>
      <c r="Q552" s="40"/>
      <c r="R552" s="40"/>
      <c r="S552" s="40"/>
      <c r="T552" s="40"/>
      <c r="U552" s="40"/>
      <c r="V552" s="40"/>
      <c r="W552" s="40"/>
      <c r="X552" s="39">
        <v>0.96499999999999997</v>
      </c>
      <c r="Y552" s="39">
        <v>3.5000000000000003E-2</v>
      </c>
      <c r="Z552" s="39"/>
      <c r="AA552" s="39"/>
      <c r="AB552" s="39"/>
      <c r="AC552" s="56"/>
      <c r="AD552" s="23"/>
    </row>
    <row r="553" spans="1:30" s="14" customFormat="1">
      <c r="A553" s="82"/>
      <c r="B553" s="26"/>
      <c r="C553" s="134"/>
      <c r="D553" s="36">
        <f>$C552*D552</f>
        <v>0</v>
      </c>
      <c r="E553" s="36">
        <f t="shared" ref="E553" si="970">$C552*E552</f>
        <v>0</v>
      </c>
      <c r="F553" s="36">
        <f t="shared" ref="F553" si="971">$C552*F552</f>
        <v>0</v>
      </c>
      <c r="G553" s="36">
        <f t="shared" ref="G553:AB553" si="972">$C552*G552</f>
        <v>0</v>
      </c>
      <c r="H553" s="36">
        <f t="shared" si="972"/>
        <v>0</v>
      </c>
      <c r="I553" s="36">
        <f t="shared" si="972"/>
        <v>0</v>
      </c>
      <c r="J553" s="36">
        <f t="shared" si="972"/>
        <v>0</v>
      </c>
      <c r="K553" s="36">
        <f t="shared" si="972"/>
        <v>0</v>
      </c>
      <c r="L553" s="36">
        <f t="shared" si="972"/>
        <v>0</v>
      </c>
      <c r="M553" s="36">
        <f t="shared" si="972"/>
        <v>0</v>
      </c>
      <c r="N553" s="36">
        <f t="shared" si="972"/>
        <v>0</v>
      </c>
      <c r="O553" s="36">
        <f t="shared" si="972"/>
        <v>0</v>
      </c>
      <c r="P553" s="36">
        <f t="shared" si="972"/>
        <v>0</v>
      </c>
      <c r="Q553" s="36">
        <f t="shared" si="972"/>
        <v>0</v>
      </c>
      <c r="R553" s="36">
        <f t="shared" si="972"/>
        <v>0</v>
      </c>
      <c r="S553" s="36">
        <f t="shared" si="972"/>
        <v>0</v>
      </c>
      <c r="T553" s="36">
        <f t="shared" si="972"/>
        <v>0</v>
      </c>
      <c r="U553" s="36">
        <f t="shared" si="972"/>
        <v>0</v>
      </c>
      <c r="V553" s="36">
        <f t="shared" si="972"/>
        <v>0</v>
      </c>
      <c r="W553" s="36">
        <f t="shared" si="972"/>
        <v>0</v>
      </c>
      <c r="X553" s="36">
        <f t="shared" si="972"/>
        <v>217548.17179999998</v>
      </c>
      <c r="Y553" s="36">
        <f t="shared" si="972"/>
        <v>7890.3482000000004</v>
      </c>
      <c r="Z553" s="36">
        <f t="shared" si="972"/>
        <v>0</v>
      </c>
      <c r="AA553" s="36">
        <f t="shared" si="972"/>
        <v>0</v>
      </c>
      <c r="AB553" s="36">
        <f t="shared" si="972"/>
        <v>0</v>
      </c>
      <c r="AC553" s="56"/>
      <c r="AD553" s="23"/>
    </row>
    <row r="554" spans="1:30" s="14" customFormat="1">
      <c r="A554" s="87" t="s">
        <v>210</v>
      </c>
      <c r="B554" s="26">
        <f>5410524.59/2</f>
        <v>2705262.2949999999</v>
      </c>
      <c r="C554" s="134">
        <f t="shared" si="945"/>
        <v>225438.52</v>
      </c>
      <c r="D554" s="35">
        <v>1.6299999999999999E-2</v>
      </c>
      <c r="E554" s="35">
        <v>0.14269999999999999</v>
      </c>
      <c r="F554" s="35">
        <v>5.8900000000000001E-2</v>
      </c>
      <c r="G554" s="35">
        <v>7.6200000000000004E-2</v>
      </c>
      <c r="H554" s="35">
        <v>3.9600000000000003E-2</v>
      </c>
      <c r="I554" s="35">
        <v>0.12470000000000001</v>
      </c>
      <c r="J554" s="35">
        <v>2.0400000000000001E-2</v>
      </c>
      <c r="K554" s="35">
        <v>3.1199999999999999E-2</v>
      </c>
      <c r="L554" s="35">
        <v>1.6199999999999999E-2</v>
      </c>
      <c r="M554" s="35">
        <v>2.53E-2</v>
      </c>
      <c r="N554" s="35">
        <v>0.14849999999999999</v>
      </c>
      <c r="O554" s="35">
        <v>2.2599999999999999E-2</v>
      </c>
      <c r="P554" s="35">
        <v>0</v>
      </c>
      <c r="Q554" s="35">
        <v>3.78E-2</v>
      </c>
      <c r="R554" s="35">
        <v>1.8100000000000002E-2</v>
      </c>
      <c r="S554" s="35">
        <v>4.1000000000000003E-3</v>
      </c>
      <c r="T554" s="35">
        <v>5.04E-2</v>
      </c>
      <c r="U554" s="35">
        <v>1.7500000000000002E-2</v>
      </c>
      <c r="V554" s="35">
        <v>3.6200000000000003E-2</v>
      </c>
      <c r="W554" s="35">
        <v>4.8500000000000001E-2</v>
      </c>
      <c r="X554" s="35">
        <v>6.1600000000000002E-2</v>
      </c>
      <c r="Y554" s="35">
        <v>2.5000000000000001E-3</v>
      </c>
      <c r="Z554" s="4">
        <v>0</v>
      </c>
      <c r="AA554" s="4">
        <v>6.9999999999999999E-4</v>
      </c>
      <c r="AB554" s="4">
        <v>0</v>
      </c>
      <c r="AC554" s="56"/>
      <c r="AD554" s="23"/>
    </row>
    <row r="555" spans="1:30" s="14" customFormat="1">
      <c r="A555" s="82"/>
      <c r="B555" s="29"/>
      <c r="C555" s="134"/>
      <c r="D555" s="36">
        <f>$C554*D554</f>
        <v>3674.6478759999995</v>
      </c>
      <c r="E555" s="36">
        <f t="shared" ref="E555" si="973">$C554*E554</f>
        <v>32170.076803999997</v>
      </c>
      <c r="F555" s="36">
        <f t="shared" ref="F555" si="974">$C554*F554</f>
        <v>13278.328828</v>
      </c>
      <c r="G555" s="36">
        <f t="shared" ref="G555:AB555" si="975">$C554*G554</f>
        <v>17178.415224</v>
      </c>
      <c r="H555" s="36">
        <f t="shared" si="975"/>
        <v>8927.3653919999997</v>
      </c>
      <c r="I555" s="36">
        <f t="shared" si="975"/>
        <v>28112.183443999998</v>
      </c>
      <c r="J555" s="36">
        <f t="shared" si="975"/>
        <v>4598.9458080000004</v>
      </c>
      <c r="K555" s="36">
        <f t="shared" si="975"/>
        <v>7033.6818239999993</v>
      </c>
      <c r="L555" s="36">
        <f t="shared" si="975"/>
        <v>3652.1040239999998</v>
      </c>
      <c r="M555" s="36">
        <f t="shared" si="975"/>
        <v>5703.594556</v>
      </c>
      <c r="N555" s="36">
        <f t="shared" si="975"/>
        <v>33477.620219999997</v>
      </c>
      <c r="O555" s="36">
        <f t="shared" si="975"/>
        <v>5094.9105519999994</v>
      </c>
      <c r="P555" s="36">
        <f t="shared" si="975"/>
        <v>0</v>
      </c>
      <c r="Q555" s="36">
        <f t="shared" si="975"/>
        <v>8521.5760559999999</v>
      </c>
      <c r="R555" s="36">
        <f t="shared" si="975"/>
        <v>4080.4372120000003</v>
      </c>
      <c r="S555" s="36">
        <f t="shared" si="975"/>
        <v>924.29793200000006</v>
      </c>
      <c r="T555" s="36">
        <f t="shared" si="975"/>
        <v>11362.101408</v>
      </c>
      <c r="U555" s="36">
        <f t="shared" si="975"/>
        <v>3945.1741000000002</v>
      </c>
      <c r="V555" s="36">
        <f t="shared" si="975"/>
        <v>8160.8744240000005</v>
      </c>
      <c r="W555" s="36">
        <f t="shared" si="975"/>
        <v>10933.76822</v>
      </c>
      <c r="X555" s="36">
        <f t="shared" si="975"/>
        <v>13887.012832</v>
      </c>
      <c r="Y555" s="36">
        <f t="shared" si="975"/>
        <v>563.59630000000004</v>
      </c>
      <c r="Z555" s="36">
        <f t="shared" si="975"/>
        <v>0</v>
      </c>
      <c r="AA555" s="36">
        <f t="shared" si="975"/>
        <v>157.80696399999999</v>
      </c>
      <c r="AB555" s="36">
        <f t="shared" si="975"/>
        <v>0</v>
      </c>
      <c r="AC555" s="56"/>
      <c r="AD555" s="23"/>
    </row>
    <row r="556" spans="1:30" s="14" customFormat="1">
      <c r="A556" s="87" t="s">
        <v>220</v>
      </c>
      <c r="B556" s="26">
        <f>5410524.59/2</f>
        <v>2705262.2949999999</v>
      </c>
      <c r="C556" s="134">
        <f t="shared" si="945"/>
        <v>225438.52</v>
      </c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9"/>
      <c r="Q556" s="40"/>
      <c r="R556" s="40"/>
      <c r="S556" s="40"/>
      <c r="T556" s="40"/>
      <c r="U556" s="40"/>
      <c r="V556" s="40"/>
      <c r="W556" s="40"/>
      <c r="X556" s="39">
        <v>0.96499999999999997</v>
      </c>
      <c r="Y556" s="39">
        <v>3.5000000000000003E-2</v>
      </c>
      <c r="Z556" s="39"/>
      <c r="AA556" s="39"/>
      <c r="AB556" s="39"/>
      <c r="AC556" s="56"/>
      <c r="AD556" s="23"/>
    </row>
    <row r="557" spans="1:30" s="14" customFormat="1">
      <c r="A557" s="82"/>
      <c r="B557" s="29"/>
      <c r="C557" s="134"/>
      <c r="D557" s="36">
        <f>$C556*D556</f>
        <v>0</v>
      </c>
      <c r="E557" s="36">
        <f t="shared" ref="E557" si="976">$C556*E556</f>
        <v>0</v>
      </c>
      <c r="F557" s="36">
        <f t="shared" ref="F557" si="977">$C556*F556</f>
        <v>0</v>
      </c>
      <c r="G557" s="36">
        <f t="shared" ref="G557:AB557" si="978">$C556*G556</f>
        <v>0</v>
      </c>
      <c r="H557" s="36">
        <f t="shared" si="978"/>
        <v>0</v>
      </c>
      <c r="I557" s="36">
        <f t="shared" si="978"/>
        <v>0</v>
      </c>
      <c r="J557" s="36">
        <f t="shared" si="978"/>
        <v>0</v>
      </c>
      <c r="K557" s="36">
        <f t="shared" si="978"/>
        <v>0</v>
      </c>
      <c r="L557" s="36">
        <f t="shared" si="978"/>
        <v>0</v>
      </c>
      <c r="M557" s="36">
        <f t="shared" si="978"/>
        <v>0</v>
      </c>
      <c r="N557" s="36">
        <f t="shared" si="978"/>
        <v>0</v>
      </c>
      <c r="O557" s="36">
        <f t="shared" si="978"/>
        <v>0</v>
      </c>
      <c r="P557" s="36">
        <f t="shared" si="978"/>
        <v>0</v>
      </c>
      <c r="Q557" s="36">
        <f t="shared" si="978"/>
        <v>0</v>
      </c>
      <c r="R557" s="36">
        <f t="shared" si="978"/>
        <v>0</v>
      </c>
      <c r="S557" s="36">
        <f t="shared" si="978"/>
        <v>0</v>
      </c>
      <c r="T557" s="36">
        <f t="shared" si="978"/>
        <v>0</v>
      </c>
      <c r="U557" s="36">
        <f t="shared" si="978"/>
        <v>0</v>
      </c>
      <c r="V557" s="36">
        <f t="shared" si="978"/>
        <v>0</v>
      </c>
      <c r="W557" s="36">
        <f t="shared" si="978"/>
        <v>0</v>
      </c>
      <c r="X557" s="36">
        <f t="shared" si="978"/>
        <v>217548.17179999998</v>
      </c>
      <c r="Y557" s="36">
        <f t="shared" si="978"/>
        <v>7890.3482000000004</v>
      </c>
      <c r="Z557" s="36">
        <f t="shared" si="978"/>
        <v>0</v>
      </c>
      <c r="AA557" s="36">
        <f t="shared" si="978"/>
        <v>0</v>
      </c>
      <c r="AB557" s="36">
        <f t="shared" si="978"/>
        <v>0</v>
      </c>
      <c r="AC557" s="56"/>
      <c r="AD557" s="23"/>
    </row>
    <row r="558" spans="1:30" s="14" customFormat="1">
      <c r="A558" s="87" t="s">
        <v>211</v>
      </c>
      <c r="B558" s="26">
        <f>5410524.59/2</f>
        <v>2705262.2949999999</v>
      </c>
      <c r="C558" s="134">
        <f t="shared" si="945"/>
        <v>225438.52</v>
      </c>
      <c r="D558" s="35">
        <v>1.6299999999999999E-2</v>
      </c>
      <c r="E558" s="35">
        <v>0.14269999999999999</v>
      </c>
      <c r="F558" s="35">
        <v>5.8900000000000001E-2</v>
      </c>
      <c r="G558" s="35">
        <v>7.6200000000000004E-2</v>
      </c>
      <c r="H558" s="35">
        <v>3.9600000000000003E-2</v>
      </c>
      <c r="I558" s="35">
        <v>0.12470000000000001</v>
      </c>
      <c r="J558" s="35">
        <v>2.0400000000000001E-2</v>
      </c>
      <c r="K558" s="35">
        <v>3.1199999999999999E-2</v>
      </c>
      <c r="L558" s="35">
        <v>1.6199999999999999E-2</v>
      </c>
      <c r="M558" s="35">
        <v>2.53E-2</v>
      </c>
      <c r="N558" s="35">
        <v>0.14849999999999999</v>
      </c>
      <c r="O558" s="35">
        <v>2.2599999999999999E-2</v>
      </c>
      <c r="P558" s="35">
        <v>0</v>
      </c>
      <c r="Q558" s="35">
        <v>3.78E-2</v>
      </c>
      <c r="R558" s="35">
        <v>1.8100000000000002E-2</v>
      </c>
      <c r="S558" s="35">
        <v>4.1000000000000003E-3</v>
      </c>
      <c r="T558" s="35">
        <v>5.04E-2</v>
      </c>
      <c r="U558" s="35">
        <v>1.7500000000000002E-2</v>
      </c>
      <c r="V558" s="35">
        <v>3.6200000000000003E-2</v>
      </c>
      <c r="W558" s="35">
        <v>4.8500000000000001E-2</v>
      </c>
      <c r="X558" s="35">
        <v>6.1600000000000002E-2</v>
      </c>
      <c r="Y558" s="35">
        <v>2.5000000000000001E-3</v>
      </c>
      <c r="Z558" s="4">
        <v>0</v>
      </c>
      <c r="AA558" s="4">
        <v>6.9999999999999999E-4</v>
      </c>
      <c r="AB558" s="4">
        <v>0</v>
      </c>
      <c r="AC558" s="56"/>
      <c r="AD558" s="23"/>
    </row>
    <row r="559" spans="1:30" s="14" customFormat="1">
      <c r="A559" s="82"/>
      <c r="B559" s="29"/>
      <c r="C559" s="134"/>
      <c r="D559" s="36">
        <f>$C558*D558</f>
        <v>3674.6478759999995</v>
      </c>
      <c r="E559" s="36">
        <f t="shared" ref="E559" si="979">$C558*E558</f>
        <v>32170.076803999997</v>
      </c>
      <c r="F559" s="36">
        <f t="shared" ref="F559" si="980">$C558*F558</f>
        <v>13278.328828</v>
      </c>
      <c r="G559" s="36">
        <f t="shared" ref="G559:AB559" si="981">$C558*G558</f>
        <v>17178.415224</v>
      </c>
      <c r="H559" s="36">
        <f t="shared" si="981"/>
        <v>8927.3653919999997</v>
      </c>
      <c r="I559" s="36">
        <f t="shared" si="981"/>
        <v>28112.183443999998</v>
      </c>
      <c r="J559" s="36">
        <f t="shared" si="981"/>
        <v>4598.9458080000004</v>
      </c>
      <c r="K559" s="36">
        <f t="shared" si="981"/>
        <v>7033.6818239999993</v>
      </c>
      <c r="L559" s="36">
        <f t="shared" si="981"/>
        <v>3652.1040239999998</v>
      </c>
      <c r="M559" s="36">
        <f t="shared" si="981"/>
        <v>5703.594556</v>
      </c>
      <c r="N559" s="36">
        <f t="shared" si="981"/>
        <v>33477.620219999997</v>
      </c>
      <c r="O559" s="36">
        <f t="shared" si="981"/>
        <v>5094.9105519999994</v>
      </c>
      <c r="P559" s="36">
        <f t="shared" si="981"/>
        <v>0</v>
      </c>
      <c r="Q559" s="36">
        <f t="shared" si="981"/>
        <v>8521.5760559999999</v>
      </c>
      <c r="R559" s="36">
        <f t="shared" si="981"/>
        <v>4080.4372120000003</v>
      </c>
      <c r="S559" s="36">
        <f t="shared" si="981"/>
        <v>924.29793200000006</v>
      </c>
      <c r="T559" s="36">
        <f t="shared" si="981"/>
        <v>11362.101408</v>
      </c>
      <c r="U559" s="36">
        <f t="shared" si="981"/>
        <v>3945.1741000000002</v>
      </c>
      <c r="V559" s="36">
        <f t="shared" si="981"/>
        <v>8160.8744240000005</v>
      </c>
      <c r="W559" s="36">
        <f t="shared" si="981"/>
        <v>10933.76822</v>
      </c>
      <c r="X559" s="36">
        <f t="shared" si="981"/>
        <v>13887.012832</v>
      </c>
      <c r="Y559" s="36">
        <f t="shared" si="981"/>
        <v>563.59630000000004</v>
      </c>
      <c r="Z559" s="36">
        <f t="shared" si="981"/>
        <v>0</v>
      </c>
      <c r="AA559" s="36">
        <f t="shared" si="981"/>
        <v>157.80696399999999</v>
      </c>
      <c r="AB559" s="36">
        <f t="shared" si="981"/>
        <v>0</v>
      </c>
      <c r="AC559" s="56"/>
      <c r="AD559" s="23"/>
    </row>
    <row r="560" spans="1:30" s="14" customFormat="1">
      <c r="A560" s="87" t="s">
        <v>221</v>
      </c>
      <c r="B560" s="26">
        <f>2996701.9/2</f>
        <v>1498350.95</v>
      </c>
      <c r="C560" s="134">
        <f t="shared" si="945"/>
        <v>124862.58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5">
        <v>0</v>
      </c>
      <c r="Q560" s="40"/>
      <c r="R560" s="40"/>
      <c r="S560" s="40"/>
      <c r="T560" s="40"/>
      <c r="U560" s="40"/>
      <c r="V560" s="40"/>
      <c r="W560" s="40"/>
      <c r="X560" s="35">
        <v>1</v>
      </c>
      <c r="Y560" s="35"/>
      <c r="Z560" s="40"/>
      <c r="AA560" s="40"/>
      <c r="AB560" s="40"/>
      <c r="AC560" s="56"/>
      <c r="AD560" s="23"/>
    </row>
    <row r="561" spans="1:30" s="14" customFormat="1">
      <c r="A561" s="82"/>
      <c r="B561" s="29"/>
      <c r="C561" s="134"/>
      <c r="D561" s="36">
        <f>$C560*D560</f>
        <v>0</v>
      </c>
      <c r="E561" s="36">
        <f t="shared" ref="E561" si="982">$C560*E560</f>
        <v>0</v>
      </c>
      <c r="F561" s="36">
        <f t="shared" ref="F561" si="983">$C560*F560</f>
        <v>0</v>
      </c>
      <c r="G561" s="36">
        <f t="shared" ref="G561:AB561" si="984">$C560*G560</f>
        <v>0</v>
      </c>
      <c r="H561" s="36">
        <f t="shared" si="984"/>
        <v>0</v>
      </c>
      <c r="I561" s="36">
        <f t="shared" si="984"/>
        <v>0</v>
      </c>
      <c r="J561" s="36">
        <f t="shared" si="984"/>
        <v>0</v>
      </c>
      <c r="K561" s="36">
        <f t="shared" si="984"/>
        <v>0</v>
      </c>
      <c r="L561" s="36">
        <f t="shared" si="984"/>
        <v>0</v>
      </c>
      <c r="M561" s="36">
        <f t="shared" si="984"/>
        <v>0</v>
      </c>
      <c r="N561" s="36">
        <f t="shared" si="984"/>
        <v>0</v>
      </c>
      <c r="O561" s="36">
        <f t="shared" si="984"/>
        <v>0</v>
      </c>
      <c r="P561" s="36">
        <f t="shared" si="984"/>
        <v>0</v>
      </c>
      <c r="Q561" s="36">
        <f t="shared" si="984"/>
        <v>0</v>
      </c>
      <c r="R561" s="36">
        <f t="shared" si="984"/>
        <v>0</v>
      </c>
      <c r="S561" s="36">
        <f t="shared" si="984"/>
        <v>0</v>
      </c>
      <c r="T561" s="36">
        <f t="shared" si="984"/>
        <v>0</v>
      </c>
      <c r="U561" s="36">
        <f t="shared" si="984"/>
        <v>0</v>
      </c>
      <c r="V561" s="36">
        <f t="shared" si="984"/>
        <v>0</v>
      </c>
      <c r="W561" s="36">
        <f t="shared" si="984"/>
        <v>0</v>
      </c>
      <c r="X561" s="36">
        <f t="shared" si="984"/>
        <v>124862.58</v>
      </c>
      <c r="Y561" s="36">
        <f t="shared" si="984"/>
        <v>0</v>
      </c>
      <c r="Z561" s="36">
        <f t="shared" si="984"/>
        <v>0</v>
      </c>
      <c r="AA561" s="36">
        <f t="shared" si="984"/>
        <v>0</v>
      </c>
      <c r="AB561" s="36">
        <f t="shared" si="984"/>
        <v>0</v>
      </c>
      <c r="AC561" s="56"/>
      <c r="AD561" s="23"/>
    </row>
    <row r="562" spans="1:30" s="14" customFormat="1">
      <c r="A562" s="87" t="s">
        <v>212</v>
      </c>
      <c r="B562" s="26">
        <f>2996701.9/2</f>
        <v>1498350.95</v>
      </c>
      <c r="C562" s="134">
        <f t="shared" si="945"/>
        <v>124862.58</v>
      </c>
      <c r="D562" s="35">
        <v>1.6299999999999999E-2</v>
      </c>
      <c r="E562" s="35">
        <v>0.14269999999999999</v>
      </c>
      <c r="F562" s="35">
        <v>5.8900000000000001E-2</v>
      </c>
      <c r="G562" s="35">
        <v>7.6200000000000004E-2</v>
      </c>
      <c r="H562" s="35">
        <v>3.9600000000000003E-2</v>
      </c>
      <c r="I562" s="35">
        <v>0.12470000000000001</v>
      </c>
      <c r="J562" s="35">
        <v>2.0400000000000001E-2</v>
      </c>
      <c r="K562" s="35">
        <v>3.1199999999999999E-2</v>
      </c>
      <c r="L562" s="35">
        <v>1.6199999999999999E-2</v>
      </c>
      <c r="M562" s="35">
        <v>2.53E-2</v>
      </c>
      <c r="N562" s="35">
        <v>0.14849999999999999</v>
      </c>
      <c r="O562" s="35">
        <v>2.2599999999999999E-2</v>
      </c>
      <c r="P562" s="35">
        <v>0</v>
      </c>
      <c r="Q562" s="35">
        <v>3.78E-2</v>
      </c>
      <c r="R562" s="35">
        <v>1.8100000000000002E-2</v>
      </c>
      <c r="S562" s="35">
        <v>4.1000000000000003E-3</v>
      </c>
      <c r="T562" s="35">
        <v>5.04E-2</v>
      </c>
      <c r="U562" s="35">
        <v>1.7500000000000002E-2</v>
      </c>
      <c r="V562" s="35">
        <v>3.6200000000000003E-2</v>
      </c>
      <c r="W562" s="35">
        <v>4.8500000000000001E-2</v>
      </c>
      <c r="X562" s="35">
        <v>6.1600000000000002E-2</v>
      </c>
      <c r="Y562" s="35">
        <v>2.5000000000000001E-3</v>
      </c>
      <c r="Z562" s="4">
        <v>0</v>
      </c>
      <c r="AA562" s="4">
        <v>6.9999999999999999E-4</v>
      </c>
      <c r="AB562" s="4">
        <v>0</v>
      </c>
      <c r="AC562" s="56"/>
      <c r="AD562" s="23"/>
    </row>
    <row r="563" spans="1:30" s="14" customFormat="1">
      <c r="A563" s="82"/>
      <c r="B563" s="29"/>
      <c r="C563" s="134"/>
      <c r="D563" s="36">
        <f>$C562*D562</f>
        <v>2035.2600539999999</v>
      </c>
      <c r="E563" s="36">
        <f t="shared" ref="E563" si="985">$C562*E562</f>
        <v>17817.890166000001</v>
      </c>
      <c r="F563" s="36">
        <f t="shared" ref="F563" si="986">$C562*F562</f>
        <v>7354.4059619999998</v>
      </c>
      <c r="G563" s="36">
        <f t="shared" ref="G563:AB563" si="987">$C562*G562</f>
        <v>9514.5285960000001</v>
      </c>
      <c r="H563" s="36">
        <f t="shared" si="987"/>
        <v>4944.5581680000005</v>
      </c>
      <c r="I563" s="36">
        <f t="shared" si="987"/>
        <v>15570.363726000001</v>
      </c>
      <c r="J563" s="36">
        <f t="shared" si="987"/>
        <v>2547.1966320000001</v>
      </c>
      <c r="K563" s="36">
        <f t="shared" si="987"/>
        <v>3895.7124960000001</v>
      </c>
      <c r="L563" s="36">
        <f t="shared" si="987"/>
        <v>2022.7737959999999</v>
      </c>
      <c r="M563" s="36">
        <f t="shared" si="987"/>
        <v>3159.0232740000001</v>
      </c>
      <c r="N563" s="36">
        <f t="shared" si="987"/>
        <v>18542.093130000001</v>
      </c>
      <c r="O563" s="36">
        <f t="shared" si="987"/>
        <v>2821.8943079999999</v>
      </c>
      <c r="P563" s="36">
        <f t="shared" si="987"/>
        <v>0</v>
      </c>
      <c r="Q563" s="36">
        <f t="shared" si="987"/>
        <v>4719.8055240000003</v>
      </c>
      <c r="R563" s="36">
        <f t="shared" si="987"/>
        <v>2260.012698</v>
      </c>
      <c r="S563" s="36">
        <f t="shared" si="987"/>
        <v>511.93657800000005</v>
      </c>
      <c r="T563" s="36">
        <f t="shared" si="987"/>
        <v>6293.0740320000004</v>
      </c>
      <c r="U563" s="36">
        <f t="shared" si="987"/>
        <v>2185.0951500000001</v>
      </c>
      <c r="V563" s="36">
        <f t="shared" si="987"/>
        <v>4520.025396</v>
      </c>
      <c r="W563" s="36">
        <f t="shared" si="987"/>
        <v>6055.8351300000004</v>
      </c>
      <c r="X563" s="36">
        <f t="shared" si="987"/>
        <v>7691.534928</v>
      </c>
      <c r="Y563" s="36">
        <f t="shared" si="987"/>
        <v>312.15645000000001</v>
      </c>
      <c r="Z563" s="36">
        <f t="shared" si="987"/>
        <v>0</v>
      </c>
      <c r="AA563" s="36">
        <f t="shared" si="987"/>
        <v>87.403806000000003</v>
      </c>
      <c r="AB563" s="36">
        <f t="shared" si="987"/>
        <v>0</v>
      </c>
      <c r="AC563" s="56"/>
      <c r="AD563" s="23"/>
    </row>
    <row r="564" spans="1:30" s="14" customFormat="1">
      <c r="A564" s="87" t="s">
        <v>213</v>
      </c>
      <c r="B564" s="26">
        <v>2664932.23</v>
      </c>
      <c r="C564" s="134">
        <f t="shared" si="945"/>
        <v>222077.69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9"/>
      <c r="Q564" s="40"/>
      <c r="R564" s="40"/>
      <c r="S564" s="40"/>
      <c r="T564" s="40"/>
      <c r="U564" s="40"/>
      <c r="V564" s="40"/>
      <c r="W564" s="40"/>
      <c r="X564" s="39">
        <v>0.96499999999999997</v>
      </c>
      <c r="Y564" s="39">
        <v>3.5000000000000003E-2</v>
      </c>
      <c r="Z564" s="39"/>
      <c r="AA564" s="39"/>
      <c r="AB564" s="39"/>
      <c r="AC564" s="56"/>
      <c r="AD564" s="23"/>
    </row>
    <row r="565" spans="1:30" s="14" customFormat="1">
      <c r="A565" s="82"/>
      <c r="B565" s="29"/>
      <c r="C565" s="134"/>
      <c r="D565" s="36">
        <f>$C564*D564</f>
        <v>0</v>
      </c>
      <c r="E565" s="36">
        <f t="shared" ref="E565" si="988">$C564*E564</f>
        <v>0</v>
      </c>
      <c r="F565" s="36">
        <f t="shared" ref="F565" si="989">$C564*F564</f>
        <v>0</v>
      </c>
      <c r="G565" s="36">
        <f t="shared" ref="G565:AB565" si="990">$C564*G564</f>
        <v>0</v>
      </c>
      <c r="H565" s="36">
        <f t="shared" si="990"/>
        <v>0</v>
      </c>
      <c r="I565" s="36">
        <f t="shared" si="990"/>
        <v>0</v>
      </c>
      <c r="J565" s="36">
        <f t="shared" si="990"/>
        <v>0</v>
      </c>
      <c r="K565" s="36">
        <f t="shared" si="990"/>
        <v>0</v>
      </c>
      <c r="L565" s="36">
        <f t="shared" si="990"/>
        <v>0</v>
      </c>
      <c r="M565" s="36">
        <f t="shared" si="990"/>
        <v>0</v>
      </c>
      <c r="N565" s="36">
        <f t="shared" si="990"/>
        <v>0</v>
      </c>
      <c r="O565" s="36">
        <f t="shared" si="990"/>
        <v>0</v>
      </c>
      <c r="P565" s="36">
        <f t="shared" si="990"/>
        <v>0</v>
      </c>
      <c r="Q565" s="36">
        <f t="shared" si="990"/>
        <v>0</v>
      </c>
      <c r="R565" s="36">
        <f t="shared" si="990"/>
        <v>0</v>
      </c>
      <c r="S565" s="36">
        <f t="shared" si="990"/>
        <v>0</v>
      </c>
      <c r="T565" s="36">
        <f t="shared" si="990"/>
        <v>0</v>
      </c>
      <c r="U565" s="36">
        <f t="shared" si="990"/>
        <v>0</v>
      </c>
      <c r="V565" s="36">
        <f t="shared" si="990"/>
        <v>0</v>
      </c>
      <c r="W565" s="36">
        <f t="shared" si="990"/>
        <v>0</v>
      </c>
      <c r="X565" s="36">
        <f t="shared" si="990"/>
        <v>214304.97084999998</v>
      </c>
      <c r="Y565" s="36">
        <f t="shared" si="990"/>
        <v>7772.7191500000008</v>
      </c>
      <c r="Z565" s="36">
        <f t="shared" si="990"/>
        <v>0</v>
      </c>
      <c r="AA565" s="36">
        <f t="shared" si="990"/>
        <v>0</v>
      </c>
      <c r="AB565" s="36">
        <f t="shared" si="990"/>
        <v>0</v>
      </c>
      <c r="AC565" s="56"/>
      <c r="AD565" s="23"/>
    </row>
    <row r="566" spans="1:30" s="14" customFormat="1">
      <c r="A566" s="87" t="s">
        <v>214</v>
      </c>
      <c r="B566" s="26">
        <v>869199.82</v>
      </c>
      <c r="C566" s="134">
        <f t="shared" si="945"/>
        <v>72433.320000000007</v>
      </c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9"/>
      <c r="Q566" s="40"/>
      <c r="R566" s="40"/>
      <c r="S566" s="40"/>
      <c r="T566" s="40"/>
      <c r="U566" s="40"/>
      <c r="V566" s="40"/>
      <c r="W566" s="40"/>
      <c r="X566" s="39">
        <v>0.96499999999999997</v>
      </c>
      <c r="Y566" s="39">
        <v>3.5000000000000003E-2</v>
      </c>
      <c r="Z566" s="4"/>
      <c r="AA566" s="4"/>
      <c r="AB566" s="4"/>
      <c r="AC566" s="56"/>
      <c r="AD566" s="23"/>
    </row>
    <row r="567" spans="1:30" s="14" customFormat="1">
      <c r="A567" s="82"/>
      <c r="B567" s="29"/>
      <c r="C567" s="134"/>
      <c r="D567" s="36">
        <f>$C566*D566</f>
        <v>0</v>
      </c>
      <c r="E567" s="36">
        <f t="shared" ref="E567" si="991">$C566*E566</f>
        <v>0</v>
      </c>
      <c r="F567" s="36">
        <f t="shared" ref="F567" si="992">$C566*F566</f>
        <v>0</v>
      </c>
      <c r="G567" s="36">
        <f t="shared" ref="G567:AB567" si="993">$C566*G566</f>
        <v>0</v>
      </c>
      <c r="H567" s="36">
        <f t="shared" si="993"/>
        <v>0</v>
      </c>
      <c r="I567" s="36">
        <f t="shared" si="993"/>
        <v>0</v>
      </c>
      <c r="J567" s="36">
        <f t="shared" si="993"/>
        <v>0</v>
      </c>
      <c r="K567" s="36">
        <f t="shared" si="993"/>
        <v>0</v>
      </c>
      <c r="L567" s="36">
        <f t="shared" si="993"/>
        <v>0</v>
      </c>
      <c r="M567" s="36">
        <f t="shared" si="993"/>
        <v>0</v>
      </c>
      <c r="N567" s="36">
        <f t="shared" si="993"/>
        <v>0</v>
      </c>
      <c r="O567" s="36">
        <f t="shared" si="993"/>
        <v>0</v>
      </c>
      <c r="P567" s="36">
        <f t="shared" si="993"/>
        <v>0</v>
      </c>
      <c r="Q567" s="36">
        <f t="shared" si="993"/>
        <v>0</v>
      </c>
      <c r="R567" s="36">
        <f t="shared" si="993"/>
        <v>0</v>
      </c>
      <c r="S567" s="36">
        <f t="shared" si="993"/>
        <v>0</v>
      </c>
      <c r="T567" s="36">
        <f t="shared" si="993"/>
        <v>0</v>
      </c>
      <c r="U567" s="36">
        <f t="shared" si="993"/>
        <v>0</v>
      </c>
      <c r="V567" s="36">
        <f t="shared" si="993"/>
        <v>0</v>
      </c>
      <c r="W567" s="36">
        <f t="shared" si="993"/>
        <v>0</v>
      </c>
      <c r="X567" s="36">
        <f t="shared" si="993"/>
        <v>69898.1538</v>
      </c>
      <c r="Y567" s="36">
        <f t="shared" si="993"/>
        <v>2535.1662000000006</v>
      </c>
      <c r="Z567" s="36">
        <f t="shared" si="993"/>
        <v>0</v>
      </c>
      <c r="AA567" s="36">
        <f t="shared" si="993"/>
        <v>0</v>
      </c>
      <c r="AB567" s="36">
        <f t="shared" si="993"/>
        <v>0</v>
      </c>
      <c r="AC567" s="56"/>
      <c r="AD567" s="23"/>
    </row>
    <row r="568" spans="1:30" s="14" customFormat="1">
      <c r="A568" s="87" t="s">
        <v>215</v>
      </c>
      <c r="B568" s="26">
        <v>869172.62</v>
      </c>
      <c r="C568" s="134">
        <f t="shared" si="945"/>
        <v>72431.05</v>
      </c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9"/>
      <c r="Q568" s="40"/>
      <c r="R568" s="40"/>
      <c r="S568" s="40"/>
      <c r="T568" s="40"/>
      <c r="U568" s="40"/>
      <c r="V568" s="40"/>
      <c r="W568" s="40"/>
      <c r="X568" s="39">
        <v>0.96499999999999997</v>
      </c>
      <c r="Y568" s="39">
        <v>3.5000000000000003E-2</v>
      </c>
      <c r="Z568" s="39"/>
      <c r="AA568" s="39"/>
      <c r="AB568" s="39"/>
      <c r="AC568" s="56"/>
      <c r="AD568" s="23"/>
    </row>
    <row r="569" spans="1:30" s="14" customFormat="1">
      <c r="A569" s="82"/>
      <c r="B569" s="29"/>
      <c r="C569" s="134"/>
      <c r="D569" s="36">
        <f>$C568*D568</f>
        <v>0</v>
      </c>
      <c r="E569" s="36">
        <f t="shared" ref="E569" si="994">$C568*E568</f>
        <v>0</v>
      </c>
      <c r="F569" s="36">
        <f t="shared" ref="F569" si="995">$C568*F568</f>
        <v>0</v>
      </c>
      <c r="G569" s="36">
        <f t="shared" ref="G569:AB569" si="996">$C568*G568</f>
        <v>0</v>
      </c>
      <c r="H569" s="36">
        <f t="shared" si="996"/>
        <v>0</v>
      </c>
      <c r="I569" s="36">
        <f t="shared" si="996"/>
        <v>0</v>
      </c>
      <c r="J569" s="36">
        <f t="shared" si="996"/>
        <v>0</v>
      </c>
      <c r="K569" s="36">
        <f t="shared" si="996"/>
        <v>0</v>
      </c>
      <c r="L569" s="36">
        <f t="shared" si="996"/>
        <v>0</v>
      </c>
      <c r="M569" s="36">
        <f t="shared" si="996"/>
        <v>0</v>
      </c>
      <c r="N569" s="36">
        <f t="shared" si="996"/>
        <v>0</v>
      </c>
      <c r="O569" s="36">
        <f t="shared" si="996"/>
        <v>0</v>
      </c>
      <c r="P569" s="36">
        <f t="shared" si="996"/>
        <v>0</v>
      </c>
      <c r="Q569" s="36">
        <f t="shared" si="996"/>
        <v>0</v>
      </c>
      <c r="R569" s="36">
        <f t="shared" si="996"/>
        <v>0</v>
      </c>
      <c r="S569" s="36">
        <f t="shared" si="996"/>
        <v>0</v>
      </c>
      <c r="T569" s="36">
        <f t="shared" si="996"/>
        <v>0</v>
      </c>
      <c r="U569" s="36">
        <f t="shared" si="996"/>
        <v>0</v>
      </c>
      <c r="V569" s="36">
        <f t="shared" si="996"/>
        <v>0</v>
      </c>
      <c r="W569" s="36">
        <f t="shared" si="996"/>
        <v>0</v>
      </c>
      <c r="X569" s="36">
        <f t="shared" si="996"/>
        <v>69895.963250000001</v>
      </c>
      <c r="Y569" s="36">
        <f t="shared" si="996"/>
        <v>2535.0867500000004</v>
      </c>
      <c r="Z569" s="36">
        <f t="shared" si="996"/>
        <v>0</v>
      </c>
      <c r="AA569" s="36">
        <f t="shared" si="996"/>
        <v>0</v>
      </c>
      <c r="AB569" s="36">
        <f t="shared" si="996"/>
        <v>0</v>
      </c>
      <c r="AC569" s="56"/>
      <c r="AD569" s="23"/>
    </row>
    <row r="570" spans="1:30" s="14" customFormat="1">
      <c r="A570" s="87" t="s">
        <v>216</v>
      </c>
      <c r="B570" s="26">
        <v>3353014.18</v>
      </c>
      <c r="C570" s="134">
        <f t="shared" si="945"/>
        <v>279417.84999999998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9"/>
      <c r="Q570" s="40"/>
      <c r="R570" s="40"/>
      <c r="S570" s="40"/>
      <c r="T570" s="40"/>
      <c r="U570" s="40"/>
      <c r="V570" s="40"/>
      <c r="W570" s="40"/>
      <c r="X570" s="39">
        <v>0.96499999999999997</v>
      </c>
      <c r="Y570" s="39">
        <v>3.5000000000000003E-2</v>
      </c>
      <c r="Z570" s="39"/>
      <c r="AA570" s="39"/>
      <c r="AB570" s="39"/>
      <c r="AC570" s="56"/>
      <c r="AD570" s="23"/>
    </row>
    <row r="571" spans="1:30" s="14" customFormat="1">
      <c r="A571" s="82"/>
      <c r="B571" s="29"/>
      <c r="C571" s="134"/>
      <c r="D571" s="36">
        <f>$C570*D570</f>
        <v>0</v>
      </c>
      <c r="E571" s="36">
        <f t="shared" ref="E571" si="997">$C570*E570</f>
        <v>0</v>
      </c>
      <c r="F571" s="36">
        <f t="shared" ref="F571" si="998">$C570*F570</f>
        <v>0</v>
      </c>
      <c r="G571" s="36">
        <f t="shared" ref="G571:AB571" si="999">$C570*G570</f>
        <v>0</v>
      </c>
      <c r="H571" s="36">
        <f t="shared" si="999"/>
        <v>0</v>
      </c>
      <c r="I571" s="36">
        <f t="shared" si="999"/>
        <v>0</v>
      </c>
      <c r="J571" s="36">
        <f t="shared" si="999"/>
        <v>0</v>
      </c>
      <c r="K571" s="36">
        <f t="shared" si="999"/>
        <v>0</v>
      </c>
      <c r="L571" s="36">
        <f t="shared" si="999"/>
        <v>0</v>
      </c>
      <c r="M571" s="36">
        <f t="shared" si="999"/>
        <v>0</v>
      </c>
      <c r="N571" s="36">
        <f t="shared" si="999"/>
        <v>0</v>
      </c>
      <c r="O571" s="36">
        <f t="shared" si="999"/>
        <v>0</v>
      </c>
      <c r="P571" s="36">
        <f t="shared" si="999"/>
        <v>0</v>
      </c>
      <c r="Q571" s="36">
        <f t="shared" si="999"/>
        <v>0</v>
      </c>
      <c r="R571" s="36">
        <f t="shared" si="999"/>
        <v>0</v>
      </c>
      <c r="S571" s="36">
        <f t="shared" si="999"/>
        <v>0</v>
      </c>
      <c r="T571" s="36">
        <f t="shared" si="999"/>
        <v>0</v>
      </c>
      <c r="U571" s="36">
        <f t="shared" si="999"/>
        <v>0</v>
      </c>
      <c r="V571" s="36">
        <f t="shared" si="999"/>
        <v>0</v>
      </c>
      <c r="W571" s="36">
        <f t="shared" si="999"/>
        <v>0</v>
      </c>
      <c r="X571" s="36">
        <f t="shared" si="999"/>
        <v>269638.22524999996</v>
      </c>
      <c r="Y571" s="36">
        <f t="shared" si="999"/>
        <v>9779.6247500000009</v>
      </c>
      <c r="Z571" s="36">
        <f t="shared" si="999"/>
        <v>0</v>
      </c>
      <c r="AA571" s="36">
        <f t="shared" si="999"/>
        <v>0</v>
      </c>
      <c r="AB571" s="36">
        <f t="shared" si="999"/>
        <v>0</v>
      </c>
      <c r="AC571" s="56"/>
      <c r="AD571" s="23"/>
    </row>
    <row r="572" spans="1:30" s="14" customFormat="1">
      <c r="A572" s="81" t="s">
        <v>260</v>
      </c>
      <c r="B572" s="200">
        <v>1037841.15</v>
      </c>
      <c r="C572" s="134">
        <f t="shared" si="945"/>
        <v>86486.76</v>
      </c>
      <c r="D572" s="41"/>
      <c r="E572" s="41"/>
      <c r="F572" s="41"/>
      <c r="G572" s="41"/>
      <c r="H572" s="39">
        <v>3.0499999999999999E-2</v>
      </c>
      <c r="I572" s="39"/>
      <c r="J572" s="39"/>
      <c r="K572" s="39"/>
      <c r="L572" s="39"/>
      <c r="M572" s="39"/>
      <c r="N572" s="39"/>
      <c r="O572" s="39"/>
      <c r="P572" s="39">
        <v>2.0999999999999999E-3</v>
      </c>
      <c r="Q572" s="39"/>
      <c r="R572" s="39">
        <v>8.3000000000000001E-3</v>
      </c>
      <c r="S572" s="39"/>
      <c r="T572" s="39">
        <v>0.91359999999999997</v>
      </c>
      <c r="U572" s="39"/>
      <c r="V572" s="39">
        <v>1.9300000000000001E-2</v>
      </c>
      <c r="W572" s="39">
        <v>2.46E-2</v>
      </c>
      <c r="X572" s="39"/>
      <c r="Y572" s="39"/>
      <c r="Z572" s="39">
        <v>1.6000000000000001E-3</v>
      </c>
      <c r="AA572" s="39">
        <v>0</v>
      </c>
      <c r="AB572" s="39">
        <v>0</v>
      </c>
      <c r="AC572" s="56"/>
      <c r="AD572" s="23"/>
    </row>
    <row r="573" spans="1:30" s="14" customFormat="1">
      <c r="A573" s="82"/>
      <c r="B573" s="113"/>
      <c r="C573" s="134"/>
      <c r="D573" s="36">
        <f t="shared" ref="D573" si="1000">$C572*D572</f>
        <v>0</v>
      </c>
      <c r="E573" s="36">
        <f t="shared" ref="E573" si="1001">$C572*E572</f>
        <v>0</v>
      </c>
      <c r="F573" s="36">
        <f t="shared" ref="F573:O573" si="1002">$C572*F572</f>
        <v>0</v>
      </c>
      <c r="G573" s="36">
        <f t="shared" si="1002"/>
        <v>0</v>
      </c>
      <c r="H573" s="36">
        <f t="shared" si="1002"/>
        <v>2637.84618</v>
      </c>
      <c r="I573" s="36">
        <f t="shared" si="1002"/>
        <v>0</v>
      </c>
      <c r="J573" s="36">
        <f t="shared" si="1002"/>
        <v>0</v>
      </c>
      <c r="K573" s="36">
        <f t="shared" si="1002"/>
        <v>0</v>
      </c>
      <c r="L573" s="36">
        <f t="shared" si="1002"/>
        <v>0</v>
      </c>
      <c r="M573" s="36">
        <f t="shared" si="1002"/>
        <v>0</v>
      </c>
      <c r="N573" s="36">
        <f t="shared" si="1002"/>
        <v>0</v>
      </c>
      <c r="O573" s="36">
        <f t="shared" si="1002"/>
        <v>0</v>
      </c>
      <c r="P573" s="36">
        <f t="shared" ref="P573" si="1003">$C572*P572</f>
        <v>181.62219599999997</v>
      </c>
      <c r="Q573" s="36">
        <f t="shared" ref="Q573" si="1004">$C572*Q572</f>
        <v>0</v>
      </c>
      <c r="R573" s="36">
        <f t="shared" ref="R573:AB573" si="1005">$C572*R572</f>
        <v>717.84010799999999</v>
      </c>
      <c r="S573" s="36">
        <f t="shared" si="1005"/>
        <v>0</v>
      </c>
      <c r="T573" s="36">
        <f t="shared" si="1005"/>
        <v>79014.303935999997</v>
      </c>
      <c r="U573" s="36">
        <f t="shared" si="1005"/>
        <v>0</v>
      </c>
      <c r="V573" s="36">
        <f t="shared" si="1005"/>
        <v>1669.1944679999999</v>
      </c>
      <c r="W573" s="36">
        <f t="shared" si="1005"/>
        <v>2127.5742959999998</v>
      </c>
      <c r="X573" s="36">
        <f t="shared" si="1005"/>
        <v>0</v>
      </c>
      <c r="Y573" s="36">
        <f t="shared" si="1005"/>
        <v>0</v>
      </c>
      <c r="Z573" s="36">
        <f t="shared" si="1005"/>
        <v>138.378816</v>
      </c>
      <c r="AA573" s="36">
        <f t="shared" si="1005"/>
        <v>0</v>
      </c>
      <c r="AB573" s="36">
        <f t="shared" si="1005"/>
        <v>0</v>
      </c>
      <c r="AC573" s="56"/>
      <c r="AD573" s="23"/>
    </row>
    <row r="574" spans="1:30" s="14" customFormat="1">
      <c r="A574" s="81" t="s">
        <v>261</v>
      </c>
      <c r="B574" s="200">
        <v>3013201.35</v>
      </c>
      <c r="C574" s="134">
        <f t="shared" si="945"/>
        <v>251100.11</v>
      </c>
      <c r="D574" s="39">
        <v>4.9599999999999998E-2</v>
      </c>
      <c r="E574" s="41"/>
      <c r="F574" s="41"/>
      <c r="G574" s="41"/>
      <c r="H574" s="39"/>
      <c r="I574" s="39"/>
      <c r="J574" s="39"/>
      <c r="K574" s="39"/>
      <c r="L574" s="39"/>
      <c r="M574" s="39"/>
      <c r="N574" s="39"/>
      <c r="O574" s="39"/>
      <c r="P574" s="39">
        <v>1.5E-3</v>
      </c>
      <c r="Q574" s="39">
        <v>0.442</v>
      </c>
      <c r="R574" s="39"/>
      <c r="S574" s="39">
        <v>5.3E-3</v>
      </c>
      <c r="T574" s="39"/>
      <c r="U574" s="39"/>
      <c r="V574" s="39"/>
      <c r="W574" s="39"/>
      <c r="X574" s="39">
        <v>0.48080000000000001</v>
      </c>
      <c r="Y574" s="39">
        <v>1.9199999999999998E-2</v>
      </c>
      <c r="Z574" s="39">
        <v>1.6000000000000001E-3</v>
      </c>
      <c r="AA574" s="39">
        <v>0</v>
      </c>
      <c r="AB574" s="39">
        <v>0</v>
      </c>
      <c r="AC574" s="56"/>
      <c r="AD574" s="23"/>
    </row>
    <row r="575" spans="1:30" s="14" customFormat="1">
      <c r="A575" s="82"/>
      <c r="B575" s="113"/>
      <c r="C575" s="134"/>
      <c r="D575" s="36">
        <f t="shared" ref="D575" si="1006">$C574*D574</f>
        <v>12454.565455999998</v>
      </c>
      <c r="E575" s="36">
        <f t="shared" ref="E575" si="1007">$C574*E574</f>
        <v>0</v>
      </c>
      <c r="F575" s="36">
        <f t="shared" ref="F575:O575" si="1008">$C574*F574</f>
        <v>0</v>
      </c>
      <c r="G575" s="36">
        <f t="shared" si="1008"/>
        <v>0</v>
      </c>
      <c r="H575" s="36">
        <f t="shared" si="1008"/>
        <v>0</v>
      </c>
      <c r="I575" s="36">
        <f t="shared" si="1008"/>
        <v>0</v>
      </c>
      <c r="J575" s="36">
        <f t="shared" si="1008"/>
        <v>0</v>
      </c>
      <c r="K575" s="36">
        <f t="shared" si="1008"/>
        <v>0</v>
      </c>
      <c r="L575" s="36">
        <f t="shared" si="1008"/>
        <v>0</v>
      </c>
      <c r="M575" s="36">
        <f t="shared" si="1008"/>
        <v>0</v>
      </c>
      <c r="N575" s="36">
        <f t="shared" si="1008"/>
        <v>0</v>
      </c>
      <c r="O575" s="36">
        <f t="shared" si="1008"/>
        <v>0</v>
      </c>
      <c r="P575" s="36">
        <f t="shared" ref="P575" si="1009">$C574*P574</f>
        <v>376.65016499999996</v>
      </c>
      <c r="Q575" s="36">
        <f t="shared" ref="Q575" si="1010">$C574*Q574</f>
        <v>110986.24862</v>
      </c>
      <c r="R575" s="36">
        <f t="shared" ref="R575:AB575" si="1011">$C574*R574</f>
        <v>0</v>
      </c>
      <c r="S575" s="36">
        <f t="shared" si="1011"/>
        <v>1330.8305829999999</v>
      </c>
      <c r="T575" s="36">
        <f t="shared" si="1011"/>
        <v>0</v>
      </c>
      <c r="U575" s="36">
        <f t="shared" si="1011"/>
        <v>0</v>
      </c>
      <c r="V575" s="36">
        <f t="shared" si="1011"/>
        <v>0</v>
      </c>
      <c r="W575" s="36">
        <f t="shared" si="1011"/>
        <v>0</v>
      </c>
      <c r="X575" s="36">
        <f t="shared" si="1011"/>
        <v>120728.932888</v>
      </c>
      <c r="Y575" s="36">
        <f t="shared" si="1011"/>
        <v>4821.1221119999991</v>
      </c>
      <c r="Z575" s="36">
        <f t="shared" si="1011"/>
        <v>401.760176</v>
      </c>
      <c r="AA575" s="36">
        <f t="shared" si="1011"/>
        <v>0</v>
      </c>
      <c r="AB575" s="36">
        <f t="shared" si="1011"/>
        <v>0</v>
      </c>
      <c r="AC575" s="56"/>
      <c r="AD575" s="23"/>
    </row>
    <row r="576" spans="1:30" s="14" customFormat="1">
      <c r="A576" s="87" t="s">
        <v>278</v>
      </c>
      <c r="B576" s="26">
        <f>17180252.68/2</f>
        <v>8590126.3399999999</v>
      </c>
      <c r="C576" s="134">
        <f t="shared" si="945"/>
        <v>715843.86</v>
      </c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9"/>
      <c r="Q576" s="40"/>
      <c r="R576" s="40"/>
      <c r="S576" s="40"/>
      <c r="T576" s="40"/>
      <c r="U576" s="40"/>
      <c r="V576" s="40"/>
      <c r="W576" s="40"/>
      <c r="X576" s="39">
        <v>0.96499999999999997</v>
      </c>
      <c r="Y576" s="39">
        <v>3.5000000000000003E-2</v>
      </c>
      <c r="Z576" s="39"/>
      <c r="AA576" s="39"/>
      <c r="AB576" s="39"/>
      <c r="AC576" s="56"/>
      <c r="AD576" s="23"/>
    </row>
    <row r="577" spans="1:30" s="14" customFormat="1">
      <c r="A577" s="82"/>
      <c r="B577" s="29"/>
      <c r="C577" s="134"/>
      <c r="D577" s="36">
        <f>$C576*D576</f>
        <v>0</v>
      </c>
      <c r="E577" s="36">
        <f t="shared" ref="E577" si="1012">$C576*E576</f>
        <v>0</v>
      </c>
      <c r="F577" s="36">
        <f t="shared" ref="F577" si="1013">$C576*F576</f>
        <v>0</v>
      </c>
      <c r="G577" s="36">
        <f t="shared" ref="G577:AB577" si="1014">$C576*G576</f>
        <v>0</v>
      </c>
      <c r="H577" s="36">
        <f t="shared" si="1014"/>
        <v>0</v>
      </c>
      <c r="I577" s="36">
        <f t="shared" si="1014"/>
        <v>0</v>
      </c>
      <c r="J577" s="36">
        <f t="shared" si="1014"/>
        <v>0</v>
      </c>
      <c r="K577" s="36">
        <f t="shared" si="1014"/>
        <v>0</v>
      </c>
      <c r="L577" s="36">
        <f t="shared" si="1014"/>
        <v>0</v>
      </c>
      <c r="M577" s="36">
        <f t="shared" si="1014"/>
        <v>0</v>
      </c>
      <c r="N577" s="36">
        <f t="shared" si="1014"/>
        <v>0</v>
      </c>
      <c r="O577" s="36">
        <f t="shared" si="1014"/>
        <v>0</v>
      </c>
      <c r="P577" s="36">
        <f t="shared" si="1014"/>
        <v>0</v>
      </c>
      <c r="Q577" s="36">
        <f t="shared" si="1014"/>
        <v>0</v>
      </c>
      <c r="R577" s="36">
        <f t="shared" si="1014"/>
        <v>0</v>
      </c>
      <c r="S577" s="36">
        <f t="shared" si="1014"/>
        <v>0</v>
      </c>
      <c r="T577" s="36">
        <f t="shared" si="1014"/>
        <v>0</v>
      </c>
      <c r="U577" s="36">
        <f t="shared" si="1014"/>
        <v>0</v>
      </c>
      <c r="V577" s="36">
        <f t="shared" si="1014"/>
        <v>0</v>
      </c>
      <c r="W577" s="36">
        <f t="shared" si="1014"/>
        <v>0</v>
      </c>
      <c r="X577" s="36">
        <f t="shared" si="1014"/>
        <v>690789.32490000001</v>
      </c>
      <c r="Y577" s="36">
        <f t="shared" si="1014"/>
        <v>25054.535100000001</v>
      </c>
      <c r="Z577" s="36">
        <f t="shared" si="1014"/>
        <v>0</v>
      </c>
      <c r="AA577" s="36">
        <f t="shared" si="1014"/>
        <v>0</v>
      </c>
      <c r="AB577" s="36">
        <f t="shared" si="1014"/>
        <v>0</v>
      </c>
      <c r="AC577" s="56"/>
      <c r="AD577" s="23"/>
    </row>
    <row r="578" spans="1:30" s="14" customFormat="1">
      <c r="A578" s="87" t="s">
        <v>275</v>
      </c>
      <c r="B578" s="26">
        <f>17180252.68/2</f>
        <v>8590126.3399999999</v>
      </c>
      <c r="C578" s="134">
        <f t="shared" si="945"/>
        <v>715843.86</v>
      </c>
      <c r="D578" s="35">
        <v>1.6299999999999999E-2</v>
      </c>
      <c r="E578" s="35">
        <v>0.14269999999999999</v>
      </c>
      <c r="F578" s="35">
        <v>5.8900000000000001E-2</v>
      </c>
      <c r="G578" s="35">
        <v>7.6200000000000004E-2</v>
      </c>
      <c r="H578" s="35">
        <v>3.9600000000000003E-2</v>
      </c>
      <c r="I578" s="35">
        <v>0.12470000000000001</v>
      </c>
      <c r="J578" s="35">
        <v>2.0400000000000001E-2</v>
      </c>
      <c r="K578" s="35">
        <v>3.1199999999999999E-2</v>
      </c>
      <c r="L578" s="35">
        <v>1.6199999999999999E-2</v>
      </c>
      <c r="M578" s="35">
        <v>2.53E-2</v>
      </c>
      <c r="N578" s="35">
        <v>0.14849999999999999</v>
      </c>
      <c r="O578" s="35">
        <v>2.2599999999999999E-2</v>
      </c>
      <c r="P578" s="35">
        <v>0</v>
      </c>
      <c r="Q578" s="35">
        <v>3.78E-2</v>
      </c>
      <c r="R578" s="35">
        <v>1.8100000000000002E-2</v>
      </c>
      <c r="S578" s="35">
        <v>4.1000000000000003E-3</v>
      </c>
      <c r="T578" s="35">
        <v>5.04E-2</v>
      </c>
      <c r="U578" s="35">
        <v>1.7500000000000002E-2</v>
      </c>
      <c r="V578" s="35">
        <v>3.6200000000000003E-2</v>
      </c>
      <c r="W578" s="35">
        <v>4.8500000000000001E-2</v>
      </c>
      <c r="X578" s="35">
        <v>6.1600000000000002E-2</v>
      </c>
      <c r="Y578" s="35">
        <v>2.5000000000000001E-3</v>
      </c>
      <c r="Z578" s="4">
        <v>0</v>
      </c>
      <c r="AA578" s="4">
        <v>6.9999999999999999E-4</v>
      </c>
      <c r="AB578" s="4">
        <v>0</v>
      </c>
      <c r="AC578" s="56"/>
      <c r="AD578" s="23"/>
    </row>
    <row r="579" spans="1:30" s="14" customFormat="1">
      <c r="A579" s="82"/>
      <c r="B579" s="29"/>
      <c r="C579" s="134"/>
      <c r="D579" s="36">
        <f>$C578*D578</f>
        <v>11668.254917999999</v>
      </c>
      <c r="E579" s="36">
        <f t="shared" ref="E579" si="1015">$C578*E578</f>
        <v>102150.91882199999</v>
      </c>
      <c r="F579" s="36">
        <f t="shared" ref="F579" si="1016">$C578*F578</f>
        <v>42163.203353999997</v>
      </c>
      <c r="G579" s="36">
        <f t="shared" ref="G579:AB579" si="1017">$C578*G578</f>
        <v>54547.302132000004</v>
      </c>
      <c r="H579" s="36">
        <f t="shared" si="1017"/>
        <v>28347.416856000003</v>
      </c>
      <c r="I579" s="36">
        <f t="shared" si="1017"/>
        <v>89265.729342000006</v>
      </c>
      <c r="J579" s="36">
        <f t="shared" si="1017"/>
        <v>14603.214744000001</v>
      </c>
      <c r="K579" s="36">
        <f t="shared" si="1017"/>
        <v>22334.328431999998</v>
      </c>
      <c r="L579" s="36">
        <f t="shared" si="1017"/>
        <v>11596.670531999998</v>
      </c>
      <c r="M579" s="36">
        <f t="shared" si="1017"/>
        <v>18110.849657999999</v>
      </c>
      <c r="N579" s="36">
        <f t="shared" si="1017"/>
        <v>106302.81320999999</v>
      </c>
      <c r="O579" s="36">
        <f t="shared" si="1017"/>
        <v>16178.071235999998</v>
      </c>
      <c r="P579" s="36">
        <f t="shared" si="1017"/>
        <v>0</v>
      </c>
      <c r="Q579" s="36">
        <f t="shared" si="1017"/>
        <v>27058.897907999999</v>
      </c>
      <c r="R579" s="36">
        <f t="shared" si="1017"/>
        <v>12956.773866000001</v>
      </c>
      <c r="S579" s="36">
        <f t="shared" si="1017"/>
        <v>2934.9598260000002</v>
      </c>
      <c r="T579" s="36">
        <f t="shared" si="1017"/>
        <v>36078.530544000001</v>
      </c>
      <c r="U579" s="36">
        <f t="shared" si="1017"/>
        <v>12527.26755</v>
      </c>
      <c r="V579" s="36">
        <f t="shared" si="1017"/>
        <v>25913.547732000003</v>
      </c>
      <c r="W579" s="36">
        <f t="shared" si="1017"/>
        <v>34718.427210000002</v>
      </c>
      <c r="X579" s="36">
        <f t="shared" si="1017"/>
        <v>44095.981776000001</v>
      </c>
      <c r="Y579" s="36">
        <f t="shared" si="1017"/>
        <v>1789.6096500000001</v>
      </c>
      <c r="Z579" s="36">
        <f t="shared" si="1017"/>
        <v>0</v>
      </c>
      <c r="AA579" s="36">
        <f t="shared" si="1017"/>
        <v>501.09070199999996</v>
      </c>
      <c r="AB579" s="36">
        <f t="shared" si="1017"/>
        <v>0</v>
      </c>
      <c r="AC579" s="56"/>
      <c r="AD579" s="23"/>
    </row>
    <row r="580" spans="1:30" s="14" customFormat="1">
      <c r="A580" s="87" t="s">
        <v>279</v>
      </c>
      <c r="B580" s="26">
        <f>5248766.84/2</f>
        <v>2624383.42</v>
      </c>
      <c r="C580" s="134">
        <f t="shared" si="945"/>
        <v>218698.62</v>
      </c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9"/>
      <c r="Q580" s="40"/>
      <c r="R580" s="40"/>
      <c r="S580" s="40"/>
      <c r="T580" s="40"/>
      <c r="U580" s="40"/>
      <c r="V580" s="40"/>
      <c r="W580" s="40"/>
      <c r="X580" s="39">
        <v>0.96499999999999997</v>
      </c>
      <c r="Y580" s="39">
        <v>3.5000000000000003E-2</v>
      </c>
      <c r="Z580" s="39"/>
      <c r="AA580" s="39"/>
      <c r="AB580" s="39"/>
      <c r="AC580" s="56"/>
      <c r="AD580" s="23"/>
    </row>
    <row r="581" spans="1:30" s="14" customFormat="1">
      <c r="A581" s="82"/>
      <c r="B581" s="29"/>
      <c r="C581" s="134"/>
      <c r="D581" s="36">
        <f>$C580*D580</f>
        <v>0</v>
      </c>
      <c r="E581" s="36">
        <f t="shared" ref="E581" si="1018">$C580*E580</f>
        <v>0</v>
      </c>
      <c r="F581" s="36">
        <f t="shared" ref="F581" si="1019">$C580*F580</f>
        <v>0</v>
      </c>
      <c r="G581" s="36">
        <f t="shared" ref="G581:AB581" si="1020">$C580*G580</f>
        <v>0</v>
      </c>
      <c r="H581" s="36">
        <f t="shared" si="1020"/>
        <v>0</v>
      </c>
      <c r="I581" s="36">
        <f t="shared" si="1020"/>
        <v>0</v>
      </c>
      <c r="J581" s="36">
        <f t="shared" si="1020"/>
        <v>0</v>
      </c>
      <c r="K581" s="36">
        <f t="shared" si="1020"/>
        <v>0</v>
      </c>
      <c r="L581" s="36">
        <f t="shared" si="1020"/>
        <v>0</v>
      </c>
      <c r="M581" s="36">
        <f t="shared" si="1020"/>
        <v>0</v>
      </c>
      <c r="N581" s="36">
        <f t="shared" si="1020"/>
        <v>0</v>
      </c>
      <c r="O581" s="36">
        <f t="shared" si="1020"/>
        <v>0</v>
      </c>
      <c r="P581" s="36">
        <f t="shared" si="1020"/>
        <v>0</v>
      </c>
      <c r="Q581" s="36">
        <f t="shared" si="1020"/>
        <v>0</v>
      </c>
      <c r="R581" s="36">
        <f t="shared" si="1020"/>
        <v>0</v>
      </c>
      <c r="S581" s="36">
        <f t="shared" si="1020"/>
        <v>0</v>
      </c>
      <c r="T581" s="36">
        <f t="shared" si="1020"/>
        <v>0</v>
      </c>
      <c r="U581" s="36">
        <f t="shared" si="1020"/>
        <v>0</v>
      </c>
      <c r="V581" s="36">
        <f t="shared" si="1020"/>
        <v>0</v>
      </c>
      <c r="W581" s="36">
        <f t="shared" si="1020"/>
        <v>0</v>
      </c>
      <c r="X581" s="36">
        <f t="shared" si="1020"/>
        <v>211044.16829999999</v>
      </c>
      <c r="Y581" s="36">
        <f t="shared" si="1020"/>
        <v>7654.4517000000005</v>
      </c>
      <c r="Z581" s="36">
        <f t="shared" si="1020"/>
        <v>0</v>
      </c>
      <c r="AA581" s="36">
        <f t="shared" si="1020"/>
        <v>0</v>
      </c>
      <c r="AB581" s="36">
        <f t="shared" si="1020"/>
        <v>0</v>
      </c>
      <c r="AC581" s="56"/>
      <c r="AD581" s="23"/>
    </row>
    <row r="582" spans="1:30" s="14" customFormat="1">
      <c r="A582" s="87" t="s">
        <v>276</v>
      </c>
      <c r="B582" s="26">
        <f>5248766.84/2</f>
        <v>2624383.42</v>
      </c>
      <c r="C582" s="134">
        <f t="shared" si="945"/>
        <v>218698.62</v>
      </c>
      <c r="D582" s="35">
        <v>1.6299999999999999E-2</v>
      </c>
      <c r="E582" s="35">
        <v>0.14269999999999999</v>
      </c>
      <c r="F582" s="35">
        <v>5.8900000000000001E-2</v>
      </c>
      <c r="G582" s="35">
        <v>7.6200000000000004E-2</v>
      </c>
      <c r="H582" s="35">
        <v>3.9600000000000003E-2</v>
      </c>
      <c r="I582" s="35">
        <v>0.12470000000000001</v>
      </c>
      <c r="J582" s="35">
        <v>2.0400000000000001E-2</v>
      </c>
      <c r="K582" s="35">
        <v>3.1199999999999999E-2</v>
      </c>
      <c r="L582" s="35">
        <v>1.6199999999999999E-2</v>
      </c>
      <c r="M582" s="35">
        <v>2.53E-2</v>
      </c>
      <c r="N582" s="35">
        <v>0.14849999999999999</v>
      </c>
      <c r="O582" s="35">
        <v>2.2599999999999999E-2</v>
      </c>
      <c r="P582" s="35">
        <v>0</v>
      </c>
      <c r="Q582" s="35">
        <v>3.78E-2</v>
      </c>
      <c r="R582" s="35">
        <v>1.8100000000000002E-2</v>
      </c>
      <c r="S582" s="35">
        <v>4.1000000000000003E-3</v>
      </c>
      <c r="T582" s="35">
        <v>5.04E-2</v>
      </c>
      <c r="U582" s="35">
        <v>1.7500000000000002E-2</v>
      </c>
      <c r="V582" s="35">
        <v>3.6200000000000003E-2</v>
      </c>
      <c r="W582" s="35">
        <v>4.8500000000000001E-2</v>
      </c>
      <c r="X582" s="35">
        <v>6.1600000000000002E-2</v>
      </c>
      <c r="Y582" s="35">
        <v>2.5000000000000001E-3</v>
      </c>
      <c r="Z582" s="4">
        <v>0</v>
      </c>
      <c r="AA582" s="4">
        <v>6.9999999999999999E-4</v>
      </c>
      <c r="AB582" s="4">
        <v>0</v>
      </c>
      <c r="AC582" s="56"/>
      <c r="AD582" s="23"/>
    </row>
    <row r="583" spans="1:30" s="14" customFormat="1">
      <c r="A583" s="82"/>
      <c r="B583" s="29"/>
      <c r="C583" s="134"/>
      <c r="D583" s="36">
        <f>$C582*D582</f>
        <v>3564.7875059999997</v>
      </c>
      <c r="E583" s="36">
        <f t="shared" ref="E583" si="1021">$C582*E582</f>
        <v>31208.293073999997</v>
      </c>
      <c r="F583" s="36">
        <f t="shared" ref="F583" si="1022">$C582*F582</f>
        <v>12881.348717999999</v>
      </c>
      <c r="G583" s="36">
        <f t="shared" ref="G583:AB583" si="1023">$C582*G582</f>
        <v>16664.834844000001</v>
      </c>
      <c r="H583" s="36">
        <f t="shared" si="1023"/>
        <v>8660.4653520000011</v>
      </c>
      <c r="I583" s="36">
        <f t="shared" si="1023"/>
        <v>27271.717914000001</v>
      </c>
      <c r="J583" s="36">
        <f t="shared" si="1023"/>
        <v>4461.4518480000006</v>
      </c>
      <c r="K583" s="36">
        <f t="shared" si="1023"/>
        <v>6823.3969439999992</v>
      </c>
      <c r="L583" s="36">
        <f t="shared" si="1023"/>
        <v>3542.9176439999997</v>
      </c>
      <c r="M583" s="36">
        <f t="shared" si="1023"/>
        <v>5533.0750859999998</v>
      </c>
      <c r="N583" s="36">
        <f t="shared" si="1023"/>
        <v>32476.745069999997</v>
      </c>
      <c r="O583" s="36">
        <f t="shared" si="1023"/>
        <v>4942.588812</v>
      </c>
      <c r="P583" s="36">
        <f t="shared" si="1023"/>
        <v>0</v>
      </c>
      <c r="Q583" s="36">
        <f t="shared" si="1023"/>
        <v>8266.807836</v>
      </c>
      <c r="R583" s="36">
        <f t="shared" si="1023"/>
        <v>3958.4450220000003</v>
      </c>
      <c r="S583" s="36">
        <f t="shared" si="1023"/>
        <v>896.66434200000003</v>
      </c>
      <c r="T583" s="36">
        <f t="shared" si="1023"/>
        <v>11022.410448000001</v>
      </c>
      <c r="U583" s="36">
        <f t="shared" si="1023"/>
        <v>3827.2258500000003</v>
      </c>
      <c r="V583" s="36">
        <f t="shared" si="1023"/>
        <v>7916.8900440000007</v>
      </c>
      <c r="W583" s="36">
        <f t="shared" si="1023"/>
        <v>10606.88307</v>
      </c>
      <c r="X583" s="36">
        <f t="shared" si="1023"/>
        <v>13471.834992</v>
      </c>
      <c r="Y583" s="36">
        <f t="shared" si="1023"/>
        <v>546.74654999999996</v>
      </c>
      <c r="Z583" s="36">
        <f t="shared" si="1023"/>
        <v>0</v>
      </c>
      <c r="AA583" s="36">
        <f t="shared" si="1023"/>
        <v>153.089034</v>
      </c>
      <c r="AB583" s="36">
        <f t="shared" si="1023"/>
        <v>0</v>
      </c>
      <c r="AC583" s="56"/>
      <c r="AD583" s="23"/>
    </row>
    <row r="584" spans="1:30" s="14" customFormat="1">
      <c r="A584" s="87" t="s">
        <v>280</v>
      </c>
      <c r="B584" s="26">
        <f>5248766.74/2</f>
        <v>2624383.37</v>
      </c>
      <c r="C584" s="134">
        <f t="shared" si="945"/>
        <v>218698.61</v>
      </c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9"/>
      <c r="Q584" s="40"/>
      <c r="R584" s="40"/>
      <c r="S584" s="40"/>
      <c r="T584" s="40"/>
      <c r="U584" s="40"/>
      <c r="V584" s="40"/>
      <c r="W584" s="40"/>
      <c r="X584" s="39">
        <v>0.96499999999999997</v>
      </c>
      <c r="Y584" s="39">
        <v>3.5000000000000003E-2</v>
      </c>
      <c r="Z584" s="39"/>
      <c r="AA584" s="39"/>
      <c r="AB584" s="39"/>
      <c r="AC584" s="56"/>
      <c r="AD584" s="23"/>
    </row>
    <row r="585" spans="1:30" s="14" customFormat="1">
      <c r="A585" s="82"/>
      <c r="B585" s="29"/>
      <c r="C585" s="134"/>
      <c r="D585" s="36">
        <f t="shared" ref="D585" si="1024">$C584*D584</f>
        <v>0</v>
      </c>
      <c r="E585" s="36">
        <f t="shared" ref="E585" si="1025">$C584*E584</f>
        <v>0</v>
      </c>
      <c r="F585" s="36">
        <f t="shared" ref="F585:AB585" si="1026">$C584*F584</f>
        <v>0</v>
      </c>
      <c r="G585" s="36">
        <f t="shared" si="1026"/>
        <v>0</v>
      </c>
      <c r="H585" s="36">
        <f t="shared" si="1026"/>
        <v>0</v>
      </c>
      <c r="I585" s="36">
        <f t="shared" si="1026"/>
        <v>0</v>
      </c>
      <c r="J585" s="36">
        <f t="shared" si="1026"/>
        <v>0</v>
      </c>
      <c r="K585" s="36">
        <f t="shared" si="1026"/>
        <v>0</v>
      </c>
      <c r="L585" s="36">
        <f t="shared" si="1026"/>
        <v>0</v>
      </c>
      <c r="M585" s="36">
        <f t="shared" si="1026"/>
        <v>0</v>
      </c>
      <c r="N585" s="36">
        <f t="shared" si="1026"/>
        <v>0</v>
      </c>
      <c r="O585" s="36">
        <f t="shared" si="1026"/>
        <v>0</v>
      </c>
      <c r="P585" s="36">
        <f t="shared" si="1026"/>
        <v>0</v>
      </c>
      <c r="Q585" s="36">
        <f t="shared" si="1026"/>
        <v>0</v>
      </c>
      <c r="R585" s="36">
        <f t="shared" si="1026"/>
        <v>0</v>
      </c>
      <c r="S585" s="36">
        <f t="shared" si="1026"/>
        <v>0</v>
      </c>
      <c r="T585" s="36">
        <f t="shared" si="1026"/>
        <v>0</v>
      </c>
      <c r="U585" s="36">
        <f t="shared" si="1026"/>
        <v>0</v>
      </c>
      <c r="V585" s="36">
        <f t="shared" si="1026"/>
        <v>0</v>
      </c>
      <c r="W585" s="36">
        <f t="shared" si="1026"/>
        <v>0</v>
      </c>
      <c r="X585" s="36">
        <f t="shared" si="1026"/>
        <v>211044.15864999997</v>
      </c>
      <c r="Y585" s="36">
        <f t="shared" si="1026"/>
        <v>7654.4513500000003</v>
      </c>
      <c r="Z585" s="36">
        <f t="shared" si="1026"/>
        <v>0</v>
      </c>
      <c r="AA585" s="36">
        <f t="shared" si="1026"/>
        <v>0</v>
      </c>
      <c r="AB585" s="36">
        <f t="shared" si="1026"/>
        <v>0</v>
      </c>
      <c r="AC585" s="56"/>
      <c r="AD585" s="23"/>
    </row>
    <row r="586" spans="1:30" s="14" customFormat="1">
      <c r="A586" s="87" t="s">
        <v>277</v>
      </c>
      <c r="B586" s="26">
        <f>5248766.74/2</f>
        <v>2624383.37</v>
      </c>
      <c r="C586" s="134">
        <f t="shared" si="945"/>
        <v>218698.61</v>
      </c>
      <c r="D586" s="35">
        <v>1.6299999999999999E-2</v>
      </c>
      <c r="E586" s="35">
        <v>0.14269999999999999</v>
      </c>
      <c r="F586" s="35">
        <v>5.8900000000000001E-2</v>
      </c>
      <c r="G586" s="35">
        <v>7.6200000000000004E-2</v>
      </c>
      <c r="H586" s="35">
        <v>3.9600000000000003E-2</v>
      </c>
      <c r="I586" s="35">
        <v>0.12470000000000001</v>
      </c>
      <c r="J586" s="35">
        <v>2.0400000000000001E-2</v>
      </c>
      <c r="K586" s="35">
        <v>3.1199999999999999E-2</v>
      </c>
      <c r="L586" s="35">
        <v>1.6199999999999999E-2</v>
      </c>
      <c r="M586" s="35">
        <v>2.53E-2</v>
      </c>
      <c r="N586" s="35">
        <v>0.14849999999999999</v>
      </c>
      <c r="O586" s="35">
        <v>2.2599999999999999E-2</v>
      </c>
      <c r="P586" s="35">
        <v>0</v>
      </c>
      <c r="Q586" s="35">
        <v>3.78E-2</v>
      </c>
      <c r="R586" s="35">
        <v>1.8100000000000002E-2</v>
      </c>
      <c r="S586" s="35">
        <v>4.1000000000000003E-3</v>
      </c>
      <c r="T586" s="35">
        <v>5.04E-2</v>
      </c>
      <c r="U586" s="35">
        <v>1.7500000000000002E-2</v>
      </c>
      <c r="V586" s="35">
        <v>3.6200000000000003E-2</v>
      </c>
      <c r="W586" s="35">
        <v>4.8500000000000001E-2</v>
      </c>
      <c r="X586" s="35">
        <v>6.1600000000000002E-2</v>
      </c>
      <c r="Y586" s="35">
        <v>2.5000000000000001E-3</v>
      </c>
      <c r="Z586" s="4">
        <v>0</v>
      </c>
      <c r="AA586" s="4">
        <v>6.9999999999999999E-4</v>
      </c>
      <c r="AB586" s="4">
        <v>0</v>
      </c>
      <c r="AC586" s="56"/>
      <c r="AD586" s="23"/>
    </row>
    <row r="587" spans="1:30" s="14" customFormat="1">
      <c r="A587" s="82"/>
      <c r="B587" s="29"/>
      <c r="C587" s="134"/>
      <c r="D587" s="36">
        <f>$C586*D586</f>
        <v>3564.7873429999995</v>
      </c>
      <c r="E587" s="36">
        <f t="shared" ref="E587" si="1027">$C586*E586</f>
        <v>31208.291646999998</v>
      </c>
      <c r="F587" s="36">
        <f t="shared" ref="F587" si="1028">$C586*F586</f>
        <v>12881.348129</v>
      </c>
      <c r="G587" s="36">
        <f t="shared" ref="G587:AB587" si="1029">$C586*G586</f>
        <v>16664.834082000001</v>
      </c>
      <c r="H587" s="36">
        <f t="shared" si="1029"/>
        <v>8660.4649559999998</v>
      </c>
      <c r="I587" s="36">
        <f t="shared" si="1029"/>
        <v>27271.716667000001</v>
      </c>
      <c r="J587" s="36">
        <f t="shared" si="1029"/>
        <v>4461.4516439999998</v>
      </c>
      <c r="K587" s="36">
        <f t="shared" si="1029"/>
        <v>6823.396631999999</v>
      </c>
      <c r="L587" s="36">
        <f t="shared" si="1029"/>
        <v>3542.9174819999994</v>
      </c>
      <c r="M587" s="36">
        <f t="shared" si="1029"/>
        <v>5533.0748329999997</v>
      </c>
      <c r="N587" s="36">
        <f t="shared" si="1029"/>
        <v>32476.743584999997</v>
      </c>
      <c r="O587" s="36">
        <f t="shared" si="1029"/>
        <v>4942.5885859999989</v>
      </c>
      <c r="P587" s="36">
        <f t="shared" si="1029"/>
        <v>0</v>
      </c>
      <c r="Q587" s="36">
        <f t="shared" si="1029"/>
        <v>8266.8074579999993</v>
      </c>
      <c r="R587" s="36">
        <f t="shared" si="1029"/>
        <v>3958.444841</v>
      </c>
      <c r="S587" s="36">
        <f t="shared" si="1029"/>
        <v>896.66430100000002</v>
      </c>
      <c r="T587" s="36">
        <f t="shared" si="1029"/>
        <v>11022.409943999999</v>
      </c>
      <c r="U587" s="36">
        <f t="shared" si="1029"/>
        <v>3827.2256750000001</v>
      </c>
      <c r="V587" s="36">
        <f t="shared" si="1029"/>
        <v>7916.889682</v>
      </c>
      <c r="W587" s="36">
        <f t="shared" si="1029"/>
        <v>10606.882584999999</v>
      </c>
      <c r="X587" s="36">
        <f t="shared" si="1029"/>
        <v>13471.834375999999</v>
      </c>
      <c r="Y587" s="36">
        <f t="shared" si="1029"/>
        <v>546.74652500000002</v>
      </c>
      <c r="Z587" s="36">
        <f t="shared" si="1029"/>
        <v>0</v>
      </c>
      <c r="AA587" s="36">
        <f t="shared" si="1029"/>
        <v>153.08902699999999</v>
      </c>
      <c r="AB587" s="36">
        <f t="shared" si="1029"/>
        <v>0</v>
      </c>
      <c r="AC587" s="56"/>
      <c r="AD587" s="23"/>
    </row>
    <row r="588" spans="1:30" s="14" customFormat="1">
      <c r="A588" s="78" t="s">
        <v>244</v>
      </c>
      <c r="B588" s="26">
        <f>104892.78/2</f>
        <v>52446.39</v>
      </c>
      <c r="C588" s="134">
        <f t="shared" si="945"/>
        <v>4370.53</v>
      </c>
      <c r="D588" s="35">
        <v>1.6299999999999999E-2</v>
      </c>
      <c r="E588" s="35">
        <v>0.14269999999999999</v>
      </c>
      <c r="F588" s="35">
        <v>5.8900000000000001E-2</v>
      </c>
      <c r="G588" s="35">
        <v>7.6200000000000004E-2</v>
      </c>
      <c r="H588" s="35">
        <v>3.9600000000000003E-2</v>
      </c>
      <c r="I588" s="35">
        <v>0.12470000000000001</v>
      </c>
      <c r="J588" s="35">
        <v>2.0400000000000001E-2</v>
      </c>
      <c r="K588" s="35">
        <v>3.1199999999999999E-2</v>
      </c>
      <c r="L588" s="35">
        <v>1.6199999999999999E-2</v>
      </c>
      <c r="M588" s="35">
        <v>2.53E-2</v>
      </c>
      <c r="N588" s="35">
        <v>0.14849999999999999</v>
      </c>
      <c r="O588" s="35">
        <v>2.2599999999999999E-2</v>
      </c>
      <c r="P588" s="35">
        <v>0</v>
      </c>
      <c r="Q588" s="35">
        <v>3.78E-2</v>
      </c>
      <c r="R588" s="35">
        <v>1.8100000000000002E-2</v>
      </c>
      <c r="S588" s="35">
        <v>4.1000000000000003E-3</v>
      </c>
      <c r="T588" s="35">
        <v>5.04E-2</v>
      </c>
      <c r="U588" s="35">
        <v>1.7500000000000002E-2</v>
      </c>
      <c r="V588" s="35">
        <v>3.6200000000000003E-2</v>
      </c>
      <c r="W588" s="35">
        <v>4.8500000000000001E-2</v>
      </c>
      <c r="X588" s="35">
        <v>6.1600000000000002E-2</v>
      </c>
      <c r="Y588" s="35">
        <v>2.5000000000000001E-3</v>
      </c>
      <c r="Z588" s="4">
        <v>0</v>
      </c>
      <c r="AA588" s="4">
        <v>6.9999999999999999E-4</v>
      </c>
      <c r="AB588" s="4">
        <v>0</v>
      </c>
      <c r="AC588" s="56"/>
      <c r="AD588" s="23"/>
    </row>
    <row r="589" spans="1:30" s="14" customFormat="1">
      <c r="A589" s="79"/>
      <c r="B589" s="27"/>
      <c r="C589" s="134"/>
      <c r="D589" s="5">
        <f t="shared" ref="D589" si="1030">$C588*D588</f>
        <v>71.239638999999983</v>
      </c>
      <c r="E589" s="5">
        <f t="shared" ref="E589" si="1031">$C588*E588</f>
        <v>623.67463099999998</v>
      </c>
      <c r="F589" s="5">
        <f t="shared" ref="F589:AB589" si="1032">$C588*F588</f>
        <v>257.424217</v>
      </c>
      <c r="G589" s="5">
        <f t="shared" si="1032"/>
        <v>333.03438599999998</v>
      </c>
      <c r="H589" s="5">
        <f t="shared" si="1032"/>
        <v>173.07298800000001</v>
      </c>
      <c r="I589" s="5">
        <f t="shared" si="1032"/>
        <v>545.00509099999999</v>
      </c>
      <c r="J589" s="5">
        <f t="shared" si="1032"/>
        <v>89.158811999999998</v>
      </c>
      <c r="K589" s="5">
        <f t="shared" si="1032"/>
        <v>136.360536</v>
      </c>
      <c r="L589" s="5">
        <f t="shared" si="1032"/>
        <v>70.802585999999991</v>
      </c>
      <c r="M589" s="5">
        <f t="shared" si="1032"/>
        <v>110.57440899999999</v>
      </c>
      <c r="N589" s="5">
        <f t="shared" si="1032"/>
        <v>649.02370499999995</v>
      </c>
      <c r="O589" s="5">
        <f t="shared" si="1032"/>
        <v>98.773977999999985</v>
      </c>
      <c r="P589" s="5">
        <f t="shared" si="1032"/>
        <v>0</v>
      </c>
      <c r="Q589" s="5">
        <f t="shared" si="1032"/>
        <v>165.20603399999999</v>
      </c>
      <c r="R589" s="5">
        <f t="shared" si="1032"/>
        <v>79.106593000000004</v>
      </c>
      <c r="S589" s="5">
        <f t="shared" si="1032"/>
        <v>17.919173000000001</v>
      </c>
      <c r="T589" s="5">
        <f t="shared" si="1032"/>
        <v>220.27471199999999</v>
      </c>
      <c r="U589" s="5">
        <f t="shared" si="1032"/>
        <v>76.484274999999997</v>
      </c>
      <c r="V589" s="5">
        <f t="shared" si="1032"/>
        <v>158.21318600000001</v>
      </c>
      <c r="W589" s="5">
        <f t="shared" si="1032"/>
        <v>211.97070499999998</v>
      </c>
      <c r="X589" s="5">
        <f t="shared" si="1032"/>
        <v>269.224648</v>
      </c>
      <c r="Y589" s="5">
        <f t="shared" si="1032"/>
        <v>10.926325</v>
      </c>
      <c r="Z589" s="5">
        <f t="shared" si="1032"/>
        <v>0</v>
      </c>
      <c r="AA589" s="5">
        <f t="shared" si="1032"/>
        <v>3.0593709999999996</v>
      </c>
      <c r="AB589" s="5">
        <f t="shared" si="1032"/>
        <v>0</v>
      </c>
      <c r="AC589" s="56"/>
      <c r="AD589" s="23"/>
    </row>
    <row r="590" spans="1:30" s="14" customFormat="1">
      <c r="A590" s="78" t="s">
        <v>611</v>
      </c>
      <c r="B590" s="26">
        <f>104892.78/2</f>
        <v>52446.39</v>
      </c>
      <c r="C590" s="134">
        <f t="shared" si="945"/>
        <v>4370.53</v>
      </c>
      <c r="D590" s="4">
        <v>3.56E-2</v>
      </c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>
        <v>0.1331</v>
      </c>
      <c r="R590" s="4">
        <v>7.2999999999999995E-2</v>
      </c>
      <c r="S590" s="4">
        <v>1.4500000000000001E-2</v>
      </c>
      <c r="T590" s="4">
        <v>0.13569999999999999</v>
      </c>
      <c r="U590" s="4"/>
      <c r="V590" s="4"/>
      <c r="W590" s="4">
        <v>0.38900000000000001</v>
      </c>
      <c r="X590" s="4">
        <v>0.2114</v>
      </c>
      <c r="Y590" s="4">
        <v>7.7000000000000002E-3</v>
      </c>
      <c r="Z590" s="4"/>
      <c r="AA590" s="4"/>
      <c r="AB590" s="4"/>
      <c r="AC590" s="56"/>
      <c r="AD590" s="23"/>
    </row>
    <row r="591" spans="1:30" s="14" customFormat="1">
      <c r="A591" s="79"/>
      <c r="B591" s="9"/>
      <c r="C591" s="134"/>
      <c r="D591" s="5">
        <f t="shared" ref="D591" si="1033">$C590*D590</f>
        <v>155.590868</v>
      </c>
      <c r="E591" s="5">
        <f t="shared" ref="E591" si="1034">$C590*E590</f>
        <v>0</v>
      </c>
      <c r="F591" s="5">
        <f t="shared" ref="F591:O591" si="1035">$C590*F590</f>
        <v>0</v>
      </c>
      <c r="G591" s="5">
        <f t="shared" si="1035"/>
        <v>0</v>
      </c>
      <c r="H591" s="5">
        <f t="shared" si="1035"/>
        <v>0</v>
      </c>
      <c r="I591" s="5">
        <f t="shared" si="1035"/>
        <v>0</v>
      </c>
      <c r="J591" s="5">
        <f t="shared" si="1035"/>
        <v>0</v>
      </c>
      <c r="K591" s="5">
        <f t="shared" si="1035"/>
        <v>0</v>
      </c>
      <c r="L591" s="5">
        <f t="shared" si="1035"/>
        <v>0</v>
      </c>
      <c r="M591" s="5">
        <f t="shared" si="1035"/>
        <v>0</v>
      </c>
      <c r="N591" s="5">
        <f t="shared" si="1035"/>
        <v>0</v>
      </c>
      <c r="O591" s="5">
        <f t="shared" si="1035"/>
        <v>0</v>
      </c>
      <c r="P591" s="5">
        <f t="shared" ref="P591" si="1036">$C590*P590</f>
        <v>0</v>
      </c>
      <c r="Q591" s="5">
        <f t="shared" ref="Q591" si="1037">$C590*Q590</f>
        <v>581.71754299999998</v>
      </c>
      <c r="R591" s="5">
        <f t="shared" ref="R591:AB591" si="1038">$C590*R590</f>
        <v>319.04868999999997</v>
      </c>
      <c r="S591" s="5">
        <f t="shared" si="1038"/>
        <v>63.372684999999997</v>
      </c>
      <c r="T591" s="5">
        <f t="shared" si="1038"/>
        <v>593.08092099999988</v>
      </c>
      <c r="U591" s="5">
        <f t="shared" si="1038"/>
        <v>0</v>
      </c>
      <c r="V591" s="5">
        <f t="shared" si="1038"/>
        <v>0</v>
      </c>
      <c r="W591" s="5">
        <f t="shared" si="1038"/>
        <v>1700.13617</v>
      </c>
      <c r="X591" s="5">
        <f t="shared" si="1038"/>
        <v>923.93004199999996</v>
      </c>
      <c r="Y591" s="5">
        <f t="shared" si="1038"/>
        <v>33.653081</v>
      </c>
      <c r="Z591" s="5">
        <f t="shared" si="1038"/>
        <v>0</v>
      </c>
      <c r="AA591" s="5">
        <f t="shared" si="1038"/>
        <v>0</v>
      </c>
      <c r="AB591" s="5">
        <f t="shared" si="1038"/>
        <v>0</v>
      </c>
      <c r="AC591" s="56"/>
      <c r="AD591" s="23"/>
    </row>
    <row r="592" spans="1:30" s="14" customFormat="1">
      <c r="A592" s="87" t="s">
        <v>364</v>
      </c>
      <c r="B592" s="26">
        <v>2204000.4</v>
      </c>
      <c r="C592" s="134">
        <f t="shared" si="945"/>
        <v>183666.7</v>
      </c>
      <c r="D592" s="40"/>
      <c r="E592" s="40"/>
      <c r="F592" s="40"/>
      <c r="G592" s="51">
        <v>0.08</v>
      </c>
      <c r="H592" s="40"/>
      <c r="I592" s="40"/>
      <c r="J592" s="40"/>
      <c r="K592" s="40"/>
      <c r="L592" s="40"/>
      <c r="M592" s="40"/>
      <c r="N592" s="40"/>
      <c r="O592" s="40"/>
      <c r="P592" s="39">
        <v>0.20180000000000001</v>
      </c>
      <c r="Q592" s="40"/>
      <c r="R592" s="40"/>
      <c r="S592" s="40"/>
      <c r="T592" s="40"/>
      <c r="U592" s="39">
        <v>7.7700000000000005E-2</v>
      </c>
      <c r="V592" s="40"/>
      <c r="W592" s="40"/>
      <c r="X592" s="39">
        <v>0.6159</v>
      </c>
      <c r="Y592" s="39">
        <v>2.46E-2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4"/>
      <c r="D593" s="36">
        <f t="shared" ref="D593" si="1039">$C592*D592</f>
        <v>0</v>
      </c>
      <c r="E593" s="36">
        <f t="shared" ref="E593" si="1040">$C592*E592</f>
        <v>0</v>
      </c>
      <c r="F593" s="36">
        <f t="shared" ref="F593:AB593" si="1041">$C592*F592</f>
        <v>0</v>
      </c>
      <c r="G593" s="36">
        <f t="shared" si="1041"/>
        <v>14693.336000000001</v>
      </c>
      <c r="H593" s="36">
        <f t="shared" si="1041"/>
        <v>0</v>
      </c>
      <c r="I593" s="36">
        <f t="shared" si="1041"/>
        <v>0</v>
      </c>
      <c r="J593" s="36">
        <f t="shared" si="1041"/>
        <v>0</v>
      </c>
      <c r="K593" s="36">
        <f t="shared" si="1041"/>
        <v>0</v>
      </c>
      <c r="L593" s="36">
        <f t="shared" si="1041"/>
        <v>0</v>
      </c>
      <c r="M593" s="36">
        <f t="shared" si="1041"/>
        <v>0</v>
      </c>
      <c r="N593" s="36">
        <f t="shared" si="1041"/>
        <v>0</v>
      </c>
      <c r="O593" s="36">
        <f t="shared" si="1041"/>
        <v>0</v>
      </c>
      <c r="P593" s="36">
        <f t="shared" si="1041"/>
        <v>37063.940060000001</v>
      </c>
      <c r="Q593" s="36">
        <f t="shared" si="1041"/>
        <v>0</v>
      </c>
      <c r="R593" s="36">
        <f t="shared" si="1041"/>
        <v>0</v>
      </c>
      <c r="S593" s="36">
        <f t="shared" si="1041"/>
        <v>0</v>
      </c>
      <c r="T593" s="36">
        <f t="shared" si="1041"/>
        <v>0</v>
      </c>
      <c r="U593" s="36">
        <f t="shared" si="1041"/>
        <v>14270.902590000002</v>
      </c>
      <c r="V593" s="36">
        <f t="shared" si="1041"/>
        <v>0</v>
      </c>
      <c r="W593" s="36">
        <f t="shared" si="1041"/>
        <v>0</v>
      </c>
      <c r="X593" s="36">
        <f t="shared" si="1041"/>
        <v>113120.32053000001</v>
      </c>
      <c r="Y593" s="36">
        <f t="shared" si="1041"/>
        <v>4518.20082</v>
      </c>
      <c r="Z593" s="36">
        <f t="shared" si="1041"/>
        <v>0</v>
      </c>
      <c r="AA593" s="36">
        <f t="shared" si="1041"/>
        <v>0</v>
      </c>
      <c r="AB593" s="36">
        <f t="shared" si="1041"/>
        <v>0</v>
      </c>
      <c r="AC593" s="56"/>
      <c r="AD593" s="23"/>
    </row>
    <row r="594" spans="1:30" s="14" customFormat="1">
      <c r="A594" s="87" t="s">
        <v>365</v>
      </c>
      <c r="B594" s="26">
        <v>15765182.82</v>
      </c>
      <c r="C594" s="134">
        <f t="shared" si="945"/>
        <v>1313765.24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9"/>
      <c r="Q594" s="40"/>
      <c r="R594" s="40"/>
      <c r="S594" s="40"/>
      <c r="T594" s="40"/>
      <c r="U594" s="40"/>
      <c r="V594" s="40"/>
      <c r="W594" s="40"/>
      <c r="X594" s="39">
        <v>0.96160000000000001</v>
      </c>
      <c r="Y594" s="39">
        <v>3.8399999999999997E-2</v>
      </c>
      <c r="Z594" s="39"/>
      <c r="AA594" s="39"/>
      <c r="AB594" s="39"/>
      <c r="AC594" s="56"/>
      <c r="AD594" s="23"/>
    </row>
    <row r="595" spans="1:30" s="14" customFormat="1">
      <c r="A595" s="82"/>
      <c r="B595" s="29"/>
      <c r="C595" s="134"/>
      <c r="D595" s="36">
        <f t="shared" ref="D595" si="1042">$C594*D594</f>
        <v>0</v>
      </c>
      <c r="E595" s="36">
        <f t="shared" ref="E595" si="1043">$C594*E594</f>
        <v>0</v>
      </c>
      <c r="F595" s="36">
        <f t="shared" ref="F595:AB595" si="1044">$C594*F594</f>
        <v>0</v>
      </c>
      <c r="G595" s="36">
        <f t="shared" si="1044"/>
        <v>0</v>
      </c>
      <c r="H595" s="36">
        <f t="shared" si="1044"/>
        <v>0</v>
      </c>
      <c r="I595" s="36">
        <f t="shared" si="1044"/>
        <v>0</v>
      </c>
      <c r="J595" s="36">
        <f t="shared" si="1044"/>
        <v>0</v>
      </c>
      <c r="K595" s="36">
        <f t="shared" si="1044"/>
        <v>0</v>
      </c>
      <c r="L595" s="36">
        <f t="shared" si="1044"/>
        <v>0</v>
      </c>
      <c r="M595" s="36">
        <f t="shared" si="1044"/>
        <v>0</v>
      </c>
      <c r="N595" s="36">
        <f t="shared" si="1044"/>
        <v>0</v>
      </c>
      <c r="O595" s="36">
        <f t="shared" si="1044"/>
        <v>0</v>
      </c>
      <c r="P595" s="36">
        <f t="shared" si="1044"/>
        <v>0</v>
      </c>
      <c r="Q595" s="36">
        <f t="shared" si="1044"/>
        <v>0</v>
      </c>
      <c r="R595" s="36">
        <f t="shared" si="1044"/>
        <v>0</v>
      </c>
      <c r="S595" s="36">
        <f t="shared" si="1044"/>
        <v>0</v>
      </c>
      <c r="T595" s="36">
        <f t="shared" si="1044"/>
        <v>0</v>
      </c>
      <c r="U595" s="36">
        <f t="shared" si="1044"/>
        <v>0</v>
      </c>
      <c r="V595" s="36">
        <f t="shared" si="1044"/>
        <v>0</v>
      </c>
      <c r="W595" s="36">
        <f t="shared" si="1044"/>
        <v>0</v>
      </c>
      <c r="X595" s="36">
        <f t="shared" si="1044"/>
        <v>1263316.654784</v>
      </c>
      <c r="Y595" s="36">
        <f t="shared" si="1044"/>
        <v>50448.585215999992</v>
      </c>
      <c r="Z595" s="36">
        <f t="shared" si="1044"/>
        <v>0</v>
      </c>
      <c r="AA595" s="36">
        <f t="shared" si="1044"/>
        <v>0</v>
      </c>
      <c r="AB595" s="36">
        <f t="shared" si="1044"/>
        <v>0</v>
      </c>
      <c r="AC595" s="56"/>
      <c r="AD595" s="23"/>
    </row>
    <row r="596" spans="1:30" s="14" customFormat="1">
      <c r="A596" s="87" t="s">
        <v>372</v>
      </c>
      <c r="B596" s="26">
        <f>2231637.71/2</f>
        <v>1115818.855</v>
      </c>
      <c r="C596" s="134">
        <f t="shared" si="945"/>
        <v>92984.9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1</v>
      </c>
      <c r="Y596" s="39"/>
      <c r="Z596" s="39"/>
      <c r="AA596" s="39"/>
      <c r="AB596" s="39"/>
      <c r="AC596" s="56"/>
      <c r="AD596" s="23"/>
    </row>
    <row r="597" spans="1:30" s="14" customFormat="1">
      <c r="A597" s="82"/>
      <c r="B597" s="29"/>
      <c r="C597" s="134"/>
      <c r="D597" s="36">
        <f t="shared" ref="D597" si="1045">$C596*D596</f>
        <v>0</v>
      </c>
      <c r="E597" s="36">
        <f t="shared" ref="E597" si="1046">$C596*E596</f>
        <v>0</v>
      </c>
      <c r="F597" s="36">
        <f t="shared" ref="F597:AB597" si="1047">$C596*F596</f>
        <v>0</v>
      </c>
      <c r="G597" s="36">
        <f t="shared" si="1047"/>
        <v>0</v>
      </c>
      <c r="H597" s="36">
        <f t="shared" si="1047"/>
        <v>0</v>
      </c>
      <c r="I597" s="36">
        <f t="shared" si="1047"/>
        <v>0</v>
      </c>
      <c r="J597" s="36">
        <f t="shared" si="1047"/>
        <v>0</v>
      </c>
      <c r="K597" s="36">
        <f t="shared" si="1047"/>
        <v>0</v>
      </c>
      <c r="L597" s="36">
        <f t="shared" si="1047"/>
        <v>0</v>
      </c>
      <c r="M597" s="36">
        <f t="shared" si="1047"/>
        <v>0</v>
      </c>
      <c r="N597" s="36">
        <f t="shared" si="1047"/>
        <v>0</v>
      </c>
      <c r="O597" s="36">
        <f t="shared" si="1047"/>
        <v>0</v>
      </c>
      <c r="P597" s="36">
        <f t="shared" si="1047"/>
        <v>0</v>
      </c>
      <c r="Q597" s="36">
        <f t="shared" si="1047"/>
        <v>0</v>
      </c>
      <c r="R597" s="36">
        <f t="shared" si="1047"/>
        <v>0</v>
      </c>
      <c r="S597" s="36">
        <f t="shared" si="1047"/>
        <v>0</v>
      </c>
      <c r="T597" s="36">
        <f t="shared" si="1047"/>
        <v>0</v>
      </c>
      <c r="U597" s="36">
        <f t="shared" si="1047"/>
        <v>0</v>
      </c>
      <c r="V597" s="36">
        <f t="shared" si="1047"/>
        <v>0</v>
      </c>
      <c r="W597" s="36">
        <f t="shared" si="1047"/>
        <v>0</v>
      </c>
      <c r="X597" s="36">
        <f t="shared" si="1047"/>
        <v>92984.9</v>
      </c>
      <c r="Y597" s="36">
        <f t="shared" si="1047"/>
        <v>0</v>
      </c>
      <c r="Z597" s="36">
        <f t="shared" si="1047"/>
        <v>0</v>
      </c>
      <c r="AA597" s="36">
        <f t="shared" si="1047"/>
        <v>0</v>
      </c>
      <c r="AB597" s="36">
        <f t="shared" si="1047"/>
        <v>0</v>
      </c>
      <c r="AC597" s="56"/>
      <c r="AD597" s="23"/>
    </row>
    <row r="598" spans="1:30" s="14" customFormat="1">
      <c r="A598" s="87" t="s">
        <v>366</v>
      </c>
      <c r="B598" s="26">
        <f>2231637.71/2</f>
        <v>1115818.855</v>
      </c>
      <c r="C598" s="134">
        <f t="shared" si="945"/>
        <v>92984.9</v>
      </c>
      <c r="D598" s="35">
        <v>1.6299999999999999E-2</v>
      </c>
      <c r="E598" s="35">
        <v>0.14269999999999999</v>
      </c>
      <c r="F598" s="35">
        <v>5.8900000000000001E-2</v>
      </c>
      <c r="G598" s="35">
        <v>7.6200000000000004E-2</v>
      </c>
      <c r="H598" s="35">
        <v>3.9600000000000003E-2</v>
      </c>
      <c r="I598" s="35">
        <v>0.12470000000000001</v>
      </c>
      <c r="J598" s="35">
        <v>2.0400000000000001E-2</v>
      </c>
      <c r="K598" s="35">
        <v>3.1199999999999999E-2</v>
      </c>
      <c r="L598" s="35">
        <v>1.6199999999999999E-2</v>
      </c>
      <c r="M598" s="35">
        <v>2.53E-2</v>
      </c>
      <c r="N598" s="35">
        <v>0.14849999999999999</v>
      </c>
      <c r="O598" s="35">
        <v>2.2599999999999999E-2</v>
      </c>
      <c r="P598" s="35">
        <v>0</v>
      </c>
      <c r="Q598" s="35">
        <v>3.78E-2</v>
      </c>
      <c r="R598" s="35">
        <v>1.8100000000000002E-2</v>
      </c>
      <c r="S598" s="35">
        <v>4.1000000000000003E-3</v>
      </c>
      <c r="T598" s="35">
        <v>5.04E-2</v>
      </c>
      <c r="U598" s="35">
        <v>1.7500000000000002E-2</v>
      </c>
      <c r="V598" s="35">
        <v>3.6200000000000003E-2</v>
      </c>
      <c r="W598" s="35">
        <v>4.8500000000000001E-2</v>
      </c>
      <c r="X598" s="35">
        <v>6.1600000000000002E-2</v>
      </c>
      <c r="Y598" s="35">
        <v>2.5000000000000001E-3</v>
      </c>
      <c r="Z598" s="4">
        <v>0</v>
      </c>
      <c r="AA598" s="4">
        <v>6.9999999999999999E-4</v>
      </c>
      <c r="AB598" s="4">
        <v>0</v>
      </c>
      <c r="AC598" s="56"/>
      <c r="AD598" s="23"/>
    </row>
    <row r="599" spans="1:30" s="14" customFormat="1">
      <c r="A599" s="82"/>
      <c r="B599" s="29"/>
      <c r="C599" s="134"/>
      <c r="D599" s="36">
        <f t="shared" ref="D599" si="1048">$C598*D598</f>
        <v>1515.6538699999999</v>
      </c>
      <c r="E599" s="36">
        <f t="shared" ref="E599" si="1049">$C598*E598</f>
        <v>13268.945229999999</v>
      </c>
      <c r="F599" s="36">
        <f t="shared" ref="F599:AB599" si="1050">$C598*F598</f>
        <v>5476.8106099999995</v>
      </c>
      <c r="G599" s="36">
        <f t="shared" si="1050"/>
        <v>7085.44938</v>
      </c>
      <c r="H599" s="36">
        <f t="shared" si="1050"/>
        <v>3682.2020400000001</v>
      </c>
      <c r="I599" s="36">
        <f t="shared" si="1050"/>
        <v>11595.21703</v>
      </c>
      <c r="J599" s="36">
        <f t="shared" si="1050"/>
        <v>1896.8919599999999</v>
      </c>
      <c r="K599" s="36">
        <f t="shared" si="1050"/>
        <v>2901.1288799999998</v>
      </c>
      <c r="L599" s="36">
        <f t="shared" si="1050"/>
        <v>1506.3553799999997</v>
      </c>
      <c r="M599" s="36">
        <f t="shared" si="1050"/>
        <v>2352.5179699999999</v>
      </c>
      <c r="N599" s="36">
        <f t="shared" si="1050"/>
        <v>13808.257649999998</v>
      </c>
      <c r="O599" s="36">
        <f t="shared" si="1050"/>
        <v>2101.4587399999996</v>
      </c>
      <c r="P599" s="36">
        <f t="shared" si="1050"/>
        <v>0</v>
      </c>
      <c r="Q599" s="36">
        <f t="shared" si="1050"/>
        <v>3514.8292199999996</v>
      </c>
      <c r="R599" s="36">
        <f t="shared" si="1050"/>
        <v>1683.0266900000001</v>
      </c>
      <c r="S599" s="36">
        <f t="shared" si="1050"/>
        <v>381.23809</v>
      </c>
      <c r="T599" s="36">
        <f t="shared" si="1050"/>
        <v>4686.4389599999995</v>
      </c>
      <c r="U599" s="36">
        <f t="shared" si="1050"/>
        <v>1627.2357500000001</v>
      </c>
      <c r="V599" s="36">
        <f t="shared" si="1050"/>
        <v>3366.0533800000003</v>
      </c>
      <c r="W599" s="36">
        <f t="shared" si="1050"/>
        <v>4509.7676499999998</v>
      </c>
      <c r="X599" s="36">
        <f t="shared" si="1050"/>
        <v>5727.8698399999994</v>
      </c>
      <c r="Y599" s="36">
        <f t="shared" si="1050"/>
        <v>232.46224999999998</v>
      </c>
      <c r="Z599" s="36">
        <f t="shared" si="1050"/>
        <v>0</v>
      </c>
      <c r="AA599" s="36">
        <f t="shared" si="1050"/>
        <v>65.089429999999993</v>
      </c>
      <c r="AB599" s="36">
        <f t="shared" si="1050"/>
        <v>0</v>
      </c>
      <c r="AC599" s="56"/>
      <c r="AD599" s="23"/>
    </row>
    <row r="600" spans="1:30" s="14" customFormat="1">
      <c r="A600" s="87" t="s">
        <v>503</v>
      </c>
      <c r="B600" s="26">
        <f>5879323.7/2</f>
        <v>2939661.85</v>
      </c>
      <c r="C600" s="134">
        <f t="shared" ref="C600:C656" si="1051">ROUND(B600/12,2)</f>
        <v>244971.82</v>
      </c>
      <c r="D600" s="35">
        <v>1.6299999999999999E-2</v>
      </c>
      <c r="E600" s="35">
        <v>0.14269999999999999</v>
      </c>
      <c r="F600" s="35">
        <v>5.8900000000000001E-2</v>
      </c>
      <c r="G600" s="35">
        <v>7.6200000000000004E-2</v>
      </c>
      <c r="H600" s="35">
        <v>3.9600000000000003E-2</v>
      </c>
      <c r="I600" s="35">
        <v>0.12470000000000001</v>
      </c>
      <c r="J600" s="35">
        <v>2.0400000000000001E-2</v>
      </c>
      <c r="K600" s="35">
        <v>3.1199999999999999E-2</v>
      </c>
      <c r="L600" s="35">
        <v>1.6199999999999999E-2</v>
      </c>
      <c r="M600" s="35">
        <v>2.53E-2</v>
      </c>
      <c r="N600" s="35">
        <v>0.14849999999999999</v>
      </c>
      <c r="O600" s="35">
        <v>2.2599999999999999E-2</v>
      </c>
      <c r="P600" s="35">
        <v>0</v>
      </c>
      <c r="Q600" s="35">
        <v>3.78E-2</v>
      </c>
      <c r="R600" s="35">
        <v>1.8100000000000002E-2</v>
      </c>
      <c r="S600" s="35">
        <v>4.1000000000000003E-3</v>
      </c>
      <c r="T600" s="35">
        <v>5.04E-2</v>
      </c>
      <c r="U600" s="35">
        <v>1.7500000000000002E-2</v>
      </c>
      <c r="V600" s="35">
        <v>3.6200000000000003E-2</v>
      </c>
      <c r="W600" s="35">
        <v>4.8500000000000001E-2</v>
      </c>
      <c r="X600" s="35">
        <v>6.1600000000000002E-2</v>
      </c>
      <c r="Y600" s="35">
        <v>2.5000000000000001E-3</v>
      </c>
      <c r="Z600" s="4">
        <v>0</v>
      </c>
      <c r="AA600" s="4">
        <v>6.9999999999999999E-4</v>
      </c>
      <c r="AB600" s="4">
        <v>0</v>
      </c>
      <c r="AC600" s="56"/>
      <c r="AD600" s="23"/>
    </row>
    <row r="601" spans="1:30" s="14" customFormat="1">
      <c r="A601" s="82"/>
      <c r="B601" s="29"/>
      <c r="C601" s="134"/>
      <c r="D601" s="36">
        <f t="shared" ref="D601" si="1052">$C600*D600</f>
        <v>3993.0406659999999</v>
      </c>
      <c r="E601" s="36">
        <f t="shared" ref="E601" si="1053">$C600*E600</f>
        <v>34957.478713999997</v>
      </c>
      <c r="F601" s="36">
        <f t="shared" ref="F601:AB601" si="1054">$C600*F600</f>
        <v>14428.840198</v>
      </c>
      <c r="G601" s="36">
        <f t="shared" si="1054"/>
        <v>18666.852684000001</v>
      </c>
      <c r="H601" s="36">
        <f t="shared" si="1054"/>
        <v>9700.8840720000007</v>
      </c>
      <c r="I601" s="36">
        <f t="shared" si="1054"/>
        <v>30547.985954000003</v>
      </c>
      <c r="J601" s="36">
        <f t="shared" si="1054"/>
        <v>4997.4251280000008</v>
      </c>
      <c r="K601" s="36">
        <f t="shared" si="1054"/>
        <v>7643.1207839999997</v>
      </c>
      <c r="L601" s="36">
        <f t="shared" si="1054"/>
        <v>3968.5434839999998</v>
      </c>
      <c r="M601" s="36">
        <f t="shared" si="1054"/>
        <v>6197.7870460000004</v>
      </c>
      <c r="N601" s="36">
        <f t="shared" si="1054"/>
        <v>36378.315269999999</v>
      </c>
      <c r="O601" s="36">
        <f t="shared" si="1054"/>
        <v>5536.3631319999995</v>
      </c>
      <c r="P601" s="36">
        <f t="shared" si="1054"/>
        <v>0</v>
      </c>
      <c r="Q601" s="36">
        <f t="shared" si="1054"/>
        <v>9259.9347959999996</v>
      </c>
      <c r="R601" s="36">
        <f t="shared" si="1054"/>
        <v>4433.9899420000002</v>
      </c>
      <c r="S601" s="36">
        <f t="shared" si="1054"/>
        <v>1004.3844620000001</v>
      </c>
      <c r="T601" s="36">
        <f t="shared" si="1054"/>
        <v>12346.579728000001</v>
      </c>
      <c r="U601" s="36">
        <f t="shared" si="1054"/>
        <v>4287.0068500000007</v>
      </c>
      <c r="V601" s="36">
        <f t="shared" si="1054"/>
        <v>8867.9798840000003</v>
      </c>
      <c r="W601" s="36">
        <f t="shared" si="1054"/>
        <v>11881.13327</v>
      </c>
      <c r="X601" s="36">
        <f t="shared" si="1054"/>
        <v>15090.264112000001</v>
      </c>
      <c r="Y601" s="36">
        <f t="shared" si="1054"/>
        <v>612.42955000000006</v>
      </c>
      <c r="Z601" s="36">
        <f t="shared" si="1054"/>
        <v>0</v>
      </c>
      <c r="AA601" s="36">
        <f t="shared" si="1054"/>
        <v>171.48027400000001</v>
      </c>
      <c r="AB601" s="36">
        <f t="shared" si="1054"/>
        <v>0</v>
      </c>
      <c r="AC601" s="56"/>
      <c r="AD601" s="23"/>
    </row>
    <row r="602" spans="1:30" s="14" customFormat="1">
      <c r="A602" s="87" t="s">
        <v>504</v>
      </c>
      <c r="B602" s="26">
        <f>5879323.7/2</f>
        <v>2939661.85</v>
      </c>
      <c r="C602" s="134">
        <f t="shared" si="1051"/>
        <v>244971.82</v>
      </c>
      <c r="D602" s="35">
        <v>8.0100000000000005E-2</v>
      </c>
      <c r="E602" s="35"/>
      <c r="F602" s="35"/>
      <c r="G602" s="35"/>
      <c r="H602" s="35">
        <v>1.9400000000000001E-2</v>
      </c>
      <c r="I602" s="35"/>
      <c r="J602" s="35"/>
      <c r="K602" s="35"/>
      <c r="L602" s="35"/>
      <c r="M602" s="35">
        <v>0.12989999999999999</v>
      </c>
      <c r="N602" s="35"/>
      <c r="O602" s="35"/>
      <c r="P602" s="35"/>
      <c r="Q602" s="35">
        <v>0.13850000000000001</v>
      </c>
      <c r="R602" s="35">
        <v>5.8799999999999998E-2</v>
      </c>
      <c r="S602" s="35">
        <v>3.4500000000000003E-2</v>
      </c>
      <c r="T602" s="35">
        <v>0.1762</v>
      </c>
      <c r="U602" s="35"/>
      <c r="V602" s="35"/>
      <c r="W602" s="35">
        <v>0.14849999999999999</v>
      </c>
      <c r="X602" s="35">
        <v>0.2079</v>
      </c>
      <c r="Y602" s="35">
        <v>6.1999999999999998E-3</v>
      </c>
      <c r="Z602" s="4"/>
      <c r="AA602" s="4"/>
      <c r="AB602" s="4"/>
      <c r="AC602" s="56"/>
      <c r="AD602" s="23"/>
    </row>
    <row r="603" spans="1:30" s="14" customFormat="1">
      <c r="A603" s="82"/>
      <c r="B603" s="29"/>
      <c r="C603" s="134"/>
      <c r="D603" s="36">
        <f t="shared" ref="D603" si="1055">$C602*D602</f>
        <v>19622.242782000001</v>
      </c>
      <c r="E603" s="36">
        <f t="shared" ref="E603" si="1056">$C602*E602</f>
        <v>0</v>
      </c>
      <c r="F603" s="36">
        <f t="shared" ref="F603:AB603" si="1057">$C602*F602</f>
        <v>0</v>
      </c>
      <c r="G603" s="36">
        <f t="shared" si="1057"/>
        <v>0</v>
      </c>
      <c r="H603" s="36">
        <f t="shared" si="1057"/>
        <v>4752.4533080000001</v>
      </c>
      <c r="I603" s="36">
        <f t="shared" si="1057"/>
        <v>0</v>
      </c>
      <c r="J603" s="36">
        <f t="shared" si="1057"/>
        <v>0</v>
      </c>
      <c r="K603" s="36">
        <f t="shared" si="1057"/>
        <v>0</v>
      </c>
      <c r="L603" s="36">
        <f t="shared" si="1057"/>
        <v>0</v>
      </c>
      <c r="M603" s="36">
        <f t="shared" si="1057"/>
        <v>31821.839418</v>
      </c>
      <c r="N603" s="36">
        <f t="shared" si="1057"/>
        <v>0</v>
      </c>
      <c r="O603" s="36">
        <f t="shared" si="1057"/>
        <v>0</v>
      </c>
      <c r="P603" s="36">
        <f t="shared" si="1057"/>
        <v>0</v>
      </c>
      <c r="Q603" s="36">
        <f t="shared" si="1057"/>
        <v>33928.597070000003</v>
      </c>
      <c r="R603" s="36">
        <f t="shared" si="1057"/>
        <v>14404.343016000001</v>
      </c>
      <c r="S603" s="36">
        <f t="shared" si="1057"/>
        <v>8451.5277900000001</v>
      </c>
      <c r="T603" s="36">
        <f t="shared" si="1057"/>
        <v>43164.034683999998</v>
      </c>
      <c r="U603" s="36">
        <f t="shared" si="1057"/>
        <v>0</v>
      </c>
      <c r="V603" s="36">
        <f t="shared" si="1057"/>
        <v>0</v>
      </c>
      <c r="W603" s="36">
        <f t="shared" si="1057"/>
        <v>36378.315269999999</v>
      </c>
      <c r="X603" s="36">
        <f t="shared" si="1057"/>
        <v>50929.641378</v>
      </c>
      <c r="Y603" s="36">
        <f t="shared" si="1057"/>
        <v>1518.825284</v>
      </c>
      <c r="Z603" s="36">
        <f t="shared" si="1057"/>
        <v>0</v>
      </c>
      <c r="AA603" s="36">
        <f t="shared" si="1057"/>
        <v>0</v>
      </c>
      <c r="AB603" s="36">
        <f t="shared" si="1057"/>
        <v>0</v>
      </c>
      <c r="AC603" s="56"/>
      <c r="AD603" s="23"/>
    </row>
    <row r="604" spans="1:30" s="14" customFormat="1">
      <c r="A604" s="87" t="s">
        <v>505</v>
      </c>
      <c r="B604" s="26">
        <v>7430637.8099999996</v>
      </c>
      <c r="C604" s="134">
        <f t="shared" si="1051"/>
        <v>619219.81999999995</v>
      </c>
      <c r="D604" s="35">
        <v>8.0100000000000005E-2</v>
      </c>
      <c r="E604" s="35"/>
      <c r="F604" s="35"/>
      <c r="G604" s="35"/>
      <c r="H604" s="35">
        <v>1.9400000000000001E-2</v>
      </c>
      <c r="I604" s="35"/>
      <c r="J604" s="35"/>
      <c r="K604" s="35"/>
      <c r="L604" s="35"/>
      <c r="M604" s="35">
        <v>0.12989999999999999</v>
      </c>
      <c r="N604" s="35"/>
      <c r="O604" s="35"/>
      <c r="P604" s="35"/>
      <c r="Q604" s="35">
        <v>0.13850000000000001</v>
      </c>
      <c r="R604" s="35">
        <v>5.8799999999999998E-2</v>
      </c>
      <c r="S604" s="35">
        <v>3.4500000000000003E-2</v>
      </c>
      <c r="T604" s="35">
        <v>0.1762</v>
      </c>
      <c r="U604" s="35"/>
      <c r="V604" s="35"/>
      <c r="W604" s="35">
        <v>0.14849999999999999</v>
      </c>
      <c r="X604" s="35">
        <v>0.2079</v>
      </c>
      <c r="Y604" s="35">
        <v>6.1999999999999998E-3</v>
      </c>
      <c r="Z604" s="4"/>
      <c r="AA604" s="4"/>
      <c r="AB604" s="4"/>
      <c r="AC604" s="56"/>
      <c r="AD604" s="23"/>
    </row>
    <row r="605" spans="1:30" s="14" customFormat="1">
      <c r="A605" s="82"/>
      <c r="B605" s="29"/>
      <c r="C605" s="134"/>
      <c r="D605" s="36">
        <f t="shared" ref="D605" si="1058">$C604*D604</f>
        <v>49599.507581999998</v>
      </c>
      <c r="E605" s="36">
        <f t="shared" ref="E605" si="1059">$C604*E604</f>
        <v>0</v>
      </c>
      <c r="F605" s="36">
        <f t="shared" ref="F605:AB605" si="1060">$C604*F604</f>
        <v>0</v>
      </c>
      <c r="G605" s="36">
        <f t="shared" si="1060"/>
        <v>0</v>
      </c>
      <c r="H605" s="36">
        <f t="shared" si="1060"/>
        <v>12012.864507999999</v>
      </c>
      <c r="I605" s="36">
        <f t="shared" si="1060"/>
        <v>0</v>
      </c>
      <c r="J605" s="36">
        <f t="shared" si="1060"/>
        <v>0</v>
      </c>
      <c r="K605" s="36">
        <f t="shared" si="1060"/>
        <v>0</v>
      </c>
      <c r="L605" s="36">
        <f t="shared" si="1060"/>
        <v>0</v>
      </c>
      <c r="M605" s="36">
        <f t="shared" si="1060"/>
        <v>80436.654617999986</v>
      </c>
      <c r="N605" s="36">
        <f t="shared" si="1060"/>
        <v>0</v>
      </c>
      <c r="O605" s="36">
        <f t="shared" si="1060"/>
        <v>0</v>
      </c>
      <c r="P605" s="36">
        <f t="shared" si="1060"/>
        <v>0</v>
      </c>
      <c r="Q605" s="36">
        <f t="shared" si="1060"/>
        <v>85761.945070000002</v>
      </c>
      <c r="R605" s="36">
        <f t="shared" si="1060"/>
        <v>36410.125415999995</v>
      </c>
      <c r="S605" s="36">
        <f t="shared" si="1060"/>
        <v>21363.083790000001</v>
      </c>
      <c r="T605" s="36">
        <f t="shared" si="1060"/>
        <v>109106.53228399999</v>
      </c>
      <c r="U605" s="36">
        <f t="shared" si="1060"/>
        <v>0</v>
      </c>
      <c r="V605" s="36">
        <f t="shared" si="1060"/>
        <v>0</v>
      </c>
      <c r="W605" s="36">
        <f t="shared" si="1060"/>
        <v>91954.143269999986</v>
      </c>
      <c r="X605" s="36">
        <f t="shared" si="1060"/>
        <v>128735.80057799999</v>
      </c>
      <c r="Y605" s="36">
        <f t="shared" si="1060"/>
        <v>3839.1628839999994</v>
      </c>
      <c r="Z605" s="36">
        <f t="shared" si="1060"/>
        <v>0</v>
      </c>
      <c r="AA605" s="36">
        <f t="shared" si="1060"/>
        <v>0</v>
      </c>
      <c r="AB605" s="36">
        <f t="shared" si="1060"/>
        <v>0</v>
      </c>
      <c r="AC605" s="56"/>
      <c r="AD605" s="23"/>
    </row>
    <row r="606" spans="1:30" s="14" customFormat="1">
      <c r="A606" s="87" t="s">
        <v>497</v>
      </c>
      <c r="B606" s="26">
        <v>10267277.9</v>
      </c>
      <c r="C606" s="134">
        <f>ROUND(B606/12,2)</f>
        <v>855606.49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>
        <v>0.96499999999999997</v>
      </c>
      <c r="Y606" s="35">
        <v>3.5000000000000003E-2</v>
      </c>
      <c r="Z606" s="4"/>
      <c r="AA606" s="4"/>
      <c r="AB606" s="4"/>
      <c r="AC606" s="56"/>
      <c r="AD606" s="23"/>
    </row>
    <row r="607" spans="1:30" s="14" customFormat="1">
      <c r="A607" s="82"/>
      <c r="B607" s="29"/>
      <c r="C607" s="134"/>
      <c r="D607" s="36">
        <f t="shared" ref="D607" si="1061">$C606*D606</f>
        <v>0</v>
      </c>
      <c r="E607" s="36">
        <f t="shared" ref="E607" si="1062">$C606*E606</f>
        <v>0</v>
      </c>
      <c r="F607" s="36">
        <f t="shared" ref="F607:AB607" si="1063">$C606*F606</f>
        <v>0</v>
      </c>
      <c r="G607" s="36">
        <f t="shared" si="1063"/>
        <v>0</v>
      </c>
      <c r="H607" s="36">
        <f t="shared" si="1063"/>
        <v>0</v>
      </c>
      <c r="I607" s="36">
        <f t="shared" si="1063"/>
        <v>0</v>
      </c>
      <c r="J607" s="36">
        <f t="shared" si="1063"/>
        <v>0</v>
      </c>
      <c r="K607" s="36">
        <f t="shared" si="1063"/>
        <v>0</v>
      </c>
      <c r="L607" s="36">
        <f t="shared" si="1063"/>
        <v>0</v>
      </c>
      <c r="M607" s="36">
        <f t="shared" si="1063"/>
        <v>0</v>
      </c>
      <c r="N607" s="36">
        <f t="shared" si="1063"/>
        <v>0</v>
      </c>
      <c r="O607" s="36">
        <f t="shared" si="1063"/>
        <v>0</v>
      </c>
      <c r="P607" s="36">
        <f t="shared" si="1063"/>
        <v>0</v>
      </c>
      <c r="Q607" s="36">
        <f t="shared" si="1063"/>
        <v>0</v>
      </c>
      <c r="R607" s="36">
        <f t="shared" si="1063"/>
        <v>0</v>
      </c>
      <c r="S607" s="36">
        <f t="shared" si="1063"/>
        <v>0</v>
      </c>
      <c r="T607" s="36">
        <f t="shared" si="1063"/>
        <v>0</v>
      </c>
      <c r="U607" s="36">
        <f t="shared" si="1063"/>
        <v>0</v>
      </c>
      <c r="V607" s="36">
        <f t="shared" si="1063"/>
        <v>0</v>
      </c>
      <c r="W607" s="36">
        <f t="shared" si="1063"/>
        <v>0</v>
      </c>
      <c r="X607" s="36">
        <f t="shared" si="1063"/>
        <v>825660.26284999994</v>
      </c>
      <c r="Y607" s="36">
        <f t="shared" si="1063"/>
        <v>29946.227150000002</v>
      </c>
      <c r="Z607" s="36">
        <f t="shared" si="1063"/>
        <v>0</v>
      </c>
      <c r="AA607" s="36">
        <f t="shared" si="1063"/>
        <v>0</v>
      </c>
      <c r="AB607" s="36">
        <f t="shared" si="1063"/>
        <v>0</v>
      </c>
      <c r="AC607" s="56"/>
      <c r="AD607" s="23"/>
    </row>
    <row r="608" spans="1:30" s="14" customFormat="1">
      <c r="A608" s="87" t="s">
        <v>523</v>
      </c>
      <c r="B608" s="26">
        <v>8637242.6400000006</v>
      </c>
      <c r="C608" s="134">
        <f t="shared" si="1051"/>
        <v>719770.22</v>
      </c>
      <c r="D608" s="35">
        <v>0.1905</v>
      </c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>
        <v>0.4042</v>
      </c>
      <c r="U608" s="35"/>
      <c r="V608" s="35"/>
      <c r="W608" s="35"/>
      <c r="X608" s="35">
        <v>0.3911</v>
      </c>
      <c r="Y608" s="35">
        <v>1.4200000000000001E-2</v>
      </c>
      <c r="Z608" s="37"/>
      <c r="AA608" s="37"/>
      <c r="AB608" s="37"/>
      <c r="AC608" s="56"/>
      <c r="AD608" s="23"/>
    </row>
    <row r="609" spans="1:30" s="14" customFormat="1">
      <c r="A609" s="82"/>
      <c r="B609" s="29"/>
      <c r="C609" s="134"/>
      <c r="D609" s="36">
        <f t="shared" ref="D609" si="1064">$C608*D608</f>
        <v>137116.22691</v>
      </c>
      <c r="E609" s="36">
        <f t="shared" ref="E609" si="1065">$C608*E608</f>
        <v>0</v>
      </c>
      <c r="F609" s="36">
        <f t="shared" ref="F609:AB609" si="1066">$C608*F608</f>
        <v>0</v>
      </c>
      <c r="G609" s="36">
        <f t="shared" si="1066"/>
        <v>0</v>
      </c>
      <c r="H609" s="36">
        <f t="shared" si="1066"/>
        <v>0</v>
      </c>
      <c r="I609" s="36">
        <f t="shared" si="1066"/>
        <v>0</v>
      </c>
      <c r="J609" s="36">
        <f t="shared" si="1066"/>
        <v>0</v>
      </c>
      <c r="K609" s="36">
        <f t="shared" si="1066"/>
        <v>0</v>
      </c>
      <c r="L609" s="36">
        <f t="shared" si="1066"/>
        <v>0</v>
      </c>
      <c r="M609" s="36">
        <f t="shared" si="1066"/>
        <v>0</v>
      </c>
      <c r="N609" s="36">
        <f t="shared" si="1066"/>
        <v>0</v>
      </c>
      <c r="O609" s="36">
        <f t="shared" si="1066"/>
        <v>0</v>
      </c>
      <c r="P609" s="36">
        <f t="shared" si="1066"/>
        <v>0</v>
      </c>
      <c r="Q609" s="36">
        <f t="shared" si="1066"/>
        <v>0</v>
      </c>
      <c r="R609" s="36">
        <f t="shared" si="1066"/>
        <v>0</v>
      </c>
      <c r="S609" s="36">
        <f t="shared" si="1066"/>
        <v>0</v>
      </c>
      <c r="T609" s="36">
        <f t="shared" si="1066"/>
        <v>290931.12292399997</v>
      </c>
      <c r="U609" s="36">
        <f t="shared" si="1066"/>
        <v>0</v>
      </c>
      <c r="V609" s="36">
        <f t="shared" si="1066"/>
        <v>0</v>
      </c>
      <c r="W609" s="36">
        <f t="shared" si="1066"/>
        <v>0</v>
      </c>
      <c r="X609" s="36">
        <f t="shared" si="1066"/>
        <v>281502.133042</v>
      </c>
      <c r="Y609" s="36">
        <f t="shared" si="1066"/>
        <v>10220.737123999999</v>
      </c>
      <c r="Z609" s="36">
        <f t="shared" si="1066"/>
        <v>0</v>
      </c>
      <c r="AA609" s="36">
        <f t="shared" si="1066"/>
        <v>0</v>
      </c>
      <c r="AB609" s="36">
        <f t="shared" si="1066"/>
        <v>0</v>
      </c>
      <c r="AC609" s="56"/>
      <c r="AD609" s="23"/>
    </row>
    <row r="610" spans="1:30" s="14" customFormat="1">
      <c r="A610" s="87" t="s">
        <v>524</v>
      </c>
      <c r="B610" s="26">
        <v>5536317.0999999996</v>
      </c>
      <c r="C610" s="134">
        <f>ROUND(B610/12,2)</f>
        <v>461359.76</v>
      </c>
      <c r="D610" s="35">
        <v>0.1754</v>
      </c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>
        <v>0.372</v>
      </c>
      <c r="U610" s="35"/>
      <c r="V610" s="35"/>
      <c r="W610" s="35"/>
      <c r="X610" s="35">
        <v>0.43680000000000002</v>
      </c>
      <c r="Y610" s="35">
        <v>1.5800000000000002E-2</v>
      </c>
      <c r="Z610" s="37"/>
      <c r="AA610" s="37"/>
      <c r="AB610" s="37"/>
      <c r="AC610" s="56"/>
      <c r="AD610" s="23"/>
    </row>
    <row r="611" spans="1:30" s="14" customFormat="1">
      <c r="A611" s="82"/>
      <c r="B611" s="29"/>
      <c r="C611" s="134"/>
      <c r="D611" s="36">
        <f t="shared" ref="D611" si="1067">$C610*D610</f>
        <v>80922.501904000004</v>
      </c>
      <c r="E611" s="36">
        <f t="shared" ref="E611" si="1068">$C610*E610</f>
        <v>0</v>
      </c>
      <c r="F611" s="36">
        <f t="shared" ref="F611:AB611" si="1069">$C610*F610</f>
        <v>0</v>
      </c>
      <c r="G611" s="36">
        <f t="shared" si="1069"/>
        <v>0</v>
      </c>
      <c r="H611" s="36">
        <f t="shared" si="1069"/>
        <v>0</v>
      </c>
      <c r="I611" s="36">
        <f t="shared" si="1069"/>
        <v>0</v>
      </c>
      <c r="J611" s="36">
        <f t="shared" si="1069"/>
        <v>0</v>
      </c>
      <c r="K611" s="36">
        <f t="shared" si="1069"/>
        <v>0</v>
      </c>
      <c r="L611" s="36">
        <f t="shared" si="1069"/>
        <v>0</v>
      </c>
      <c r="M611" s="36">
        <f t="shared" si="1069"/>
        <v>0</v>
      </c>
      <c r="N611" s="36">
        <f t="shared" si="1069"/>
        <v>0</v>
      </c>
      <c r="O611" s="36">
        <f t="shared" si="1069"/>
        <v>0</v>
      </c>
      <c r="P611" s="36">
        <f t="shared" si="1069"/>
        <v>0</v>
      </c>
      <c r="Q611" s="36">
        <f t="shared" si="1069"/>
        <v>0</v>
      </c>
      <c r="R611" s="36">
        <f t="shared" si="1069"/>
        <v>0</v>
      </c>
      <c r="S611" s="36">
        <f t="shared" si="1069"/>
        <v>0</v>
      </c>
      <c r="T611" s="36">
        <f t="shared" si="1069"/>
        <v>171625.83072</v>
      </c>
      <c r="U611" s="36">
        <f t="shared" si="1069"/>
        <v>0</v>
      </c>
      <c r="V611" s="36">
        <f t="shared" si="1069"/>
        <v>0</v>
      </c>
      <c r="W611" s="36">
        <f t="shared" si="1069"/>
        <v>0</v>
      </c>
      <c r="X611" s="36">
        <f t="shared" si="1069"/>
        <v>201521.94316800003</v>
      </c>
      <c r="Y611" s="36">
        <f t="shared" si="1069"/>
        <v>7289.4842080000008</v>
      </c>
      <c r="Z611" s="36">
        <f t="shared" si="1069"/>
        <v>0</v>
      </c>
      <c r="AA611" s="36">
        <f t="shared" si="1069"/>
        <v>0</v>
      </c>
      <c r="AB611" s="36">
        <f t="shared" si="1069"/>
        <v>0</v>
      </c>
      <c r="AC611" s="56"/>
      <c r="AD611" s="23"/>
    </row>
    <row r="612" spans="1:30" s="14" customFormat="1">
      <c r="A612" s="87" t="s">
        <v>525</v>
      </c>
      <c r="B612" s="26">
        <v>918350.92</v>
      </c>
      <c r="C612" s="134">
        <f>ROUND(B612/12,2)</f>
        <v>76529.240000000005</v>
      </c>
      <c r="D612" s="35">
        <v>0.1623</v>
      </c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>
        <v>0.34429999999999999</v>
      </c>
      <c r="U612" s="35"/>
      <c r="V612" s="35"/>
      <c r="W612" s="35"/>
      <c r="X612" s="35">
        <v>0.47610000000000002</v>
      </c>
      <c r="Y612" s="35">
        <v>1.7299999999999999E-2</v>
      </c>
      <c r="Z612" s="37"/>
      <c r="AA612" s="37"/>
      <c r="AB612" s="37"/>
      <c r="AC612" s="56"/>
      <c r="AD612" s="23"/>
    </row>
    <row r="613" spans="1:30" s="14" customFormat="1">
      <c r="A613" s="82"/>
      <c r="B613" s="29"/>
      <c r="C613" s="134"/>
      <c r="D613" s="36">
        <f t="shared" ref="D613" si="1070">$C612*D612</f>
        <v>12420.695652</v>
      </c>
      <c r="E613" s="36">
        <f t="shared" ref="E613" si="1071">$C612*E612</f>
        <v>0</v>
      </c>
      <c r="F613" s="36">
        <f t="shared" ref="F613:AB613" si="1072">$C612*F612</f>
        <v>0</v>
      </c>
      <c r="G613" s="36">
        <f t="shared" si="1072"/>
        <v>0</v>
      </c>
      <c r="H613" s="36">
        <f t="shared" si="1072"/>
        <v>0</v>
      </c>
      <c r="I613" s="36">
        <f t="shared" si="1072"/>
        <v>0</v>
      </c>
      <c r="J613" s="36">
        <f t="shared" si="1072"/>
        <v>0</v>
      </c>
      <c r="K613" s="36">
        <f t="shared" si="1072"/>
        <v>0</v>
      </c>
      <c r="L613" s="36">
        <f t="shared" si="1072"/>
        <v>0</v>
      </c>
      <c r="M613" s="36">
        <f t="shared" si="1072"/>
        <v>0</v>
      </c>
      <c r="N613" s="36">
        <f t="shared" si="1072"/>
        <v>0</v>
      </c>
      <c r="O613" s="36">
        <f t="shared" si="1072"/>
        <v>0</v>
      </c>
      <c r="P613" s="36">
        <f t="shared" si="1072"/>
        <v>0</v>
      </c>
      <c r="Q613" s="36">
        <f t="shared" si="1072"/>
        <v>0</v>
      </c>
      <c r="R613" s="36">
        <f t="shared" si="1072"/>
        <v>0</v>
      </c>
      <c r="S613" s="36">
        <f t="shared" si="1072"/>
        <v>0</v>
      </c>
      <c r="T613" s="36">
        <f t="shared" si="1072"/>
        <v>26349.017332000003</v>
      </c>
      <c r="U613" s="36">
        <f t="shared" si="1072"/>
        <v>0</v>
      </c>
      <c r="V613" s="36">
        <f t="shared" si="1072"/>
        <v>0</v>
      </c>
      <c r="W613" s="36">
        <f t="shared" si="1072"/>
        <v>0</v>
      </c>
      <c r="X613" s="36">
        <f t="shared" si="1072"/>
        <v>36435.571164000001</v>
      </c>
      <c r="Y613" s="36">
        <f t="shared" si="1072"/>
        <v>1323.955852</v>
      </c>
      <c r="Z613" s="36">
        <f t="shared" si="1072"/>
        <v>0</v>
      </c>
      <c r="AA613" s="36">
        <f t="shared" si="1072"/>
        <v>0</v>
      </c>
      <c r="AB613" s="36">
        <f t="shared" si="1072"/>
        <v>0</v>
      </c>
      <c r="AC613" s="56"/>
      <c r="AD613" s="23"/>
    </row>
    <row r="614" spans="1:30" s="14" customFormat="1">
      <c r="A614" s="87" t="s">
        <v>526</v>
      </c>
      <c r="B614" s="26">
        <v>8190044.1200000001</v>
      </c>
      <c r="C614" s="134">
        <f>ROUND(B614/12,2)</f>
        <v>682503.68000000005</v>
      </c>
      <c r="D614" s="35">
        <v>1.1999999999999999E-3</v>
      </c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>
        <v>8.7800000000000003E-2</v>
      </c>
      <c r="T614" s="35">
        <v>2.5999999999999999E-3</v>
      </c>
      <c r="U614" s="35"/>
      <c r="V614" s="35"/>
      <c r="W614" s="35"/>
      <c r="X614" s="35">
        <v>0.87660000000000005</v>
      </c>
      <c r="Y614" s="35">
        <v>3.1800000000000002E-2</v>
      </c>
      <c r="Z614" s="37"/>
      <c r="AA614" s="37"/>
      <c r="AB614" s="37"/>
      <c r="AC614" s="56"/>
      <c r="AD614" s="23"/>
    </row>
    <row r="615" spans="1:30" s="14" customFormat="1">
      <c r="A615" s="82"/>
      <c r="B615" s="29"/>
      <c r="C615" s="134"/>
      <c r="D615" s="36">
        <f t="shared" ref="D615" si="1073">$C614*D614</f>
        <v>819.00441599999999</v>
      </c>
      <c r="E615" s="36">
        <f t="shared" ref="E615" si="1074">$C614*E614</f>
        <v>0</v>
      </c>
      <c r="F615" s="36">
        <f t="shared" ref="F615:AB615" si="1075">$C614*F614</f>
        <v>0</v>
      </c>
      <c r="G615" s="36">
        <f t="shared" si="1075"/>
        <v>0</v>
      </c>
      <c r="H615" s="36">
        <f t="shared" si="1075"/>
        <v>0</v>
      </c>
      <c r="I615" s="36">
        <f t="shared" si="1075"/>
        <v>0</v>
      </c>
      <c r="J615" s="36">
        <f t="shared" si="1075"/>
        <v>0</v>
      </c>
      <c r="K615" s="36">
        <f t="shared" si="1075"/>
        <v>0</v>
      </c>
      <c r="L615" s="36">
        <f t="shared" si="1075"/>
        <v>0</v>
      </c>
      <c r="M615" s="36">
        <f t="shared" si="1075"/>
        <v>0</v>
      </c>
      <c r="N615" s="36">
        <f t="shared" si="1075"/>
        <v>0</v>
      </c>
      <c r="O615" s="36">
        <f t="shared" si="1075"/>
        <v>0</v>
      </c>
      <c r="P615" s="36">
        <f t="shared" si="1075"/>
        <v>0</v>
      </c>
      <c r="Q615" s="36">
        <f t="shared" si="1075"/>
        <v>0</v>
      </c>
      <c r="R615" s="36">
        <f t="shared" si="1075"/>
        <v>0</v>
      </c>
      <c r="S615" s="36">
        <f t="shared" si="1075"/>
        <v>59923.82310400001</v>
      </c>
      <c r="T615" s="36">
        <f t="shared" si="1075"/>
        <v>1774.5095679999999</v>
      </c>
      <c r="U615" s="36">
        <f t="shared" si="1075"/>
        <v>0</v>
      </c>
      <c r="V615" s="36">
        <f t="shared" si="1075"/>
        <v>0</v>
      </c>
      <c r="W615" s="36">
        <f t="shared" si="1075"/>
        <v>0</v>
      </c>
      <c r="X615" s="36">
        <f t="shared" si="1075"/>
        <v>598282.7258880001</v>
      </c>
      <c r="Y615" s="36">
        <f t="shared" si="1075"/>
        <v>21703.617024000003</v>
      </c>
      <c r="Z615" s="36">
        <f t="shared" si="1075"/>
        <v>0</v>
      </c>
      <c r="AA615" s="36">
        <f t="shared" si="1075"/>
        <v>0</v>
      </c>
      <c r="AB615" s="36">
        <f t="shared" si="1075"/>
        <v>0</v>
      </c>
      <c r="AC615" s="56"/>
      <c r="AD615" s="23"/>
    </row>
    <row r="616" spans="1:30" s="14" customFormat="1">
      <c r="A616" s="87" t="s">
        <v>527</v>
      </c>
      <c r="B616" s="26">
        <v>5331431.9400000004</v>
      </c>
      <c r="C616" s="134">
        <f>ROUND(B616/12,2)</f>
        <v>444286</v>
      </c>
      <c r="D616" s="35">
        <v>3.1600000000000003E-2</v>
      </c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>
        <v>0.89270000000000005</v>
      </c>
      <c r="T616" s="35">
        <v>6.9199999999999998E-2</v>
      </c>
      <c r="U616" s="35"/>
      <c r="V616" s="35"/>
      <c r="W616" s="35"/>
      <c r="X616" s="35">
        <v>6.3E-3</v>
      </c>
      <c r="Y616" s="35">
        <v>2.0000000000000001E-4</v>
      </c>
      <c r="Z616" s="37"/>
      <c r="AA616" s="37"/>
      <c r="AB616" s="37"/>
      <c r="AC616" s="56"/>
      <c r="AD616" s="23"/>
    </row>
    <row r="617" spans="1:30" s="14" customFormat="1">
      <c r="A617" s="82"/>
      <c r="B617" s="29"/>
      <c r="C617" s="134"/>
      <c r="D617" s="36">
        <f t="shared" ref="D617" si="1076">$C616*D616</f>
        <v>14039.437600000001</v>
      </c>
      <c r="E617" s="36">
        <f t="shared" ref="E617" si="1077">$C616*E616</f>
        <v>0</v>
      </c>
      <c r="F617" s="36">
        <f t="shared" ref="F617:AB617" si="1078">$C616*F616</f>
        <v>0</v>
      </c>
      <c r="G617" s="36">
        <f t="shared" si="1078"/>
        <v>0</v>
      </c>
      <c r="H617" s="36">
        <f t="shared" si="1078"/>
        <v>0</v>
      </c>
      <c r="I617" s="36">
        <f t="shared" si="1078"/>
        <v>0</v>
      </c>
      <c r="J617" s="36">
        <f t="shared" si="1078"/>
        <v>0</v>
      </c>
      <c r="K617" s="36">
        <f t="shared" si="1078"/>
        <v>0</v>
      </c>
      <c r="L617" s="36">
        <f t="shared" si="1078"/>
        <v>0</v>
      </c>
      <c r="M617" s="36">
        <f t="shared" si="1078"/>
        <v>0</v>
      </c>
      <c r="N617" s="36">
        <f t="shared" si="1078"/>
        <v>0</v>
      </c>
      <c r="O617" s="36">
        <f t="shared" si="1078"/>
        <v>0</v>
      </c>
      <c r="P617" s="36">
        <f t="shared" si="1078"/>
        <v>0</v>
      </c>
      <c r="Q617" s="36">
        <f t="shared" si="1078"/>
        <v>0</v>
      </c>
      <c r="R617" s="36">
        <f t="shared" si="1078"/>
        <v>0</v>
      </c>
      <c r="S617" s="36">
        <f t="shared" si="1078"/>
        <v>396614.11220000003</v>
      </c>
      <c r="T617" s="36">
        <f t="shared" si="1078"/>
        <v>30744.591199999999</v>
      </c>
      <c r="U617" s="36">
        <f t="shared" si="1078"/>
        <v>0</v>
      </c>
      <c r="V617" s="36">
        <f t="shared" si="1078"/>
        <v>0</v>
      </c>
      <c r="W617" s="36">
        <f t="shared" si="1078"/>
        <v>0</v>
      </c>
      <c r="X617" s="36">
        <f t="shared" si="1078"/>
        <v>2799.0018</v>
      </c>
      <c r="Y617" s="36">
        <f t="shared" si="1078"/>
        <v>88.857200000000006</v>
      </c>
      <c r="Z617" s="36">
        <f t="shared" si="1078"/>
        <v>0</v>
      </c>
      <c r="AA617" s="36">
        <f t="shared" si="1078"/>
        <v>0</v>
      </c>
      <c r="AB617" s="36">
        <f t="shared" si="1078"/>
        <v>0</v>
      </c>
      <c r="AC617" s="56"/>
      <c r="AD617" s="23"/>
    </row>
    <row r="618" spans="1:30" s="14" customFormat="1">
      <c r="A618" s="87" t="s">
        <v>528</v>
      </c>
      <c r="B618" s="26">
        <v>10243015.51</v>
      </c>
      <c r="C618" s="134">
        <f>ROUND(B618/12,2)</f>
        <v>853584.63</v>
      </c>
      <c r="D618" s="35">
        <v>9.5999999999999992E-3</v>
      </c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>
        <v>0.16420000000000001</v>
      </c>
      <c r="T618" s="35">
        <v>2.1000000000000001E-2</v>
      </c>
      <c r="U618" s="35"/>
      <c r="V618" s="35"/>
      <c r="W618" s="35"/>
      <c r="X618" s="35">
        <v>0.77700000000000002</v>
      </c>
      <c r="Y618" s="35">
        <v>2.8199999999999999E-2</v>
      </c>
      <c r="Z618" s="37"/>
      <c r="AA618" s="37"/>
      <c r="AB618" s="37"/>
      <c r="AC618" s="56"/>
      <c r="AD618" s="23"/>
    </row>
    <row r="619" spans="1:30" s="14" customFormat="1">
      <c r="A619" s="82"/>
      <c r="B619" s="29"/>
      <c r="C619" s="134"/>
      <c r="D619" s="36">
        <f t="shared" ref="D619" si="1079">$C618*D618</f>
        <v>8194.4124479999991</v>
      </c>
      <c r="E619" s="36">
        <f t="shared" ref="E619" si="1080">$C618*E618</f>
        <v>0</v>
      </c>
      <c r="F619" s="36">
        <f t="shared" ref="F619:AB619" si="1081">$C618*F618</f>
        <v>0</v>
      </c>
      <c r="G619" s="36">
        <f t="shared" si="1081"/>
        <v>0</v>
      </c>
      <c r="H619" s="36">
        <f t="shared" si="1081"/>
        <v>0</v>
      </c>
      <c r="I619" s="36">
        <f t="shared" si="1081"/>
        <v>0</v>
      </c>
      <c r="J619" s="36">
        <f t="shared" si="1081"/>
        <v>0</v>
      </c>
      <c r="K619" s="36">
        <f t="shared" si="1081"/>
        <v>0</v>
      </c>
      <c r="L619" s="36">
        <f t="shared" si="1081"/>
        <v>0</v>
      </c>
      <c r="M619" s="36">
        <f t="shared" si="1081"/>
        <v>0</v>
      </c>
      <c r="N619" s="36">
        <f t="shared" si="1081"/>
        <v>0</v>
      </c>
      <c r="O619" s="36">
        <f t="shared" si="1081"/>
        <v>0</v>
      </c>
      <c r="P619" s="36">
        <f t="shared" si="1081"/>
        <v>0</v>
      </c>
      <c r="Q619" s="36">
        <f t="shared" si="1081"/>
        <v>0</v>
      </c>
      <c r="R619" s="36">
        <f t="shared" si="1081"/>
        <v>0</v>
      </c>
      <c r="S619" s="36">
        <f t="shared" si="1081"/>
        <v>140158.596246</v>
      </c>
      <c r="T619" s="36">
        <f t="shared" si="1081"/>
        <v>17925.27723</v>
      </c>
      <c r="U619" s="36">
        <f t="shared" si="1081"/>
        <v>0</v>
      </c>
      <c r="V619" s="36">
        <f t="shared" si="1081"/>
        <v>0</v>
      </c>
      <c r="W619" s="36">
        <f t="shared" si="1081"/>
        <v>0</v>
      </c>
      <c r="X619" s="36">
        <f t="shared" si="1081"/>
        <v>663235.25751000002</v>
      </c>
      <c r="Y619" s="36">
        <f t="shared" si="1081"/>
        <v>24071.086565999998</v>
      </c>
      <c r="Z619" s="36">
        <f t="shared" si="1081"/>
        <v>0</v>
      </c>
      <c r="AA619" s="36">
        <f t="shared" si="1081"/>
        <v>0</v>
      </c>
      <c r="AB619" s="36">
        <f t="shared" si="1081"/>
        <v>0</v>
      </c>
      <c r="AC619" s="56"/>
      <c r="AD619" s="23"/>
    </row>
    <row r="620" spans="1:30" s="14" customFormat="1">
      <c r="A620" s="87" t="s">
        <v>529</v>
      </c>
      <c r="B620" s="26">
        <v>3931480.75</v>
      </c>
      <c r="C620" s="134">
        <f>ROUND(B620/12,2)</f>
        <v>327623.40000000002</v>
      </c>
      <c r="D620" s="35">
        <v>1E-4</v>
      </c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>
        <v>8.7300000000000003E-2</v>
      </c>
      <c r="T620" s="35"/>
      <c r="U620" s="35"/>
      <c r="V620" s="35"/>
      <c r="W620" s="35"/>
      <c r="X620" s="35">
        <v>0.88060000000000005</v>
      </c>
      <c r="Y620" s="35">
        <v>3.2000000000000001E-2</v>
      </c>
      <c r="Z620" s="37"/>
      <c r="AA620" s="37"/>
      <c r="AB620" s="37"/>
      <c r="AC620" s="56"/>
      <c r="AD620" s="23"/>
    </row>
    <row r="621" spans="1:30" s="14" customFormat="1">
      <c r="A621" s="82"/>
      <c r="B621" s="29"/>
      <c r="C621" s="134"/>
      <c r="D621" s="36">
        <f t="shared" ref="D621" si="1082">$C620*D620</f>
        <v>32.762340000000002</v>
      </c>
      <c r="E621" s="36">
        <f t="shared" ref="E621" si="1083">$C620*E620</f>
        <v>0</v>
      </c>
      <c r="F621" s="36">
        <f t="shared" ref="F621:AB621" si="1084">$C620*F620</f>
        <v>0</v>
      </c>
      <c r="G621" s="36">
        <f t="shared" si="1084"/>
        <v>0</v>
      </c>
      <c r="H621" s="36">
        <f t="shared" si="1084"/>
        <v>0</v>
      </c>
      <c r="I621" s="36">
        <f t="shared" si="1084"/>
        <v>0</v>
      </c>
      <c r="J621" s="36">
        <f t="shared" si="1084"/>
        <v>0</v>
      </c>
      <c r="K621" s="36">
        <f t="shared" si="1084"/>
        <v>0</v>
      </c>
      <c r="L621" s="36">
        <f t="shared" si="1084"/>
        <v>0</v>
      </c>
      <c r="M621" s="36">
        <f t="shared" si="1084"/>
        <v>0</v>
      </c>
      <c r="N621" s="36">
        <f t="shared" si="1084"/>
        <v>0</v>
      </c>
      <c r="O621" s="36">
        <f t="shared" si="1084"/>
        <v>0</v>
      </c>
      <c r="P621" s="36">
        <f t="shared" si="1084"/>
        <v>0</v>
      </c>
      <c r="Q621" s="36">
        <f t="shared" si="1084"/>
        <v>0</v>
      </c>
      <c r="R621" s="36">
        <f t="shared" si="1084"/>
        <v>0</v>
      </c>
      <c r="S621" s="36">
        <f t="shared" si="1084"/>
        <v>28601.522820000002</v>
      </c>
      <c r="T621" s="36">
        <f t="shared" si="1084"/>
        <v>0</v>
      </c>
      <c r="U621" s="36">
        <f t="shared" si="1084"/>
        <v>0</v>
      </c>
      <c r="V621" s="36">
        <f t="shared" si="1084"/>
        <v>0</v>
      </c>
      <c r="W621" s="36">
        <f t="shared" si="1084"/>
        <v>0</v>
      </c>
      <c r="X621" s="36">
        <f t="shared" si="1084"/>
        <v>288505.16604000004</v>
      </c>
      <c r="Y621" s="36">
        <f t="shared" si="1084"/>
        <v>10483.9488</v>
      </c>
      <c r="Z621" s="36">
        <f t="shared" si="1084"/>
        <v>0</v>
      </c>
      <c r="AA621" s="36">
        <f t="shared" si="1084"/>
        <v>0</v>
      </c>
      <c r="AB621" s="36">
        <f t="shared" si="1084"/>
        <v>0</v>
      </c>
      <c r="AC621" s="56"/>
      <c r="AD621" s="23"/>
    </row>
    <row r="622" spans="1:30" s="14" customFormat="1">
      <c r="A622" s="87" t="s">
        <v>530</v>
      </c>
      <c r="B622" s="26">
        <v>1397493.39</v>
      </c>
      <c r="C622" s="134">
        <f>ROUND(B622/12,2)</f>
        <v>116457.78</v>
      </c>
      <c r="D622" s="35">
        <v>0</v>
      </c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>
        <v>7.0199999999999999E-2</v>
      </c>
      <c r="T622" s="35"/>
      <c r="U622" s="35"/>
      <c r="V622" s="35"/>
      <c r="W622" s="35"/>
      <c r="X622" s="35">
        <v>0.8972</v>
      </c>
      <c r="Y622" s="35">
        <v>3.2599999999999997E-2</v>
      </c>
      <c r="Z622" s="37"/>
      <c r="AA622" s="37"/>
      <c r="AB622" s="37"/>
      <c r="AC622" s="56"/>
      <c r="AD622" s="23"/>
    </row>
    <row r="623" spans="1:30" s="14" customFormat="1">
      <c r="A623" s="82"/>
      <c r="B623" s="29"/>
      <c r="C623" s="134"/>
      <c r="D623" s="36">
        <f t="shared" ref="D623" si="1085">$C622*D622</f>
        <v>0</v>
      </c>
      <c r="E623" s="36">
        <f t="shared" ref="E623" si="1086">$C622*E622</f>
        <v>0</v>
      </c>
      <c r="F623" s="36">
        <f t="shared" ref="F623:AB623" si="1087">$C622*F622</f>
        <v>0</v>
      </c>
      <c r="G623" s="36">
        <f t="shared" si="1087"/>
        <v>0</v>
      </c>
      <c r="H623" s="36">
        <f t="shared" si="1087"/>
        <v>0</v>
      </c>
      <c r="I623" s="36">
        <f t="shared" si="1087"/>
        <v>0</v>
      </c>
      <c r="J623" s="36">
        <f t="shared" si="1087"/>
        <v>0</v>
      </c>
      <c r="K623" s="36">
        <f t="shared" si="1087"/>
        <v>0</v>
      </c>
      <c r="L623" s="36">
        <f t="shared" si="1087"/>
        <v>0</v>
      </c>
      <c r="M623" s="36">
        <f t="shared" si="1087"/>
        <v>0</v>
      </c>
      <c r="N623" s="36">
        <f t="shared" si="1087"/>
        <v>0</v>
      </c>
      <c r="O623" s="36">
        <f t="shared" si="1087"/>
        <v>0</v>
      </c>
      <c r="P623" s="36">
        <f t="shared" si="1087"/>
        <v>0</v>
      </c>
      <c r="Q623" s="36">
        <f t="shared" si="1087"/>
        <v>0</v>
      </c>
      <c r="R623" s="36">
        <f t="shared" si="1087"/>
        <v>0</v>
      </c>
      <c r="S623" s="36">
        <f t="shared" si="1087"/>
        <v>8175.3361559999994</v>
      </c>
      <c r="T623" s="36">
        <f t="shared" si="1087"/>
        <v>0</v>
      </c>
      <c r="U623" s="36">
        <f t="shared" si="1087"/>
        <v>0</v>
      </c>
      <c r="V623" s="36">
        <f t="shared" si="1087"/>
        <v>0</v>
      </c>
      <c r="W623" s="36">
        <f t="shared" si="1087"/>
        <v>0</v>
      </c>
      <c r="X623" s="36">
        <f t="shared" si="1087"/>
        <v>104485.920216</v>
      </c>
      <c r="Y623" s="36">
        <f t="shared" si="1087"/>
        <v>3796.5236279999995</v>
      </c>
      <c r="Z623" s="36">
        <f t="shared" si="1087"/>
        <v>0</v>
      </c>
      <c r="AA623" s="36">
        <f t="shared" si="1087"/>
        <v>0</v>
      </c>
      <c r="AB623" s="36">
        <f t="shared" si="1087"/>
        <v>0</v>
      </c>
      <c r="AC623" s="56"/>
      <c r="AD623" s="23"/>
    </row>
    <row r="624" spans="1:30" s="14" customFormat="1">
      <c r="A624" s="87" t="s">
        <v>531</v>
      </c>
      <c r="B624" s="26">
        <v>1043769.56</v>
      </c>
      <c r="C624" s="134">
        <f t="shared" si="1051"/>
        <v>86980.800000000003</v>
      </c>
      <c r="D624" s="35">
        <v>0</v>
      </c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>
        <v>6.6000000000000003E-2</v>
      </c>
      <c r="T624" s="35"/>
      <c r="U624" s="35"/>
      <c r="V624" s="35"/>
      <c r="W624" s="35"/>
      <c r="X624" s="35">
        <v>0.90129999999999999</v>
      </c>
      <c r="Y624" s="35">
        <v>3.27E-2</v>
      </c>
      <c r="Z624" s="37"/>
      <c r="AA624" s="37"/>
      <c r="AB624" s="37"/>
      <c r="AC624" s="56"/>
      <c r="AD624" s="23"/>
    </row>
    <row r="625" spans="1:30" s="14" customFormat="1">
      <c r="A625" s="82"/>
      <c r="B625" s="29"/>
      <c r="C625" s="134"/>
      <c r="D625" s="36">
        <f t="shared" ref="D625" si="1088">$C624*D624</f>
        <v>0</v>
      </c>
      <c r="E625" s="36">
        <f t="shared" ref="E625" si="1089">$C624*E624</f>
        <v>0</v>
      </c>
      <c r="F625" s="36">
        <f t="shared" ref="F625:AB625" si="1090">$C624*F624</f>
        <v>0</v>
      </c>
      <c r="G625" s="36">
        <f t="shared" si="1090"/>
        <v>0</v>
      </c>
      <c r="H625" s="36">
        <f t="shared" si="1090"/>
        <v>0</v>
      </c>
      <c r="I625" s="36">
        <f t="shared" si="1090"/>
        <v>0</v>
      </c>
      <c r="J625" s="36">
        <f t="shared" si="1090"/>
        <v>0</v>
      </c>
      <c r="K625" s="36">
        <f t="shared" si="1090"/>
        <v>0</v>
      </c>
      <c r="L625" s="36">
        <f t="shared" si="1090"/>
        <v>0</v>
      </c>
      <c r="M625" s="36">
        <f t="shared" si="1090"/>
        <v>0</v>
      </c>
      <c r="N625" s="36">
        <f t="shared" si="1090"/>
        <v>0</v>
      </c>
      <c r="O625" s="36">
        <f t="shared" si="1090"/>
        <v>0</v>
      </c>
      <c r="P625" s="36">
        <f t="shared" si="1090"/>
        <v>0</v>
      </c>
      <c r="Q625" s="36">
        <f t="shared" si="1090"/>
        <v>0</v>
      </c>
      <c r="R625" s="36">
        <f t="shared" si="1090"/>
        <v>0</v>
      </c>
      <c r="S625" s="36">
        <f t="shared" si="1090"/>
        <v>5740.7328000000007</v>
      </c>
      <c r="T625" s="36">
        <f t="shared" si="1090"/>
        <v>0</v>
      </c>
      <c r="U625" s="36">
        <f t="shared" si="1090"/>
        <v>0</v>
      </c>
      <c r="V625" s="36">
        <f t="shared" si="1090"/>
        <v>0</v>
      </c>
      <c r="W625" s="36">
        <f t="shared" si="1090"/>
        <v>0</v>
      </c>
      <c r="X625" s="36">
        <f t="shared" si="1090"/>
        <v>78395.795039999997</v>
      </c>
      <c r="Y625" s="36">
        <f t="shared" si="1090"/>
        <v>2844.27216</v>
      </c>
      <c r="Z625" s="36">
        <f t="shared" si="1090"/>
        <v>0</v>
      </c>
      <c r="AA625" s="36">
        <f t="shared" si="1090"/>
        <v>0</v>
      </c>
      <c r="AB625" s="36">
        <f t="shared" si="1090"/>
        <v>0</v>
      </c>
      <c r="AC625" s="56"/>
      <c r="AD625" s="23"/>
    </row>
    <row r="626" spans="1:30" s="14" customFormat="1">
      <c r="A626" s="87" t="s">
        <v>532</v>
      </c>
      <c r="B626" s="26">
        <v>3841519.22</v>
      </c>
      <c r="C626" s="134">
        <f>ROUND(B626/12,2)</f>
        <v>320126.59999999998</v>
      </c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>
        <v>5.62E-2</v>
      </c>
      <c r="T626" s="35"/>
      <c r="U626" s="35"/>
      <c r="V626" s="35"/>
      <c r="W626" s="35"/>
      <c r="X626" s="35">
        <v>0.91069999999999995</v>
      </c>
      <c r="Y626" s="35">
        <v>3.3099999999999997E-2</v>
      </c>
      <c r="Z626" s="37"/>
      <c r="AA626" s="37"/>
      <c r="AB626" s="37"/>
      <c r="AC626" s="56"/>
      <c r="AD626" s="23"/>
    </row>
    <row r="627" spans="1:30" s="14" customFormat="1">
      <c r="A627" s="82"/>
      <c r="B627" s="29"/>
      <c r="C627" s="134"/>
      <c r="D627" s="36">
        <f t="shared" ref="D627" si="1091">$C626*D626</f>
        <v>0</v>
      </c>
      <c r="E627" s="36">
        <f t="shared" ref="E627" si="1092">$C626*E626</f>
        <v>0</v>
      </c>
      <c r="F627" s="36">
        <f t="shared" ref="F627:AB627" si="1093">$C626*F626</f>
        <v>0</v>
      </c>
      <c r="G627" s="36">
        <f t="shared" si="1093"/>
        <v>0</v>
      </c>
      <c r="H627" s="36">
        <f t="shared" si="1093"/>
        <v>0</v>
      </c>
      <c r="I627" s="36">
        <f t="shared" si="1093"/>
        <v>0</v>
      </c>
      <c r="J627" s="36">
        <f t="shared" si="1093"/>
        <v>0</v>
      </c>
      <c r="K627" s="36">
        <f t="shared" si="1093"/>
        <v>0</v>
      </c>
      <c r="L627" s="36">
        <f t="shared" si="1093"/>
        <v>0</v>
      </c>
      <c r="M627" s="36">
        <f t="shared" si="1093"/>
        <v>0</v>
      </c>
      <c r="N627" s="36">
        <f t="shared" si="1093"/>
        <v>0</v>
      </c>
      <c r="O627" s="36">
        <f t="shared" si="1093"/>
        <v>0</v>
      </c>
      <c r="P627" s="36">
        <f t="shared" si="1093"/>
        <v>0</v>
      </c>
      <c r="Q627" s="36">
        <f t="shared" si="1093"/>
        <v>0</v>
      </c>
      <c r="R627" s="36">
        <f t="shared" si="1093"/>
        <v>0</v>
      </c>
      <c r="S627" s="36">
        <f t="shared" si="1093"/>
        <v>17991.11492</v>
      </c>
      <c r="T627" s="36">
        <f t="shared" si="1093"/>
        <v>0</v>
      </c>
      <c r="U627" s="36">
        <f t="shared" si="1093"/>
        <v>0</v>
      </c>
      <c r="V627" s="36">
        <f t="shared" si="1093"/>
        <v>0</v>
      </c>
      <c r="W627" s="36">
        <f t="shared" si="1093"/>
        <v>0</v>
      </c>
      <c r="X627" s="36">
        <f t="shared" si="1093"/>
        <v>291539.29461999994</v>
      </c>
      <c r="Y627" s="36">
        <f t="shared" si="1093"/>
        <v>10596.190459999998</v>
      </c>
      <c r="Z627" s="36">
        <f t="shared" si="1093"/>
        <v>0</v>
      </c>
      <c r="AA627" s="36">
        <f t="shared" si="1093"/>
        <v>0</v>
      </c>
      <c r="AB627" s="36">
        <f t="shared" si="1093"/>
        <v>0</v>
      </c>
      <c r="AC627" s="56"/>
      <c r="AD627" s="23"/>
    </row>
    <row r="628" spans="1:30" s="14" customFormat="1">
      <c r="A628" s="87" t="s">
        <v>533</v>
      </c>
      <c r="B628" s="26">
        <v>4060222.57</v>
      </c>
      <c r="C628" s="134">
        <f t="shared" si="1051"/>
        <v>338351.88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>
        <v>4.53E-2</v>
      </c>
      <c r="T628" s="35"/>
      <c r="U628" s="35"/>
      <c r="V628" s="35"/>
      <c r="W628" s="35"/>
      <c r="X628" s="35">
        <v>0.92130000000000001</v>
      </c>
      <c r="Y628" s="35">
        <v>3.3399999999999999E-2</v>
      </c>
      <c r="Z628" s="37"/>
      <c r="AA628" s="37"/>
      <c r="AB628" s="37"/>
      <c r="AC628" s="56"/>
      <c r="AD628" s="23"/>
    </row>
    <row r="629" spans="1:30" s="14" customFormat="1">
      <c r="A629" s="82"/>
      <c r="B629" s="29"/>
      <c r="C629" s="134"/>
      <c r="D629" s="36">
        <f t="shared" ref="D629" si="1094">$C628*D628</f>
        <v>0</v>
      </c>
      <c r="E629" s="36">
        <f t="shared" ref="E629" si="1095">$C628*E628</f>
        <v>0</v>
      </c>
      <c r="F629" s="36">
        <f t="shared" ref="F629:AB629" si="1096">$C628*F628</f>
        <v>0</v>
      </c>
      <c r="G629" s="36">
        <f t="shared" si="1096"/>
        <v>0</v>
      </c>
      <c r="H629" s="36">
        <f t="shared" si="1096"/>
        <v>0</v>
      </c>
      <c r="I629" s="36">
        <f t="shared" si="1096"/>
        <v>0</v>
      </c>
      <c r="J629" s="36">
        <f t="shared" si="1096"/>
        <v>0</v>
      </c>
      <c r="K629" s="36">
        <f t="shared" si="1096"/>
        <v>0</v>
      </c>
      <c r="L629" s="36">
        <f t="shared" si="1096"/>
        <v>0</v>
      </c>
      <c r="M629" s="36">
        <f t="shared" si="1096"/>
        <v>0</v>
      </c>
      <c r="N629" s="36">
        <f t="shared" si="1096"/>
        <v>0</v>
      </c>
      <c r="O629" s="36">
        <f t="shared" si="1096"/>
        <v>0</v>
      </c>
      <c r="P629" s="36">
        <f t="shared" si="1096"/>
        <v>0</v>
      </c>
      <c r="Q629" s="36">
        <f t="shared" si="1096"/>
        <v>0</v>
      </c>
      <c r="R629" s="36">
        <f t="shared" si="1096"/>
        <v>0</v>
      </c>
      <c r="S629" s="36">
        <f t="shared" si="1096"/>
        <v>15327.340164000001</v>
      </c>
      <c r="T629" s="36">
        <f t="shared" si="1096"/>
        <v>0</v>
      </c>
      <c r="U629" s="36">
        <f t="shared" si="1096"/>
        <v>0</v>
      </c>
      <c r="V629" s="36">
        <f t="shared" si="1096"/>
        <v>0</v>
      </c>
      <c r="W629" s="36">
        <f t="shared" si="1096"/>
        <v>0</v>
      </c>
      <c r="X629" s="36">
        <f t="shared" si="1096"/>
        <v>311723.58704399999</v>
      </c>
      <c r="Y629" s="36">
        <f t="shared" si="1096"/>
        <v>11300.952792</v>
      </c>
      <c r="Z629" s="36">
        <f t="shared" si="1096"/>
        <v>0</v>
      </c>
      <c r="AA629" s="36">
        <f t="shared" si="1096"/>
        <v>0</v>
      </c>
      <c r="AB629" s="36">
        <f t="shared" si="1096"/>
        <v>0</v>
      </c>
      <c r="AC629" s="56"/>
      <c r="AD629" s="23"/>
    </row>
    <row r="630" spans="1:30" s="14" customFormat="1">
      <c r="A630" s="87" t="s">
        <v>534</v>
      </c>
      <c r="B630" s="26">
        <v>3969168.16</v>
      </c>
      <c r="C630" s="134">
        <f>ROUND(B630/12,2)</f>
        <v>330764.01</v>
      </c>
      <c r="D630" s="35">
        <v>2.9999999999999997E-4</v>
      </c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>
        <v>0.1115</v>
      </c>
      <c r="T630" s="35"/>
      <c r="U630" s="35"/>
      <c r="V630" s="35"/>
      <c r="W630" s="35"/>
      <c r="X630" s="35">
        <v>0.85709999999999997</v>
      </c>
      <c r="Y630" s="35">
        <v>3.1099999999999999E-2</v>
      </c>
      <c r="Z630" s="37"/>
      <c r="AA630" s="37"/>
      <c r="AB630" s="37"/>
      <c r="AC630" s="56"/>
      <c r="AD630" s="23"/>
    </row>
    <row r="631" spans="1:30" s="14" customFormat="1">
      <c r="A631" s="82"/>
      <c r="B631" s="29"/>
      <c r="C631" s="134"/>
      <c r="D631" s="36">
        <f t="shared" ref="D631" si="1097">$C630*D630</f>
        <v>99.229202999999998</v>
      </c>
      <c r="E631" s="36">
        <f t="shared" ref="E631" si="1098">$C630*E630</f>
        <v>0</v>
      </c>
      <c r="F631" s="36">
        <f t="shared" ref="F631:AB631" si="1099">$C630*F630</f>
        <v>0</v>
      </c>
      <c r="G631" s="36">
        <f t="shared" si="1099"/>
        <v>0</v>
      </c>
      <c r="H631" s="36">
        <f t="shared" si="1099"/>
        <v>0</v>
      </c>
      <c r="I631" s="36">
        <f t="shared" si="1099"/>
        <v>0</v>
      </c>
      <c r="J631" s="36">
        <f t="shared" si="1099"/>
        <v>0</v>
      </c>
      <c r="K631" s="36">
        <f t="shared" si="1099"/>
        <v>0</v>
      </c>
      <c r="L631" s="36">
        <f t="shared" si="1099"/>
        <v>0</v>
      </c>
      <c r="M631" s="36">
        <f t="shared" si="1099"/>
        <v>0</v>
      </c>
      <c r="N631" s="36">
        <f t="shared" si="1099"/>
        <v>0</v>
      </c>
      <c r="O631" s="36">
        <f t="shared" si="1099"/>
        <v>0</v>
      </c>
      <c r="P631" s="36">
        <f t="shared" si="1099"/>
        <v>0</v>
      </c>
      <c r="Q631" s="36">
        <f t="shared" si="1099"/>
        <v>0</v>
      </c>
      <c r="R631" s="36">
        <f t="shared" si="1099"/>
        <v>0</v>
      </c>
      <c r="S631" s="36">
        <f t="shared" si="1099"/>
        <v>36880.187115000001</v>
      </c>
      <c r="T631" s="36">
        <f t="shared" si="1099"/>
        <v>0</v>
      </c>
      <c r="U631" s="36">
        <f t="shared" si="1099"/>
        <v>0</v>
      </c>
      <c r="V631" s="36">
        <f t="shared" si="1099"/>
        <v>0</v>
      </c>
      <c r="W631" s="36">
        <f t="shared" si="1099"/>
        <v>0</v>
      </c>
      <c r="X631" s="36">
        <f t="shared" si="1099"/>
        <v>283497.832971</v>
      </c>
      <c r="Y631" s="36">
        <f t="shared" si="1099"/>
        <v>10286.760711000001</v>
      </c>
      <c r="Z631" s="36">
        <f t="shared" si="1099"/>
        <v>0</v>
      </c>
      <c r="AA631" s="36">
        <f t="shared" si="1099"/>
        <v>0</v>
      </c>
      <c r="AB631" s="36">
        <f t="shared" si="1099"/>
        <v>0</v>
      </c>
      <c r="AC631" s="56"/>
      <c r="AD631" s="23"/>
    </row>
    <row r="632" spans="1:30" s="14" customFormat="1">
      <c r="A632" s="87" t="s">
        <v>535</v>
      </c>
      <c r="B632" s="26">
        <v>1407390.18</v>
      </c>
      <c r="C632" s="134">
        <f t="shared" si="1051"/>
        <v>117282.52</v>
      </c>
      <c r="D632" s="35">
        <v>1E-4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>
        <v>8.3199999999999996E-2</v>
      </c>
      <c r="T632" s="35"/>
      <c r="U632" s="35"/>
      <c r="V632" s="35"/>
      <c r="W632" s="35"/>
      <c r="X632" s="35">
        <v>0.88460000000000005</v>
      </c>
      <c r="Y632" s="35">
        <v>3.2099999999999997E-2</v>
      </c>
      <c r="Z632" s="37"/>
      <c r="AA632" s="37"/>
      <c r="AB632" s="37"/>
      <c r="AC632" s="56"/>
      <c r="AD632" s="23"/>
    </row>
    <row r="633" spans="1:30" s="14" customFormat="1">
      <c r="A633" s="82"/>
      <c r="B633" s="29"/>
      <c r="C633" s="134"/>
      <c r="D633" s="36">
        <f t="shared" ref="D633" si="1100">$C632*D632</f>
        <v>11.728252000000001</v>
      </c>
      <c r="E633" s="36">
        <f t="shared" ref="E633" si="1101">$C632*E632</f>
        <v>0</v>
      </c>
      <c r="F633" s="36">
        <f t="shared" ref="F633:AB633" si="1102">$C632*F632</f>
        <v>0</v>
      </c>
      <c r="G633" s="36">
        <f t="shared" si="1102"/>
        <v>0</v>
      </c>
      <c r="H633" s="36">
        <f t="shared" si="1102"/>
        <v>0</v>
      </c>
      <c r="I633" s="36">
        <f t="shared" si="1102"/>
        <v>0</v>
      </c>
      <c r="J633" s="36">
        <f t="shared" si="1102"/>
        <v>0</v>
      </c>
      <c r="K633" s="36">
        <f t="shared" si="1102"/>
        <v>0</v>
      </c>
      <c r="L633" s="36">
        <f t="shared" si="1102"/>
        <v>0</v>
      </c>
      <c r="M633" s="36">
        <f t="shared" si="1102"/>
        <v>0</v>
      </c>
      <c r="N633" s="36">
        <f t="shared" si="1102"/>
        <v>0</v>
      </c>
      <c r="O633" s="36">
        <f t="shared" si="1102"/>
        <v>0</v>
      </c>
      <c r="P633" s="36">
        <f t="shared" si="1102"/>
        <v>0</v>
      </c>
      <c r="Q633" s="36">
        <f t="shared" si="1102"/>
        <v>0</v>
      </c>
      <c r="R633" s="36">
        <f t="shared" si="1102"/>
        <v>0</v>
      </c>
      <c r="S633" s="36">
        <f t="shared" si="1102"/>
        <v>9757.9056639999999</v>
      </c>
      <c r="T633" s="36">
        <f t="shared" si="1102"/>
        <v>0</v>
      </c>
      <c r="U633" s="36">
        <f t="shared" si="1102"/>
        <v>0</v>
      </c>
      <c r="V633" s="36">
        <f t="shared" si="1102"/>
        <v>0</v>
      </c>
      <c r="W633" s="36">
        <f t="shared" si="1102"/>
        <v>0</v>
      </c>
      <c r="X633" s="36">
        <f t="shared" si="1102"/>
        <v>103748.11719200001</v>
      </c>
      <c r="Y633" s="36">
        <f t="shared" si="1102"/>
        <v>3764.7688919999996</v>
      </c>
      <c r="Z633" s="36">
        <f t="shared" si="1102"/>
        <v>0</v>
      </c>
      <c r="AA633" s="36">
        <f t="shared" si="1102"/>
        <v>0</v>
      </c>
      <c r="AB633" s="36">
        <f t="shared" si="1102"/>
        <v>0</v>
      </c>
      <c r="AC633" s="56"/>
      <c r="AD633" s="23"/>
    </row>
    <row r="634" spans="1:30" s="14" customFormat="1">
      <c r="A634" s="87" t="s">
        <v>536</v>
      </c>
      <c r="B634" s="26">
        <v>1043769.56</v>
      </c>
      <c r="C634" s="134">
        <f t="shared" si="1051"/>
        <v>86980.800000000003</v>
      </c>
      <c r="D634" s="35">
        <v>1E-4</v>
      </c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>
        <v>8.3199999999999996E-2</v>
      </c>
      <c r="T634" s="35"/>
      <c r="U634" s="35"/>
      <c r="V634" s="35"/>
      <c r="W634" s="35"/>
      <c r="X634" s="35">
        <v>0.88460000000000005</v>
      </c>
      <c r="Y634" s="35">
        <v>3.2099999999999997E-2</v>
      </c>
      <c r="Z634" s="37"/>
      <c r="AA634" s="37"/>
      <c r="AB634" s="37"/>
      <c r="AC634" s="56"/>
      <c r="AD634" s="23"/>
    </row>
    <row r="635" spans="1:30" s="14" customFormat="1">
      <c r="A635" s="82"/>
      <c r="B635" s="29"/>
      <c r="C635" s="134"/>
      <c r="D635" s="36">
        <f t="shared" ref="D635" si="1103">$C634*D634</f>
        <v>8.6980800000000009</v>
      </c>
      <c r="E635" s="36">
        <f t="shared" ref="E635" si="1104">$C634*E634</f>
        <v>0</v>
      </c>
      <c r="F635" s="36">
        <f t="shared" ref="F635:AB635" si="1105">$C634*F634</f>
        <v>0</v>
      </c>
      <c r="G635" s="36">
        <f t="shared" si="1105"/>
        <v>0</v>
      </c>
      <c r="H635" s="36">
        <f t="shared" si="1105"/>
        <v>0</v>
      </c>
      <c r="I635" s="36">
        <f t="shared" si="1105"/>
        <v>0</v>
      </c>
      <c r="J635" s="36">
        <f t="shared" si="1105"/>
        <v>0</v>
      </c>
      <c r="K635" s="36">
        <f t="shared" si="1105"/>
        <v>0</v>
      </c>
      <c r="L635" s="36">
        <f t="shared" si="1105"/>
        <v>0</v>
      </c>
      <c r="M635" s="36">
        <f t="shared" si="1105"/>
        <v>0</v>
      </c>
      <c r="N635" s="36">
        <f t="shared" si="1105"/>
        <v>0</v>
      </c>
      <c r="O635" s="36">
        <f t="shared" si="1105"/>
        <v>0</v>
      </c>
      <c r="P635" s="36">
        <f t="shared" si="1105"/>
        <v>0</v>
      </c>
      <c r="Q635" s="36">
        <f t="shared" si="1105"/>
        <v>0</v>
      </c>
      <c r="R635" s="36">
        <f t="shared" si="1105"/>
        <v>0</v>
      </c>
      <c r="S635" s="36">
        <f t="shared" si="1105"/>
        <v>7236.8025600000001</v>
      </c>
      <c r="T635" s="36">
        <f t="shared" si="1105"/>
        <v>0</v>
      </c>
      <c r="U635" s="36">
        <f t="shared" si="1105"/>
        <v>0</v>
      </c>
      <c r="V635" s="36">
        <f t="shared" si="1105"/>
        <v>0</v>
      </c>
      <c r="W635" s="36">
        <f t="shared" si="1105"/>
        <v>0</v>
      </c>
      <c r="X635" s="36">
        <f t="shared" si="1105"/>
        <v>76943.215680000008</v>
      </c>
      <c r="Y635" s="36">
        <f t="shared" si="1105"/>
        <v>2792.0836799999997</v>
      </c>
      <c r="Z635" s="36">
        <f t="shared" si="1105"/>
        <v>0</v>
      </c>
      <c r="AA635" s="36">
        <f t="shared" si="1105"/>
        <v>0</v>
      </c>
      <c r="AB635" s="36">
        <f t="shared" si="1105"/>
        <v>0</v>
      </c>
      <c r="AC635" s="56"/>
      <c r="AD635" s="23"/>
    </row>
    <row r="636" spans="1:30" s="14" customFormat="1">
      <c r="A636" s="87" t="s">
        <v>537</v>
      </c>
      <c r="B636" s="26">
        <v>346214.05</v>
      </c>
      <c r="C636" s="134">
        <f t="shared" si="1051"/>
        <v>28851.17</v>
      </c>
      <c r="D636" s="35">
        <v>0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>
        <v>6.7100000000000007E-2</v>
      </c>
      <c r="T636" s="35"/>
      <c r="U636" s="35"/>
      <c r="V636" s="35"/>
      <c r="W636" s="35"/>
      <c r="X636" s="35">
        <v>0.9002</v>
      </c>
      <c r="Y636" s="35">
        <v>3.27E-2</v>
      </c>
      <c r="Z636" s="37"/>
      <c r="AA636" s="37"/>
      <c r="AB636" s="37"/>
      <c r="AC636" s="56"/>
      <c r="AD636" s="23"/>
    </row>
    <row r="637" spans="1:30" s="14" customFormat="1">
      <c r="A637" s="82"/>
      <c r="B637" s="29"/>
      <c r="C637" s="134"/>
      <c r="D637" s="36">
        <f t="shared" ref="D637" si="1106">$C636*D636</f>
        <v>0</v>
      </c>
      <c r="E637" s="36">
        <f t="shared" ref="E637" si="1107">$C636*E636</f>
        <v>0</v>
      </c>
      <c r="F637" s="36">
        <f t="shared" ref="F637:AB637" si="1108">$C636*F636</f>
        <v>0</v>
      </c>
      <c r="G637" s="36">
        <f t="shared" si="1108"/>
        <v>0</v>
      </c>
      <c r="H637" s="36">
        <f t="shared" si="1108"/>
        <v>0</v>
      </c>
      <c r="I637" s="36">
        <f t="shared" si="1108"/>
        <v>0</v>
      </c>
      <c r="J637" s="36">
        <f t="shared" si="1108"/>
        <v>0</v>
      </c>
      <c r="K637" s="36">
        <f t="shared" si="1108"/>
        <v>0</v>
      </c>
      <c r="L637" s="36">
        <f t="shared" si="1108"/>
        <v>0</v>
      </c>
      <c r="M637" s="36">
        <f t="shared" si="1108"/>
        <v>0</v>
      </c>
      <c r="N637" s="36">
        <f t="shared" si="1108"/>
        <v>0</v>
      </c>
      <c r="O637" s="36">
        <f t="shared" si="1108"/>
        <v>0</v>
      </c>
      <c r="P637" s="36">
        <f t="shared" si="1108"/>
        <v>0</v>
      </c>
      <c r="Q637" s="36">
        <f t="shared" si="1108"/>
        <v>0</v>
      </c>
      <c r="R637" s="36">
        <f t="shared" si="1108"/>
        <v>0</v>
      </c>
      <c r="S637" s="36">
        <f t="shared" si="1108"/>
        <v>1935.913507</v>
      </c>
      <c r="T637" s="36">
        <f t="shared" si="1108"/>
        <v>0</v>
      </c>
      <c r="U637" s="36">
        <f t="shared" si="1108"/>
        <v>0</v>
      </c>
      <c r="V637" s="36">
        <f t="shared" si="1108"/>
        <v>0</v>
      </c>
      <c r="W637" s="36">
        <f t="shared" si="1108"/>
        <v>0</v>
      </c>
      <c r="X637" s="36">
        <f t="shared" si="1108"/>
        <v>25971.823234</v>
      </c>
      <c r="Y637" s="36">
        <f t="shared" si="1108"/>
        <v>943.43325899999991</v>
      </c>
      <c r="Z637" s="36">
        <f t="shared" si="1108"/>
        <v>0</v>
      </c>
      <c r="AA637" s="36">
        <f t="shared" si="1108"/>
        <v>0</v>
      </c>
      <c r="AB637" s="36">
        <f t="shared" si="1108"/>
        <v>0</v>
      </c>
      <c r="AC637" s="56"/>
      <c r="AD637" s="23"/>
    </row>
    <row r="638" spans="1:30" s="14" customFormat="1">
      <c r="A638" s="87" t="s">
        <v>538</v>
      </c>
      <c r="B638" s="26">
        <v>3495364.59</v>
      </c>
      <c r="C638" s="134">
        <f t="shared" si="1051"/>
        <v>291280.38</v>
      </c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>
        <v>6.0499999999999998E-2</v>
      </c>
      <c r="T638" s="35"/>
      <c r="U638" s="35"/>
      <c r="V638" s="35"/>
      <c r="W638" s="35"/>
      <c r="X638" s="35">
        <v>0.90659999999999996</v>
      </c>
      <c r="Y638" s="35">
        <v>3.2899999999999999E-2</v>
      </c>
      <c r="Z638" s="37"/>
      <c r="AA638" s="37"/>
      <c r="AB638" s="37"/>
      <c r="AC638" s="56"/>
      <c r="AD638" s="23"/>
    </row>
    <row r="639" spans="1:30" s="14" customFormat="1">
      <c r="A639" s="82"/>
      <c r="B639" s="29"/>
      <c r="C639" s="134"/>
      <c r="D639" s="36">
        <f t="shared" ref="D639" si="1109">$C638*D638</f>
        <v>0</v>
      </c>
      <c r="E639" s="36">
        <f t="shared" ref="E639" si="1110">$C638*E638</f>
        <v>0</v>
      </c>
      <c r="F639" s="36">
        <f t="shared" ref="F639:AB639" si="1111">$C638*F638</f>
        <v>0</v>
      </c>
      <c r="G639" s="36">
        <f t="shared" si="1111"/>
        <v>0</v>
      </c>
      <c r="H639" s="36">
        <f t="shared" si="1111"/>
        <v>0</v>
      </c>
      <c r="I639" s="36">
        <f t="shared" si="1111"/>
        <v>0</v>
      </c>
      <c r="J639" s="36">
        <f t="shared" si="1111"/>
        <v>0</v>
      </c>
      <c r="K639" s="36">
        <f t="shared" si="1111"/>
        <v>0</v>
      </c>
      <c r="L639" s="36">
        <f t="shared" si="1111"/>
        <v>0</v>
      </c>
      <c r="M639" s="36">
        <f t="shared" si="1111"/>
        <v>0</v>
      </c>
      <c r="N639" s="36">
        <f t="shared" si="1111"/>
        <v>0</v>
      </c>
      <c r="O639" s="36">
        <f t="shared" si="1111"/>
        <v>0</v>
      </c>
      <c r="P639" s="36">
        <f t="shared" si="1111"/>
        <v>0</v>
      </c>
      <c r="Q639" s="36">
        <f t="shared" si="1111"/>
        <v>0</v>
      </c>
      <c r="R639" s="36">
        <f t="shared" si="1111"/>
        <v>0</v>
      </c>
      <c r="S639" s="36">
        <f t="shared" si="1111"/>
        <v>17622.46299</v>
      </c>
      <c r="T639" s="36">
        <f t="shared" si="1111"/>
        <v>0</v>
      </c>
      <c r="U639" s="36">
        <f t="shared" si="1111"/>
        <v>0</v>
      </c>
      <c r="V639" s="36">
        <f t="shared" si="1111"/>
        <v>0</v>
      </c>
      <c r="W639" s="36">
        <f t="shared" si="1111"/>
        <v>0</v>
      </c>
      <c r="X639" s="36">
        <f t="shared" si="1111"/>
        <v>264074.79250799998</v>
      </c>
      <c r="Y639" s="36">
        <f t="shared" si="1111"/>
        <v>9583.1245020000006</v>
      </c>
      <c r="Z639" s="36">
        <f t="shared" si="1111"/>
        <v>0</v>
      </c>
      <c r="AA639" s="36">
        <f t="shared" si="1111"/>
        <v>0</v>
      </c>
      <c r="AB639" s="36">
        <f t="shared" si="1111"/>
        <v>0</v>
      </c>
      <c r="AC639" s="56"/>
      <c r="AD639" s="23"/>
    </row>
    <row r="640" spans="1:30" s="14" customFormat="1">
      <c r="A640" s="87" t="s">
        <v>539</v>
      </c>
      <c r="B640" s="26">
        <v>4064283.02</v>
      </c>
      <c r="C640" s="134">
        <f t="shared" si="1051"/>
        <v>338690.25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>
        <v>4.1000000000000002E-2</v>
      </c>
      <c r="T640" s="35"/>
      <c r="U640" s="35"/>
      <c r="V640" s="35"/>
      <c r="W640" s="35"/>
      <c r="X640" s="35">
        <v>0.9254</v>
      </c>
      <c r="Y640" s="35">
        <v>3.3599999999999998E-2</v>
      </c>
      <c r="Z640" s="37"/>
      <c r="AA640" s="37"/>
      <c r="AB640" s="37"/>
      <c r="AC640" s="56"/>
      <c r="AD640" s="23"/>
    </row>
    <row r="641" spans="1:30" s="14" customFormat="1">
      <c r="A641" s="82"/>
      <c r="B641" s="29"/>
      <c r="C641" s="134"/>
      <c r="D641" s="36">
        <f t="shared" ref="D641" si="1112">$C640*D640</f>
        <v>0</v>
      </c>
      <c r="E641" s="36">
        <f t="shared" ref="E641" si="1113">$C640*E640</f>
        <v>0</v>
      </c>
      <c r="F641" s="36">
        <f t="shared" ref="F641:AB641" si="1114">$C640*F640</f>
        <v>0</v>
      </c>
      <c r="G641" s="36">
        <f t="shared" si="1114"/>
        <v>0</v>
      </c>
      <c r="H641" s="36">
        <f t="shared" si="1114"/>
        <v>0</v>
      </c>
      <c r="I641" s="36">
        <f t="shared" si="1114"/>
        <v>0</v>
      </c>
      <c r="J641" s="36">
        <f t="shared" si="1114"/>
        <v>0</v>
      </c>
      <c r="K641" s="36">
        <f t="shared" si="1114"/>
        <v>0</v>
      </c>
      <c r="L641" s="36">
        <f t="shared" si="1114"/>
        <v>0</v>
      </c>
      <c r="M641" s="36">
        <f t="shared" si="1114"/>
        <v>0</v>
      </c>
      <c r="N641" s="36">
        <f t="shared" si="1114"/>
        <v>0</v>
      </c>
      <c r="O641" s="36">
        <f t="shared" si="1114"/>
        <v>0</v>
      </c>
      <c r="P641" s="36">
        <f t="shared" si="1114"/>
        <v>0</v>
      </c>
      <c r="Q641" s="36">
        <f t="shared" si="1114"/>
        <v>0</v>
      </c>
      <c r="R641" s="36">
        <f t="shared" si="1114"/>
        <v>0</v>
      </c>
      <c r="S641" s="36">
        <f t="shared" si="1114"/>
        <v>13886.30025</v>
      </c>
      <c r="T641" s="36">
        <f t="shared" si="1114"/>
        <v>0</v>
      </c>
      <c r="U641" s="36">
        <f t="shared" si="1114"/>
        <v>0</v>
      </c>
      <c r="V641" s="36">
        <f t="shared" si="1114"/>
        <v>0</v>
      </c>
      <c r="W641" s="36">
        <f t="shared" si="1114"/>
        <v>0</v>
      </c>
      <c r="X641" s="36">
        <f t="shared" si="1114"/>
        <v>313423.95734999998</v>
      </c>
      <c r="Y641" s="36">
        <f t="shared" si="1114"/>
        <v>11379.992399999999</v>
      </c>
      <c r="Z641" s="36">
        <f t="shared" si="1114"/>
        <v>0</v>
      </c>
      <c r="AA641" s="36">
        <f t="shared" si="1114"/>
        <v>0</v>
      </c>
      <c r="AB641" s="36">
        <f t="shared" si="1114"/>
        <v>0</v>
      </c>
      <c r="AC641" s="56"/>
      <c r="AD641" s="23"/>
    </row>
    <row r="642" spans="1:30" s="14" customFormat="1">
      <c r="A642" s="87" t="s">
        <v>540</v>
      </c>
      <c r="B642" s="26">
        <v>1652460.97</v>
      </c>
      <c r="C642" s="134">
        <f>ROUND(B642/12,2)</f>
        <v>137705.07999999999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>
        <v>0.9677</v>
      </c>
      <c r="Y642" s="35"/>
      <c r="Z642" s="37">
        <v>3.2300000000000002E-2</v>
      </c>
      <c r="AA642" s="37"/>
      <c r="AB642" s="37"/>
      <c r="AC642" s="56"/>
      <c r="AD642" s="23"/>
    </row>
    <row r="643" spans="1:30" s="14" customFormat="1">
      <c r="A643" s="82"/>
      <c r="B643" s="29"/>
      <c r="C643" s="134"/>
      <c r="D643" s="36">
        <f t="shared" ref="D643" si="1115">$C642*D642</f>
        <v>0</v>
      </c>
      <c r="E643" s="36">
        <f t="shared" ref="E643" si="1116">$C642*E642</f>
        <v>0</v>
      </c>
      <c r="F643" s="36">
        <f t="shared" ref="F643:AB643" si="1117">$C642*F642</f>
        <v>0</v>
      </c>
      <c r="G643" s="36">
        <f t="shared" si="1117"/>
        <v>0</v>
      </c>
      <c r="H643" s="36">
        <f t="shared" si="1117"/>
        <v>0</v>
      </c>
      <c r="I643" s="36">
        <f t="shared" si="1117"/>
        <v>0</v>
      </c>
      <c r="J643" s="36">
        <f t="shared" si="1117"/>
        <v>0</v>
      </c>
      <c r="K643" s="36">
        <f t="shared" si="1117"/>
        <v>0</v>
      </c>
      <c r="L643" s="36">
        <f t="shared" si="1117"/>
        <v>0</v>
      </c>
      <c r="M643" s="36">
        <f t="shared" si="1117"/>
        <v>0</v>
      </c>
      <c r="N643" s="36">
        <f t="shared" si="1117"/>
        <v>0</v>
      </c>
      <c r="O643" s="36">
        <f t="shared" si="1117"/>
        <v>0</v>
      </c>
      <c r="P643" s="36">
        <f t="shared" si="1117"/>
        <v>0</v>
      </c>
      <c r="Q643" s="36">
        <f t="shared" si="1117"/>
        <v>0</v>
      </c>
      <c r="R643" s="36">
        <f t="shared" si="1117"/>
        <v>0</v>
      </c>
      <c r="S643" s="36">
        <f t="shared" si="1117"/>
        <v>0</v>
      </c>
      <c r="T643" s="36">
        <f t="shared" si="1117"/>
        <v>0</v>
      </c>
      <c r="U643" s="36">
        <f t="shared" si="1117"/>
        <v>0</v>
      </c>
      <c r="V643" s="36">
        <f t="shared" si="1117"/>
        <v>0</v>
      </c>
      <c r="W643" s="36">
        <f t="shared" si="1117"/>
        <v>0</v>
      </c>
      <c r="X643" s="36">
        <f t="shared" si="1117"/>
        <v>133257.20591599998</v>
      </c>
      <c r="Y643" s="36">
        <f t="shared" si="1117"/>
        <v>0</v>
      </c>
      <c r="Z643" s="36">
        <f t="shared" si="1117"/>
        <v>4447.874084</v>
      </c>
      <c r="AA643" s="36">
        <f t="shared" si="1117"/>
        <v>0</v>
      </c>
      <c r="AB643" s="36">
        <f t="shared" si="1117"/>
        <v>0</v>
      </c>
      <c r="AC643" s="56"/>
      <c r="AD643" s="23"/>
    </row>
    <row r="644" spans="1:30" s="14" customFormat="1">
      <c r="A644" s="87" t="s">
        <v>554</v>
      </c>
      <c r="B644" s="26">
        <v>15777723.050000001</v>
      </c>
      <c r="C644" s="134">
        <f t="shared" si="1051"/>
        <v>1314810.25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>
        <v>0.96499999999999997</v>
      </c>
      <c r="Y644" s="35">
        <v>3.5000000000000003E-2</v>
      </c>
      <c r="Z644" s="37"/>
      <c r="AA644" s="37"/>
      <c r="AB644" s="37"/>
      <c r="AC644" s="56"/>
      <c r="AD644" s="23"/>
    </row>
    <row r="645" spans="1:30" s="14" customFormat="1">
      <c r="A645" s="82"/>
      <c r="B645" s="29"/>
      <c r="C645" s="134"/>
      <c r="D645" s="36">
        <f t="shared" ref="D645" si="1118">$C644*D644</f>
        <v>0</v>
      </c>
      <c r="E645" s="36">
        <f t="shared" ref="E645" si="1119">$C644*E644</f>
        <v>0</v>
      </c>
      <c r="F645" s="36">
        <f t="shared" ref="F645:AB645" si="1120">$C644*F644</f>
        <v>0</v>
      </c>
      <c r="G645" s="36">
        <f t="shared" si="1120"/>
        <v>0</v>
      </c>
      <c r="H645" s="36">
        <f t="shared" si="1120"/>
        <v>0</v>
      </c>
      <c r="I645" s="36">
        <f t="shared" si="1120"/>
        <v>0</v>
      </c>
      <c r="J645" s="36">
        <f t="shared" si="1120"/>
        <v>0</v>
      </c>
      <c r="K645" s="36">
        <f t="shared" si="1120"/>
        <v>0</v>
      </c>
      <c r="L645" s="36">
        <f t="shared" si="1120"/>
        <v>0</v>
      </c>
      <c r="M645" s="36">
        <f t="shared" si="1120"/>
        <v>0</v>
      </c>
      <c r="N645" s="36">
        <f t="shared" si="1120"/>
        <v>0</v>
      </c>
      <c r="O645" s="36">
        <f t="shared" si="1120"/>
        <v>0</v>
      </c>
      <c r="P645" s="36">
        <f t="shared" si="1120"/>
        <v>0</v>
      </c>
      <c r="Q645" s="36">
        <f t="shared" si="1120"/>
        <v>0</v>
      </c>
      <c r="R645" s="36">
        <f t="shared" si="1120"/>
        <v>0</v>
      </c>
      <c r="S645" s="36">
        <f t="shared" si="1120"/>
        <v>0</v>
      </c>
      <c r="T645" s="36">
        <f t="shared" si="1120"/>
        <v>0</v>
      </c>
      <c r="U645" s="36">
        <f t="shared" si="1120"/>
        <v>0</v>
      </c>
      <c r="V645" s="36">
        <f t="shared" si="1120"/>
        <v>0</v>
      </c>
      <c r="W645" s="36">
        <f t="shared" si="1120"/>
        <v>0</v>
      </c>
      <c r="X645" s="36">
        <f t="shared" si="1120"/>
        <v>1268791.8912499999</v>
      </c>
      <c r="Y645" s="36">
        <f t="shared" si="1120"/>
        <v>46018.358750000007</v>
      </c>
      <c r="Z645" s="36">
        <f t="shared" si="1120"/>
        <v>0</v>
      </c>
      <c r="AA645" s="36">
        <f t="shared" si="1120"/>
        <v>0</v>
      </c>
      <c r="AB645" s="36">
        <f t="shared" si="1120"/>
        <v>0</v>
      </c>
      <c r="AC645" s="56"/>
      <c r="AD645" s="23"/>
    </row>
    <row r="646" spans="1:30" s="14" customFormat="1">
      <c r="A646" s="87" t="s">
        <v>555</v>
      </c>
      <c r="B646" s="26">
        <v>12640355.02</v>
      </c>
      <c r="C646" s="134">
        <f t="shared" si="1051"/>
        <v>1053362.92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>
        <v>0.96499999999999997</v>
      </c>
      <c r="Y646" s="35">
        <v>3.5000000000000003E-2</v>
      </c>
      <c r="Z646" s="37"/>
      <c r="AA646" s="37"/>
      <c r="AB646" s="37"/>
      <c r="AC646" s="56"/>
      <c r="AD646" s="23"/>
    </row>
    <row r="647" spans="1:30" s="14" customFormat="1">
      <c r="A647" s="82"/>
      <c r="B647" s="29"/>
      <c r="C647" s="134"/>
      <c r="D647" s="36">
        <f t="shared" ref="D647" si="1121">$C646*D646</f>
        <v>0</v>
      </c>
      <c r="E647" s="36">
        <f t="shared" ref="E647" si="1122">$C646*E646</f>
        <v>0</v>
      </c>
      <c r="F647" s="36">
        <f t="shared" ref="F647:AB647" si="1123">$C646*F646</f>
        <v>0</v>
      </c>
      <c r="G647" s="36">
        <f t="shared" si="1123"/>
        <v>0</v>
      </c>
      <c r="H647" s="36">
        <f t="shared" si="1123"/>
        <v>0</v>
      </c>
      <c r="I647" s="36">
        <f t="shared" si="1123"/>
        <v>0</v>
      </c>
      <c r="J647" s="36">
        <f t="shared" si="1123"/>
        <v>0</v>
      </c>
      <c r="K647" s="36">
        <f t="shared" si="1123"/>
        <v>0</v>
      </c>
      <c r="L647" s="36">
        <f t="shared" si="1123"/>
        <v>0</v>
      </c>
      <c r="M647" s="36">
        <f t="shared" si="1123"/>
        <v>0</v>
      </c>
      <c r="N647" s="36">
        <f t="shared" si="1123"/>
        <v>0</v>
      </c>
      <c r="O647" s="36">
        <f t="shared" si="1123"/>
        <v>0</v>
      </c>
      <c r="P647" s="36">
        <f t="shared" si="1123"/>
        <v>0</v>
      </c>
      <c r="Q647" s="36">
        <f t="shared" si="1123"/>
        <v>0</v>
      </c>
      <c r="R647" s="36">
        <f t="shared" si="1123"/>
        <v>0</v>
      </c>
      <c r="S647" s="36">
        <f t="shared" si="1123"/>
        <v>0</v>
      </c>
      <c r="T647" s="36">
        <f t="shared" si="1123"/>
        <v>0</v>
      </c>
      <c r="U647" s="36">
        <f t="shared" si="1123"/>
        <v>0</v>
      </c>
      <c r="V647" s="36">
        <f t="shared" si="1123"/>
        <v>0</v>
      </c>
      <c r="W647" s="36">
        <f t="shared" si="1123"/>
        <v>0</v>
      </c>
      <c r="X647" s="36">
        <f t="shared" si="1123"/>
        <v>1016495.2177999999</v>
      </c>
      <c r="Y647" s="36">
        <f t="shared" si="1123"/>
        <v>36867.7022</v>
      </c>
      <c r="Z647" s="36">
        <f t="shared" si="1123"/>
        <v>0</v>
      </c>
      <c r="AA647" s="36">
        <f t="shared" si="1123"/>
        <v>0</v>
      </c>
      <c r="AB647" s="36">
        <f t="shared" si="1123"/>
        <v>0</v>
      </c>
      <c r="AC647" s="56"/>
      <c r="AD647" s="23"/>
    </row>
    <row r="648" spans="1:30" s="14" customFormat="1">
      <c r="A648" s="87" t="s">
        <v>556</v>
      </c>
      <c r="B648" s="26">
        <v>4267295.9800000004</v>
      </c>
      <c r="C648" s="134">
        <f t="shared" si="1051"/>
        <v>355608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>
        <v>0.96499999999999997</v>
      </c>
      <c r="Y648" s="35">
        <v>3.5000000000000003E-2</v>
      </c>
      <c r="Z648" s="37"/>
      <c r="AA648" s="37"/>
      <c r="AB648" s="37"/>
      <c r="AC648" s="56"/>
      <c r="AD648" s="23"/>
    </row>
    <row r="649" spans="1:30" s="14" customFormat="1">
      <c r="A649" s="82"/>
      <c r="B649" s="29"/>
      <c r="C649" s="134"/>
      <c r="D649" s="36">
        <f t="shared" ref="D649" si="1124">$C648*D648</f>
        <v>0</v>
      </c>
      <c r="E649" s="36">
        <f t="shared" ref="E649" si="1125">$C648*E648</f>
        <v>0</v>
      </c>
      <c r="F649" s="36">
        <f t="shared" ref="F649:AB649" si="1126">$C648*F648</f>
        <v>0</v>
      </c>
      <c r="G649" s="36">
        <f t="shared" si="1126"/>
        <v>0</v>
      </c>
      <c r="H649" s="36">
        <f t="shared" si="1126"/>
        <v>0</v>
      </c>
      <c r="I649" s="36">
        <f t="shared" si="1126"/>
        <v>0</v>
      </c>
      <c r="J649" s="36">
        <f t="shared" si="1126"/>
        <v>0</v>
      </c>
      <c r="K649" s="36">
        <f t="shared" si="1126"/>
        <v>0</v>
      </c>
      <c r="L649" s="36">
        <f t="shared" si="1126"/>
        <v>0</v>
      </c>
      <c r="M649" s="36">
        <f t="shared" si="1126"/>
        <v>0</v>
      </c>
      <c r="N649" s="36">
        <f t="shared" si="1126"/>
        <v>0</v>
      </c>
      <c r="O649" s="36">
        <f t="shared" si="1126"/>
        <v>0</v>
      </c>
      <c r="P649" s="36">
        <f t="shared" si="1126"/>
        <v>0</v>
      </c>
      <c r="Q649" s="36">
        <f t="shared" si="1126"/>
        <v>0</v>
      </c>
      <c r="R649" s="36">
        <f t="shared" si="1126"/>
        <v>0</v>
      </c>
      <c r="S649" s="36">
        <f t="shared" si="1126"/>
        <v>0</v>
      </c>
      <c r="T649" s="36">
        <f t="shared" si="1126"/>
        <v>0</v>
      </c>
      <c r="U649" s="36">
        <f t="shared" si="1126"/>
        <v>0</v>
      </c>
      <c r="V649" s="36">
        <f t="shared" si="1126"/>
        <v>0</v>
      </c>
      <c r="W649" s="36">
        <f t="shared" si="1126"/>
        <v>0</v>
      </c>
      <c r="X649" s="36">
        <f t="shared" si="1126"/>
        <v>343161.72</v>
      </c>
      <c r="Y649" s="36">
        <f t="shared" si="1126"/>
        <v>12446.28</v>
      </c>
      <c r="Z649" s="36">
        <f t="shared" si="1126"/>
        <v>0</v>
      </c>
      <c r="AA649" s="36">
        <f t="shared" si="1126"/>
        <v>0</v>
      </c>
      <c r="AB649" s="36">
        <f t="shared" si="1126"/>
        <v>0</v>
      </c>
      <c r="AC649" s="56"/>
      <c r="AD649" s="23"/>
    </row>
    <row r="650" spans="1:30" s="14" customFormat="1">
      <c r="A650" s="87" t="s">
        <v>557</v>
      </c>
      <c r="B650" s="26">
        <v>5936391.9199999999</v>
      </c>
      <c r="C650" s="134">
        <f t="shared" si="1051"/>
        <v>494699.33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>
        <v>0.49109999999999998</v>
      </c>
      <c r="R650" s="35"/>
      <c r="S650" s="35"/>
      <c r="T650" s="35"/>
      <c r="U650" s="35"/>
      <c r="V650" s="35"/>
      <c r="W650" s="35"/>
      <c r="X650" s="35">
        <v>0.49109999999999998</v>
      </c>
      <c r="Y650" s="35">
        <v>1.78E-2</v>
      </c>
      <c r="Z650" s="37"/>
      <c r="AA650" s="37"/>
      <c r="AB650" s="37"/>
      <c r="AC650" s="56"/>
      <c r="AD650" s="23"/>
    </row>
    <row r="651" spans="1:30" s="14" customFormat="1">
      <c r="A651" s="82"/>
      <c r="B651" s="29"/>
      <c r="C651" s="134"/>
      <c r="D651" s="36">
        <f t="shared" ref="D651" si="1127">$C650*D650</f>
        <v>0</v>
      </c>
      <c r="E651" s="36">
        <f t="shared" ref="E651" si="1128">$C650*E650</f>
        <v>0</v>
      </c>
      <c r="F651" s="36">
        <f t="shared" ref="F651:AB651" si="1129">$C650*F650</f>
        <v>0</v>
      </c>
      <c r="G651" s="36">
        <f t="shared" si="1129"/>
        <v>0</v>
      </c>
      <c r="H651" s="36">
        <f t="shared" si="1129"/>
        <v>0</v>
      </c>
      <c r="I651" s="36">
        <f t="shared" si="1129"/>
        <v>0</v>
      </c>
      <c r="J651" s="36">
        <f t="shared" si="1129"/>
        <v>0</v>
      </c>
      <c r="K651" s="36">
        <f t="shared" si="1129"/>
        <v>0</v>
      </c>
      <c r="L651" s="36">
        <f t="shared" si="1129"/>
        <v>0</v>
      </c>
      <c r="M651" s="36">
        <f t="shared" si="1129"/>
        <v>0</v>
      </c>
      <c r="N651" s="36">
        <f t="shared" si="1129"/>
        <v>0</v>
      </c>
      <c r="O651" s="36">
        <f t="shared" si="1129"/>
        <v>0</v>
      </c>
      <c r="P651" s="36">
        <f t="shared" si="1129"/>
        <v>0</v>
      </c>
      <c r="Q651" s="36">
        <f t="shared" si="1129"/>
        <v>242946.840963</v>
      </c>
      <c r="R651" s="36">
        <f t="shared" si="1129"/>
        <v>0</v>
      </c>
      <c r="S651" s="36">
        <f t="shared" si="1129"/>
        <v>0</v>
      </c>
      <c r="T651" s="36">
        <f t="shared" si="1129"/>
        <v>0</v>
      </c>
      <c r="U651" s="36">
        <f t="shared" si="1129"/>
        <v>0</v>
      </c>
      <c r="V651" s="36">
        <f t="shared" si="1129"/>
        <v>0</v>
      </c>
      <c r="W651" s="36">
        <f t="shared" si="1129"/>
        <v>0</v>
      </c>
      <c r="X651" s="36">
        <f t="shared" si="1129"/>
        <v>242946.840963</v>
      </c>
      <c r="Y651" s="36">
        <f t="shared" si="1129"/>
        <v>8805.6480740000006</v>
      </c>
      <c r="Z651" s="36">
        <f t="shared" si="1129"/>
        <v>0</v>
      </c>
      <c r="AA651" s="36">
        <f t="shared" si="1129"/>
        <v>0</v>
      </c>
      <c r="AB651" s="36">
        <f t="shared" si="1129"/>
        <v>0</v>
      </c>
      <c r="AC651" s="56"/>
      <c r="AD651" s="23"/>
    </row>
    <row r="652" spans="1:30" s="14" customFormat="1">
      <c r="A652" s="87" t="s">
        <v>558</v>
      </c>
      <c r="B652" s="26">
        <v>6036103.54</v>
      </c>
      <c r="C652" s="134">
        <f t="shared" si="1051"/>
        <v>503008.63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>
        <v>1.61E-2</v>
      </c>
      <c r="T652" s="35">
        <v>0.93159999999999998</v>
      </c>
      <c r="U652" s="35"/>
      <c r="V652" s="35"/>
      <c r="W652" s="35"/>
      <c r="X652" s="35">
        <v>5.0500000000000003E-2</v>
      </c>
      <c r="Y652" s="35">
        <v>1.8E-3</v>
      </c>
      <c r="Z652" s="37"/>
      <c r="AA652" s="37"/>
      <c r="AB652" s="37"/>
      <c r="AC652" s="56"/>
      <c r="AD652" s="23"/>
    </row>
    <row r="653" spans="1:30" s="14" customFormat="1">
      <c r="A653" s="82"/>
      <c r="B653" s="29"/>
      <c r="C653" s="134"/>
      <c r="D653" s="36">
        <f t="shared" ref="D653" si="1130">$C652*D652</f>
        <v>0</v>
      </c>
      <c r="E653" s="36">
        <f t="shared" ref="E653" si="1131">$C652*E652</f>
        <v>0</v>
      </c>
      <c r="F653" s="36">
        <f t="shared" ref="F653:AB653" si="1132">$C652*F652</f>
        <v>0</v>
      </c>
      <c r="G653" s="36">
        <f t="shared" si="1132"/>
        <v>0</v>
      </c>
      <c r="H653" s="36">
        <f t="shared" si="1132"/>
        <v>0</v>
      </c>
      <c r="I653" s="36">
        <f t="shared" si="1132"/>
        <v>0</v>
      </c>
      <c r="J653" s="36">
        <f t="shared" si="1132"/>
        <v>0</v>
      </c>
      <c r="K653" s="36">
        <f t="shared" si="1132"/>
        <v>0</v>
      </c>
      <c r="L653" s="36">
        <f t="shared" si="1132"/>
        <v>0</v>
      </c>
      <c r="M653" s="36">
        <f t="shared" si="1132"/>
        <v>0</v>
      </c>
      <c r="N653" s="36">
        <f t="shared" si="1132"/>
        <v>0</v>
      </c>
      <c r="O653" s="36">
        <f t="shared" si="1132"/>
        <v>0</v>
      </c>
      <c r="P653" s="36">
        <f t="shared" si="1132"/>
        <v>0</v>
      </c>
      <c r="Q653" s="36">
        <f t="shared" si="1132"/>
        <v>0</v>
      </c>
      <c r="R653" s="36">
        <f t="shared" si="1132"/>
        <v>0</v>
      </c>
      <c r="S653" s="36">
        <f t="shared" si="1132"/>
        <v>8098.4389430000001</v>
      </c>
      <c r="T653" s="36">
        <f t="shared" si="1132"/>
        <v>468602.83970800001</v>
      </c>
      <c r="U653" s="36">
        <f t="shared" si="1132"/>
        <v>0</v>
      </c>
      <c r="V653" s="36">
        <f t="shared" si="1132"/>
        <v>0</v>
      </c>
      <c r="W653" s="36">
        <f t="shared" si="1132"/>
        <v>0</v>
      </c>
      <c r="X653" s="36">
        <f t="shared" si="1132"/>
        <v>25401.935815000001</v>
      </c>
      <c r="Y653" s="36">
        <f t="shared" si="1132"/>
        <v>905.41553399999998</v>
      </c>
      <c r="Z653" s="36">
        <f t="shared" si="1132"/>
        <v>0</v>
      </c>
      <c r="AA653" s="36">
        <f t="shared" si="1132"/>
        <v>0</v>
      </c>
      <c r="AB653" s="36">
        <f t="shared" si="1132"/>
        <v>0</v>
      </c>
      <c r="AC653" s="56"/>
      <c r="AD653" s="23"/>
    </row>
    <row r="654" spans="1:30" s="14" customFormat="1">
      <c r="A654" s="87" t="s">
        <v>587</v>
      </c>
      <c r="B654" s="26">
        <v>12449019.34</v>
      </c>
      <c r="C654" s="134">
        <f t="shared" si="1051"/>
        <v>1037418.28</v>
      </c>
      <c r="D654" s="35">
        <v>4.0399999999999998E-2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>
        <v>0.14949999999999999</v>
      </c>
      <c r="T654" s="35">
        <v>0.253</v>
      </c>
      <c r="U654" s="35"/>
      <c r="V654" s="35"/>
      <c r="W654" s="35"/>
      <c r="X654" s="35">
        <v>0.53759999999999997</v>
      </c>
      <c r="Y654" s="35">
        <v>1.95E-2</v>
      </c>
      <c r="Z654" s="37"/>
      <c r="AA654" s="37"/>
      <c r="AB654" s="37"/>
      <c r="AC654" s="56"/>
      <c r="AD654" s="23"/>
    </row>
    <row r="655" spans="1:30" s="14" customFormat="1">
      <c r="A655" s="82"/>
      <c r="B655" s="29"/>
      <c r="C655" s="134"/>
      <c r="D655" s="36">
        <f t="shared" ref="D655" si="1133">$C654*D654</f>
        <v>41911.698512000003</v>
      </c>
      <c r="E655" s="36">
        <f t="shared" ref="E655:AB655" si="1134">$C654*E654</f>
        <v>0</v>
      </c>
      <c r="F655" s="36">
        <f t="shared" si="1134"/>
        <v>0</v>
      </c>
      <c r="G655" s="36">
        <f t="shared" si="1134"/>
        <v>0</v>
      </c>
      <c r="H655" s="36">
        <f t="shared" si="1134"/>
        <v>0</v>
      </c>
      <c r="I655" s="36">
        <f t="shared" si="1134"/>
        <v>0</v>
      </c>
      <c r="J655" s="36">
        <f t="shared" si="1134"/>
        <v>0</v>
      </c>
      <c r="K655" s="36">
        <f t="shared" si="1134"/>
        <v>0</v>
      </c>
      <c r="L655" s="36">
        <f t="shared" si="1134"/>
        <v>0</v>
      </c>
      <c r="M655" s="36">
        <f t="shared" si="1134"/>
        <v>0</v>
      </c>
      <c r="N655" s="36">
        <f t="shared" si="1134"/>
        <v>0</v>
      </c>
      <c r="O655" s="36">
        <f t="shared" si="1134"/>
        <v>0</v>
      </c>
      <c r="P655" s="36">
        <f t="shared" si="1134"/>
        <v>0</v>
      </c>
      <c r="Q655" s="36">
        <f t="shared" si="1134"/>
        <v>0</v>
      </c>
      <c r="R655" s="36">
        <f t="shared" si="1134"/>
        <v>0</v>
      </c>
      <c r="S655" s="36">
        <f t="shared" si="1134"/>
        <v>155094.03286000001</v>
      </c>
      <c r="T655" s="36">
        <f t="shared" si="1134"/>
        <v>262466.82484000002</v>
      </c>
      <c r="U655" s="36">
        <f t="shared" si="1134"/>
        <v>0</v>
      </c>
      <c r="V655" s="36">
        <f t="shared" si="1134"/>
        <v>0</v>
      </c>
      <c r="W655" s="36">
        <f t="shared" si="1134"/>
        <v>0</v>
      </c>
      <c r="X655" s="36">
        <f t="shared" si="1134"/>
        <v>557716.06732799998</v>
      </c>
      <c r="Y655" s="36">
        <f t="shared" si="1134"/>
        <v>20229.656460000002</v>
      </c>
      <c r="Z655" s="36">
        <f t="shared" si="1134"/>
        <v>0</v>
      </c>
      <c r="AA655" s="36">
        <f t="shared" si="1134"/>
        <v>0</v>
      </c>
      <c r="AB655" s="36">
        <f t="shared" si="1134"/>
        <v>0</v>
      </c>
      <c r="AC655" s="56"/>
      <c r="AD655" s="23"/>
    </row>
    <row r="656" spans="1:30" s="14" customFormat="1" ht="12.6" customHeight="1">
      <c r="A656" s="87" t="s">
        <v>588</v>
      </c>
      <c r="B656" s="26">
        <v>6957099.1200000001</v>
      </c>
      <c r="C656" s="134">
        <f t="shared" si="1051"/>
        <v>579758.26</v>
      </c>
      <c r="D656" s="35">
        <v>5.3800000000000001E-2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>
        <v>0.76739999999999997</v>
      </c>
      <c r="T656" s="35">
        <v>0.1192</v>
      </c>
      <c r="U656" s="35"/>
      <c r="V656" s="35"/>
      <c r="W656" s="35"/>
      <c r="X656" s="35">
        <v>5.7500000000000002E-2</v>
      </c>
      <c r="Y656" s="35">
        <v>2.0999999999999999E-3</v>
      </c>
      <c r="Z656" s="37"/>
      <c r="AA656" s="37"/>
      <c r="AB656" s="37"/>
      <c r="AC656" s="56"/>
      <c r="AD656" s="23"/>
    </row>
    <row r="657" spans="1:30" s="14" customFormat="1">
      <c r="A657" s="82"/>
      <c r="B657" s="29"/>
      <c r="C657" s="134"/>
      <c r="D657" s="36">
        <f t="shared" ref="D657:S661" si="1135">$C656*D656</f>
        <v>31190.994387999999</v>
      </c>
      <c r="E657" s="36">
        <f t="shared" ref="E657:AB657" si="1136">$C656*E656</f>
        <v>0</v>
      </c>
      <c r="F657" s="36">
        <f t="shared" si="1136"/>
        <v>0</v>
      </c>
      <c r="G657" s="36">
        <f t="shared" si="1136"/>
        <v>0</v>
      </c>
      <c r="H657" s="36">
        <f t="shared" si="1136"/>
        <v>0</v>
      </c>
      <c r="I657" s="36">
        <f t="shared" si="1136"/>
        <v>0</v>
      </c>
      <c r="J657" s="36">
        <f t="shared" si="1136"/>
        <v>0</v>
      </c>
      <c r="K657" s="36">
        <f t="shared" si="1136"/>
        <v>0</v>
      </c>
      <c r="L657" s="36">
        <f t="shared" si="1136"/>
        <v>0</v>
      </c>
      <c r="M657" s="36">
        <f t="shared" si="1136"/>
        <v>0</v>
      </c>
      <c r="N657" s="36">
        <f t="shared" si="1136"/>
        <v>0</v>
      </c>
      <c r="O657" s="36">
        <f t="shared" si="1136"/>
        <v>0</v>
      </c>
      <c r="P657" s="36">
        <f t="shared" si="1136"/>
        <v>0</v>
      </c>
      <c r="Q657" s="36">
        <f t="shared" si="1136"/>
        <v>0</v>
      </c>
      <c r="R657" s="36">
        <f t="shared" si="1136"/>
        <v>0</v>
      </c>
      <c r="S657" s="36">
        <f t="shared" si="1136"/>
        <v>444906.488724</v>
      </c>
      <c r="T657" s="36">
        <f t="shared" si="1136"/>
        <v>69107.184592000005</v>
      </c>
      <c r="U657" s="36">
        <f t="shared" si="1136"/>
        <v>0</v>
      </c>
      <c r="V657" s="36">
        <f t="shared" si="1136"/>
        <v>0</v>
      </c>
      <c r="W657" s="36">
        <f t="shared" si="1136"/>
        <v>0</v>
      </c>
      <c r="X657" s="36">
        <f t="shared" si="1136"/>
        <v>33336.099950000003</v>
      </c>
      <c r="Y657" s="36">
        <f t="shared" si="1136"/>
        <v>1217.492346</v>
      </c>
      <c r="Z657" s="36">
        <f t="shared" si="1136"/>
        <v>0</v>
      </c>
      <c r="AA657" s="36">
        <f t="shared" si="1136"/>
        <v>0</v>
      </c>
      <c r="AB657" s="36">
        <f t="shared" si="1136"/>
        <v>0</v>
      </c>
      <c r="AC657" s="56"/>
      <c r="AD657" s="23"/>
    </row>
    <row r="658" spans="1:30" s="14" customFormat="1" ht="12.6" customHeight="1">
      <c r="A658" s="87" t="s">
        <v>600</v>
      </c>
      <c r="B658" s="26">
        <v>2847894.45</v>
      </c>
      <c r="C658" s="134">
        <f t="shared" ref="C658" si="1137">ROUND(B658/12,2)</f>
        <v>237324.54</v>
      </c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>
        <v>0.26740000000000003</v>
      </c>
      <c r="R658" s="35"/>
      <c r="S658" s="35">
        <v>4.4400000000000002E-2</v>
      </c>
      <c r="T658" s="35">
        <v>4.3E-3</v>
      </c>
      <c r="U658" s="35"/>
      <c r="V658" s="35"/>
      <c r="W658" s="35"/>
      <c r="X658" s="35">
        <v>0.66</v>
      </c>
      <c r="Y658" s="35">
        <v>2.3900000000000001E-2</v>
      </c>
      <c r="Z658" s="37"/>
      <c r="AA658" s="37"/>
      <c r="AB658" s="37"/>
      <c r="AC658" s="56"/>
      <c r="AD658" s="23"/>
    </row>
    <row r="659" spans="1:30" s="14" customFormat="1">
      <c r="A659" s="82"/>
      <c r="B659" s="29"/>
      <c r="C659" s="134"/>
      <c r="D659" s="36">
        <f t="shared" ref="D659:AB659" si="1138">$C658*D658</f>
        <v>0</v>
      </c>
      <c r="E659" s="36">
        <f t="shared" si="1138"/>
        <v>0</v>
      </c>
      <c r="F659" s="36">
        <f t="shared" si="1138"/>
        <v>0</v>
      </c>
      <c r="G659" s="36">
        <f t="shared" si="1138"/>
        <v>0</v>
      </c>
      <c r="H659" s="36">
        <f t="shared" si="1138"/>
        <v>0</v>
      </c>
      <c r="I659" s="36">
        <f t="shared" si="1138"/>
        <v>0</v>
      </c>
      <c r="J659" s="36">
        <f t="shared" si="1138"/>
        <v>0</v>
      </c>
      <c r="K659" s="36">
        <f t="shared" si="1138"/>
        <v>0</v>
      </c>
      <c r="L659" s="36">
        <f t="shared" si="1138"/>
        <v>0</v>
      </c>
      <c r="M659" s="36">
        <f t="shared" si="1138"/>
        <v>0</v>
      </c>
      <c r="N659" s="36">
        <f t="shared" si="1138"/>
        <v>0</v>
      </c>
      <c r="O659" s="36">
        <f t="shared" si="1138"/>
        <v>0</v>
      </c>
      <c r="P659" s="36">
        <f t="shared" si="1138"/>
        <v>0</v>
      </c>
      <c r="Q659" s="36">
        <f t="shared" si="1138"/>
        <v>63460.581996000008</v>
      </c>
      <c r="R659" s="36">
        <f t="shared" si="1138"/>
        <v>0</v>
      </c>
      <c r="S659" s="36">
        <f t="shared" si="1138"/>
        <v>10537.209576000001</v>
      </c>
      <c r="T659" s="36">
        <f t="shared" si="1138"/>
        <v>1020.4955220000001</v>
      </c>
      <c r="U659" s="36">
        <f t="shared" si="1138"/>
        <v>0</v>
      </c>
      <c r="V659" s="36">
        <f t="shared" si="1138"/>
        <v>0</v>
      </c>
      <c r="W659" s="36">
        <f t="shared" si="1138"/>
        <v>0</v>
      </c>
      <c r="X659" s="36">
        <f t="shared" si="1138"/>
        <v>156634.19640000002</v>
      </c>
      <c r="Y659" s="36">
        <f t="shared" si="1138"/>
        <v>5672.0565060000008</v>
      </c>
      <c r="Z659" s="36">
        <f t="shared" si="1138"/>
        <v>0</v>
      </c>
      <c r="AA659" s="36">
        <f t="shared" si="1138"/>
        <v>0</v>
      </c>
      <c r="AB659" s="36">
        <f t="shared" si="1138"/>
        <v>0</v>
      </c>
      <c r="AC659" s="56"/>
      <c r="AD659" s="23"/>
    </row>
    <row r="660" spans="1:30" s="14" customFormat="1">
      <c r="A660" s="87" t="s">
        <v>601</v>
      </c>
      <c r="B660" s="26">
        <v>1120556.5900000001</v>
      </c>
      <c r="C660" s="134">
        <f t="shared" ref="C660" si="1139">ROUND(B660/12,2)</f>
        <v>93379.72</v>
      </c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>
        <v>0.311</v>
      </c>
      <c r="R660" s="35"/>
      <c r="S660" s="35">
        <v>3.9699999999999999E-2</v>
      </c>
      <c r="T660" s="35">
        <v>2.8999999999999998E-3</v>
      </c>
      <c r="U660" s="35"/>
      <c r="V660" s="35"/>
      <c r="W660" s="35"/>
      <c r="X660" s="35">
        <v>0.62380000000000002</v>
      </c>
      <c r="Y660" s="35">
        <v>2.2599999999999999E-2</v>
      </c>
      <c r="Z660" s="37"/>
      <c r="AA660" s="37"/>
      <c r="AB660" s="37"/>
      <c r="AC660" s="56"/>
      <c r="AD660" s="23"/>
    </row>
    <row r="661" spans="1:30" s="14" customFormat="1">
      <c r="A661" s="82"/>
      <c r="B661" s="29"/>
      <c r="C661" s="134"/>
      <c r="D661" s="36">
        <f t="shared" si="1135"/>
        <v>0</v>
      </c>
      <c r="E661" s="36">
        <f t="shared" si="1135"/>
        <v>0</v>
      </c>
      <c r="F661" s="36">
        <f t="shared" si="1135"/>
        <v>0</v>
      </c>
      <c r="G661" s="36">
        <f t="shared" si="1135"/>
        <v>0</v>
      </c>
      <c r="H661" s="36">
        <f t="shared" si="1135"/>
        <v>0</v>
      </c>
      <c r="I661" s="36">
        <f t="shared" si="1135"/>
        <v>0</v>
      </c>
      <c r="J661" s="36">
        <f t="shared" si="1135"/>
        <v>0</v>
      </c>
      <c r="K661" s="36">
        <f t="shared" si="1135"/>
        <v>0</v>
      </c>
      <c r="L661" s="36">
        <f t="shared" si="1135"/>
        <v>0</v>
      </c>
      <c r="M661" s="36">
        <f t="shared" si="1135"/>
        <v>0</v>
      </c>
      <c r="N661" s="36">
        <f t="shared" si="1135"/>
        <v>0</v>
      </c>
      <c r="O661" s="36">
        <f t="shared" si="1135"/>
        <v>0</v>
      </c>
      <c r="P661" s="36">
        <f t="shared" si="1135"/>
        <v>0</v>
      </c>
      <c r="Q661" s="36">
        <f t="shared" si="1135"/>
        <v>29041.092919999999</v>
      </c>
      <c r="R661" s="36">
        <f t="shared" si="1135"/>
        <v>0</v>
      </c>
      <c r="S661" s="36">
        <f t="shared" si="1135"/>
        <v>3707.174884</v>
      </c>
      <c r="T661" s="36">
        <f t="shared" ref="T661:AB661" si="1140">$C660*T660</f>
        <v>270.80118799999997</v>
      </c>
      <c r="U661" s="36">
        <f t="shared" si="1140"/>
        <v>0</v>
      </c>
      <c r="V661" s="36">
        <f t="shared" si="1140"/>
        <v>0</v>
      </c>
      <c r="W661" s="36">
        <f t="shared" si="1140"/>
        <v>0</v>
      </c>
      <c r="X661" s="36">
        <f t="shared" si="1140"/>
        <v>58250.269336000005</v>
      </c>
      <c r="Y661" s="36">
        <f t="shared" si="1140"/>
        <v>2110.381672</v>
      </c>
      <c r="Z661" s="36">
        <f t="shared" si="1140"/>
        <v>0</v>
      </c>
      <c r="AA661" s="36">
        <f t="shared" si="1140"/>
        <v>0</v>
      </c>
      <c r="AB661" s="36">
        <f t="shared" si="1140"/>
        <v>0</v>
      </c>
      <c r="AC661" s="56"/>
      <c r="AD661" s="23"/>
    </row>
    <row r="662" spans="1:30" s="14" customFormat="1">
      <c r="A662" s="87" t="s">
        <v>613</v>
      </c>
      <c r="B662" s="26">
        <v>1334564.24</v>
      </c>
      <c r="C662" s="134">
        <f>ROUND(B662/12,2)</f>
        <v>111213.69</v>
      </c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>
        <v>0.96499999999999997</v>
      </c>
      <c r="Y662" s="35">
        <v>3.5000000000000003E-2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4"/>
      <c r="D663" s="36">
        <f t="shared" ref="D663:AB663" si="1141">$C662*D662</f>
        <v>0</v>
      </c>
      <c r="E663" s="36">
        <f t="shared" si="1141"/>
        <v>0</v>
      </c>
      <c r="F663" s="36">
        <f t="shared" si="1141"/>
        <v>0</v>
      </c>
      <c r="G663" s="36">
        <f t="shared" si="1141"/>
        <v>0</v>
      </c>
      <c r="H663" s="36">
        <f t="shared" si="1141"/>
        <v>0</v>
      </c>
      <c r="I663" s="36">
        <f t="shared" si="1141"/>
        <v>0</v>
      </c>
      <c r="J663" s="36">
        <f t="shared" si="1141"/>
        <v>0</v>
      </c>
      <c r="K663" s="36">
        <f t="shared" si="1141"/>
        <v>0</v>
      </c>
      <c r="L663" s="36">
        <f t="shared" si="1141"/>
        <v>0</v>
      </c>
      <c r="M663" s="36">
        <f t="shared" si="1141"/>
        <v>0</v>
      </c>
      <c r="N663" s="36">
        <f t="shared" si="1141"/>
        <v>0</v>
      </c>
      <c r="O663" s="36">
        <f t="shared" si="1141"/>
        <v>0</v>
      </c>
      <c r="P663" s="36">
        <f t="shared" si="1141"/>
        <v>0</v>
      </c>
      <c r="Q663" s="36">
        <f t="shared" si="1141"/>
        <v>0</v>
      </c>
      <c r="R663" s="36">
        <f t="shared" si="1141"/>
        <v>0</v>
      </c>
      <c r="S663" s="36">
        <f t="shared" si="1141"/>
        <v>0</v>
      </c>
      <c r="T663" s="36">
        <f t="shared" si="1141"/>
        <v>0</v>
      </c>
      <c r="U663" s="36">
        <f t="shared" si="1141"/>
        <v>0</v>
      </c>
      <c r="V663" s="36">
        <f t="shared" si="1141"/>
        <v>0</v>
      </c>
      <c r="W663" s="36">
        <f t="shared" si="1141"/>
        <v>0</v>
      </c>
      <c r="X663" s="36">
        <f t="shared" si="1141"/>
        <v>107321.21085</v>
      </c>
      <c r="Y663" s="36">
        <f t="shared" si="1141"/>
        <v>3892.4791500000006</v>
      </c>
      <c r="Z663" s="36">
        <f t="shared" si="1141"/>
        <v>0</v>
      </c>
      <c r="AA663" s="36">
        <f t="shared" si="1141"/>
        <v>0</v>
      </c>
      <c r="AB663" s="36">
        <f t="shared" si="1141"/>
        <v>0</v>
      </c>
      <c r="AC663" s="56"/>
      <c r="AD663" s="23"/>
    </row>
    <row r="664" spans="1:30" s="14" customFormat="1">
      <c r="A664" s="87" t="s">
        <v>614</v>
      </c>
      <c r="B664" s="26">
        <v>8383868.1799999997</v>
      </c>
      <c r="C664" s="134">
        <f>ROUND(B664/12,2)</f>
        <v>698655.68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>
        <v>0.96499999999999997</v>
      </c>
      <c r="Y664" s="35">
        <v>3.5000000000000003E-2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4"/>
      <c r="D665" s="36">
        <f t="shared" ref="D665:AB665" si="1142">$C664*D664</f>
        <v>0</v>
      </c>
      <c r="E665" s="36">
        <f t="shared" si="1142"/>
        <v>0</v>
      </c>
      <c r="F665" s="36">
        <f t="shared" si="1142"/>
        <v>0</v>
      </c>
      <c r="G665" s="36">
        <f t="shared" si="1142"/>
        <v>0</v>
      </c>
      <c r="H665" s="36">
        <f t="shared" si="1142"/>
        <v>0</v>
      </c>
      <c r="I665" s="36">
        <f t="shared" si="1142"/>
        <v>0</v>
      </c>
      <c r="J665" s="36">
        <f t="shared" si="1142"/>
        <v>0</v>
      </c>
      <c r="K665" s="36">
        <f t="shared" si="1142"/>
        <v>0</v>
      </c>
      <c r="L665" s="36">
        <f t="shared" si="1142"/>
        <v>0</v>
      </c>
      <c r="M665" s="36">
        <f t="shared" si="1142"/>
        <v>0</v>
      </c>
      <c r="N665" s="36">
        <f t="shared" si="1142"/>
        <v>0</v>
      </c>
      <c r="O665" s="36">
        <f t="shared" si="1142"/>
        <v>0</v>
      </c>
      <c r="P665" s="36">
        <f t="shared" si="1142"/>
        <v>0</v>
      </c>
      <c r="Q665" s="36">
        <f t="shared" si="1142"/>
        <v>0</v>
      </c>
      <c r="R665" s="36">
        <f t="shared" si="1142"/>
        <v>0</v>
      </c>
      <c r="S665" s="36">
        <f t="shared" si="1142"/>
        <v>0</v>
      </c>
      <c r="T665" s="36">
        <f t="shared" si="1142"/>
        <v>0</v>
      </c>
      <c r="U665" s="36">
        <f t="shared" si="1142"/>
        <v>0</v>
      </c>
      <c r="V665" s="36">
        <f t="shared" si="1142"/>
        <v>0</v>
      </c>
      <c r="W665" s="36">
        <f t="shared" si="1142"/>
        <v>0</v>
      </c>
      <c r="X665" s="36">
        <f t="shared" si="1142"/>
        <v>674202.73120000004</v>
      </c>
      <c r="Y665" s="36">
        <f t="shared" si="1142"/>
        <v>24452.948800000006</v>
      </c>
      <c r="Z665" s="36">
        <f t="shared" si="1142"/>
        <v>0</v>
      </c>
      <c r="AA665" s="36">
        <f t="shared" si="1142"/>
        <v>0</v>
      </c>
      <c r="AB665" s="36">
        <f t="shared" si="1142"/>
        <v>0</v>
      </c>
      <c r="AC665" s="56"/>
      <c r="AD665" s="23"/>
    </row>
    <row r="666" spans="1:30" s="14" customFormat="1">
      <c r="A666" s="87" t="s">
        <v>615</v>
      </c>
      <c r="B666" s="26">
        <v>1580424.54</v>
      </c>
      <c r="C666" s="134">
        <f>ROUND(B666/12,2)</f>
        <v>131702.04999999999</v>
      </c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>
        <v>0.96499999999999997</v>
      </c>
      <c r="Y666" s="35">
        <v>3.5000000000000003E-2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4"/>
      <c r="D667" s="36">
        <f t="shared" ref="D667:AB667" si="1143">$C666*D666</f>
        <v>0</v>
      </c>
      <c r="E667" s="36">
        <f t="shared" si="1143"/>
        <v>0</v>
      </c>
      <c r="F667" s="36">
        <f t="shared" si="1143"/>
        <v>0</v>
      </c>
      <c r="G667" s="36">
        <f t="shared" si="1143"/>
        <v>0</v>
      </c>
      <c r="H667" s="36">
        <f t="shared" si="1143"/>
        <v>0</v>
      </c>
      <c r="I667" s="36">
        <f t="shared" si="1143"/>
        <v>0</v>
      </c>
      <c r="J667" s="36">
        <f t="shared" si="1143"/>
        <v>0</v>
      </c>
      <c r="K667" s="36">
        <f t="shared" si="1143"/>
        <v>0</v>
      </c>
      <c r="L667" s="36">
        <f t="shared" si="1143"/>
        <v>0</v>
      </c>
      <c r="M667" s="36">
        <f t="shared" si="1143"/>
        <v>0</v>
      </c>
      <c r="N667" s="36">
        <f t="shared" si="1143"/>
        <v>0</v>
      </c>
      <c r="O667" s="36">
        <f t="shared" si="1143"/>
        <v>0</v>
      </c>
      <c r="P667" s="36">
        <f t="shared" si="1143"/>
        <v>0</v>
      </c>
      <c r="Q667" s="36">
        <f t="shared" si="1143"/>
        <v>0</v>
      </c>
      <c r="R667" s="36">
        <f t="shared" si="1143"/>
        <v>0</v>
      </c>
      <c r="S667" s="36">
        <f t="shared" si="1143"/>
        <v>0</v>
      </c>
      <c r="T667" s="36">
        <f t="shared" si="1143"/>
        <v>0</v>
      </c>
      <c r="U667" s="36">
        <f t="shared" si="1143"/>
        <v>0</v>
      </c>
      <c r="V667" s="36">
        <f t="shared" si="1143"/>
        <v>0</v>
      </c>
      <c r="W667" s="36">
        <f t="shared" si="1143"/>
        <v>0</v>
      </c>
      <c r="X667" s="36">
        <f t="shared" si="1143"/>
        <v>127092.47824999999</v>
      </c>
      <c r="Y667" s="36">
        <f t="shared" si="1143"/>
        <v>4609.5717500000001</v>
      </c>
      <c r="Z667" s="36">
        <f t="shared" si="1143"/>
        <v>0</v>
      </c>
      <c r="AA667" s="36">
        <f t="shared" si="1143"/>
        <v>0</v>
      </c>
      <c r="AB667" s="36">
        <f t="shared" si="1143"/>
        <v>0</v>
      </c>
      <c r="AC667" s="56"/>
      <c r="AD667" s="23"/>
    </row>
    <row r="668" spans="1:30" s="14" customFormat="1">
      <c r="A668" s="87" t="s">
        <v>616</v>
      </c>
      <c r="B668" s="26">
        <v>6536627.5800000001</v>
      </c>
      <c r="C668" s="134">
        <f>ROUND(B668/12,2)</f>
        <v>544718.97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>
        <v>0.96499999999999997</v>
      </c>
      <c r="Y668" s="35">
        <v>3.5000000000000003E-2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4"/>
      <c r="D669" s="36">
        <f t="shared" ref="D669:AB669" si="1144">$C668*D668</f>
        <v>0</v>
      </c>
      <c r="E669" s="36">
        <f t="shared" si="1144"/>
        <v>0</v>
      </c>
      <c r="F669" s="36">
        <f t="shared" si="1144"/>
        <v>0</v>
      </c>
      <c r="G669" s="36">
        <f t="shared" si="1144"/>
        <v>0</v>
      </c>
      <c r="H669" s="36">
        <f t="shared" si="1144"/>
        <v>0</v>
      </c>
      <c r="I669" s="36">
        <f t="shared" si="1144"/>
        <v>0</v>
      </c>
      <c r="J669" s="36">
        <f t="shared" si="1144"/>
        <v>0</v>
      </c>
      <c r="K669" s="36">
        <f t="shared" si="1144"/>
        <v>0</v>
      </c>
      <c r="L669" s="36">
        <f t="shared" si="1144"/>
        <v>0</v>
      </c>
      <c r="M669" s="36">
        <f t="shared" si="1144"/>
        <v>0</v>
      </c>
      <c r="N669" s="36">
        <f t="shared" si="1144"/>
        <v>0</v>
      </c>
      <c r="O669" s="36">
        <f t="shared" si="1144"/>
        <v>0</v>
      </c>
      <c r="P669" s="36">
        <f t="shared" si="1144"/>
        <v>0</v>
      </c>
      <c r="Q669" s="36">
        <f t="shared" si="1144"/>
        <v>0</v>
      </c>
      <c r="R669" s="36">
        <f t="shared" si="1144"/>
        <v>0</v>
      </c>
      <c r="S669" s="36">
        <f t="shared" si="1144"/>
        <v>0</v>
      </c>
      <c r="T669" s="36">
        <f t="shared" si="1144"/>
        <v>0</v>
      </c>
      <c r="U669" s="36">
        <f t="shared" si="1144"/>
        <v>0</v>
      </c>
      <c r="V669" s="36">
        <f t="shared" si="1144"/>
        <v>0</v>
      </c>
      <c r="W669" s="36">
        <f t="shared" si="1144"/>
        <v>0</v>
      </c>
      <c r="X669" s="36">
        <f t="shared" si="1144"/>
        <v>525653.80605000001</v>
      </c>
      <c r="Y669" s="36">
        <f t="shared" si="1144"/>
        <v>19065.163950000002</v>
      </c>
      <c r="Z669" s="36">
        <f t="shared" si="1144"/>
        <v>0</v>
      </c>
      <c r="AA669" s="36">
        <f t="shared" si="1144"/>
        <v>0</v>
      </c>
      <c r="AB669" s="36">
        <f t="shared" si="1144"/>
        <v>0</v>
      </c>
      <c r="AC669" s="56"/>
      <c r="AD669" s="23"/>
    </row>
    <row r="670" spans="1:30" s="14" customFormat="1">
      <c r="A670" s="87" t="s">
        <v>617</v>
      </c>
      <c r="B670" s="26">
        <v>8135153.0700000003</v>
      </c>
      <c r="C670" s="134">
        <f>ROUND(B670/12,2)</f>
        <v>677929.42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>
        <v>0.96499999999999997</v>
      </c>
      <c r="Y670" s="35">
        <v>3.5000000000000003E-2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4"/>
      <c r="D671" s="36">
        <f t="shared" ref="D671:AB671" si="1145">$C670*D670</f>
        <v>0</v>
      </c>
      <c r="E671" s="36">
        <f t="shared" si="1145"/>
        <v>0</v>
      </c>
      <c r="F671" s="36">
        <f t="shared" si="1145"/>
        <v>0</v>
      </c>
      <c r="G671" s="36">
        <f t="shared" si="1145"/>
        <v>0</v>
      </c>
      <c r="H671" s="36">
        <f t="shared" si="1145"/>
        <v>0</v>
      </c>
      <c r="I671" s="36">
        <f t="shared" si="1145"/>
        <v>0</v>
      </c>
      <c r="J671" s="36">
        <f t="shared" si="1145"/>
        <v>0</v>
      </c>
      <c r="K671" s="36">
        <f t="shared" si="1145"/>
        <v>0</v>
      </c>
      <c r="L671" s="36">
        <f t="shared" si="1145"/>
        <v>0</v>
      </c>
      <c r="M671" s="36">
        <f t="shared" si="1145"/>
        <v>0</v>
      </c>
      <c r="N671" s="36">
        <f t="shared" si="1145"/>
        <v>0</v>
      </c>
      <c r="O671" s="36">
        <f t="shared" si="1145"/>
        <v>0</v>
      </c>
      <c r="P671" s="36">
        <f t="shared" si="1145"/>
        <v>0</v>
      </c>
      <c r="Q671" s="36">
        <f t="shared" si="1145"/>
        <v>0</v>
      </c>
      <c r="R671" s="36">
        <f t="shared" si="1145"/>
        <v>0</v>
      </c>
      <c r="S671" s="36">
        <f t="shared" si="1145"/>
        <v>0</v>
      </c>
      <c r="T671" s="36">
        <f t="shared" si="1145"/>
        <v>0</v>
      </c>
      <c r="U671" s="36">
        <f t="shared" si="1145"/>
        <v>0</v>
      </c>
      <c r="V671" s="36">
        <f t="shared" si="1145"/>
        <v>0</v>
      </c>
      <c r="W671" s="36">
        <f t="shared" si="1145"/>
        <v>0</v>
      </c>
      <c r="X671" s="36">
        <f t="shared" si="1145"/>
        <v>654201.89029999997</v>
      </c>
      <c r="Y671" s="36">
        <f t="shared" si="1145"/>
        <v>23727.529700000003</v>
      </c>
      <c r="Z671" s="36">
        <f t="shared" si="1145"/>
        <v>0</v>
      </c>
      <c r="AA671" s="36">
        <f t="shared" si="1145"/>
        <v>0</v>
      </c>
      <c r="AB671" s="36">
        <f t="shared" si="1145"/>
        <v>0</v>
      </c>
      <c r="AC671" s="56"/>
      <c r="AD671" s="23"/>
    </row>
    <row r="672" spans="1:30" s="14" customFormat="1">
      <c r="A672" s="87" t="s">
        <v>618</v>
      </c>
      <c r="B672" s="26">
        <v>2664932.23</v>
      </c>
      <c r="C672" s="134">
        <f>ROUND(B672/12,2)</f>
        <v>222077.69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>
        <v>0.96499999999999997</v>
      </c>
      <c r="Y672" s="35">
        <v>3.5000000000000003E-2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4"/>
      <c r="D673" s="36">
        <f t="shared" ref="D673:AB673" si="1146">$C672*D672</f>
        <v>0</v>
      </c>
      <c r="E673" s="36">
        <f t="shared" si="1146"/>
        <v>0</v>
      </c>
      <c r="F673" s="36">
        <f t="shared" si="1146"/>
        <v>0</v>
      </c>
      <c r="G673" s="36">
        <f t="shared" si="1146"/>
        <v>0</v>
      </c>
      <c r="H673" s="36">
        <f t="shared" si="1146"/>
        <v>0</v>
      </c>
      <c r="I673" s="36">
        <f t="shared" si="1146"/>
        <v>0</v>
      </c>
      <c r="J673" s="36">
        <f t="shared" si="1146"/>
        <v>0</v>
      </c>
      <c r="K673" s="36">
        <f t="shared" si="1146"/>
        <v>0</v>
      </c>
      <c r="L673" s="36">
        <f t="shared" si="1146"/>
        <v>0</v>
      </c>
      <c r="M673" s="36">
        <f t="shared" si="1146"/>
        <v>0</v>
      </c>
      <c r="N673" s="36">
        <f t="shared" si="1146"/>
        <v>0</v>
      </c>
      <c r="O673" s="36">
        <f t="shared" si="1146"/>
        <v>0</v>
      </c>
      <c r="P673" s="36">
        <f t="shared" si="1146"/>
        <v>0</v>
      </c>
      <c r="Q673" s="36">
        <f t="shared" si="1146"/>
        <v>0</v>
      </c>
      <c r="R673" s="36">
        <f t="shared" si="1146"/>
        <v>0</v>
      </c>
      <c r="S673" s="36">
        <f t="shared" si="1146"/>
        <v>0</v>
      </c>
      <c r="T673" s="36">
        <f t="shared" si="1146"/>
        <v>0</v>
      </c>
      <c r="U673" s="36">
        <f t="shared" si="1146"/>
        <v>0</v>
      </c>
      <c r="V673" s="36">
        <f t="shared" si="1146"/>
        <v>0</v>
      </c>
      <c r="W673" s="36">
        <f t="shared" si="1146"/>
        <v>0</v>
      </c>
      <c r="X673" s="36">
        <f t="shared" si="1146"/>
        <v>214304.97084999998</v>
      </c>
      <c r="Y673" s="36">
        <f t="shared" si="1146"/>
        <v>7772.7191500000008</v>
      </c>
      <c r="Z673" s="36">
        <f t="shared" si="1146"/>
        <v>0</v>
      </c>
      <c r="AA673" s="36">
        <f t="shared" si="1146"/>
        <v>0</v>
      </c>
      <c r="AB673" s="36">
        <f t="shared" si="1146"/>
        <v>0</v>
      </c>
      <c r="AC673" s="56"/>
      <c r="AD673" s="23"/>
    </row>
    <row r="674" spans="1:30" s="14" customFormat="1">
      <c r="A674" s="87" t="s">
        <v>619</v>
      </c>
      <c r="B674" s="26">
        <v>2005454.37</v>
      </c>
      <c r="C674" s="134">
        <f>ROUND(B674/12,2)</f>
        <v>167121.20000000001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>
        <v>0.96499999999999997</v>
      </c>
      <c r="Y674" s="35">
        <v>3.5000000000000003E-2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4"/>
      <c r="D675" s="36">
        <f t="shared" ref="D675:AB675" si="1147">$C674*D674</f>
        <v>0</v>
      </c>
      <c r="E675" s="36">
        <f t="shared" si="1147"/>
        <v>0</v>
      </c>
      <c r="F675" s="36">
        <f t="shared" si="1147"/>
        <v>0</v>
      </c>
      <c r="G675" s="36">
        <f t="shared" si="1147"/>
        <v>0</v>
      </c>
      <c r="H675" s="36">
        <f t="shared" si="1147"/>
        <v>0</v>
      </c>
      <c r="I675" s="36">
        <f t="shared" si="1147"/>
        <v>0</v>
      </c>
      <c r="J675" s="36">
        <f t="shared" si="1147"/>
        <v>0</v>
      </c>
      <c r="K675" s="36">
        <f t="shared" si="1147"/>
        <v>0</v>
      </c>
      <c r="L675" s="36">
        <f t="shared" si="1147"/>
        <v>0</v>
      </c>
      <c r="M675" s="36">
        <f t="shared" si="1147"/>
        <v>0</v>
      </c>
      <c r="N675" s="36">
        <f t="shared" si="1147"/>
        <v>0</v>
      </c>
      <c r="O675" s="36">
        <f t="shared" si="1147"/>
        <v>0</v>
      </c>
      <c r="P675" s="36">
        <f t="shared" si="1147"/>
        <v>0</v>
      </c>
      <c r="Q675" s="36">
        <f t="shared" si="1147"/>
        <v>0</v>
      </c>
      <c r="R675" s="36">
        <f t="shared" si="1147"/>
        <v>0</v>
      </c>
      <c r="S675" s="36">
        <f t="shared" si="1147"/>
        <v>0</v>
      </c>
      <c r="T675" s="36">
        <f t="shared" si="1147"/>
        <v>0</v>
      </c>
      <c r="U675" s="36">
        <f t="shared" si="1147"/>
        <v>0</v>
      </c>
      <c r="V675" s="36">
        <f t="shared" si="1147"/>
        <v>0</v>
      </c>
      <c r="W675" s="36">
        <f t="shared" si="1147"/>
        <v>0</v>
      </c>
      <c r="X675" s="36">
        <f t="shared" si="1147"/>
        <v>161271.95800000001</v>
      </c>
      <c r="Y675" s="36">
        <f t="shared" si="1147"/>
        <v>5849.2420000000011</v>
      </c>
      <c r="Z675" s="36">
        <f t="shared" si="1147"/>
        <v>0</v>
      </c>
      <c r="AA675" s="36">
        <f t="shared" si="1147"/>
        <v>0</v>
      </c>
      <c r="AB675" s="36">
        <f t="shared" si="1147"/>
        <v>0</v>
      </c>
      <c r="AC675" s="56"/>
      <c r="AD675" s="23"/>
    </row>
    <row r="676" spans="1:30" s="14" customFormat="1">
      <c r="A676" s="87" t="s">
        <v>620</v>
      </c>
      <c r="B676" s="26">
        <v>2519197.67</v>
      </c>
      <c r="C676" s="134">
        <f>ROUND(B676/12,2)</f>
        <v>209933.14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>
        <v>0.96499999999999997</v>
      </c>
      <c r="Y676" s="35">
        <v>3.5000000000000003E-2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4"/>
      <c r="D677" s="36">
        <f t="shared" ref="D677:AB677" si="1148">$C676*D676</f>
        <v>0</v>
      </c>
      <c r="E677" s="36">
        <f t="shared" si="1148"/>
        <v>0</v>
      </c>
      <c r="F677" s="36">
        <f t="shared" si="1148"/>
        <v>0</v>
      </c>
      <c r="G677" s="36">
        <f t="shared" si="1148"/>
        <v>0</v>
      </c>
      <c r="H677" s="36">
        <f t="shared" si="1148"/>
        <v>0</v>
      </c>
      <c r="I677" s="36">
        <f t="shared" si="1148"/>
        <v>0</v>
      </c>
      <c r="J677" s="36">
        <f t="shared" si="1148"/>
        <v>0</v>
      </c>
      <c r="K677" s="36">
        <f t="shared" si="1148"/>
        <v>0</v>
      </c>
      <c r="L677" s="36">
        <f t="shared" si="1148"/>
        <v>0</v>
      </c>
      <c r="M677" s="36">
        <f t="shared" si="1148"/>
        <v>0</v>
      </c>
      <c r="N677" s="36">
        <f t="shared" si="1148"/>
        <v>0</v>
      </c>
      <c r="O677" s="36">
        <f t="shared" si="1148"/>
        <v>0</v>
      </c>
      <c r="P677" s="36">
        <f t="shared" si="1148"/>
        <v>0</v>
      </c>
      <c r="Q677" s="36">
        <f t="shared" si="1148"/>
        <v>0</v>
      </c>
      <c r="R677" s="36">
        <f t="shared" si="1148"/>
        <v>0</v>
      </c>
      <c r="S677" s="36">
        <f t="shared" si="1148"/>
        <v>0</v>
      </c>
      <c r="T677" s="36">
        <f t="shared" si="1148"/>
        <v>0</v>
      </c>
      <c r="U677" s="36">
        <f t="shared" si="1148"/>
        <v>0</v>
      </c>
      <c r="V677" s="36">
        <f t="shared" si="1148"/>
        <v>0</v>
      </c>
      <c r="W677" s="36">
        <f t="shared" si="1148"/>
        <v>0</v>
      </c>
      <c r="X677" s="36">
        <f t="shared" si="1148"/>
        <v>202585.48010000002</v>
      </c>
      <c r="Y677" s="36">
        <f t="shared" si="1148"/>
        <v>7347.6599000000015</v>
      </c>
      <c r="Z677" s="36">
        <f t="shared" si="1148"/>
        <v>0</v>
      </c>
      <c r="AA677" s="36">
        <f t="shared" si="1148"/>
        <v>0</v>
      </c>
      <c r="AB677" s="36">
        <f t="shared" si="1148"/>
        <v>0</v>
      </c>
      <c r="AC677" s="56"/>
      <c r="AD677" s="23"/>
    </row>
    <row r="678" spans="1:30" s="14" customFormat="1">
      <c r="A678" s="87" t="s">
        <v>621</v>
      </c>
      <c r="B678" s="26">
        <v>2529668.25</v>
      </c>
      <c r="C678" s="134">
        <f>ROUND(B678/12,2)</f>
        <v>210805.69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>
        <v>0.96499999999999997</v>
      </c>
      <c r="Y678" s="35">
        <v>3.5000000000000003E-2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4"/>
      <c r="D679" s="36">
        <f t="shared" ref="D679:AB679" si="1149">$C678*D678</f>
        <v>0</v>
      </c>
      <c r="E679" s="36">
        <f t="shared" si="1149"/>
        <v>0</v>
      </c>
      <c r="F679" s="36">
        <f t="shared" si="1149"/>
        <v>0</v>
      </c>
      <c r="G679" s="36">
        <f t="shared" si="1149"/>
        <v>0</v>
      </c>
      <c r="H679" s="36">
        <f t="shared" si="1149"/>
        <v>0</v>
      </c>
      <c r="I679" s="36">
        <f t="shared" si="1149"/>
        <v>0</v>
      </c>
      <c r="J679" s="36">
        <f t="shared" si="1149"/>
        <v>0</v>
      </c>
      <c r="K679" s="36">
        <f t="shared" si="1149"/>
        <v>0</v>
      </c>
      <c r="L679" s="36">
        <f t="shared" si="1149"/>
        <v>0</v>
      </c>
      <c r="M679" s="36">
        <f t="shared" si="1149"/>
        <v>0</v>
      </c>
      <c r="N679" s="36">
        <f t="shared" si="1149"/>
        <v>0</v>
      </c>
      <c r="O679" s="36">
        <f t="shared" si="1149"/>
        <v>0</v>
      </c>
      <c r="P679" s="36">
        <f t="shared" si="1149"/>
        <v>0</v>
      </c>
      <c r="Q679" s="36">
        <f t="shared" si="1149"/>
        <v>0</v>
      </c>
      <c r="R679" s="36">
        <f t="shared" si="1149"/>
        <v>0</v>
      </c>
      <c r="S679" s="36">
        <f t="shared" si="1149"/>
        <v>0</v>
      </c>
      <c r="T679" s="36">
        <f t="shared" si="1149"/>
        <v>0</v>
      </c>
      <c r="U679" s="36">
        <f t="shared" si="1149"/>
        <v>0</v>
      </c>
      <c r="V679" s="36">
        <f t="shared" si="1149"/>
        <v>0</v>
      </c>
      <c r="W679" s="36">
        <f t="shared" si="1149"/>
        <v>0</v>
      </c>
      <c r="X679" s="36">
        <f t="shared" si="1149"/>
        <v>203427.49085</v>
      </c>
      <c r="Y679" s="36">
        <f t="shared" si="1149"/>
        <v>7378.1991500000004</v>
      </c>
      <c r="Z679" s="36">
        <f t="shared" si="1149"/>
        <v>0</v>
      </c>
      <c r="AA679" s="36">
        <f t="shared" si="1149"/>
        <v>0</v>
      </c>
      <c r="AB679" s="36">
        <f t="shared" si="1149"/>
        <v>0</v>
      </c>
      <c r="AC679" s="56"/>
      <c r="AD679" s="23"/>
    </row>
    <row r="680" spans="1:30" s="14" customFormat="1">
      <c r="A680" s="87" t="s">
        <v>622</v>
      </c>
      <c r="B680" s="26">
        <v>1245325.74</v>
      </c>
      <c r="C680" s="134">
        <f>ROUND(B680/12,2)</f>
        <v>103777.15</v>
      </c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>
        <v>0.96499999999999997</v>
      </c>
      <c r="Y680" s="35">
        <v>3.5000000000000003E-2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4"/>
      <c r="D681" s="36">
        <f t="shared" ref="D681:AB681" si="1150">$C680*D680</f>
        <v>0</v>
      </c>
      <c r="E681" s="36">
        <f t="shared" si="1150"/>
        <v>0</v>
      </c>
      <c r="F681" s="36">
        <f t="shared" si="1150"/>
        <v>0</v>
      </c>
      <c r="G681" s="36">
        <f t="shared" si="1150"/>
        <v>0</v>
      </c>
      <c r="H681" s="36">
        <f t="shared" si="1150"/>
        <v>0</v>
      </c>
      <c r="I681" s="36">
        <f t="shared" si="1150"/>
        <v>0</v>
      </c>
      <c r="J681" s="36">
        <f t="shared" si="1150"/>
        <v>0</v>
      </c>
      <c r="K681" s="36">
        <f t="shared" si="1150"/>
        <v>0</v>
      </c>
      <c r="L681" s="36">
        <f t="shared" si="1150"/>
        <v>0</v>
      </c>
      <c r="M681" s="36">
        <f t="shared" si="1150"/>
        <v>0</v>
      </c>
      <c r="N681" s="36">
        <f t="shared" si="1150"/>
        <v>0</v>
      </c>
      <c r="O681" s="36">
        <f t="shared" si="1150"/>
        <v>0</v>
      </c>
      <c r="P681" s="36">
        <f t="shared" si="1150"/>
        <v>0</v>
      </c>
      <c r="Q681" s="36">
        <f t="shared" si="1150"/>
        <v>0</v>
      </c>
      <c r="R681" s="36">
        <f t="shared" si="1150"/>
        <v>0</v>
      </c>
      <c r="S681" s="36">
        <f t="shared" si="1150"/>
        <v>0</v>
      </c>
      <c r="T681" s="36">
        <f t="shared" si="1150"/>
        <v>0</v>
      </c>
      <c r="U681" s="36">
        <f t="shared" si="1150"/>
        <v>0</v>
      </c>
      <c r="V681" s="36">
        <f t="shared" si="1150"/>
        <v>0</v>
      </c>
      <c r="W681" s="36">
        <f t="shared" si="1150"/>
        <v>0</v>
      </c>
      <c r="X681" s="36">
        <f t="shared" si="1150"/>
        <v>100144.94974999999</v>
      </c>
      <c r="Y681" s="36">
        <f t="shared" si="1150"/>
        <v>3632.2002500000003</v>
      </c>
      <c r="Z681" s="36">
        <f t="shared" si="1150"/>
        <v>0</v>
      </c>
      <c r="AA681" s="36">
        <f t="shared" si="1150"/>
        <v>0</v>
      </c>
      <c r="AB681" s="36">
        <f t="shared" si="1150"/>
        <v>0</v>
      </c>
      <c r="AC681" s="56"/>
      <c r="AD681" s="23"/>
    </row>
    <row r="682" spans="1:30" s="14" customFormat="1">
      <c r="A682" s="87" t="s">
        <v>623</v>
      </c>
      <c r="B682" s="26">
        <v>1846393.49</v>
      </c>
      <c r="C682" s="134">
        <f>ROUND(B682/12,2)</f>
        <v>153866.12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>
        <v>0.96499999999999997</v>
      </c>
      <c r="Y682" s="35">
        <v>3.5000000000000003E-2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4"/>
      <c r="D683" s="36">
        <f t="shared" ref="D683:AB683" si="1151">$C682*D682</f>
        <v>0</v>
      </c>
      <c r="E683" s="36">
        <f t="shared" si="1151"/>
        <v>0</v>
      </c>
      <c r="F683" s="36">
        <f t="shared" si="1151"/>
        <v>0</v>
      </c>
      <c r="G683" s="36">
        <f t="shared" si="1151"/>
        <v>0</v>
      </c>
      <c r="H683" s="36">
        <f t="shared" si="1151"/>
        <v>0</v>
      </c>
      <c r="I683" s="36">
        <f t="shared" si="1151"/>
        <v>0</v>
      </c>
      <c r="J683" s="36">
        <f t="shared" si="1151"/>
        <v>0</v>
      </c>
      <c r="K683" s="36">
        <f t="shared" si="1151"/>
        <v>0</v>
      </c>
      <c r="L683" s="36">
        <f t="shared" si="1151"/>
        <v>0</v>
      </c>
      <c r="M683" s="36">
        <f t="shared" si="1151"/>
        <v>0</v>
      </c>
      <c r="N683" s="36">
        <f t="shared" si="1151"/>
        <v>0</v>
      </c>
      <c r="O683" s="36">
        <f t="shared" si="1151"/>
        <v>0</v>
      </c>
      <c r="P683" s="36">
        <f t="shared" si="1151"/>
        <v>0</v>
      </c>
      <c r="Q683" s="36">
        <f t="shared" si="1151"/>
        <v>0</v>
      </c>
      <c r="R683" s="36">
        <f t="shared" si="1151"/>
        <v>0</v>
      </c>
      <c r="S683" s="36">
        <f t="shared" si="1151"/>
        <v>0</v>
      </c>
      <c r="T683" s="36">
        <f t="shared" si="1151"/>
        <v>0</v>
      </c>
      <c r="U683" s="36">
        <f t="shared" si="1151"/>
        <v>0</v>
      </c>
      <c r="V683" s="36">
        <f t="shared" si="1151"/>
        <v>0</v>
      </c>
      <c r="W683" s="36">
        <f t="shared" si="1151"/>
        <v>0</v>
      </c>
      <c r="X683" s="36">
        <f t="shared" si="1151"/>
        <v>148480.8058</v>
      </c>
      <c r="Y683" s="36">
        <f t="shared" si="1151"/>
        <v>5385.3142000000007</v>
      </c>
      <c r="Z683" s="36">
        <f t="shared" si="1151"/>
        <v>0</v>
      </c>
      <c r="AA683" s="36">
        <f t="shared" si="1151"/>
        <v>0</v>
      </c>
      <c r="AB683" s="36">
        <f t="shared" si="1151"/>
        <v>0</v>
      </c>
      <c r="AC683" s="56"/>
      <c r="AD683" s="23"/>
    </row>
    <row r="684" spans="1:30" s="14" customFormat="1">
      <c r="A684" s="87" t="s">
        <v>624</v>
      </c>
      <c r="B684" s="26">
        <v>3923499.61</v>
      </c>
      <c r="C684" s="134">
        <f>ROUND(B684/12,2)</f>
        <v>326958.3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>
        <v>0.96499999999999997</v>
      </c>
      <c r="Y684" s="35">
        <v>3.5000000000000003E-2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4"/>
      <c r="D685" s="36">
        <f t="shared" ref="D685:AB685" si="1152">$C684*D684</f>
        <v>0</v>
      </c>
      <c r="E685" s="36">
        <f t="shared" si="1152"/>
        <v>0</v>
      </c>
      <c r="F685" s="36">
        <f t="shared" si="1152"/>
        <v>0</v>
      </c>
      <c r="G685" s="36">
        <f t="shared" si="1152"/>
        <v>0</v>
      </c>
      <c r="H685" s="36">
        <f t="shared" si="1152"/>
        <v>0</v>
      </c>
      <c r="I685" s="36">
        <f t="shared" si="1152"/>
        <v>0</v>
      </c>
      <c r="J685" s="36">
        <f t="shared" si="1152"/>
        <v>0</v>
      </c>
      <c r="K685" s="36">
        <f t="shared" si="1152"/>
        <v>0</v>
      </c>
      <c r="L685" s="36">
        <f t="shared" si="1152"/>
        <v>0</v>
      </c>
      <c r="M685" s="36">
        <f t="shared" si="1152"/>
        <v>0</v>
      </c>
      <c r="N685" s="36">
        <f t="shared" si="1152"/>
        <v>0</v>
      </c>
      <c r="O685" s="36">
        <f t="shared" si="1152"/>
        <v>0</v>
      </c>
      <c r="P685" s="36">
        <f t="shared" si="1152"/>
        <v>0</v>
      </c>
      <c r="Q685" s="36">
        <f t="shared" si="1152"/>
        <v>0</v>
      </c>
      <c r="R685" s="36">
        <f t="shared" si="1152"/>
        <v>0</v>
      </c>
      <c r="S685" s="36">
        <f t="shared" si="1152"/>
        <v>0</v>
      </c>
      <c r="T685" s="36">
        <f t="shared" si="1152"/>
        <v>0</v>
      </c>
      <c r="U685" s="36">
        <f t="shared" si="1152"/>
        <v>0</v>
      </c>
      <c r="V685" s="36">
        <f t="shared" si="1152"/>
        <v>0</v>
      </c>
      <c r="W685" s="36">
        <f t="shared" si="1152"/>
        <v>0</v>
      </c>
      <c r="X685" s="36">
        <f t="shared" si="1152"/>
        <v>315514.75949999999</v>
      </c>
      <c r="Y685" s="36">
        <f t="shared" si="1152"/>
        <v>11443.540500000001</v>
      </c>
      <c r="Z685" s="36">
        <f t="shared" si="1152"/>
        <v>0</v>
      </c>
      <c r="AA685" s="36">
        <f t="shared" si="1152"/>
        <v>0</v>
      </c>
      <c r="AB685" s="36">
        <f t="shared" si="1152"/>
        <v>0</v>
      </c>
      <c r="AC685" s="56"/>
      <c r="AD685" s="23"/>
    </row>
    <row r="686" spans="1:30" s="14" customFormat="1">
      <c r="A686" s="87" t="s">
        <v>625</v>
      </c>
      <c r="B686" s="26">
        <v>3525670.22</v>
      </c>
      <c r="C686" s="134">
        <f>ROUND(B686/12,2)</f>
        <v>293805.84999999998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>
        <v>0.96499999999999997</v>
      </c>
      <c r="Y686" s="35">
        <v>3.5000000000000003E-2</v>
      </c>
      <c r="Z686" s="37"/>
      <c r="AA686" s="37"/>
      <c r="AB686" s="37"/>
      <c r="AC686" s="56"/>
      <c r="AD686" s="23"/>
    </row>
    <row r="687" spans="1:30" s="14" customFormat="1">
      <c r="A687" s="82"/>
      <c r="B687" s="29"/>
      <c r="C687" s="134"/>
      <c r="D687" s="36">
        <f t="shared" ref="D687:AB687" si="1153">$C686*D686</f>
        <v>0</v>
      </c>
      <c r="E687" s="36">
        <f t="shared" si="1153"/>
        <v>0</v>
      </c>
      <c r="F687" s="36">
        <f t="shared" si="1153"/>
        <v>0</v>
      </c>
      <c r="G687" s="36">
        <f t="shared" si="1153"/>
        <v>0</v>
      </c>
      <c r="H687" s="36">
        <f t="shared" si="1153"/>
        <v>0</v>
      </c>
      <c r="I687" s="36">
        <f t="shared" si="1153"/>
        <v>0</v>
      </c>
      <c r="J687" s="36">
        <f t="shared" si="1153"/>
        <v>0</v>
      </c>
      <c r="K687" s="36">
        <f t="shared" si="1153"/>
        <v>0</v>
      </c>
      <c r="L687" s="36">
        <f t="shared" si="1153"/>
        <v>0</v>
      </c>
      <c r="M687" s="36">
        <f t="shared" si="1153"/>
        <v>0</v>
      </c>
      <c r="N687" s="36">
        <f t="shared" si="1153"/>
        <v>0</v>
      </c>
      <c r="O687" s="36">
        <f t="shared" si="1153"/>
        <v>0</v>
      </c>
      <c r="P687" s="36">
        <f t="shared" si="1153"/>
        <v>0</v>
      </c>
      <c r="Q687" s="36">
        <f t="shared" si="1153"/>
        <v>0</v>
      </c>
      <c r="R687" s="36">
        <f t="shared" si="1153"/>
        <v>0</v>
      </c>
      <c r="S687" s="36">
        <f t="shared" si="1153"/>
        <v>0</v>
      </c>
      <c r="T687" s="36">
        <f t="shared" si="1153"/>
        <v>0</v>
      </c>
      <c r="U687" s="36">
        <f t="shared" si="1153"/>
        <v>0</v>
      </c>
      <c r="V687" s="36">
        <f t="shared" si="1153"/>
        <v>0</v>
      </c>
      <c r="W687" s="36">
        <f t="shared" si="1153"/>
        <v>0</v>
      </c>
      <c r="X687" s="36">
        <f t="shared" si="1153"/>
        <v>283522.64524999994</v>
      </c>
      <c r="Y687" s="36">
        <f t="shared" si="1153"/>
        <v>10283.204750000001</v>
      </c>
      <c r="Z687" s="36">
        <f t="shared" si="1153"/>
        <v>0</v>
      </c>
      <c r="AA687" s="36">
        <f t="shared" si="1153"/>
        <v>0</v>
      </c>
      <c r="AB687" s="36">
        <f t="shared" si="1153"/>
        <v>0</v>
      </c>
      <c r="AC687" s="56"/>
      <c r="AD687" s="23"/>
    </row>
    <row r="688" spans="1:30" s="14" customFormat="1">
      <c r="A688" s="87" t="s">
        <v>626</v>
      </c>
      <c r="B688" s="26">
        <v>7572741.5499999998</v>
      </c>
      <c r="C688" s="134">
        <f>ROUND(B688/12,2)</f>
        <v>631061.80000000005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>
        <v>0.96499999999999997</v>
      </c>
      <c r="Y688" s="35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4"/>
      <c r="D689" s="36">
        <f t="shared" ref="D689:AB689" si="1154">$C688*D688</f>
        <v>0</v>
      </c>
      <c r="E689" s="36">
        <f t="shared" si="1154"/>
        <v>0</v>
      </c>
      <c r="F689" s="36">
        <f t="shared" si="1154"/>
        <v>0</v>
      </c>
      <c r="G689" s="36">
        <f t="shared" si="1154"/>
        <v>0</v>
      </c>
      <c r="H689" s="36">
        <f t="shared" si="1154"/>
        <v>0</v>
      </c>
      <c r="I689" s="36">
        <f t="shared" si="1154"/>
        <v>0</v>
      </c>
      <c r="J689" s="36">
        <f t="shared" si="1154"/>
        <v>0</v>
      </c>
      <c r="K689" s="36">
        <f t="shared" si="1154"/>
        <v>0</v>
      </c>
      <c r="L689" s="36">
        <f t="shared" si="1154"/>
        <v>0</v>
      </c>
      <c r="M689" s="36">
        <f t="shared" si="1154"/>
        <v>0</v>
      </c>
      <c r="N689" s="36">
        <f t="shared" si="1154"/>
        <v>0</v>
      </c>
      <c r="O689" s="36">
        <f t="shared" si="1154"/>
        <v>0</v>
      </c>
      <c r="P689" s="36">
        <f t="shared" si="1154"/>
        <v>0</v>
      </c>
      <c r="Q689" s="36">
        <f t="shared" si="1154"/>
        <v>0</v>
      </c>
      <c r="R689" s="36">
        <f t="shared" si="1154"/>
        <v>0</v>
      </c>
      <c r="S689" s="36">
        <f t="shared" si="1154"/>
        <v>0</v>
      </c>
      <c r="T689" s="36">
        <f t="shared" si="1154"/>
        <v>0</v>
      </c>
      <c r="U689" s="36">
        <f t="shared" si="1154"/>
        <v>0</v>
      </c>
      <c r="V689" s="36">
        <f t="shared" si="1154"/>
        <v>0</v>
      </c>
      <c r="W689" s="36">
        <f t="shared" si="1154"/>
        <v>0</v>
      </c>
      <c r="X689" s="36">
        <f t="shared" si="1154"/>
        <v>608974.63699999999</v>
      </c>
      <c r="Y689" s="36">
        <f t="shared" si="1154"/>
        <v>22087.163000000004</v>
      </c>
      <c r="Z689" s="36">
        <f t="shared" si="1154"/>
        <v>0</v>
      </c>
      <c r="AA689" s="36">
        <f t="shared" si="1154"/>
        <v>0</v>
      </c>
      <c r="AB689" s="36">
        <f t="shared" si="1154"/>
        <v>0</v>
      </c>
      <c r="AC689" s="56"/>
      <c r="AD689" s="23"/>
    </row>
    <row r="690" spans="1:30" s="14" customFormat="1">
      <c r="A690" s="87" t="s">
        <v>627</v>
      </c>
      <c r="B690" s="26">
        <v>5845275.8499999996</v>
      </c>
      <c r="C690" s="134">
        <f>ROUND(B690/12,2)</f>
        <v>487106.32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>
        <v>0.96499999999999997</v>
      </c>
      <c r="Y690" s="35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4"/>
      <c r="D691" s="36">
        <f t="shared" ref="D691:AB691" si="1155">$C690*D690</f>
        <v>0</v>
      </c>
      <c r="E691" s="36">
        <f t="shared" si="1155"/>
        <v>0</v>
      </c>
      <c r="F691" s="36">
        <f t="shared" si="1155"/>
        <v>0</v>
      </c>
      <c r="G691" s="36">
        <f t="shared" si="1155"/>
        <v>0</v>
      </c>
      <c r="H691" s="36">
        <f t="shared" si="1155"/>
        <v>0</v>
      </c>
      <c r="I691" s="36">
        <f t="shared" si="1155"/>
        <v>0</v>
      </c>
      <c r="J691" s="36">
        <f t="shared" si="1155"/>
        <v>0</v>
      </c>
      <c r="K691" s="36">
        <f t="shared" si="1155"/>
        <v>0</v>
      </c>
      <c r="L691" s="36">
        <f t="shared" si="1155"/>
        <v>0</v>
      </c>
      <c r="M691" s="36">
        <f t="shared" si="1155"/>
        <v>0</v>
      </c>
      <c r="N691" s="36">
        <f t="shared" si="1155"/>
        <v>0</v>
      </c>
      <c r="O691" s="36">
        <f t="shared" si="1155"/>
        <v>0</v>
      </c>
      <c r="P691" s="36">
        <f t="shared" si="1155"/>
        <v>0</v>
      </c>
      <c r="Q691" s="36">
        <f t="shared" si="1155"/>
        <v>0</v>
      </c>
      <c r="R691" s="36">
        <f t="shared" si="1155"/>
        <v>0</v>
      </c>
      <c r="S691" s="36">
        <f t="shared" si="1155"/>
        <v>0</v>
      </c>
      <c r="T691" s="36">
        <f t="shared" si="1155"/>
        <v>0</v>
      </c>
      <c r="U691" s="36">
        <f t="shared" si="1155"/>
        <v>0</v>
      </c>
      <c r="V691" s="36">
        <f t="shared" si="1155"/>
        <v>0</v>
      </c>
      <c r="W691" s="36">
        <f t="shared" si="1155"/>
        <v>0</v>
      </c>
      <c r="X691" s="36">
        <f t="shared" si="1155"/>
        <v>470057.59879999998</v>
      </c>
      <c r="Y691" s="36">
        <f t="shared" si="1155"/>
        <v>17048.721200000004</v>
      </c>
      <c r="Z691" s="36">
        <f t="shared" si="1155"/>
        <v>0</v>
      </c>
      <c r="AA691" s="36">
        <f t="shared" si="1155"/>
        <v>0</v>
      </c>
      <c r="AB691" s="36">
        <f t="shared" si="1155"/>
        <v>0</v>
      </c>
      <c r="AC691" s="56"/>
      <c r="AD691" s="23"/>
    </row>
    <row r="692" spans="1:30" s="14" customFormat="1">
      <c r="A692" s="87" t="s">
        <v>628</v>
      </c>
      <c r="B692" s="26">
        <v>1743868.94</v>
      </c>
      <c r="C692" s="134">
        <f>ROUND(B692/12,2)</f>
        <v>145322.41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>
        <v>0.96499999999999997</v>
      </c>
      <c r="Y692" s="35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4"/>
      <c r="D693" s="36">
        <f t="shared" ref="D693:AB693" si="1156">$C692*D692</f>
        <v>0</v>
      </c>
      <c r="E693" s="36">
        <f t="shared" si="1156"/>
        <v>0</v>
      </c>
      <c r="F693" s="36">
        <f t="shared" si="1156"/>
        <v>0</v>
      </c>
      <c r="G693" s="36">
        <f t="shared" si="1156"/>
        <v>0</v>
      </c>
      <c r="H693" s="36">
        <f t="shared" si="1156"/>
        <v>0</v>
      </c>
      <c r="I693" s="36">
        <f t="shared" si="1156"/>
        <v>0</v>
      </c>
      <c r="J693" s="36">
        <f t="shared" si="1156"/>
        <v>0</v>
      </c>
      <c r="K693" s="36">
        <f t="shared" si="1156"/>
        <v>0</v>
      </c>
      <c r="L693" s="36">
        <f t="shared" si="1156"/>
        <v>0</v>
      </c>
      <c r="M693" s="36">
        <f t="shared" si="1156"/>
        <v>0</v>
      </c>
      <c r="N693" s="36">
        <f t="shared" si="1156"/>
        <v>0</v>
      </c>
      <c r="O693" s="36">
        <f t="shared" si="1156"/>
        <v>0</v>
      </c>
      <c r="P693" s="36">
        <f t="shared" si="1156"/>
        <v>0</v>
      </c>
      <c r="Q693" s="36">
        <f t="shared" si="1156"/>
        <v>0</v>
      </c>
      <c r="R693" s="36">
        <f t="shared" si="1156"/>
        <v>0</v>
      </c>
      <c r="S693" s="36">
        <f t="shared" si="1156"/>
        <v>0</v>
      </c>
      <c r="T693" s="36">
        <f t="shared" si="1156"/>
        <v>0</v>
      </c>
      <c r="U693" s="36">
        <f t="shared" si="1156"/>
        <v>0</v>
      </c>
      <c r="V693" s="36">
        <f t="shared" si="1156"/>
        <v>0</v>
      </c>
      <c r="W693" s="36">
        <f t="shared" si="1156"/>
        <v>0</v>
      </c>
      <c r="X693" s="36">
        <f t="shared" si="1156"/>
        <v>140236.12565</v>
      </c>
      <c r="Y693" s="36">
        <f t="shared" si="1156"/>
        <v>5086.2843500000008</v>
      </c>
      <c r="Z693" s="36">
        <f t="shared" si="1156"/>
        <v>0</v>
      </c>
      <c r="AA693" s="36">
        <f t="shared" si="1156"/>
        <v>0</v>
      </c>
      <c r="AB693" s="36">
        <f t="shared" si="1156"/>
        <v>0</v>
      </c>
      <c r="AC693" s="56"/>
      <c r="AD693" s="23"/>
    </row>
    <row r="694" spans="1:30" s="14" customFormat="1">
      <c r="A694" s="87" t="s">
        <v>629</v>
      </c>
      <c r="B694" s="26">
        <v>2240267.21</v>
      </c>
      <c r="C694" s="134">
        <f>ROUND(B694/12,2)</f>
        <v>186688.93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>
        <v>0.96499999999999997</v>
      </c>
      <c r="Y694" s="35">
        <v>3.5000000000000003E-2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4"/>
      <c r="D695" s="36">
        <f t="shared" ref="D695:AB695" si="1157">$C694*D694</f>
        <v>0</v>
      </c>
      <c r="E695" s="36">
        <f t="shared" si="1157"/>
        <v>0</v>
      </c>
      <c r="F695" s="36">
        <f t="shared" si="1157"/>
        <v>0</v>
      </c>
      <c r="G695" s="36">
        <f t="shared" si="1157"/>
        <v>0</v>
      </c>
      <c r="H695" s="36">
        <f t="shared" si="1157"/>
        <v>0</v>
      </c>
      <c r="I695" s="36">
        <f t="shared" si="1157"/>
        <v>0</v>
      </c>
      <c r="J695" s="36">
        <f t="shared" si="1157"/>
        <v>0</v>
      </c>
      <c r="K695" s="36">
        <f t="shared" si="1157"/>
        <v>0</v>
      </c>
      <c r="L695" s="36">
        <f t="shared" si="1157"/>
        <v>0</v>
      </c>
      <c r="M695" s="36">
        <f t="shared" si="1157"/>
        <v>0</v>
      </c>
      <c r="N695" s="36">
        <f t="shared" si="1157"/>
        <v>0</v>
      </c>
      <c r="O695" s="36">
        <f t="shared" si="1157"/>
        <v>0</v>
      </c>
      <c r="P695" s="36">
        <f t="shared" si="1157"/>
        <v>0</v>
      </c>
      <c r="Q695" s="36">
        <f t="shared" si="1157"/>
        <v>0</v>
      </c>
      <c r="R695" s="36">
        <f t="shared" si="1157"/>
        <v>0</v>
      </c>
      <c r="S695" s="36">
        <f t="shared" si="1157"/>
        <v>0</v>
      </c>
      <c r="T695" s="36">
        <f t="shared" si="1157"/>
        <v>0</v>
      </c>
      <c r="U695" s="36">
        <f t="shared" si="1157"/>
        <v>0</v>
      </c>
      <c r="V695" s="36">
        <f t="shared" si="1157"/>
        <v>0</v>
      </c>
      <c r="W695" s="36">
        <f t="shared" si="1157"/>
        <v>0</v>
      </c>
      <c r="X695" s="36">
        <f t="shared" si="1157"/>
        <v>180154.81744999997</v>
      </c>
      <c r="Y695" s="36">
        <f t="shared" si="1157"/>
        <v>6534.1125500000007</v>
      </c>
      <c r="Z695" s="36">
        <f t="shared" si="1157"/>
        <v>0</v>
      </c>
      <c r="AA695" s="36">
        <f t="shared" si="1157"/>
        <v>0</v>
      </c>
      <c r="AB695" s="36">
        <f t="shared" si="1157"/>
        <v>0</v>
      </c>
      <c r="AC695" s="56"/>
      <c r="AD695" s="23"/>
    </row>
    <row r="696" spans="1:30" s="14" customFormat="1">
      <c r="A696" s="87" t="s">
        <v>630</v>
      </c>
      <c r="B696" s="26">
        <v>2980839.59</v>
      </c>
      <c r="C696" s="134">
        <f>ROUND(B696/12,2)</f>
        <v>248403.3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>
        <v>0.96499999999999997</v>
      </c>
      <c r="Y696" s="35">
        <v>3.5000000000000003E-2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4"/>
      <c r="D697" s="36">
        <f t="shared" ref="D697:AB697" si="1158">$C696*D696</f>
        <v>0</v>
      </c>
      <c r="E697" s="36">
        <f t="shared" si="1158"/>
        <v>0</v>
      </c>
      <c r="F697" s="36">
        <f t="shared" si="1158"/>
        <v>0</v>
      </c>
      <c r="G697" s="36">
        <f t="shared" si="1158"/>
        <v>0</v>
      </c>
      <c r="H697" s="36">
        <f t="shared" si="1158"/>
        <v>0</v>
      </c>
      <c r="I697" s="36">
        <f t="shared" si="1158"/>
        <v>0</v>
      </c>
      <c r="J697" s="36">
        <f t="shared" si="1158"/>
        <v>0</v>
      </c>
      <c r="K697" s="36">
        <f t="shared" si="1158"/>
        <v>0</v>
      </c>
      <c r="L697" s="36">
        <f t="shared" si="1158"/>
        <v>0</v>
      </c>
      <c r="M697" s="36">
        <f t="shared" si="1158"/>
        <v>0</v>
      </c>
      <c r="N697" s="36">
        <f t="shared" si="1158"/>
        <v>0</v>
      </c>
      <c r="O697" s="36">
        <f t="shared" si="1158"/>
        <v>0</v>
      </c>
      <c r="P697" s="36">
        <f t="shared" si="1158"/>
        <v>0</v>
      </c>
      <c r="Q697" s="36">
        <f t="shared" si="1158"/>
        <v>0</v>
      </c>
      <c r="R697" s="36">
        <f t="shared" si="1158"/>
        <v>0</v>
      </c>
      <c r="S697" s="36">
        <f t="shared" si="1158"/>
        <v>0</v>
      </c>
      <c r="T697" s="36">
        <f t="shared" si="1158"/>
        <v>0</v>
      </c>
      <c r="U697" s="36">
        <f t="shared" si="1158"/>
        <v>0</v>
      </c>
      <c r="V697" s="36">
        <f t="shared" si="1158"/>
        <v>0</v>
      </c>
      <c r="W697" s="36">
        <f t="shared" si="1158"/>
        <v>0</v>
      </c>
      <c r="X697" s="36">
        <f t="shared" si="1158"/>
        <v>239709.18449999997</v>
      </c>
      <c r="Y697" s="36">
        <f t="shared" si="1158"/>
        <v>8694.1154999999999</v>
      </c>
      <c r="Z697" s="36">
        <f t="shared" si="1158"/>
        <v>0</v>
      </c>
      <c r="AA697" s="36">
        <f t="shared" si="1158"/>
        <v>0</v>
      </c>
      <c r="AB697" s="36">
        <f t="shared" si="1158"/>
        <v>0</v>
      </c>
      <c r="AC697" s="56"/>
      <c r="AD697" s="23"/>
    </row>
    <row r="698" spans="1:30" s="14" customFormat="1">
      <c r="A698" s="87" t="s">
        <v>631</v>
      </c>
      <c r="B698" s="26">
        <v>2376583.5</v>
      </c>
      <c r="C698" s="134">
        <f>ROUND(B698/12,2)</f>
        <v>198048.63</v>
      </c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>
        <v>0.96499999999999997</v>
      </c>
      <c r="Y698" s="35">
        <v>3.5000000000000003E-2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4"/>
      <c r="D699" s="36">
        <f t="shared" ref="D699:AB699" si="1159">$C698*D698</f>
        <v>0</v>
      </c>
      <c r="E699" s="36">
        <f t="shared" si="1159"/>
        <v>0</v>
      </c>
      <c r="F699" s="36">
        <f t="shared" si="1159"/>
        <v>0</v>
      </c>
      <c r="G699" s="36">
        <f t="shared" si="1159"/>
        <v>0</v>
      </c>
      <c r="H699" s="36">
        <f t="shared" si="1159"/>
        <v>0</v>
      </c>
      <c r="I699" s="36">
        <f t="shared" si="1159"/>
        <v>0</v>
      </c>
      <c r="J699" s="36">
        <f t="shared" si="1159"/>
        <v>0</v>
      </c>
      <c r="K699" s="36">
        <f t="shared" si="1159"/>
        <v>0</v>
      </c>
      <c r="L699" s="36">
        <f t="shared" si="1159"/>
        <v>0</v>
      </c>
      <c r="M699" s="36">
        <f t="shared" si="1159"/>
        <v>0</v>
      </c>
      <c r="N699" s="36">
        <f t="shared" si="1159"/>
        <v>0</v>
      </c>
      <c r="O699" s="36">
        <f t="shared" si="1159"/>
        <v>0</v>
      </c>
      <c r="P699" s="36">
        <f t="shared" si="1159"/>
        <v>0</v>
      </c>
      <c r="Q699" s="36">
        <f t="shared" si="1159"/>
        <v>0</v>
      </c>
      <c r="R699" s="36">
        <f t="shared" si="1159"/>
        <v>0</v>
      </c>
      <c r="S699" s="36">
        <f t="shared" si="1159"/>
        <v>0</v>
      </c>
      <c r="T699" s="36">
        <f t="shared" si="1159"/>
        <v>0</v>
      </c>
      <c r="U699" s="36">
        <f t="shared" si="1159"/>
        <v>0</v>
      </c>
      <c r="V699" s="36">
        <f t="shared" si="1159"/>
        <v>0</v>
      </c>
      <c r="W699" s="36">
        <f t="shared" si="1159"/>
        <v>0</v>
      </c>
      <c r="X699" s="36">
        <f t="shared" si="1159"/>
        <v>191116.92795000001</v>
      </c>
      <c r="Y699" s="36">
        <f t="shared" si="1159"/>
        <v>6931.7020500000008</v>
      </c>
      <c r="Z699" s="36">
        <f t="shared" si="1159"/>
        <v>0</v>
      </c>
      <c r="AA699" s="36">
        <f t="shared" si="1159"/>
        <v>0</v>
      </c>
      <c r="AB699" s="36">
        <f t="shared" si="1159"/>
        <v>0</v>
      </c>
      <c r="AC699" s="56"/>
      <c r="AD699" s="23"/>
    </row>
    <row r="700" spans="1:30" s="14" customFormat="1">
      <c r="A700" s="87" t="s">
        <v>632</v>
      </c>
      <c r="B700" s="26">
        <v>2359285.6800000002</v>
      </c>
      <c r="C700" s="134">
        <f>ROUND(B700/12,2)</f>
        <v>196607.14</v>
      </c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>
        <v>0.96499999999999997</v>
      </c>
      <c r="Y700" s="35">
        <v>3.5000000000000003E-2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4"/>
      <c r="D701" s="36">
        <f t="shared" ref="D701:AB701" si="1160">$C700*D700</f>
        <v>0</v>
      </c>
      <c r="E701" s="36">
        <f t="shared" si="1160"/>
        <v>0</v>
      </c>
      <c r="F701" s="36">
        <f t="shared" si="1160"/>
        <v>0</v>
      </c>
      <c r="G701" s="36">
        <f t="shared" si="1160"/>
        <v>0</v>
      </c>
      <c r="H701" s="36">
        <f t="shared" si="1160"/>
        <v>0</v>
      </c>
      <c r="I701" s="36">
        <f t="shared" si="1160"/>
        <v>0</v>
      </c>
      <c r="J701" s="36">
        <f t="shared" si="1160"/>
        <v>0</v>
      </c>
      <c r="K701" s="36">
        <f t="shared" si="1160"/>
        <v>0</v>
      </c>
      <c r="L701" s="36">
        <f t="shared" si="1160"/>
        <v>0</v>
      </c>
      <c r="M701" s="36">
        <f t="shared" si="1160"/>
        <v>0</v>
      </c>
      <c r="N701" s="36">
        <f t="shared" si="1160"/>
        <v>0</v>
      </c>
      <c r="O701" s="36">
        <f t="shared" si="1160"/>
        <v>0</v>
      </c>
      <c r="P701" s="36">
        <f t="shared" si="1160"/>
        <v>0</v>
      </c>
      <c r="Q701" s="36">
        <f t="shared" si="1160"/>
        <v>0</v>
      </c>
      <c r="R701" s="36">
        <f t="shared" si="1160"/>
        <v>0</v>
      </c>
      <c r="S701" s="36">
        <f t="shared" si="1160"/>
        <v>0</v>
      </c>
      <c r="T701" s="36">
        <f t="shared" si="1160"/>
        <v>0</v>
      </c>
      <c r="U701" s="36">
        <f t="shared" si="1160"/>
        <v>0</v>
      </c>
      <c r="V701" s="36">
        <f t="shared" si="1160"/>
        <v>0</v>
      </c>
      <c r="W701" s="36">
        <f t="shared" si="1160"/>
        <v>0</v>
      </c>
      <c r="X701" s="36">
        <f t="shared" si="1160"/>
        <v>189725.89010000002</v>
      </c>
      <c r="Y701" s="36">
        <f t="shared" si="1160"/>
        <v>6881.2499000000007</v>
      </c>
      <c r="Z701" s="36">
        <f t="shared" si="1160"/>
        <v>0</v>
      </c>
      <c r="AA701" s="36">
        <f t="shared" si="1160"/>
        <v>0</v>
      </c>
      <c r="AB701" s="36">
        <f t="shared" si="1160"/>
        <v>0</v>
      </c>
      <c r="AC701" s="56"/>
      <c r="AD701" s="23"/>
    </row>
    <row r="702" spans="1:30" s="14" customFormat="1">
      <c r="A702" s="87" t="s">
        <v>633</v>
      </c>
      <c r="B702" s="26">
        <v>7127325.3200000003</v>
      </c>
      <c r="C702" s="134">
        <f>ROUND(B702/12,2)</f>
        <v>593943.78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>
        <v>0.96499999999999997</v>
      </c>
      <c r="Y702" s="35">
        <v>3.5000000000000003E-2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4"/>
      <c r="D703" s="36">
        <f t="shared" ref="D703:AB703" si="1161">$C702*D702</f>
        <v>0</v>
      </c>
      <c r="E703" s="36">
        <f t="shared" si="1161"/>
        <v>0</v>
      </c>
      <c r="F703" s="36">
        <f t="shared" si="1161"/>
        <v>0</v>
      </c>
      <c r="G703" s="36">
        <f t="shared" si="1161"/>
        <v>0</v>
      </c>
      <c r="H703" s="36">
        <f t="shared" si="1161"/>
        <v>0</v>
      </c>
      <c r="I703" s="36">
        <f t="shared" si="1161"/>
        <v>0</v>
      </c>
      <c r="J703" s="36">
        <f t="shared" si="1161"/>
        <v>0</v>
      </c>
      <c r="K703" s="36">
        <f t="shared" si="1161"/>
        <v>0</v>
      </c>
      <c r="L703" s="36">
        <f t="shared" si="1161"/>
        <v>0</v>
      </c>
      <c r="M703" s="36">
        <f t="shared" si="1161"/>
        <v>0</v>
      </c>
      <c r="N703" s="36">
        <f t="shared" si="1161"/>
        <v>0</v>
      </c>
      <c r="O703" s="36">
        <f t="shared" si="1161"/>
        <v>0</v>
      </c>
      <c r="P703" s="36">
        <f t="shared" si="1161"/>
        <v>0</v>
      </c>
      <c r="Q703" s="36">
        <f t="shared" si="1161"/>
        <v>0</v>
      </c>
      <c r="R703" s="36">
        <f t="shared" si="1161"/>
        <v>0</v>
      </c>
      <c r="S703" s="36">
        <f t="shared" si="1161"/>
        <v>0</v>
      </c>
      <c r="T703" s="36">
        <f t="shared" si="1161"/>
        <v>0</v>
      </c>
      <c r="U703" s="36">
        <f t="shared" si="1161"/>
        <v>0</v>
      </c>
      <c r="V703" s="36">
        <f t="shared" si="1161"/>
        <v>0</v>
      </c>
      <c r="W703" s="36">
        <f t="shared" si="1161"/>
        <v>0</v>
      </c>
      <c r="X703" s="36">
        <f t="shared" si="1161"/>
        <v>573155.74770000007</v>
      </c>
      <c r="Y703" s="36">
        <f t="shared" si="1161"/>
        <v>20788.032300000003</v>
      </c>
      <c r="Z703" s="36">
        <f t="shared" si="1161"/>
        <v>0</v>
      </c>
      <c r="AA703" s="36">
        <f t="shared" si="1161"/>
        <v>0</v>
      </c>
      <c r="AB703" s="36">
        <f t="shared" si="1161"/>
        <v>0</v>
      </c>
      <c r="AC703" s="56"/>
      <c r="AD703" s="23"/>
    </row>
    <row r="704" spans="1:30" s="14" customFormat="1">
      <c r="A704" s="87" t="s">
        <v>634</v>
      </c>
      <c r="B704" s="26">
        <v>4708098.1100000003</v>
      </c>
      <c r="C704" s="134">
        <f>ROUND(B704/12,2)</f>
        <v>392341.51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>
        <v>0.96499999999999997</v>
      </c>
      <c r="Y704" s="35">
        <v>3.5000000000000003E-2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4"/>
      <c r="D705" s="36">
        <f t="shared" ref="D705:AB705" si="1162">$C704*D704</f>
        <v>0</v>
      </c>
      <c r="E705" s="36">
        <f t="shared" si="1162"/>
        <v>0</v>
      </c>
      <c r="F705" s="36">
        <f t="shared" si="1162"/>
        <v>0</v>
      </c>
      <c r="G705" s="36">
        <f t="shared" si="1162"/>
        <v>0</v>
      </c>
      <c r="H705" s="36">
        <f t="shared" si="1162"/>
        <v>0</v>
      </c>
      <c r="I705" s="36">
        <f t="shared" si="1162"/>
        <v>0</v>
      </c>
      <c r="J705" s="36">
        <f t="shared" si="1162"/>
        <v>0</v>
      </c>
      <c r="K705" s="36">
        <f t="shared" si="1162"/>
        <v>0</v>
      </c>
      <c r="L705" s="36">
        <f t="shared" si="1162"/>
        <v>0</v>
      </c>
      <c r="M705" s="36">
        <f t="shared" si="1162"/>
        <v>0</v>
      </c>
      <c r="N705" s="36">
        <f t="shared" si="1162"/>
        <v>0</v>
      </c>
      <c r="O705" s="36">
        <f t="shared" si="1162"/>
        <v>0</v>
      </c>
      <c r="P705" s="36">
        <f t="shared" si="1162"/>
        <v>0</v>
      </c>
      <c r="Q705" s="36">
        <f t="shared" si="1162"/>
        <v>0</v>
      </c>
      <c r="R705" s="36">
        <f t="shared" si="1162"/>
        <v>0</v>
      </c>
      <c r="S705" s="36">
        <f t="shared" si="1162"/>
        <v>0</v>
      </c>
      <c r="T705" s="36">
        <f t="shared" si="1162"/>
        <v>0</v>
      </c>
      <c r="U705" s="36">
        <f t="shared" si="1162"/>
        <v>0</v>
      </c>
      <c r="V705" s="36">
        <f t="shared" si="1162"/>
        <v>0</v>
      </c>
      <c r="W705" s="36">
        <f t="shared" si="1162"/>
        <v>0</v>
      </c>
      <c r="X705" s="36">
        <f t="shared" si="1162"/>
        <v>378609.55715000001</v>
      </c>
      <c r="Y705" s="36">
        <f t="shared" si="1162"/>
        <v>13731.952850000001</v>
      </c>
      <c r="Z705" s="36">
        <f t="shared" si="1162"/>
        <v>0</v>
      </c>
      <c r="AA705" s="36">
        <f t="shared" si="1162"/>
        <v>0</v>
      </c>
      <c r="AB705" s="36">
        <f t="shared" si="1162"/>
        <v>0</v>
      </c>
      <c r="AC705" s="56"/>
      <c r="AD705" s="23"/>
    </row>
    <row r="706" spans="1:30" s="14" customFormat="1">
      <c r="A706" s="87" t="s">
        <v>635</v>
      </c>
      <c r="B706" s="26">
        <v>3168673.76</v>
      </c>
      <c r="C706" s="134">
        <f>ROUND(B706/12,2)</f>
        <v>264056.15000000002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>
        <v>0.96499999999999997</v>
      </c>
      <c r="Y706" s="35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4"/>
      <c r="D707" s="36">
        <f t="shared" ref="D707:AB707" si="1163">$C706*D706</f>
        <v>0</v>
      </c>
      <c r="E707" s="36">
        <f t="shared" si="1163"/>
        <v>0</v>
      </c>
      <c r="F707" s="36">
        <f t="shared" si="1163"/>
        <v>0</v>
      </c>
      <c r="G707" s="36">
        <f t="shared" si="1163"/>
        <v>0</v>
      </c>
      <c r="H707" s="36">
        <f t="shared" si="1163"/>
        <v>0</v>
      </c>
      <c r="I707" s="36">
        <f t="shared" si="1163"/>
        <v>0</v>
      </c>
      <c r="J707" s="36">
        <f t="shared" si="1163"/>
        <v>0</v>
      </c>
      <c r="K707" s="36">
        <f t="shared" si="1163"/>
        <v>0</v>
      </c>
      <c r="L707" s="36">
        <f t="shared" si="1163"/>
        <v>0</v>
      </c>
      <c r="M707" s="36">
        <f t="shared" si="1163"/>
        <v>0</v>
      </c>
      <c r="N707" s="36">
        <f t="shared" si="1163"/>
        <v>0</v>
      </c>
      <c r="O707" s="36">
        <f t="shared" si="1163"/>
        <v>0</v>
      </c>
      <c r="P707" s="36">
        <f t="shared" si="1163"/>
        <v>0</v>
      </c>
      <c r="Q707" s="36">
        <f t="shared" si="1163"/>
        <v>0</v>
      </c>
      <c r="R707" s="36">
        <f t="shared" si="1163"/>
        <v>0</v>
      </c>
      <c r="S707" s="36">
        <f t="shared" si="1163"/>
        <v>0</v>
      </c>
      <c r="T707" s="36">
        <f t="shared" si="1163"/>
        <v>0</v>
      </c>
      <c r="U707" s="36">
        <f t="shared" si="1163"/>
        <v>0</v>
      </c>
      <c r="V707" s="36">
        <f t="shared" si="1163"/>
        <v>0</v>
      </c>
      <c r="W707" s="36">
        <f t="shared" si="1163"/>
        <v>0</v>
      </c>
      <c r="X707" s="36">
        <f t="shared" si="1163"/>
        <v>254814.18475000001</v>
      </c>
      <c r="Y707" s="36">
        <f t="shared" si="1163"/>
        <v>9241.9652500000011</v>
      </c>
      <c r="Z707" s="36">
        <f t="shared" si="1163"/>
        <v>0</v>
      </c>
      <c r="AA707" s="36">
        <f t="shared" si="1163"/>
        <v>0</v>
      </c>
      <c r="AB707" s="36">
        <f t="shared" si="1163"/>
        <v>0</v>
      </c>
      <c r="AC707" s="56"/>
      <c r="AD707" s="23"/>
    </row>
    <row r="708" spans="1:30" s="14" customFormat="1">
      <c r="A708" s="87" t="s">
        <v>636</v>
      </c>
      <c r="B708" s="26">
        <v>2167271.3199999998</v>
      </c>
      <c r="C708" s="134">
        <f>ROUND(B708/12,2)</f>
        <v>180605.94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>
        <v>0.96499999999999997</v>
      </c>
      <c r="Y708" s="35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4"/>
      <c r="D709" s="36">
        <f t="shared" ref="D709:AB709" si="1164">$C708*D708</f>
        <v>0</v>
      </c>
      <c r="E709" s="36">
        <f t="shared" si="1164"/>
        <v>0</v>
      </c>
      <c r="F709" s="36">
        <f t="shared" si="1164"/>
        <v>0</v>
      </c>
      <c r="G709" s="36">
        <f t="shared" si="1164"/>
        <v>0</v>
      </c>
      <c r="H709" s="36">
        <f t="shared" si="1164"/>
        <v>0</v>
      </c>
      <c r="I709" s="36">
        <f t="shared" si="1164"/>
        <v>0</v>
      </c>
      <c r="J709" s="36">
        <f t="shared" si="1164"/>
        <v>0</v>
      </c>
      <c r="K709" s="36">
        <f t="shared" si="1164"/>
        <v>0</v>
      </c>
      <c r="L709" s="36">
        <f t="shared" si="1164"/>
        <v>0</v>
      </c>
      <c r="M709" s="36">
        <f t="shared" si="1164"/>
        <v>0</v>
      </c>
      <c r="N709" s="36">
        <f t="shared" si="1164"/>
        <v>0</v>
      </c>
      <c r="O709" s="36">
        <f t="shared" si="1164"/>
        <v>0</v>
      </c>
      <c r="P709" s="36">
        <f t="shared" si="1164"/>
        <v>0</v>
      </c>
      <c r="Q709" s="36">
        <f t="shared" si="1164"/>
        <v>0</v>
      </c>
      <c r="R709" s="36">
        <f t="shared" si="1164"/>
        <v>0</v>
      </c>
      <c r="S709" s="36">
        <f t="shared" si="1164"/>
        <v>0</v>
      </c>
      <c r="T709" s="36">
        <f t="shared" si="1164"/>
        <v>0</v>
      </c>
      <c r="U709" s="36">
        <f t="shared" si="1164"/>
        <v>0</v>
      </c>
      <c r="V709" s="36">
        <f t="shared" si="1164"/>
        <v>0</v>
      </c>
      <c r="W709" s="36">
        <f t="shared" si="1164"/>
        <v>0</v>
      </c>
      <c r="X709" s="36">
        <f t="shared" si="1164"/>
        <v>174284.73209999999</v>
      </c>
      <c r="Y709" s="36">
        <f t="shared" si="1164"/>
        <v>6321.2079000000003</v>
      </c>
      <c r="Z709" s="36">
        <f t="shared" si="1164"/>
        <v>0</v>
      </c>
      <c r="AA709" s="36">
        <f t="shared" si="1164"/>
        <v>0</v>
      </c>
      <c r="AB709" s="36">
        <f t="shared" si="1164"/>
        <v>0</v>
      </c>
      <c r="AC709" s="56"/>
      <c r="AD709" s="23"/>
    </row>
    <row r="710" spans="1:30" s="14" customFormat="1">
      <c r="A710" s="87" t="s">
        <v>637</v>
      </c>
      <c r="B710" s="26">
        <v>2151727.3199999998</v>
      </c>
      <c r="C710" s="134">
        <f>ROUND(B710/12,2)</f>
        <v>179310.61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>
        <v>0.96499999999999997</v>
      </c>
      <c r="Y710" s="35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4"/>
      <c r="D711" s="36">
        <f t="shared" ref="D711:AB711" si="1165">$C710*D710</f>
        <v>0</v>
      </c>
      <c r="E711" s="36">
        <f t="shared" si="1165"/>
        <v>0</v>
      </c>
      <c r="F711" s="36">
        <f t="shared" si="1165"/>
        <v>0</v>
      </c>
      <c r="G711" s="36">
        <f t="shared" si="1165"/>
        <v>0</v>
      </c>
      <c r="H711" s="36">
        <f t="shared" si="1165"/>
        <v>0</v>
      </c>
      <c r="I711" s="36">
        <f t="shared" si="1165"/>
        <v>0</v>
      </c>
      <c r="J711" s="36">
        <f t="shared" si="1165"/>
        <v>0</v>
      </c>
      <c r="K711" s="36">
        <f t="shared" si="1165"/>
        <v>0</v>
      </c>
      <c r="L711" s="36">
        <f t="shared" si="1165"/>
        <v>0</v>
      </c>
      <c r="M711" s="36">
        <f t="shared" si="1165"/>
        <v>0</v>
      </c>
      <c r="N711" s="36">
        <f t="shared" si="1165"/>
        <v>0</v>
      </c>
      <c r="O711" s="36">
        <f t="shared" si="1165"/>
        <v>0</v>
      </c>
      <c r="P711" s="36">
        <f t="shared" si="1165"/>
        <v>0</v>
      </c>
      <c r="Q711" s="36">
        <f t="shared" si="1165"/>
        <v>0</v>
      </c>
      <c r="R711" s="36">
        <f t="shared" si="1165"/>
        <v>0</v>
      </c>
      <c r="S711" s="36">
        <f t="shared" si="1165"/>
        <v>0</v>
      </c>
      <c r="T711" s="36">
        <f t="shared" si="1165"/>
        <v>0</v>
      </c>
      <c r="U711" s="36">
        <f t="shared" si="1165"/>
        <v>0</v>
      </c>
      <c r="V711" s="36">
        <f t="shared" si="1165"/>
        <v>0</v>
      </c>
      <c r="W711" s="36">
        <f t="shared" si="1165"/>
        <v>0</v>
      </c>
      <c r="X711" s="36">
        <f t="shared" si="1165"/>
        <v>173034.73864999998</v>
      </c>
      <c r="Y711" s="36">
        <f t="shared" si="1165"/>
        <v>6275.8713500000003</v>
      </c>
      <c r="Z711" s="36">
        <f t="shared" si="1165"/>
        <v>0</v>
      </c>
      <c r="AA711" s="36">
        <f t="shared" si="1165"/>
        <v>0</v>
      </c>
      <c r="AB711" s="36">
        <f t="shared" si="1165"/>
        <v>0</v>
      </c>
      <c r="AC711" s="56"/>
      <c r="AD711" s="23"/>
    </row>
    <row r="712" spans="1:30" s="14" customFormat="1">
      <c r="A712" s="87" t="s">
        <v>638</v>
      </c>
      <c r="B712" s="26">
        <v>2135712.2000000002</v>
      </c>
      <c r="C712" s="134">
        <f>ROUND(B712/12,2)</f>
        <v>177976.02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>
        <v>0.96499999999999997</v>
      </c>
      <c r="Y712" s="35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4"/>
      <c r="D713" s="36">
        <f t="shared" ref="D713:AB713" si="1166">$C712*D712</f>
        <v>0</v>
      </c>
      <c r="E713" s="36">
        <f t="shared" si="1166"/>
        <v>0</v>
      </c>
      <c r="F713" s="36">
        <f t="shared" si="1166"/>
        <v>0</v>
      </c>
      <c r="G713" s="36">
        <f t="shared" si="1166"/>
        <v>0</v>
      </c>
      <c r="H713" s="36">
        <f t="shared" si="1166"/>
        <v>0</v>
      </c>
      <c r="I713" s="36">
        <f t="shared" si="1166"/>
        <v>0</v>
      </c>
      <c r="J713" s="36">
        <f t="shared" si="1166"/>
        <v>0</v>
      </c>
      <c r="K713" s="36">
        <f t="shared" si="1166"/>
        <v>0</v>
      </c>
      <c r="L713" s="36">
        <f t="shared" si="1166"/>
        <v>0</v>
      </c>
      <c r="M713" s="36">
        <f t="shared" si="1166"/>
        <v>0</v>
      </c>
      <c r="N713" s="36">
        <f t="shared" si="1166"/>
        <v>0</v>
      </c>
      <c r="O713" s="36">
        <f t="shared" si="1166"/>
        <v>0</v>
      </c>
      <c r="P713" s="36">
        <f t="shared" si="1166"/>
        <v>0</v>
      </c>
      <c r="Q713" s="36">
        <f t="shared" si="1166"/>
        <v>0</v>
      </c>
      <c r="R713" s="36">
        <f t="shared" si="1166"/>
        <v>0</v>
      </c>
      <c r="S713" s="36">
        <f t="shared" si="1166"/>
        <v>0</v>
      </c>
      <c r="T713" s="36">
        <f t="shared" si="1166"/>
        <v>0</v>
      </c>
      <c r="U713" s="36">
        <f t="shared" si="1166"/>
        <v>0</v>
      </c>
      <c r="V713" s="36">
        <f t="shared" si="1166"/>
        <v>0</v>
      </c>
      <c r="W713" s="36">
        <f t="shared" si="1166"/>
        <v>0</v>
      </c>
      <c r="X713" s="36">
        <f t="shared" si="1166"/>
        <v>171746.85929999998</v>
      </c>
      <c r="Y713" s="36">
        <f t="shared" si="1166"/>
        <v>6229.1607000000004</v>
      </c>
      <c r="Z713" s="36">
        <f t="shared" si="1166"/>
        <v>0</v>
      </c>
      <c r="AA713" s="36">
        <f t="shared" si="1166"/>
        <v>0</v>
      </c>
      <c r="AB713" s="36">
        <f t="shared" si="1166"/>
        <v>0</v>
      </c>
      <c r="AC713" s="56"/>
      <c r="AD713" s="23"/>
    </row>
    <row r="714" spans="1:30" s="14" customFormat="1">
      <c r="A714" s="87" t="s">
        <v>639</v>
      </c>
      <c r="B714" s="26">
        <v>33109061.370000001</v>
      </c>
      <c r="C714" s="134">
        <f>ROUND(B714/12,2)</f>
        <v>2759088.45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>
        <v>0.96499999999999997</v>
      </c>
      <c r="Y714" s="35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4"/>
      <c r="D715" s="36">
        <f t="shared" ref="D715:AB715" si="1167">$C714*D714</f>
        <v>0</v>
      </c>
      <c r="E715" s="36">
        <f t="shared" si="1167"/>
        <v>0</v>
      </c>
      <c r="F715" s="36">
        <f t="shared" si="1167"/>
        <v>0</v>
      </c>
      <c r="G715" s="36">
        <f t="shared" si="1167"/>
        <v>0</v>
      </c>
      <c r="H715" s="36">
        <f t="shared" si="1167"/>
        <v>0</v>
      </c>
      <c r="I715" s="36">
        <f t="shared" si="1167"/>
        <v>0</v>
      </c>
      <c r="J715" s="36">
        <f t="shared" si="1167"/>
        <v>0</v>
      </c>
      <c r="K715" s="36">
        <f t="shared" si="1167"/>
        <v>0</v>
      </c>
      <c r="L715" s="36">
        <f t="shared" si="1167"/>
        <v>0</v>
      </c>
      <c r="M715" s="36">
        <f t="shared" si="1167"/>
        <v>0</v>
      </c>
      <c r="N715" s="36">
        <f t="shared" si="1167"/>
        <v>0</v>
      </c>
      <c r="O715" s="36">
        <f t="shared" si="1167"/>
        <v>0</v>
      </c>
      <c r="P715" s="36">
        <f t="shared" si="1167"/>
        <v>0</v>
      </c>
      <c r="Q715" s="36">
        <f t="shared" si="1167"/>
        <v>0</v>
      </c>
      <c r="R715" s="36">
        <f t="shared" si="1167"/>
        <v>0</v>
      </c>
      <c r="S715" s="36">
        <f t="shared" si="1167"/>
        <v>0</v>
      </c>
      <c r="T715" s="36">
        <f t="shared" si="1167"/>
        <v>0</v>
      </c>
      <c r="U715" s="36">
        <f t="shared" si="1167"/>
        <v>0</v>
      </c>
      <c r="V715" s="36">
        <f t="shared" si="1167"/>
        <v>0</v>
      </c>
      <c r="W715" s="36">
        <f t="shared" si="1167"/>
        <v>0</v>
      </c>
      <c r="X715" s="36">
        <f t="shared" si="1167"/>
        <v>2662520.3542500003</v>
      </c>
      <c r="Y715" s="36">
        <f t="shared" si="1167"/>
        <v>96568.095750000022</v>
      </c>
      <c r="Z715" s="36">
        <f t="shared" si="1167"/>
        <v>0</v>
      </c>
      <c r="AA715" s="36">
        <f t="shared" si="1167"/>
        <v>0</v>
      </c>
      <c r="AB715" s="36">
        <f t="shared" si="1167"/>
        <v>0</v>
      </c>
      <c r="AC715" s="56"/>
      <c r="AD715" s="23"/>
    </row>
    <row r="716" spans="1:30" s="14" customFormat="1">
      <c r="A716" s="87" t="s">
        <v>640</v>
      </c>
      <c r="B716" s="26">
        <v>346429.77</v>
      </c>
      <c r="C716" s="134">
        <f>ROUND(B716/12,2)</f>
        <v>28869.15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>
        <v>0.96499999999999997</v>
      </c>
      <c r="Y716" s="35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4"/>
      <c r="D717" s="36">
        <f t="shared" ref="D717:AB717" si="1168">$C716*D716</f>
        <v>0</v>
      </c>
      <c r="E717" s="36">
        <f t="shared" si="1168"/>
        <v>0</v>
      </c>
      <c r="F717" s="36">
        <f t="shared" si="1168"/>
        <v>0</v>
      </c>
      <c r="G717" s="36">
        <f t="shared" si="1168"/>
        <v>0</v>
      </c>
      <c r="H717" s="36">
        <f t="shared" si="1168"/>
        <v>0</v>
      </c>
      <c r="I717" s="36">
        <f t="shared" si="1168"/>
        <v>0</v>
      </c>
      <c r="J717" s="36">
        <f t="shared" si="1168"/>
        <v>0</v>
      </c>
      <c r="K717" s="36">
        <f t="shared" si="1168"/>
        <v>0</v>
      </c>
      <c r="L717" s="36">
        <f t="shared" si="1168"/>
        <v>0</v>
      </c>
      <c r="M717" s="36">
        <f t="shared" si="1168"/>
        <v>0</v>
      </c>
      <c r="N717" s="36">
        <f t="shared" si="1168"/>
        <v>0</v>
      </c>
      <c r="O717" s="36">
        <f t="shared" si="1168"/>
        <v>0</v>
      </c>
      <c r="P717" s="36">
        <f t="shared" si="1168"/>
        <v>0</v>
      </c>
      <c r="Q717" s="36">
        <f t="shared" si="1168"/>
        <v>0</v>
      </c>
      <c r="R717" s="36">
        <f t="shared" si="1168"/>
        <v>0</v>
      </c>
      <c r="S717" s="36">
        <f t="shared" si="1168"/>
        <v>0</v>
      </c>
      <c r="T717" s="36">
        <f t="shared" si="1168"/>
        <v>0</v>
      </c>
      <c r="U717" s="36">
        <f t="shared" si="1168"/>
        <v>0</v>
      </c>
      <c r="V717" s="36">
        <f t="shared" si="1168"/>
        <v>0</v>
      </c>
      <c r="W717" s="36">
        <f t="shared" si="1168"/>
        <v>0</v>
      </c>
      <c r="X717" s="36">
        <f t="shared" si="1168"/>
        <v>27858.729750000002</v>
      </c>
      <c r="Y717" s="36">
        <f t="shared" si="1168"/>
        <v>1010.4202500000001</v>
      </c>
      <c r="Z717" s="36">
        <f t="shared" si="1168"/>
        <v>0</v>
      </c>
      <c r="AA717" s="36">
        <f t="shared" si="1168"/>
        <v>0</v>
      </c>
      <c r="AB717" s="36">
        <f t="shared" si="1168"/>
        <v>0</v>
      </c>
      <c r="AC717" s="56"/>
      <c r="AD717" s="23"/>
    </row>
    <row r="718" spans="1:30" s="14" customFormat="1">
      <c r="A718" s="87" t="s">
        <v>641</v>
      </c>
      <c r="B718" s="26">
        <v>295365.55</v>
      </c>
      <c r="C718" s="134">
        <f>ROUND(B718/12,2)</f>
        <v>24613.8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>
        <v>0.96499999999999997</v>
      </c>
      <c r="Y718" s="35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4"/>
      <c r="D719" s="36">
        <f t="shared" ref="D719:AB719" si="1169">$C718*D718</f>
        <v>0</v>
      </c>
      <c r="E719" s="36">
        <f t="shared" si="1169"/>
        <v>0</v>
      </c>
      <c r="F719" s="36">
        <f t="shared" si="1169"/>
        <v>0</v>
      </c>
      <c r="G719" s="36">
        <f t="shared" si="1169"/>
        <v>0</v>
      </c>
      <c r="H719" s="36">
        <f t="shared" si="1169"/>
        <v>0</v>
      </c>
      <c r="I719" s="36">
        <f t="shared" si="1169"/>
        <v>0</v>
      </c>
      <c r="J719" s="36">
        <f t="shared" si="1169"/>
        <v>0</v>
      </c>
      <c r="K719" s="36">
        <f t="shared" si="1169"/>
        <v>0</v>
      </c>
      <c r="L719" s="36">
        <f t="shared" si="1169"/>
        <v>0</v>
      </c>
      <c r="M719" s="36">
        <f t="shared" si="1169"/>
        <v>0</v>
      </c>
      <c r="N719" s="36">
        <f t="shared" si="1169"/>
        <v>0</v>
      </c>
      <c r="O719" s="36">
        <f t="shared" si="1169"/>
        <v>0</v>
      </c>
      <c r="P719" s="36">
        <f t="shared" si="1169"/>
        <v>0</v>
      </c>
      <c r="Q719" s="36">
        <f t="shared" si="1169"/>
        <v>0</v>
      </c>
      <c r="R719" s="36">
        <f t="shared" si="1169"/>
        <v>0</v>
      </c>
      <c r="S719" s="36">
        <f t="shared" si="1169"/>
        <v>0</v>
      </c>
      <c r="T719" s="36">
        <f t="shared" si="1169"/>
        <v>0</v>
      </c>
      <c r="U719" s="36">
        <f t="shared" si="1169"/>
        <v>0</v>
      </c>
      <c r="V719" s="36">
        <f t="shared" si="1169"/>
        <v>0</v>
      </c>
      <c r="W719" s="36">
        <f t="shared" si="1169"/>
        <v>0</v>
      </c>
      <c r="X719" s="36">
        <f t="shared" si="1169"/>
        <v>23752.316999999999</v>
      </c>
      <c r="Y719" s="36">
        <f t="shared" si="1169"/>
        <v>861.48300000000006</v>
      </c>
      <c r="Z719" s="36">
        <f t="shared" si="1169"/>
        <v>0</v>
      </c>
      <c r="AA719" s="36">
        <f t="shared" si="1169"/>
        <v>0</v>
      </c>
      <c r="AB719" s="36">
        <f t="shared" si="1169"/>
        <v>0</v>
      </c>
      <c r="AC719" s="56"/>
      <c r="AD719" s="23"/>
    </row>
    <row r="720" spans="1:30" s="14" customFormat="1">
      <c r="A720" s="87" t="s">
        <v>642</v>
      </c>
      <c r="B720" s="26">
        <v>3264017.24</v>
      </c>
      <c r="C720" s="134">
        <f>ROUND(B720/12,2)</f>
        <v>272001.44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>
        <v>0.96499999999999997</v>
      </c>
      <c r="Y720" s="35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4"/>
      <c r="D721" s="36">
        <f t="shared" ref="D721:AB721" si="1170">$C720*D720</f>
        <v>0</v>
      </c>
      <c r="E721" s="36">
        <f t="shared" si="1170"/>
        <v>0</v>
      </c>
      <c r="F721" s="36">
        <f t="shared" si="1170"/>
        <v>0</v>
      </c>
      <c r="G721" s="36">
        <f t="shared" si="1170"/>
        <v>0</v>
      </c>
      <c r="H721" s="36">
        <f t="shared" si="1170"/>
        <v>0</v>
      </c>
      <c r="I721" s="36">
        <f t="shared" si="1170"/>
        <v>0</v>
      </c>
      <c r="J721" s="36">
        <f t="shared" si="1170"/>
        <v>0</v>
      </c>
      <c r="K721" s="36">
        <f t="shared" si="1170"/>
        <v>0</v>
      </c>
      <c r="L721" s="36">
        <f t="shared" si="1170"/>
        <v>0</v>
      </c>
      <c r="M721" s="36">
        <f t="shared" si="1170"/>
        <v>0</v>
      </c>
      <c r="N721" s="36">
        <f t="shared" si="1170"/>
        <v>0</v>
      </c>
      <c r="O721" s="36">
        <f t="shared" si="1170"/>
        <v>0</v>
      </c>
      <c r="P721" s="36">
        <f t="shared" si="1170"/>
        <v>0</v>
      </c>
      <c r="Q721" s="36">
        <f t="shared" si="1170"/>
        <v>0</v>
      </c>
      <c r="R721" s="36">
        <f t="shared" si="1170"/>
        <v>0</v>
      </c>
      <c r="S721" s="36">
        <f t="shared" si="1170"/>
        <v>0</v>
      </c>
      <c r="T721" s="36">
        <f t="shared" si="1170"/>
        <v>0</v>
      </c>
      <c r="U721" s="36">
        <f t="shared" si="1170"/>
        <v>0</v>
      </c>
      <c r="V721" s="36">
        <f t="shared" si="1170"/>
        <v>0</v>
      </c>
      <c r="W721" s="36">
        <f t="shared" si="1170"/>
        <v>0</v>
      </c>
      <c r="X721" s="36">
        <f t="shared" si="1170"/>
        <v>262481.38959999999</v>
      </c>
      <c r="Y721" s="36">
        <f t="shared" si="1170"/>
        <v>9520.0504000000001</v>
      </c>
      <c r="Z721" s="36">
        <f t="shared" si="1170"/>
        <v>0</v>
      </c>
      <c r="AA721" s="36">
        <f t="shared" si="1170"/>
        <v>0</v>
      </c>
      <c r="AB721" s="36">
        <f t="shared" si="1170"/>
        <v>0</v>
      </c>
      <c r="AC721" s="56"/>
      <c r="AD721" s="23"/>
    </row>
    <row r="722" spans="1:30" s="14" customFormat="1">
      <c r="A722" s="87" t="s">
        <v>643</v>
      </c>
      <c r="B722" s="26">
        <v>2166570.1</v>
      </c>
      <c r="C722" s="134">
        <f>ROUND(B722/12,2)</f>
        <v>180547.51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>
        <v>0.96499999999999997</v>
      </c>
      <c r="Y722" s="35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4"/>
      <c r="D723" s="36">
        <f t="shared" ref="D723:AB723" si="1171">$C722*D722</f>
        <v>0</v>
      </c>
      <c r="E723" s="36">
        <f t="shared" si="1171"/>
        <v>0</v>
      </c>
      <c r="F723" s="36">
        <f t="shared" si="1171"/>
        <v>0</v>
      </c>
      <c r="G723" s="36">
        <f t="shared" si="1171"/>
        <v>0</v>
      </c>
      <c r="H723" s="36">
        <f t="shared" si="1171"/>
        <v>0</v>
      </c>
      <c r="I723" s="36">
        <f t="shared" si="1171"/>
        <v>0</v>
      </c>
      <c r="J723" s="36">
        <f t="shared" si="1171"/>
        <v>0</v>
      </c>
      <c r="K723" s="36">
        <f t="shared" si="1171"/>
        <v>0</v>
      </c>
      <c r="L723" s="36">
        <f t="shared" si="1171"/>
        <v>0</v>
      </c>
      <c r="M723" s="36">
        <f t="shared" si="1171"/>
        <v>0</v>
      </c>
      <c r="N723" s="36">
        <f t="shared" si="1171"/>
        <v>0</v>
      </c>
      <c r="O723" s="36">
        <f t="shared" si="1171"/>
        <v>0</v>
      </c>
      <c r="P723" s="36">
        <f t="shared" si="1171"/>
        <v>0</v>
      </c>
      <c r="Q723" s="36">
        <f t="shared" si="1171"/>
        <v>0</v>
      </c>
      <c r="R723" s="36">
        <f t="shared" si="1171"/>
        <v>0</v>
      </c>
      <c r="S723" s="36">
        <f t="shared" si="1171"/>
        <v>0</v>
      </c>
      <c r="T723" s="36">
        <f t="shared" si="1171"/>
        <v>0</v>
      </c>
      <c r="U723" s="36">
        <f t="shared" si="1171"/>
        <v>0</v>
      </c>
      <c r="V723" s="36">
        <f t="shared" si="1171"/>
        <v>0</v>
      </c>
      <c r="W723" s="36">
        <f t="shared" si="1171"/>
        <v>0</v>
      </c>
      <c r="X723" s="36">
        <f t="shared" si="1171"/>
        <v>174228.34715000002</v>
      </c>
      <c r="Y723" s="36">
        <f t="shared" si="1171"/>
        <v>6319.1628500000006</v>
      </c>
      <c r="Z723" s="36">
        <f t="shared" si="1171"/>
        <v>0</v>
      </c>
      <c r="AA723" s="36">
        <f t="shared" si="1171"/>
        <v>0</v>
      </c>
      <c r="AB723" s="36">
        <f t="shared" si="1171"/>
        <v>0</v>
      </c>
      <c r="AC723" s="56"/>
      <c r="AD723" s="23"/>
    </row>
    <row r="724" spans="1:30" s="14" customFormat="1">
      <c r="A724" s="87" t="s">
        <v>644</v>
      </c>
      <c r="B724" s="26">
        <v>109465.16</v>
      </c>
      <c r="C724" s="134">
        <f>ROUND(B724/12,2)</f>
        <v>9122.1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>
        <v>0.96499999999999997</v>
      </c>
      <c r="Y724" s="35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4"/>
      <c r="D725" s="36">
        <f t="shared" ref="D725:AB725" si="1172">$C724*D724</f>
        <v>0</v>
      </c>
      <c r="E725" s="36">
        <f t="shared" si="1172"/>
        <v>0</v>
      </c>
      <c r="F725" s="36">
        <f t="shared" si="1172"/>
        <v>0</v>
      </c>
      <c r="G725" s="36">
        <f t="shared" si="1172"/>
        <v>0</v>
      </c>
      <c r="H725" s="36">
        <f t="shared" si="1172"/>
        <v>0</v>
      </c>
      <c r="I725" s="36">
        <f t="shared" si="1172"/>
        <v>0</v>
      </c>
      <c r="J725" s="36">
        <f t="shared" si="1172"/>
        <v>0</v>
      </c>
      <c r="K725" s="36">
        <f t="shared" si="1172"/>
        <v>0</v>
      </c>
      <c r="L725" s="36">
        <f t="shared" si="1172"/>
        <v>0</v>
      </c>
      <c r="M725" s="36">
        <f t="shared" si="1172"/>
        <v>0</v>
      </c>
      <c r="N725" s="36">
        <f t="shared" si="1172"/>
        <v>0</v>
      </c>
      <c r="O725" s="36">
        <f t="shared" si="1172"/>
        <v>0</v>
      </c>
      <c r="P725" s="36">
        <f t="shared" si="1172"/>
        <v>0</v>
      </c>
      <c r="Q725" s="36">
        <f t="shared" si="1172"/>
        <v>0</v>
      </c>
      <c r="R725" s="36">
        <f t="shared" si="1172"/>
        <v>0</v>
      </c>
      <c r="S725" s="36">
        <f t="shared" si="1172"/>
        <v>0</v>
      </c>
      <c r="T725" s="36">
        <f t="shared" si="1172"/>
        <v>0</v>
      </c>
      <c r="U725" s="36">
        <f t="shared" si="1172"/>
        <v>0</v>
      </c>
      <c r="V725" s="36">
        <f t="shared" si="1172"/>
        <v>0</v>
      </c>
      <c r="W725" s="36">
        <f t="shared" si="1172"/>
        <v>0</v>
      </c>
      <c r="X725" s="36">
        <f t="shared" si="1172"/>
        <v>8802.8264999999992</v>
      </c>
      <c r="Y725" s="36">
        <f t="shared" si="1172"/>
        <v>319.27350000000007</v>
      </c>
      <c r="Z725" s="36">
        <f t="shared" si="1172"/>
        <v>0</v>
      </c>
      <c r="AA725" s="36">
        <f t="shared" si="1172"/>
        <v>0</v>
      </c>
      <c r="AB725" s="36">
        <f t="shared" si="1172"/>
        <v>0</v>
      </c>
      <c r="AC725" s="56"/>
      <c r="AD725" s="23"/>
    </row>
    <row r="726" spans="1:30" s="14" customFormat="1">
      <c r="A726" s="87" t="s">
        <v>645</v>
      </c>
      <c r="B726" s="26">
        <v>1500949.26</v>
      </c>
      <c r="C726" s="134">
        <f>ROUND(B726/12,2)</f>
        <v>125079.11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>
        <v>0.96499999999999997</v>
      </c>
      <c r="Y726" s="35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4"/>
      <c r="D727" s="36">
        <f t="shared" ref="D727:AB727" si="1173">$C726*D726</f>
        <v>0</v>
      </c>
      <c r="E727" s="36">
        <f t="shared" si="1173"/>
        <v>0</v>
      </c>
      <c r="F727" s="36">
        <f t="shared" si="1173"/>
        <v>0</v>
      </c>
      <c r="G727" s="36">
        <f t="shared" si="1173"/>
        <v>0</v>
      </c>
      <c r="H727" s="36">
        <f t="shared" si="1173"/>
        <v>0</v>
      </c>
      <c r="I727" s="36">
        <f t="shared" si="1173"/>
        <v>0</v>
      </c>
      <c r="J727" s="36">
        <f t="shared" si="1173"/>
        <v>0</v>
      </c>
      <c r="K727" s="36">
        <f t="shared" si="1173"/>
        <v>0</v>
      </c>
      <c r="L727" s="36">
        <f t="shared" si="1173"/>
        <v>0</v>
      </c>
      <c r="M727" s="36">
        <f t="shared" si="1173"/>
        <v>0</v>
      </c>
      <c r="N727" s="36">
        <f t="shared" si="1173"/>
        <v>0</v>
      </c>
      <c r="O727" s="36">
        <f t="shared" si="1173"/>
        <v>0</v>
      </c>
      <c r="P727" s="36">
        <f t="shared" si="1173"/>
        <v>0</v>
      </c>
      <c r="Q727" s="36">
        <f t="shared" si="1173"/>
        <v>0</v>
      </c>
      <c r="R727" s="36">
        <f t="shared" si="1173"/>
        <v>0</v>
      </c>
      <c r="S727" s="36">
        <f t="shared" si="1173"/>
        <v>0</v>
      </c>
      <c r="T727" s="36">
        <f t="shared" si="1173"/>
        <v>0</v>
      </c>
      <c r="U727" s="36">
        <f t="shared" si="1173"/>
        <v>0</v>
      </c>
      <c r="V727" s="36">
        <f t="shared" si="1173"/>
        <v>0</v>
      </c>
      <c r="W727" s="36">
        <f t="shared" si="1173"/>
        <v>0</v>
      </c>
      <c r="X727" s="36">
        <f t="shared" si="1173"/>
        <v>120701.34114999999</v>
      </c>
      <c r="Y727" s="36">
        <f t="shared" si="1173"/>
        <v>4377.7688500000004</v>
      </c>
      <c r="Z727" s="36">
        <f t="shared" si="1173"/>
        <v>0</v>
      </c>
      <c r="AA727" s="36">
        <f t="shared" si="1173"/>
        <v>0</v>
      </c>
      <c r="AB727" s="36">
        <f t="shared" si="1173"/>
        <v>0</v>
      </c>
      <c r="AC727" s="56"/>
      <c r="AD727" s="23"/>
    </row>
    <row r="728" spans="1:30" s="14" customFormat="1">
      <c r="A728" s="87" t="s">
        <v>646</v>
      </c>
      <c r="B728" s="26">
        <v>1497400.54</v>
      </c>
      <c r="C728" s="134">
        <f>ROUND(B728/12,2)</f>
        <v>124783.38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>
        <v>0.96499999999999997</v>
      </c>
      <c r="Y728" s="35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4"/>
      <c r="D729" s="36">
        <f t="shared" ref="D729:AB729" si="1174">$C728*D728</f>
        <v>0</v>
      </c>
      <c r="E729" s="36">
        <f t="shared" si="1174"/>
        <v>0</v>
      </c>
      <c r="F729" s="36">
        <f t="shared" si="1174"/>
        <v>0</v>
      </c>
      <c r="G729" s="36">
        <f t="shared" si="1174"/>
        <v>0</v>
      </c>
      <c r="H729" s="36">
        <f t="shared" si="1174"/>
        <v>0</v>
      </c>
      <c r="I729" s="36">
        <f t="shared" si="1174"/>
        <v>0</v>
      </c>
      <c r="J729" s="36">
        <f t="shared" si="1174"/>
        <v>0</v>
      </c>
      <c r="K729" s="36">
        <f t="shared" si="1174"/>
        <v>0</v>
      </c>
      <c r="L729" s="36">
        <f t="shared" si="1174"/>
        <v>0</v>
      </c>
      <c r="M729" s="36">
        <f t="shared" si="1174"/>
        <v>0</v>
      </c>
      <c r="N729" s="36">
        <f t="shared" si="1174"/>
        <v>0</v>
      </c>
      <c r="O729" s="36">
        <f t="shared" si="1174"/>
        <v>0</v>
      </c>
      <c r="P729" s="36">
        <f t="shared" si="1174"/>
        <v>0</v>
      </c>
      <c r="Q729" s="36">
        <f t="shared" si="1174"/>
        <v>0</v>
      </c>
      <c r="R729" s="36">
        <f t="shared" si="1174"/>
        <v>0</v>
      </c>
      <c r="S729" s="36">
        <f t="shared" si="1174"/>
        <v>0</v>
      </c>
      <c r="T729" s="36">
        <f t="shared" si="1174"/>
        <v>0</v>
      </c>
      <c r="U729" s="36">
        <f t="shared" si="1174"/>
        <v>0</v>
      </c>
      <c r="V729" s="36">
        <f t="shared" si="1174"/>
        <v>0</v>
      </c>
      <c r="W729" s="36">
        <f t="shared" si="1174"/>
        <v>0</v>
      </c>
      <c r="X729" s="36">
        <f t="shared" si="1174"/>
        <v>120415.9617</v>
      </c>
      <c r="Y729" s="36">
        <f t="shared" si="1174"/>
        <v>4367.4183000000003</v>
      </c>
      <c r="Z729" s="36">
        <f t="shared" si="1174"/>
        <v>0</v>
      </c>
      <c r="AA729" s="36">
        <f t="shared" si="1174"/>
        <v>0</v>
      </c>
      <c r="AB729" s="36">
        <f t="shared" si="1174"/>
        <v>0</v>
      </c>
      <c r="AC729" s="56"/>
      <c r="AD729" s="23"/>
    </row>
    <row r="730" spans="1:30" s="14" customFormat="1">
      <c r="A730" s="87" t="s">
        <v>647</v>
      </c>
      <c r="B730" s="26">
        <v>1500949.26</v>
      </c>
      <c r="C730" s="134">
        <f>ROUND(B730/12,2)</f>
        <v>125079.11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>
        <v>0.96499999999999997</v>
      </c>
      <c r="Y730" s="35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4"/>
      <c r="D731" s="36">
        <f t="shared" ref="D731:AB731" si="1175">$C730*D730</f>
        <v>0</v>
      </c>
      <c r="E731" s="36">
        <f t="shared" si="1175"/>
        <v>0</v>
      </c>
      <c r="F731" s="36">
        <f t="shared" si="1175"/>
        <v>0</v>
      </c>
      <c r="G731" s="36">
        <f t="shared" si="1175"/>
        <v>0</v>
      </c>
      <c r="H731" s="36">
        <f t="shared" si="1175"/>
        <v>0</v>
      </c>
      <c r="I731" s="36">
        <f t="shared" si="1175"/>
        <v>0</v>
      </c>
      <c r="J731" s="36">
        <f t="shared" si="1175"/>
        <v>0</v>
      </c>
      <c r="K731" s="36">
        <f t="shared" si="1175"/>
        <v>0</v>
      </c>
      <c r="L731" s="36">
        <f t="shared" si="1175"/>
        <v>0</v>
      </c>
      <c r="M731" s="36">
        <f t="shared" si="1175"/>
        <v>0</v>
      </c>
      <c r="N731" s="36">
        <f t="shared" si="1175"/>
        <v>0</v>
      </c>
      <c r="O731" s="36">
        <f t="shared" si="1175"/>
        <v>0</v>
      </c>
      <c r="P731" s="36">
        <f t="shared" si="1175"/>
        <v>0</v>
      </c>
      <c r="Q731" s="36">
        <f t="shared" si="1175"/>
        <v>0</v>
      </c>
      <c r="R731" s="36">
        <f t="shared" si="1175"/>
        <v>0</v>
      </c>
      <c r="S731" s="36">
        <f t="shared" si="1175"/>
        <v>0</v>
      </c>
      <c r="T731" s="36">
        <f t="shared" si="1175"/>
        <v>0</v>
      </c>
      <c r="U731" s="36">
        <f t="shared" si="1175"/>
        <v>0</v>
      </c>
      <c r="V731" s="36">
        <f t="shared" si="1175"/>
        <v>0</v>
      </c>
      <c r="W731" s="36">
        <f t="shared" si="1175"/>
        <v>0</v>
      </c>
      <c r="X731" s="36">
        <f t="shared" si="1175"/>
        <v>120701.34114999999</v>
      </c>
      <c r="Y731" s="36">
        <f t="shared" si="1175"/>
        <v>4377.7688500000004</v>
      </c>
      <c r="Z731" s="36">
        <f t="shared" si="1175"/>
        <v>0</v>
      </c>
      <c r="AA731" s="36">
        <f t="shared" si="1175"/>
        <v>0</v>
      </c>
      <c r="AB731" s="36">
        <f t="shared" si="1175"/>
        <v>0</v>
      </c>
      <c r="AC731" s="56"/>
      <c r="AD731" s="23"/>
    </row>
    <row r="732" spans="1:30" s="14" customFormat="1">
      <c r="A732" s="87" t="s">
        <v>648</v>
      </c>
      <c r="B732" s="26">
        <v>1500949.26</v>
      </c>
      <c r="C732" s="134">
        <f>ROUND(B732/12,2)</f>
        <v>125079.11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>
        <v>0.96499999999999997</v>
      </c>
      <c r="Y732" s="35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4"/>
      <c r="D733" s="36">
        <f t="shared" ref="D733:AB733" si="1176">$C732*D732</f>
        <v>0</v>
      </c>
      <c r="E733" s="36">
        <f t="shared" si="1176"/>
        <v>0</v>
      </c>
      <c r="F733" s="36">
        <f t="shared" si="1176"/>
        <v>0</v>
      </c>
      <c r="G733" s="36">
        <f t="shared" si="1176"/>
        <v>0</v>
      </c>
      <c r="H733" s="36">
        <f t="shared" si="1176"/>
        <v>0</v>
      </c>
      <c r="I733" s="36">
        <f t="shared" si="1176"/>
        <v>0</v>
      </c>
      <c r="J733" s="36">
        <f t="shared" si="1176"/>
        <v>0</v>
      </c>
      <c r="K733" s="36">
        <f t="shared" si="1176"/>
        <v>0</v>
      </c>
      <c r="L733" s="36">
        <f t="shared" si="1176"/>
        <v>0</v>
      </c>
      <c r="M733" s="36">
        <f t="shared" si="1176"/>
        <v>0</v>
      </c>
      <c r="N733" s="36">
        <f t="shared" si="1176"/>
        <v>0</v>
      </c>
      <c r="O733" s="36">
        <f t="shared" si="1176"/>
        <v>0</v>
      </c>
      <c r="P733" s="36">
        <f t="shared" si="1176"/>
        <v>0</v>
      </c>
      <c r="Q733" s="36">
        <f t="shared" si="1176"/>
        <v>0</v>
      </c>
      <c r="R733" s="36">
        <f t="shared" si="1176"/>
        <v>0</v>
      </c>
      <c r="S733" s="36">
        <f t="shared" si="1176"/>
        <v>0</v>
      </c>
      <c r="T733" s="36">
        <f t="shared" si="1176"/>
        <v>0</v>
      </c>
      <c r="U733" s="36">
        <f t="shared" si="1176"/>
        <v>0</v>
      </c>
      <c r="V733" s="36">
        <f t="shared" si="1176"/>
        <v>0</v>
      </c>
      <c r="W733" s="36">
        <f t="shared" si="1176"/>
        <v>0</v>
      </c>
      <c r="X733" s="36">
        <f t="shared" si="1176"/>
        <v>120701.34114999999</v>
      </c>
      <c r="Y733" s="36">
        <f t="shared" si="1176"/>
        <v>4377.7688500000004</v>
      </c>
      <c r="Z733" s="36">
        <f t="shared" si="1176"/>
        <v>0</v>
      </c>
      <c r="AA733" s="36">
        <f t="shared" si="1176"/>
        <v>0</v>
      </c>
      <c r="AB733" s="36">
        <f t="shared" si="1176"/>
        <v>0</v>
      </c>
      <c r="AC733" s="56"/>
      <c r="AD733" s="23"/>
    </row>
    <row r="734" spans="1:30" s="14" customFormat="1">
      <c r="A734" s="87" t="s">
        <v>649</v>
      </c>
      <c r="B734" s="26">
        <v>-4750.04</v>
      </c>
      <c r="C734" s="134">
        <f>ROUND(B734/12,2)</f>
        <v>-395.84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>
        <v>0.96499999999999997</v>
      </c>
      <c r="Y734" s="35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4"/>
      <c r="D735" s="36">
        <f t="shared" ref="D735:AB735" si="1177">$C734*D734</f>
        <v>0</v>
      </c>
      <c r="E735" s="36">
        <f t="shared" si="1177"/>
        <v>0</v>
      </c>
      <c r="F735" s="36">
        <f t="shared" si="1177"/>
        <v>0</v>
      </c>
      <c r="G735" s="36">
        <f t="shared" si="1177"/>
        <v>0</v>
      </c>
      <c r="H735" s="36">
        <f t="shared" si="1177"/>
        <v>0</v>
      </c>
      <c r="I735" s="36">
        <f t="shared" si="1177"/>
        <v>0</v>
      </c>
      <c r="J735" s="36">
        <f t="shared" si="1177"/>
        <v>0</v>
      </c>
      <c r="K735" s="36">
        <f t="shared" si="1177"/>
        <v>0</v>
      </c>
      <c r="L735" s="36">
        <f t="shared" si="1177"/>
        <v>0</v>
      </c>
      <c r="M735" s="36">
        <f t="shared" si="1177"/>
        <v>0</v>
      </c>
      <c r="N735" s="36">
        <f t="shared" si="1177"/>
        <v>0</v>
      </c>
      <c r="O735" s="36">
        <f t="shared" si="1177"/>
        <v>0</v>
      </c>
      <c r="P735" s="36">
        <f t="shared" si="1177"/>
        <v>0</v>
      </c>
      <c r="Q735" s="36">
        <f t="shared" si="1177"/>
        <v>0</v>
      </c>
      <c r="R735" s="36">
        <f t="shared" si="1177"/>
        <v>0</v>
      </c>
      <c r="S735" s="36">
        <f t="shared" si="1177"/>
        <v>0</v>
      </c>
      <c r="T735" s="36">
        <f t="shared" si="1177"/>
        <v>0</v>
      </c>
      <c r="U735" s="36">
        <f t="shared" si="1177"/>
        <v>0</v>
      </c>
      <c r="V735" s="36">
        <f t="shared" si="1177"/>
        <v>0</v>
      </c>
      <c r="W735" s="36">
        <f t="shared" si="1177"/>
        <v>0</v>
      </c>
      <c r="X735" s="36">
        <f t="shared" si="1177"/>
        <v>-381.98559999999998</v>
      </c>
      <c r="Y735" s="36">
        <f t="shared" si="1177"/>
        <v>-13.8544</v>
      </c>
      <c r="Z735" s="36">
        <f t="shared" si="1177"/>
        <v>0</v>
      </c>
      <c r="AA735" s="36">
        <f t="shared" si="1177"/>
        <v>0</v>
      </c>
      <c r="AB735" s="36">
        <f t="shared" si="1177"/>
        <v>0</v>
      </c>
      <c r="AC735" s="56"/>
      <c r="AD735" s="23"/>
    </row>
    <row r="736" spans="1:30" s="14" customFormat="1">
      <c r="A736" s="87" t="s">
        <v>650</v>
      </c>
      <c r="B736" s="26">
        <v>3680460.34</v>
      </c>
      <c r="C736" s="134">
        <f>ROUND(B736/12,2)</f>
        <v>306705.03000000003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>
        <v>0.96499999999999997</v>
      </c>
      <c r="Y736" s="35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4"/>
      <c r="D737" s="36">
        <f t="shared" ref="D737:AB737" si="1178">$C736*D736</f>
        <v>0</v>
      </c>
      <c r="E737" s="36">
        <f t="shared" si="1178"/>
        <v>0</v>
      </c>
      <c r="F737" s="36">
        <f t="shared" si="1178"/>
        <v>0</v>
      </c>
      <c r="G737" s="36">
        <f t="shared" si="1178"/>
        <v>0</v>
      </c>
      <c r="H737" s="36">
        <f t="shared" si="1178"/>
        <v>0</v>
      </c>
      <c r="I737" s="36">
        <f t="shared" si="1178"/>
        <v>0</v>
      </c>
      <c r="J737" s="36">
        <f t="shared" si="1178"/>
        <v>0</v>
      </c>
      <c r="K737" s="36">
        <f t="shared" si="1178"/>
        <v>0</v>
      </c>
      <c r="L737" s="36">
        <f t="shared" si="1178"/>
        <v>0</v>
      </c>
      <c r="M737" s="36">
        <f t="shared" si="1178"/>
        <v>0</v>
      </c>
      <c r="N737" s="36">
        <f t="shared" si="1178"/>
        <v>0</v>
      </c>
      <c r="O737" s="36">
        <f t="shared" si="1178"/>
        <v>0</v>
      </c>
      <c r="P737" s="36">
        <f t="shared" si="1178"/>
        <v>0</v>
      </c>
      <c r="Q737" s="36">
        <f t="shared" si="1178"/>
        <v>0</v>
      </c>
      <c r="R737" s="36">
        <f t="shared" si="1178"/>
        <v>0</v>
      </c>
      <c r="S737" s="36">
        <f t="shared" si="1178"/>
        <v>0</v>
      </c>
      <c r="T737" s="36">
        <f t="shared" si="1178"/>
        <v>0</v>
      </c>
      <c r="U737" s="36">
        <f t="shared" si="1178"/>
        <v>0</v>
      </c>
      <c r="V737" s="36">
        <f t="shared" si="1178"/>
        <v>0</v>
      </c>
      <c r="W737" s="36">
        <f t="shared" si="1178"/>
        <v>0</v>
      </c>
      <c r="X737" s="36">
        <f t="shared" si="1178"/>
        <v>295970.35395000002</v>
      </c>
      <c r="Y737" s="36">
        <f t="shared" si="1178"/>
        <v>10734.676050000002</v>
      </c>
      <c r="Z737" s="36">
        <f t="shared" si="1178"/>
        <v>0</v>
      </c>
      <c r="AA737" s="36">
        <f t="shared" si="1178"/>
        <v>0</v>
      </c>
      <c r="AB737" s="36">
        <f t="shared" si="1178"/>
        <v>0</v>
      </c>
      <c r="AC737" s="56"/>
      <c r="AD737" s="23"/>
    </row>
    <row r="738" spans="1:30" s="14" customFormat="1">
      <c r="A738" s="87" t="s">
        <v>651</v>
      </c>
      <c r="B738" s="26">
        <v>4412077.1399999997</v>
      </c>
      <c r="C738" s="134">
        <f>ROUND(B738/12,2)</f>
        <v>367673.1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>
        <v>0.96499999999999997</v>
      </c>
      <c r="Y738" s="35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4"/>
      <c r="D739" s="36">
        <f t="shared" ref="D739:AB739" si="1179">$C738*D738</f>
        <v>0</v>
      </c>
      <c r="E739" s="36">
        <f t="shared" si="1179"/>
        <v>0</v>
      </c>
      <c r="F739" s="36">
        <f t="shared" si="1179"/>
        <v>0</v>
      </c>
      <c r="G739" s="36">
        <f t="shared" si="1179"/>
        <v>0</v>
      </c>
      <c r="H739" s="36">
        <f t="shared" si="1179"/>
        <v>0</v>
      </c>
      <c r="I739" s="36">
        <f t="shared" si="1179"/>
        <v>0</v>
      </c>
      <c r="J739" s="36">
        <f t="shared" si="1179"/>
        <v>0</v>
      </c>
      <c r="K739" s="36">
        <f t="shared" si="1179"/>
        <v>0</v>
      </c>
      <c r="L739" s="36">
        <f t="shared" si="1179"/>
        <v>0</v>
      </c>
      <c r="M739" s="36">
        <f t="shared" si="1179"/>
        <v>0</v>
      </c>
      <c r="N739" s="36">
        <f t="shared" si="1179"/>
        <v>0</v>
      </c>
      <c r="O739" s="36">
        <f t="shared" si="1179"/>
        <v>0</v>
      </c>
      <c r="P739" s="36">
        <f t="shared" si="1179"/>
        <v>0</v>
      </c>
      <c r="Q739" s="36">
        <f t="shared" si="1179"/>
        <v>0</v>
      </c>
      <c r="R739" s="36">
        <f t="shared" si="1179"/>
        <v>0</v>
      </c>
      <c r="S739" s="36">
        <f t="shared" si="1179"/>
        <v>0</v>
      </c>
      <c r="T739" s="36">
        <f t="shared" si="1179"/>
        <v>0</v>
      </c>
      <c r="U739" s="36">
        <f t="shared" si="1179"/>
        <v>0</v>
      </c>
      <c r="V739" s="36">
        <f t="shared" si="1179"/>
        <v>0</v>
      </c>
      <c r="W739" s="36">
        <f t="shared" si="1179"/>
        <v>0</v>
      </c>
      <c r="X739" s="36">
        <f t="shared" si="1179"/>
        <v>354804.54149999999</v>
      </c>
      <c r="Y739" s="36">
        <f t="shared" si="1179"/>
        <v>12868.558500000001</v>
      </c>
      <c r="Z739" s="36">
        <f t="shared" si="1179"/>
        <v>0</v>
      </c>
      <c r="AA739" s="36">
        <f t="shared" si="1179"/>
        <v>0</v>
      </c>
      <c r="AB739" s="36">
        <f t="shared" si="1179"/>
        <v>0</v>
      </c>
      <c r="AC739" s="56"/>
      <c r="AD739" s="23"/>
    </row>
    <row r="740" spans="1:30" s="14" customFormat="1">
      <c r="A740" s="87" t="s">
        <v>652</v>
      </c>
      <c r="B740" s="26">
        <v>3187559.76</v>
      </c>
      <c r="C740" s="134">
        <f>ROUND(B740/12,2)</f>
        <v>265629.98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>
        <v>0.96499999999999997</v>
      </c>
      <c r="Y740" s="35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4"/>
      <c r="D741" s="36">
        <f t="shared" ref="D741:AB741" si="1180">$C740*D740</f>
        <v>0</v>
      </c>
      <c r="E741" s="36">
        <f t="shared" si="1180"/>
        <v>0</v>
      </c>
      <c r="F741" s="36">
        <f t="shared" si="1180"/>
        <v>0</v>
      </c>
      <c r="G741" s="36">
        <f t="shared" si="1180"/>
        <v>0</v>
      </c>
      <c r="H741" s="36">
        <f t="shared" si="1180"/>
        <v>0</v>
      </c>
      <c r="I741" s="36">
        <f t="shared" si="1180"/>
        <v>0</v>
      </c>
      <c r="J741" s="36">
        <f t="shared" si="1180"/>
        <v>0</v>
      </c>
      <c r="K741" s="36">
        <f t="shared" si="1180"/>
        <v>0</v>
      </c>
      <c r="L741" s="36">
        <f t="shared" si="1180"/>
        <v>0</v>
      </c>
      <c r="M741" s="36">
        <f t="shared" si="1180"/>
        <v>0</v>
      </c>
      <c r="N741" s="36">
        <f t="shared" si="1180"/>
        <v>0</v>
      </c>
      <c r="O741" s="36">
        <f t="shared" si="1180"/>
        <v>0</v>
      </c>
      <c r="P741" s="36">
        <f t="shared" si="1180"/>
        <v>0</v>
      </c>
      <c r="Q741" s="36">
        <f t="shared" si="1180"/>
        <v>0</v>
      </c>
      <c r="R741" s="36">
        <f t="shared" si="1180"/>
        <v>0</v>
      </c>
      <c r="S741" s="36">
        <f t="shared" si="1180"/>
        <v>0</v>
      </c>
      <c r="T741" s="36">
        <f t="shared" si="1180"/>
        <v>0</v>
      </c>
      <c r="U741" s="36">
        <f t="shared" si="1180"/>
        <v>0</v>
      </c>
      <c r="V741" s="36">
        <f t="shared" si="1180"/>
        <v>0</v>
      </c>
      <c r="W741" s="36">
        <f t="shared" si="1180"/>
        <v>0</v>
      </c>
      <c r="X741" s="36">
        <f t="shared" si="1180"/>
        <v>256332.93069999997</v>
      </c>
      <c r="Y741" s="36">
        <f t="shared" si="1180"/>
        <v>9297.0493000000006</v>
      </c>
      <c r="Z741" s="36">
        <f t="shared" si="1180"/>
        <v>0</v>
      </c>
      <c r="AA741" s="36">
        <f t="shared" si="1180"/>
        <v>0</v>
      </c>
      <c r="AB741" s="36">
        <f t="shared" si="1180"/>
        <v>0</v>
      </c>
      <c r="AC741" s="56"/>
      <c r="AD741" s="23"/>
    </row>
    <row r="742" spans="1:30" s="14" customFormat="1">
      <c r="A742" s="87" t="s">
        <v>668</v>
      </c>
      <c r="B742" s="26">
        <v>1238322.1100000001</v>
      </c>
      <c r="C742" s="134">
        <f>ROUND(B742/12,2)</f>
        <v>103193.51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>
        <v>0.96499999999999997</v>
      </c>
      <c r="Y742" s="35">
        <v>3.5000000000000003E-2</v>
      </c>
      <c r="Z742" s="37"/>
      <c r="AA742" s="37"/>
      <c r="AB742" s="37"/>
      <c r="AC742" s="167"/>
      <c r="AD742" s="168"/>
    </row>
    <row r="743" spans="1:30" s="14" customFormat="1">
      <c r="A743" s="82"/>
      <c r="B743" s="29"/>
      <c r="C743" s="134"/>
      <c r="D743" s="36">
        <f t="shared" ref="D743:AB743" si="1181">$C742*D742</f>
        <v>0</v>
      </c>
      <c r="E743" s="36">
        <f t="shared" si="1181"/>
        <v>0</v>
      </c>
      <c r="F743" s="36">
        <f t="shared" si="1181"/>
        <v>0</v>
      </c>
      <c r="G743" s="36">
        <f t="shared" si="1181"/>
        <v>0</v>
      </c>
      <c r="H743" s="36">
        <f t="shared" si="1181"/>
        <v>0</v>
      </c>
      <c r="I743" s="36">
        <f t="shared" si="1181"/>
        <v>0</v>
      </c>
      <c r="J743" s="36">
        <f t="shared" si="1181"/>
        <v>0</v>
      </c>
      <c r="K743" s="36">
        <f t="shared" si="1181"/>
        <v>0</v>
      </c>
      <c r="L743" s="36">
        <f t="shared" si="1181"/>
        <v>0</v>
      </c>
      <c r="M743" s="36">
        <f t="shared" si="1181"/>
        <v>0</v>
      </c>
      <c r="N743" s="36">
        <f t="shared" si="1181"/>
        <v>0</v>
      </c>
      <c r="O743" s="36">
        <f t="shared" si="1181"/>
        <v>0</v>
      </c>
      <c r="P743" s="36">
        <f t="shared" si="1181"/>
        <v>0</v>
      </c>
      <c r="Q743" s="36">
        <f t="shared" si="1181"/>
        <v>0</v>
      </c>
      <c r="R743" s="36">
        <f t="shared" si="1181"/>
        <v>0</v>
      </c>
      <c r="S743" s="36">
        <f t="shared" si="1181"/>
        <v>0</v>
      </c>
      <c r="T743" s="36">
        <f t="shared" si="1181"/>
        <v>0</v>
      </c>
      <c r="U743" s="36">
        <f t="shared" si="1181"/>
        <v>0</v>
      </c>
      <c r="V743" s="36">
        <f t="shared" si="1181"/>
        <v>0</v>
      </c>
      <c r="W743" s="36">
        <f t="shared" si="1181"/>
        <v>0</v>
      </c>
      <c r="X743" s="36">
        <f t="shared" si="1181"/>
        <v>99581.737149999986</v>
      </c>
      <c r="Y743" s="36">
        <f t="shared" si="1181"/>
        <v>3611.7728500000003</v>
      </c>
      <c r="Z743" s="36">
        <f t="shared" si="1181"/>
        <v>0</v>
      </c>
      <c r="AA743" s="36">
        <f t="shared" si="1181"/>
        <v>0</v>
      </c>
      <c r="AB743" s="36">
        <f t="shared" si="1181"/>
        <v>0</v>
      </c>
      <c r="AC743" s="167"/>
      <c r="AD743" s="168"/>
    </row>
    <row r="744" spans="1:30" s="14" customFormat="1">
      <c r="A744" s="87" t="s">
        <v>699</v>
      </c>
      <c r="B744" s="26">
        <v>189675.81</v>
      </c>
      <c r="C744" s="134">
        <f>ROUND(B744/12,2)</f>
        <v>15806.32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>
        <v>0.96499999999999997</v>
      </c>
      <c r="Y744" s="35">
        <v>3.5000000000000003E-2</v>
      </c>
      <c r="Z744" s="37"/>
      <c r="AA744" s="37"/>
      <c r="AB744" s="37"/>
      <c r="AC744" s="167"/>
      <c r="AD744" s="168"/>
    </row>
    <row r="745" spans="1:30" s="14" customFormat="1">
      <c r="A745" s="82"/>
      <c r="B745" s="29"/>
      <c r="C745" s="134"/>
      <c r="D745" s="36">
        <f t="shared" ref="D745:AB745" si="1182">$C744*D744</f>
        <v>0</v>
      </c>
      <c r="E745" s="36">
        <f t="shared" si="1182"/>
        <v>0</v>
      </c>
      <c r="F745" s="36">
        <f t="shared" si="1182"/>
        <v>0</v>
      </c>
      <c r="G745" s="36">
        <f t="shared" si="1182"/>
        <v>0</v>
      </c>
      <c r="H745" s="36">
        <f t="shared" si="1182"/>
        <v>0</v>
      </c>
      <c r="I745" s="36">
        <f t="shared" si="1182"/>
        <v>0</v>
      </c>
      <c r="J745" s="36">
        <f t="shared" si="1182"/>
        <v>0</v>
      </c>
      <c r="K745" s="36">
        <f t="shared" si="1182"/>
        <v>0</v>
      </c>
      <c r="L745" s="36">
        <f t="shared" si="1182"/>
        <v>0</v>
      </c>
      <c r="M745" s="36">
        <f t="shared" si="1182"/>
        <v>0</v>
      </c>
      <c r="N745" s="36">
        <f t="shared" si="1182"/>
        <v>0</v>
      </c>
      <c r="O745" s="36">
        <f t="shared" si="1182"/>
        <v>0</v>
      </c>
      <c r="P745" s="36">
        <f t="shared" si="1182"/>
        <v>0</v>
      </c>
      <c r="Q745" s="36">
        <f t="shared" si="1182"/>
        <v>0</v>
      </c>
      <c r="R745" s="36">
        <f t="shared" si="1182"/>
        <v>0</v>
      </c>
      <c r="S745" s="36">
        <f t="shared" si="1182"/>
        <v>0</v>
      </c>
      <c r="T745" s="36">
        <f t="shared" si="1182"/>
        <v>0</v>
      </c>
      <c r="U745" s="36">
        <f t="shared" si="1182"/>
        <v>0</v>
      </c>
      <c r="V745" s="36">
        <f t="shared" si="1182"/>
        <v>0</v>
      </c>
      <c r="W745" s="36">
        <f t="shared" si="1182"/>
        <v>0</v>
      </c>
      <c r="X745" s="36">
        <f t="shared" si="1182"/>
        <v>15253.0988</v>
      </c>
      <c r="Y745" s="36">
        <f t="shared" si="1182"/>
        <v>553.22120000000007</v>
      </c>
      <c r="Z745" s="36">
        <f t="shared" si="1182"/>
        <v>0</v>
      </c>
      <c r="AA745" s="36">
        <f t="shared" si="1182"/>
        <v>0</v>
      </c>
      <c r="AB745" s="36">
        <f t="shared" si="1182"/>
        <v>0</v>
      </c>
      <c r="AC745" s="167"/>
      <c r="AD745" s="168"/>
    </row>
    <row r="746" spans="1:30" s="14" customFormat="1">
      <c r="A746" s="13" t="s">
        <v>50</v>
      </c>
      <c r="B746" s="6">
        <f>SUM(B470:B744)</f>
        <v>692949514.49000049</v>
      </c>
      <c r="C746" s="135">
        <f>SUM(C470:C744)</f>
        <v>57745792.969999969</v>
      </c>
      <c r="D746" s="42">
        <f>D471+D473+D475+D477+D479+D481+D483+D485+D487+D489+D491+D493+D495+D497+D499+D501+D503+D505+D507+D509+D511+D513+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</f>
        <v>632115.97353899991</v>
      </c>
      <c r="E746" s="42">
        <f t="shared" ref="E746:AB746" si="1183">E471+E473+E475+E477+E479+E481+E483+E485+E487+E489+E491+E493+E495+E497+E499+E501+E503+E505+E507+E509+E511+E513+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</f>
        <v>843084.20040999982</v>
      </c>
      <c r="F746" s="42">
        <f t="shared" si="1183"/>
        <v>347986.40086999995</v>
      </c>
      <c r="G746" s="42">
        <f t="shared" si="1183"/>
        <v>464889.66446</v>
      </c>
      <c r="H746" s="42">
        <f t="shared" si="1183"/>
        <v>301906.69080599991</v>
      </c>
      <c r="I746" s="42">
        <f t="shared" si="1183"/>
        <v>851881.38426299987</v>
      </c>
      <c r="J746" s="42">
        <f t="shared" si="1183"/>
        <v>127021.074501</v>
      </c>
      <c r="K746" s="42">
        <f t="shared" si="1183"/>
        <v>184332.35496</v>
      </c>
      <c r="L746" s="42">
        <f t="shared" si="1183"/>
        <v>95711.03045999998</v>
      </c>
      <c r="M746" s="42">
        <f t="shared" si="1183"/>
        <v>267378.88013799995</v>
      </c>
      <c r="N746" s="42">
        <f t="shared" si="1183"/>
        <v>877351.11255000008</v>
      </c>
      <c r="O746" s="42">
        <f t="shared" si="1183"/>
        <v>133522.79558000001</v>
      </c>
      <c r="P746" s="42">
        <f t="shared" si="1183"/>
        <v>855518.11044000008</v>
      </c>
      <c r="Q746" s="42">
        <f t="shared" si="1183"/>
        <v>3076323.2276709992</v>
      </c>
      <c r="R746" s="42">
        <f t="shared" si="1183"/>
        <v>158787.75546000001</v>
      </c>
      <c r="S746" s="42">
        <f t="shared" si="1183"/>
        <v>1669582.824826</v>
      </c>
      <c r="T746" s="42">
        <f t="shared" si="1183"/>
        <v>3769472.1628290005</v>
      </c>
      <c r="U746" s="42">
        <f t="shared" si="1183"/>
        <v>283669.55961399997</v>
      </c>
      <c r="V746" s="42">
        <f t="shared" si="1183"/>
        <v>286804.63082200009</v>
      </c>
      <c r="W746" s="42">
        <f t="shared" si="1183"/>
        <v>418702.45155599999</v>
      </c>
      <c r="X746" s="42">
        <f t="shared" si="1183"/>
        <v>40436458.710175991</v>
      </c>
      <c r="Y746" s="42">
        <f t="shared" si="1183"/>
        <v>1510341.8097030001</v>
      </c>
      <c r="Z746" s="42">
        <f t="shared" si="1183"/>
        <v>148814.50255600005</v>
      </c>
      <c r="AA746" s="42">
        <f t="shared" si="1183"/>
        <v>4135.6618099999996</v>
      </c>
      <c r="AB746" s="42">
        <f t="shared" si="1183"/>
        <v>0</v>
      </c>
      <c r="AC746" s="56"/>
      <c r="AD746" s="23"/>
    </row>
    <row r="747" spans="1:30" s="14" customFormat="1">
      <c r="A747" s="31"/>
      <c r="B747" s="19"/>
      <c r="C747" s="159"/>
      <c r="D747" s="38"/>
      <c r="E747" s="19"/>
      <c r="F747" s="19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56"/>
      <c r="AD747" s="23"/>
    </row>
    <row r="748" spans="1:30" s="14" customFormat="1">
      <c r="A748" s="31"/>
      <c r="B748" s="19"/>
      <c r="C748" s="159"/>
      <c r="D748" s="19"/>
      <c r="E748" s="19"/>
      <c r="F748" s="19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56"/>
      <c r="AD748" s="23"/>
    </row>
    <row r="749" spans="1:30" s="14" customFormat="1" ht="13.5" thickBot="1">
      <c r="A749" s="64" t="s">
        <v>111</v>
      </c>
      <c r="B749" s="65"/>
      <c r="C749" s="157"/>
      <c r="D749" s="65"/>
      <c r="E749" s="6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56"/>
      <c r="AD749" s="23"/>
    </row>
    <row r="750" spans="1:30" s="14" customFormat="1" ht="13.5" thickBot="1">
      <c r="A750" s="93" t="s">
        <v>1</v>
      </c>
      <c r="B750" s="94" t="s">
        <v>2</v>
      </c>
      <c r="C750" s="129" t="s">
        <v>3</v>
      </c>
      <c r="D750" s="219" t="s">
        <v>4</v>
      </c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103"/>
      <c r="AA750" s="103"/>
      <c r="AB750" s="103"/>
      <c r="AC750" s="56"/>
      <c r="AD750" s="23"/>
    </row>
    <row r="751" spans="1:30" s="14" customFormat="1">
      <c r="A751" s="95" t="s">
        <v>5</v>
      </c>
      <c r="B751" s="96" t="s">
        <v>6</v>
      </c>
      <c r="C751" s="130" t="s">
        <v>6</v>
      </c>
      <c r="D751" s="97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9"/>
      <c r="Z751" s="96" t="s">
        <v>7</v>
      </c>
      <c r="AA751" s="96"/>
      <c r="AB751" s="96"/>
      <c r="AC751" s="56"/>
      <c r="AD751" s="23"/>
    </row>
    <row r="752" spans="1:30" s="14" customFormat="1">
      <c r="A752" s="95" t="s">
        <v>8</v>
      </c>
      <c r="B752" s="96" t="s">
        <v>9</v>
      </c>
      <c r="C752" s="130" t="s">
        <v>9</v>
      </c>
      <c r="D752" s="100" t="s">
        <v>10</v>
      </c>
      <c r="E752" s="96" t="s">
        <v>11</v>
      </c>
      <c r="F752" s="96" t="s">
        <v>12</v>
      </c>
      <c r="G752" s="96" t="s">
        <v>13</v>
      </c>
      <c r="H752" s="96" t="s">
        <v>14</v>
      </c>
      <c r="I752" s="96" t="s">
        <v>15</v>
      </c>
      <c r="J752" s="96" t="s">
        <v>16</v>
      </c>
      <c r="K752" s="96" t="s">
        <v>17</v>
      </c>
      <c r="L752" s="96" t="s">
        <v>18</v>
      </c>
      <c r="M752" s="96" t="s">
        <v>19</v>
      </c>
      <c r="N752" s="96" t="s">
        <v>20</v>
      </c>
      <c r="O752" s="96" t="s">
        <v>169</v>
      </c>
      <c r="P752" s="96" t="s">
        <v>21</v>
      </c>
      <c r="Q752" s="96" t="s">
        <v>22</v>
      </c>
      <c r="R752" s="96" t="s">
        <v>23</v>
      </c>
      <c r="S752" s="96" t="s">
        <v>24</v>
      </c>
      <c r="T752" s="96" t="s">
        <v>25</v>
      </c>
      <c r="U752" s="96" t="s">
        <v>26</v>
      </c>
      <c r="V752" s="96" t="s">
        <v>27</v>
      </c>
      <c r="W752" s="96" t="s">
        <v>28</v>
      </c>
      <c r="X752" s="96" t="s">
        <v>29</v>
      </c>
      <c r="Y752" s="96" t="s">
        <v>30</v>
      </c>
      <c r="Z752" s="96" t="s">
        <v>31</v>
      </c>
      <c r="AA752" s="96" t="s">
        <v>484</v>
      </c>
      <c r="AB752" s="96" t="s">
        <v>467</v>
      </c>
      <c r="AC752" s="56"/>
      <c r="AD752" s="23"/>
    </row>
    <row r="753" spans="1:40" s="14" customFormat="1">
      <c r="A753" s="95"/>
      <c r="B753" s="96"/>
      <c r="C753" s="130" t="s">
        <v>698</v>
      </c>
      <c r="D753" s="10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56"/>
      <c r="AD753" s="23"/>
    </row>
    <row r="754" spans="1:40" s="47" customFormat="1" ht="13.35" customHeight="1">
      <c r="A754" s="78" t="s">
        <v>112</v>
      </c>
      <c r="B754" s="15">
        <f>60929689/2</f>
        <v>30464844.5</v>
      </c>
      <c r="C754" s="134">
        <f>ROUND(B754/12,2)</f>
        <v>2538737.04</v>
      </c>
      <c r="D754" s="35">
        <v>1.6299999999999999E-2</v>
      </c>
      <c r="E754" s="35">
        <v>0.14269999999999999</v>
      </c>
      <c r="F754" s="35">
        <v>5.8900000000000001E-2</v>
      </c>
      <c r="G754" s="35">
        <v>7.6200000000000004E-2</v>
      </c>
      <c r="H754" s="35">
        <v>3.9600000000000003E-2</v>
      </c>
      <c r="I754" s="35">
        <v>0.12470000000000001</v>
      </c>
      <c r="J754" s="35">
        <v>2.0400000000000001E-2</v>
      </c>
      <c r="K754" s="35">
        <v>3.1199999999999999E-2</v>
      </c>
      <c r="L754" s="35">
        <v>1.6199999999999999E-2</v>
      </c>
      <c r="M754" s="35">
        <v>2.53E-2</v>
      </c>
      <c r="N754" s="35">
        <v>0.14849999999999999</v>
      </c>
      <c r="O754" s="35">
        <v>2.2599999999999999E-2</v>
      </c>
      <c r="P754" s="35">
        <v>0</v>
      </c>
      <c r="Q754" s="35">
        <v>3.78E-2</v>
      </c>
      <c r="R754" s="35">
        <v>1.8100000000000002E-2</v>
      </c>
      <c r="S754" s="35">
        <v>4.1000000000000003E-3</v>
      </c>
      <c r="T754" s="35">
        <v>5.04E-2</v>
      </c>
      <c r="U754" s="35">
        <v>1.7500000000000002E-2</v>
      </c>
      <c r="V754" s="35">
        <v>3.6200000000000003E-2</v>
      </c>
      <c r="W754" s="35">
        <v>4.8500000000000001E-2</v>
      </c>
      <c r="X754" s="35">
        <v>6.1600000000000002E-2</v>
      </c>
      <c r="Y754" s="35">
        <v>2.5000000000000001E-3</v>
      </c>
      <c r="Z754" s="4">
        <v>0</v>
      </c>
      <c r="AA754" s="4">
        <v>6.9999999999999999E-4</v>
      </c>
      <c r="AB754" s="4">
        <v>0</v>
      </c>
      <c r="AC754" s="56"/>
      <c r="AD754" s="23"/>
    </row>
    <row r="755" spans="1:40" s="47" customFormat="1" ht="13.35" customHeight="1">
      <c r="A755" s="79"/>
      <c r="B755" s="27"/>
      <c r="C755" s="134"/>
      <c r="D755" s="5">
        <f t="shared" ref="D755" si="1184">$C754*D754</f>
        <v>41381.413752</v>
      </c>
      <c r="E755" s="5">
        <f t="shared" ref="E755" si="1185">$C754*E754</f>
        <v>362277.775608</v>
      </c>
      <c r="F755" s="5">
        <f t="shared" ref="F755:O755" si="1186">$C754*F754</f>
        <v>149531.61165599999</v>
      </c>
      <c r="G755" s="5">
        <f t="shared" si="1186"/>
        <v>193451.76244800002</v>
      </c>
      <c r="H755" s="5">
        <f t="shared" si="1186"/>
        <v>100533.98678400001</v>
      </c>
      <c r="I755" s="5">
        <f t="shared" si="1186"/>
        <v>316580.50888800004</v>
      </c>
      <c r="J755" s="5">
        <f t="shared" si="1186"/>
        <v>51790.235616000005</v>
      </c>
      <c r="K755" s="5">
        <f t="shared" si="1186"/>
        <v>79208.595648000002</v>
      </c>
      <c r="L755" s="5">
        <f t="shared" si="1186"/>
        <v>41127.540047999995</v>
      </c>
      <c r="M755" s="5">
        <f t="shared" si="1186"/>
        <v>64230.047112</v>
      </c>
      <c r="N755" s="5">
        <f t="shared" si="1186"/>
        <v>377002.45043999999</v>
      </c>
      <c r="O755" s="5">
        <f t="shared" si="1186"/>
        <v>57375.457103999994</v>
      </c>
      <c r="P755" s="5">
        <f t="shared" ref="P755" si="1187">$C754*P754</f>
        <v>0</v>
      </c>
      <c r="Q755" s="5">
        <f t="shared" ref="Q755" si="1188">$C754*Q754</f>
        <v>95964.260112000004</v>
      </c>
      <c r="R755" s="5">
        <f t="shared" ref="R755:AB755" si="1189">$C754*R754</f>
        <v>45951.140424000005</v>
      </c>
      <c r="S755" s="5">
        <f t="shared" si="1189"/>
        <v>10408.821864000001</v>
      </c>
      <c r="T755" s="5">
        <f t="shared" si="1189"/>
        <v>127952.346816</v>
      </c>
      <c r="U755" s="5">
        <f t="shared" si="1189"/>
        <v>44427.898200000003</v>
      </c>
      <c r="V755" s="5">
        <f t="shared" si="1189"/>
        <v>91902.280848000009</v>
      </c>
      <c r="W755" s="5">
        <f t="shared" si="1189"/>
        <v>123128.74644</v>
      </c>
      <c r="X755" s="5">
        <f t="shared" si="1189"/>
        <v>156386.20166399999</v>
      </c>
      <c r="Y755" s="5">
        <f t="shared" si="1189"/>
        <v>6346.8425999999999</v>
      </c>
      <c r="Z755" s="5">
        <f t="shared" si="1189"/>
        <v>0</v>
      </c>
      <c r="AA755" s="5">
        <f t="shared" si="1189"/>
        <v>1777.1159279999999</v>
      </c>
      <c r="AB755" s="5">
        <f t="shared" si="1189"/>
        <v>0</v>
      </c>
      <c r="AC755" s="56"/>
      <c r="AD755" s="23"/>
    </row>
    <row r="756" spans="1:40" s="14" customFormat="1">
      <c r="A756" s="78" t="s">
        <v>433</v>
      </c>
      <c r="B756" s="15">
        <f>60929689/2</f>
        <v>30464844.5</v>
      </c>
      <c r="C756" s="134">
        <f t="shared" ref="C756:C794" si="1190">ROUND(B756/12,2)</f>
        <v>2538737.04</v>
      </c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>
        <v>0.24759999999999999</v>
      </c>
      <c r="R756" s="4"/>
      <c r="S756" s="4">
        <v>3.15E-2</v>
      </c>
      <c r="T756" s="4"/>
      <c r="U756" s="4"/>
      <c r="V756" s="4"/>
      <c r="W756" s="4">
        <v>7.9000000000000008E-3</v>
      </c>
      <c r="X756" s="4">
        <v>0.68799999999999994</v>
      </c>
      <c r="Y756" s="4">
        <v>2.5000000000000001E-2</v>
      </c>
      <c r="Z756" s="4"/>
      <c r="AA756" s="4"/>
      <c r="AB756" s="4"/>
      <c r="AC756" s="56"/>
      <c r="AD756" s="23"/>
    </row>
    <row r="757" spans="1:40" s="14" customFormat="1">
      <c r="A757" s="79"/>
      <c r="B757" s="9"/>
      <c r="C757" s="134"/>
      <c r="D757" s="5">
        <f t="shared" ref="D757" si="1191">$C756*D756</f>
        <v>0</v>
      </c>
      <c r="E757" s="5">
        <f t="shared" ref="E757" si="1192">$C756*E756</f>
        <v>0</v>
      </c>
      <c r="F757" s="5">
        <f t="shared" ref="F757:O757" si="1193">$C756*F756</f>
        <v>0</v>
      </c>
      <c r="G757" s="5">
        <f t="shared" si="1193"/>
        <v>0</v>
      </c>
      <c r="H757" s="5">
        <f t="shared" si="1193"/>
        <v>0</v>
      </c>
      <c r="I757" s="5">
        <f t="shared" si="1193"/>
        <v>0</v>
      </c>
      <c r="J757" s="5">
        <f t="shared" si="1193"/>
        <v>0</v>
      </c>
      <c r="K757" s="5">
        <f t="shared" si="1193"/>
        <v>0</v>
      </c>
      <c r="L757" s="5">
        <f t="shared" si="1193"/>
        <v>0</v>
      </c>
      <c r="M757" s="5">
        <f t="shared" si="1193"/>
        <v>0</v>
      </c>
      <c r="N757" s="5">
        <f t="shared" si="1193"/>
        <v>0</v>
      </c>
      <c r="O757" s="5">
        <f t="shared" si="1193"/>
        <v>0</v>
      </c>
      <c r="P757" s="5">
        <f t="shared" ref="P757" si="1194">$C756*P756</f>
        <v>0</v>
      </c>
      <c r="Q757" s="5">
        <f t="shared" ref="Q757" si="1195">$C756*Q756</f>
        <v>628591.29110399995</v>
      </c>
      <c r="R757" s="5">
        <f t="shared" ref="R757:AB757" si="1196">$C756*R756</f>
        <v>0</v>
      </c>
      <c r="S757" s="5">
        <f t="shared" si="1196"/>
        <v>79970.216759999996</v>
      </c>
      <c r="T757" s="5">
        <f t="shared" si="1196"/>
        <v>0</v>
      </c>
      <c r="U757" s="5">
        <f t="shared" si="1196"/>
        <v>0</v>
      </c>
      <c r="V757" s="5">
        <f t="shared" si="1196"/>
        <v>0</v>
      </c>
      <c r="W757" s="5">
        <f t="shared" si="1196"/>
        <v>20056.022616000002</v>
      </c>
      <c r="X757" s="5">
        <f t="shared" si="1196"/>
        <v>1746651.0835199999</v>
      </c>
      <c r="Y757" s="5">
        <f t="shared" si="1196"/>
        <v>63468.426000000007</v>
      </c>
      <c r="Z757" s="5">
        <f t="shared" si="1196"/>
        <v>0</v>
      </c>
      <c r="AA757" s="5">
        <f t="shared" si="1196"/>
        <v>0</v>
      </c>
      <c r="AB757" s="5">
        <f t="shared" si="1196"/>
        <v>0</v>
      </c>
      <c r="AC757" s="56"/>
      <c r="AD757" s="23"/>
    </row>
    <row r="758" spans="1:40" s="47" customFormat="1" ht="13.35" customHeight="1">
      <c r="A758" s="78" t="s">
        <v>113</v>
      </c>
      <c r="B758" s="26">
        <f>6712/2</f>
        <v>3356</v>
      </c>
      <c r="C758" s="134">
        <f t="shared" si="1190"/>
        <v>279.67</v>
      </c>
      <c r="D758" s="35">
        <v>1.6299999999999999E-2</v>
      </c>
      <c r="E758" s="35">
        <v>0.14269999999999999</v>
      </c>
      <c r="F758" s="35">
        <v>5.8900000000000001E-2</v>
      </c>
      <c r="G758" s="35">
        <v>7.6200000000000004E-2</v>
      </c>
      <c r="H758" s="35">
        <v>3.9600000000000003E-2</v>
      </c>
      <c r="I758" s="35">
        <v>0.12470000000000001</v>
      </c>
      <c r="J758" s="35">
        <v>2.0400000000000001E-2</v>
      </c>
      <c r="K758" s="35">
        <v>3.1199999999999999E-2</v>
      </c>
      <c r="L758" s="35">
        <v>1.6199999999999999E-2</v>
      </c>
      <c r="M758" s="35">
        <v>2.53E-2</v>
      </c>
      <c r="N758" s="35">
        <v>0.14849999999999999</v>
      </c>
      <c r="O758" s="35">
        <v>2.2599999999999999E-2</v>
      </c>
      <c r="P758" s="35">
        <v>0</v>
      </c>
      <c r="Q758" s="35">
        <v>3.78E-2</v>
      </c>
      <c r="R758" s="35">
        <v>1.8100000000000002E-2</v>
      </c>
      <c r="S758" s="35">
        <v>4.1000000000000003E-3</v>
      </c>
      <c r="T758" s="35">
        <v>5.04E-2</v>
      </c>
      <c r="U758" s="35">
        <v>1.7500000000000002E-2</v>
      </c>
      <c r="V758" s="35">
        <v>3.6200000000000003E-2</v>
      </c>
      <c r="W758" s="35">
        <v>4.8500000000000001E-2</v>
      </c>
      <c r="X758" s="35">
        <v>6.1600000000000002E-2</v>
      </c>
      <c r="Y758" s="35">
        <v>2.5000000000000001E-3</v>
      </c>
      <c r="Z758" s="4">
        <v>0</v>
      </c>
      <c r="AA758" s="4">
        <v>6.9999999999999999E-4</v>
      </c>
      <c r="AB758" s="4">
        <v>0</v>
      </c>
      <c r="AC758" s="56"/>
      <c r="AD758" s="23"/>
      <c r="AN758" s="4"/>
    </row>
    <row r="759" spans="1:40" s="47" customFormat="1" ht="13.35" customHeight="1">
      <c r="A759" s="79"/>
      <c r="B759" s="27"/>
      <c r="C759" s="134"/>
      <c r="D759" s="5">
        <f t="shared" ref="D759" si="1197">$C758*D758</f>
        <v>4.5586209999999996</v>
      </c>
      <c r="E759" s="5">
        <f t="shared" ref="E759" si="1198">$C758*E758</f>
        <v>39.908909000000001</v>
      </c>
      <c r="F759" s="5">
        <f t="shared" ref="F759:O759" si="1199">$C758*F758</f>
        <v>16.472563000000001</v>
      </c>
      <c r="G759" s="5">
        <f t="shared" si="1199"/>
        <v>21.310854000000003</v>
      </c>
      <c r="H759" s="5">
        <f t="shared" si="1199"/>
        <v>11.074932000000002</v>
      </c>
      <c r="I759" s="5">
        <f t="shared" si="1199"/>
        <v>34.874849000000005</v>
      </c>
      <c r="J759" s="5">
        <f t="shared" si="1199"/>
        <v>5.7052680000000011</v>
      </c>
      <c r="K759" s="5">
        <f t="shared" si="1199"/>
        <v>8.7257040000000003</v>
      </c>
      <c r="L759" s="5">
        <f t="shared" si="1199"/>
        <v>4.5306540000000002</v>
      </c>
      <c r="M759" s="5">
        <f t="shared" si="1199"/>
        <v>7.0756510000000006</v>
      </c>
      <c r="N759" s="5">
        <f t="shared" si="1199"/>
        <v>41.530994999999997</v>
      </c>
      <c r="O759" s="5">
        <f t="shared" si="1199"/>
        <v>6.3205419999999997</v>
      </c>
      <c r="P759" s="5">
        <f t="shared" ref="P759" si="1200">$C758*P758</f>
        <v>0</v>
      </c>
      <c r="Q759" s="5">
        <f t="shared" ref="Q759" si="1201">$C758*Q758</f>
        <v>10.571526</v>
      </c>
      <c r="R759" s="5">
        <f t="shared" ref="R759:AB759" si="1202">$C758*R758</f>
        <v>5.0620270000000005</v>
      </c>
      <c r="S759" s="5">
        <f t="shared" si="1202"/>
        <v>1.1466470000000002</v>
      </c>
      <c r="T759" s="5">
        <f t="shared" si="1202"/>
        <v>14.095368000000001</v>
      </c>
      <c r="U759" s="5">
        <f t="shared" si="1202"/>
        <v>4.8942250000000005</v>
      </c>
      <c r="V759" s="5">
        <f t="shared" si="1202"/>
        <v>10.124054000000001</v>
      </c>
      <c r="W759" s="5">
        <f t="shared" si="1202"/>
        <v>13.563995000000002</v>
      </c>
      <c r="X759" s="5">
        <f t="shared" si="1202"/>
        <v>17.227672000000002</v>
      </c>
      <c r="Y759" s="5">
        <f t="shared" si="1202"/>
        <v>0.6991750000000001</v>
      </c>
      <c r="Z759" s="5">
        <f t="shared" si="1202"/>
        <v>0</v>
      </c>
      <c r="AA759" s="5">
        <f t="shared" si="1202"/>
        <v>0.195769</v>
      </c>
      <c r="AB759" s="5">
        <f t="shared" si="1202"/>
        <v>0</v>
      </c>
      <c r="AC759" s="56"/>
      <c r="AD759" s="23"/>
    </row>
    <row r="760" spans="1:40" s="14" customFormat="1">
      <c r="A760" s="78" t="s">
        <v>434</v>
      </c>
      <c r="B760" s="26">
        <f>6712/2</f>
        <v>3356</v>
      </c>
      <c r="C760" s="134">
        <f t="shared" si="1190"/>
        <v>279.67</v>
      </c>
      <c r="D760" s="4">
        <v>8.8800000000000004E-2</v>
      </c>
      <c r="E760" s="4"/>
      <c r="F760" s="4"/>
      <c r="G760" s="4"/>
      <c r="H760" s="4"/>
      <c r="I760" s="4"/>
      <c r="J760" s="4"/>
      <c r="K760" s="4"/>
      <c r="L760" s="4"/>
      <c r="M760" s="4">
        <v>0.1061</v>
      </c>
      <c r="N760" s="4"/>
      <c r="O760" s="4"/>
      <c r="P760" s="4"/>
      <c r="Q760" s="4">
        <v>0.1469</v>
      </c>
      <c r="R760" s="4"/>
      <c r="S760" s="4"/>
      <c r="T760" s="4">
        <v>0.65749999999999997</v>
      </c>
      <c r="U760" s="4"/>
      <c r="V760" s="4"/>
      <c r="W760" s="4">
        <v>2.9999999999999997E-4</v>
      </c>
      <c r="X760" s="4">
        <v>4.0000000000000002E-4</v>
      </c>
      <c r="Y760" s="4"/>
      <c r="Z760" s="4"/>
      <c r="AA760" s="4"/>
      <c r="AB760" s="4"/>
      <c r="AC760" s="56"/>
      <c r="AD760" s="23"/>
    </row>
    <row r="761" spans="1:40" s="14" customFormat="1">
      <c r="A761" s="79"/>
      <c r="B761" s="9"/>
      <c r="C761" s="134"/>
      <c r="D761" s="5">
        <f t="shared" ref="D761" si="1203">$C760*D760</f>
        <v>24.834696000000001</v>
      </c>
      <c r="E761" s="5">
        <f t="shared" ref="E761" si="1204">$C760*E760</f>
        <v>0</v>
      </c>
      <c r="F761" s="5">
        <f t="shared" ref="F761:O761" si="1205">$C760*F760</f>
        <v>0</v>
      </c>
      <c r="G761" s="5">
        <f t="shared" si="1205"/>
        <v>0</v>
      </c>
      <c r="H761" s="5">
        <f t="shared" si="1205"/>
        <v>0</v>
      </c>
      <c r="I761" s="5">
        <f t="shared" si="1205"/>
        <v>0</v>
      </c>
      <c r="J761" s="5">
        <f t="shared" si="1205"/>
        <v>0</v>
      </c>
      <c r="K761" s="5">
        <f t="shared" si="1205"/>
        <v>0</v>
      </c>
      <c r="L761" s="5">
        <f t="shared" si="1205"/>
        <v>0</v>
      </c>
      <c r="M761" s="5">
        <f t="shared" si="1205"/>
        <v>29.672987000000003</v>
      </c>
      <c r="N761" s="5">
        <f t="shared" si="1205"/>
        <v>0</v>
      </c>
      <c r="O761" s="5">
        <f t="shared" si="1205"/>
        <v>0</v>
      </c>
      <c r="P761" s="5">
        <f t="shared" ref="P761" si="1206">$C760*P760</f>
        <v>0</v>
      </c>
      <c r="Q761" s="5">
        <f t="shared" ref="Q761" si="1207">$C760*Q760</f>
        <v>41.083523</v>
      </c>
      <c r="R761" s="5">
        <f t="shared" ref="R761:AB761" si="1208">$C760*R760</f>
        <v>0</v>
      </c>
      <c r="S761" s="5">
        <f t="shared" si="1208"/>
        <v>0</v>
      </c>
      <c r="T761" s="5">
        <f t="shared" si="1208"/>
        <v>183.883025</v>
      </c>
      <c r="U761" s="5">
        <f t="shared" si="1208"/>
        <v>0</v>
      </c>
      <c r="V761" s="5">
        <f t="shared" si="1208"/>
        <v>0</v>
      </c>
      <c r="W761" s="5">
        <f t="shared" si="1208"/>
        <v>8.3901000000000003E-2</v>
      </c>
      <c r="X761" s="5">
        <f t="shared" si="1208"/>
        <v>0.11186800000000001</v>
      </c>
      <c r="Y761" s="5">
        <f t="shared" si="1208"/>
        <v>0</v>
      </c>
      <c r="Z761" s="5">
        <f t="shared" si="1208"/>
        <v>0</v>
      </c>
      <c r="AA761" s="5">
        <f t="shared" si="1208"/>
        <v>0</v>
      </c>
      <c r="AB761" s="5">
        <f t="shared" si="1208"/>
        <v>0</v>
      </c>
      <c r="AC761" s="56"/>
      <c r="AD761" s="23"/>
    </row>
    <row r="762" spans="1:40" s="47" customFormat="1" ht="13.35" customHeight="1">
      <c r="A762" s="78" t="s">
        <v>114</v>
      </c>
      <c r="B762" s="26">
        <f>4814/2</f>
        <v>2407</v>
      </c>
      <c r="C762" s="134">
        <f t="shared" si="1190"/>
        <v>200.58</v>
      </c>
      <c r="D762" s="35">
        <v>1.6299999999999999E-2</v>
      </c>
      <c r="E762" s="35">
        <v>0.14269999999999999</v>
      </c>
      <c r="F762" s="35">
        <v>5.8900000000000001E-2</v>
      </c>
      <c r="G762" s="35">
        <v>7.6200000000000004E-2</v>
      </c>
      <c r="H762" s="35">
        <v>3.9600000000000003E-2</v>
      </c>
      <c r="I762" s="35">
        <v>0.12470000000000001</v>
      </c>
      <c r="J762" s="35">
        <v>2.0400000000000001E-2</v>
      </c>
      <c r="K762" s="35">
        <v>3.1199999999999999E-2</v>
      </c>
      <c r="L762" s="35">
        <v>1.6199999999999999E-2</v>
      </c>
      <c r="M762" s="35">
        <v>2.53E-2</v>
      </c>
      <c r="N762" s="35">
        <v>0.14849999999999999</v>
      </c>
      <c r="O762" s="35">
        <v>2.2599999999999999E-2</v>
      </c>
      <c r="P762" s="35">
        <v>0</v>
      </c>
      <c r="Q762" s="35">
        <v>3.78E-2</v>
      </c>
      <c r="R762" s="35">
        <v>1.8100000000000002E-2</v>
      </c>
      <c r="S762" s="35">
        <v>4.1000000000000003E-3</v>
      </c>
      <c r="T762" s="35">
        <v>5.04E-2</v>
      </c>
      <c r="U762" s="35">
        <v>1.7500000000000002E-2</v>
      </c>
      <c r="V762" s="35">
        <v>3.6200000000000003E-2</v>
      </c>
      <c r="W762" s="35">
        <v>4.8500000000000001E-2</v>
      </c>
      <c r="X762" s="35">
        <v>6.1600000000000002E-2</v>
      </c>
      <c r="Y762" s="35">
        <v>2.5000000000000001E-3</v>
      </c>
      <c r="Z762" s="4">
        <v>0</v>
      </c>
      <c r="AA762" s="4">
        <v>6.9999999999999999E-4</v>
      </c>
      <c r="AB762" s="4">
        <v>0</v>
      </c>
      <c r="AC762" s="56"/>
      <c r="AD762" s="23"/>
    </row>
    <row r="763" spans="1:40" s="47" customFormat="1" ht="13.35" customHeight="1">
      <c r="A763" s="79"/>
      <c r="B763" s="27"/>
      <c r="C763" s="134"/>
      <c r="D763" s="5">
        <f t="shared" ref="D763" si="1209">$C762*D762</f>
        <v>3.2694540000000001</v>
      </c>
      <c r="E763" s="5">
        <f t="shared" ref="E763" si="1210">$C762*E762</f>
        <v>28.622766000000002</v>
      </c>
      <c r="F763" s="5">
        <f t="shared" ref="F763:O763" si="1211">$C762*F762</f>
        <v>11.814162000000001</v>
      </c>
      <c r="G763" s="5">
        <f t="shared" si="1211"/>
        <v>15.284196000000001</v>
      </c>
      <c r="H763" s="5">
        <f t="shared" si="1211"/>
        <v>7.9429680000000014</v>
      </c>
      <c r="I763" s="5">
        <f t="shared" si="1211"/>
        <v>25.012326000000002</v>
      </c>
      <c r="J763" s="5">
        <f t="shared" si="1211"/>
        <v>4.0918320000000001</v>
      </c>
      <c r="K763" s="5">
        <f t="shared" si="1211"/>
        <v>6.2580960000000001</v>
      </c>
      <c r="L763" s="5">
        <f t="shared" si="1211"/>
        <v>3.249396</v>
      </c>
      <c r="M763" s="5">
        <f t="shared" si="1211"/>
        <v>5.0746739999999999</v>
      </c>
      <c r="N763" s="5">
        <f t="shared" si="1211"/>
        <v>29.78613</v>
      </c>
      <c r="O763" s="5">
        <f t="shared" si="1211"/>
        <v>4.5331080000000004</v>
      </c>
      <c r="P763" s="5">
        <f t="shared" ref="P763" si="1212">$C762*P762</f>
        <v>0</v>
      </c>
      <c r="Q763" s="5">
        <f t="shared" ref="Q763" si="1213">$C762*Q762</f>
        <v>7.5819240000000008</v>
      </c>
      <c r="R763" s="5">
        <f t="shared" ref="R763:AB763" si="1214">$C762*R762</f>
        <v>3.6304980000000007</v>
      </c>
      <c r="S763" s="5">
        <f t="shared" si="1214"/>
        <v>0.82237800000000016</v>
      </c>
      <c r="T763" s="5">
        <f t="shared" si="1214"/>
        <v>10.109232</v>
      </c>
      <c r="U763" s="5">
        <f t="shared" si="1214"/>
        <v>3.5101500000000008</v>
      </c>
      <c r="V763" s="5">
        <f t="shared" si="1214"/>
        <v>7.2609960000000013</v>
      </c>
      <c r="W763" s="5">
        <f t="shared" si="1214"/>
        <v>9.7281300000000002</v>
      </c>
      <c r="X763" s="5">
        <f t="shared" si="1214"/>
        <v>12.355728000000001</v>
      </c>
      <c r="Y763" s="5">
        <f t="shared" si="1214"/>
        <v>0.50145000000000006</v>
      </c>
      <c r="Z763" s="5">
        <f t="shared" si="1214"/>
        <v>0</v>
      </c>
      <c r="AA763" s="5">
        <f t="shared" si="1214"/>
        <v>0.140406</v>
      </c>
      <c r="AB763" s="5">
        <f t="shared" si="1214"/>
        <v>0</v>
      </c>
      <c r="AC763" s="56"/>
      <c r="AD763" s="23"/>
    </row>
    <row r="764" spans="1:40" s="14" customFormat="1">
      <c r="A764" s="78" t="s">
        <v>435</v>
      </c>
      <c r="B764" s="26">
        <f>4814/2</f>
        <v>2407</v>
      </c>
      <c r="C764" s="134">
        <f t="shared" si="1190"/>
        <v>200.58</v>
      </c>
      <c r="D764" s="4">
        <v>7.0400000000000004E-2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>
        <v>0.25829999999999997</v>
      </c>
      <c r="R764" s="4"/>
      <c r="S764" s="4">
        <v>4.1500000000000002E-2</v>
      </c>
      <c r="T764" s="4"/>
      <c r="U764" s="4"/>
      <c r="V764" s="4"/>
      <c r="W764" s="4"/>
      <c r="X764" s="4">
        <v>0.60770000000000002</v>
      </c>
      <c r="Y764" s="4">
        <v>2.2100000000000002E-2</v>
      </c>
      <c r="Z764" s="4"/>
      <c r="AA764" s="4"/>
      <c r="AC764" s="56"/>
      <c r="AD764" s="23"/>
    </row>
    <row r="765" spans="1:40" s="14" customFormat="1">
      <c r="A765" s="79"/>
      <c r="B765" s="9"/>
      <c r="C765" s="134"/>
      <c r="D765" s="5">
        <f t="shared" ref="D765" si="1215">$C764*D764</f>
        <v>14.120832000000002</v>
      </c>
      <c r="E765" s="5">
        <f t="shared" ref="E765" si="1216">$C764*E764</f>
        <v>0</v>
      </c>
      <c r="F765" s="5">
        <f t="shared" ref="F765:O765" si="1217">$C764*F764</f>
        <v>0</v>
      </c>
      <c r="G765" s="5">
        <f t="shared" si="1217"/>
        <v>0</v>
      </c>
      <c r="H765" s="5">
        <f t="shared" si="1217"/>
        <v>0</v>
      </c>
      <c r="I765" s="5">
        <f t="shared" si="1217"/>
        <v>0</v>
      </c>
      <c r="J765" s="5">
        <f t="shared" si="1217"/>
        <v>0</v>
      </c>
      <c r="K765" s="5">
        <f t="shared" si="1217"/>
        <v>0</v>
      </c>
      <c r="L765" s="5">
        <f t="shared" si="1217"/>
        <v>0</v>
      </c>
      <c r="M765" s="5">
        <f t="shared" si="1217"/>
        <v>0</v>
      </c>
      <c r="N765" s="5">
        <f t="shared" si="1217"/>
        <v>0</v>
      </c>
      <c r="O765" s="5">
        <f t="shared" si="1217"/>
        <v>0</v>
      </c>
      <c r="P765" s="5">
        <f t="shared" ref="P765" si="1218">$C764*P764</f>
        <v>0</v>
      </c>
      <c r="Q765" s="5">
        <f t="shared" ref="Q765" si="1219">$C764*Q764</f>
        <v>51.809813999999996</v>
      </c>
      <c r="R765" s="5">
        <f t="shared" ref="R765:AA765" si="1220">$C764*R764</f>
        <v>0</v>
      </c>
      <c r="S765" s="5">
        <f t="shared" si="1220"/>
        <v>8.3240700000000007</v>
      </c>
      <c r="T765" s="5">
        <f t="shared" si="1220"/>
        <v>0</v>
      </c>
      <c r="U765" s="5">
        <f t="shared" si="1220"/>
        <v>0</v>
      </c>
      <c r="V765" s="5">
        <f t="shared" si="1220"/>
        <v>0</v>
      </c>
      <c r="W765" s="5">
        <f t="shared" si="1220"/>
        <v>0</v>
      </c>
      <c r="X765" s="5">
        <f t="shared" si="1220"/>
        <v>121.89246600000001</v>
      </c>
      <c r="Y765" s="5">
        <f t="shared" si="1220"/>
        <v>4.432818000000001</v>
      </c>
      <c r="Z765" s="5">
        <f t="shared" si="1220"/>
        <v>0</v>
      </c>
      <c r="AA765" s="5">
        <f t="shared" si="1220"/>
        <v>0</v>
      </c>
      <c r="AB765" s="5">
        <f>$C764*AN758</f>
        <v>0</v>
      </c>
      <c r="AC765" s="56"/>
      <c r="AD765" s="23"/>
    </row>
    <row r="766" spans="1:40" s="47" customFormat="1" ht="13.35" customHeight="1">
      <c r="A766" s="78" t="s">
        <v>115</v>
      </c>
      <c r="B766" s="26">
        <f>9770/2</f>
        <v>4885</v>
      </c>
      <c r="C766" s="134">
        <f t="shared" si="1190"/>
        <v>407.08</v>
      </c>
      <c r="D766" s="35">
        <v>1.6299999999999999E-2</v>
      </c>
      <c r="E766" s="35">
        <v>0.14269999999999999</v>
      </c>
      <c r="F766" s="35">
        <v>5.8900000000000001E-2</v>
      </c>
      <c r="G766" s="35">
        <v>7.6200000000000004E-2</v>
      </c>
      <c r="H766" s="35">
        <v>3.9600000000000003E-2</v>
      </c>
      <c r="I766" s="35">
        <v>0.12470000000000001</v>
      </c>
      <c r="J766" s="35">
        <v>2.0400000000000001E-2</v>
      </c>
      <c r="K766" s="35">
        <v>3.1199999999999999E-2</v>
      </c>
      <c r="L766" s="35">
        <v>1.6199999999999999E-2</v>
      </c>
      <c r="M766" s="35">
        <v>2.53E-2</v>
      </c>
      <c r="N766" s="35">
        <v>0.14849999999999999</v>
      </c>
      <c r="O766" s="35">
        <v>2.2599999999999999E-2</v>
      </c>
      <c r="P766" s="35">
        <v>0</v>
      </c>
      <c r="Q766" s="35">
        <v>3.78E-2</v>
      </c>
      <c r="R766" s="35">
        <v>1.8100000000000002E-2</v>
      </c>
      <c r="S766" s="35">
        <v>4.1000000000000003E-3</v>
      </c>
      <c r="T766" s="35">
        <v>5.04E-2</v>
      </c>
      <c r="U766" s="35">
        <v>1.7500000000000002E-2</v>
      </c>
      <c r="V766" s="35">
        <v>3.6200000000000003E-2</v>
      </c>
      <c r="W766" s="35">
        <v>4.8500000000000001E-2</v>
      </c>
      <c r="X766" s="35">
        <v>6.1600000000000002E-2</v>
      </c>
      <c r="Y766" s="35">
        <v>2.5000000000000001E-3</v>
      </c>
      <c r="Z766" s="4">
        <v>0</v>
      </c>
      <c r="AA766" s="4">
        <v>6.9999999999999999E-4</v>
      </c>
      <c r="AB766" s="4">
        <v>0</v>
      </c>
      <c r="AC766" s="56"/>
      <c r="AD766" s="23"/>
    </row>
    <row r="767" spans="1:40" s="47" customFormat="1" ht="13.35" customHeight="1">
      <c r="A767" s="79"/>
      <c r="B767" s="27"/>
      <c r="C767" s="134"/>
      <c r="D767" s="5">
        <f t="shared" ref="D767" si="1221">$C766*D766</f>
        <v>6.6354039999999994</v>
      </c>
      <c r="E767" s="5">
        <f t="shared" ref="E767" si="1222">$C766*E766</f>
        <v>58.090315999999994</v>
      </c>
      <c r="F767" s="5">
        <f t="shared" ref="F767:O767" si="1223">$C766*F766</f>
        <v>23.977011999999998</v>
      </c>
      <c r="G767" s="5">
        <f t="shared" si="1223"/>
        <v>31.019496</v>
      </c>
      <c r="H767" s="5">
        <f t="shared" si="1223"/>
        <v>16.120367999999999</v>
      </c>
      <c r="I767" s="5">
        <f t="shared" si="1223"/>
        <v>50.762875999999999</v>
      </c>
      <c r="J767" s="5">
        <f t="shared" si="1223"/>
        <v>8.3044320000000003</v>
      </c>
      <c r="K767" s="5">
        <f t="shared" si="1223"/>
        <v>12.700895999999998</v>
      </c>
      <c r="L767" s="5">
        <f t="shared" si="1223"/>
        <v>6.594695999999999</v>
      </c>
      <c r="M767" s="5">
        <f t="shared" si="1223"/>
        <v>10.299123999999999</v>
      </c>
      <c r="N767" s="5">
        <f t="shared" si="1223"/>
        <v>60.451379999999993</v>
      </c>
      <c r="O767" s="5">
        <f t="shared" si="1223"/>
        <v>9.2000079999999986</v>
      </c>
      <c r="P767" s="5">
        <f t="shared" ref="P767" si="1224">$C766*P766</f>
        <v>0</v>
      </c>
      <c r="Q767" s="5">
        <f t="shared" ref="Q767" si="1225">$C766*Q766</f>
        <v>15.387623999999999</v>
      </c>
      <c r="R767" s="5">
        <f t="shared" ref="R767:AB767" si="1226">$C766*R766</f>
        <v>7.3681480000000006</v>
      </c>
      <c r="S767" s="5">
        <f t="shared" si="1226"/>
        <v>1.6690280000000002</v>
      </c>
      <c r="T767" s="5">
        <f t="shared" si="1226"/>
        <v>20.516832000000001</v>
      </c>
      <c r="U767" s="5">
        <f t="shared" si="1226"/>
        <v>7.1239000000000008</v>
      </c>
      <c r="V767" s="5">
        <f t="shared" si="1226"/>
        <v>14.736296000000001</v>
      </c>
      <c r="W767" s="5">
        <f t="shared" si="1226"/>
        <v>19.743379999999998</v>
      </c>
      <c r="X767" s="5">
        <f t="shared" si="1226"/>
        <v>25.076128000000001</v>
      </c>
      <c r="Y767" s="5">
        <f t="shared" si="1226"/>
        <v>1.0177</v>
      </c>
      <c r="Z767" s="5">
        <f t="shared" si="1226"/>
        <v>0</v>
      </c>
      <c r="AA767" s="5">
        <f t="shared" si="1226"/>
        <v>0.28495599999999999</v>
      </c>
      <c r="AB767" s="5">
        <f t="shared" si="1226"/>
        <v>0</v>
      </c>
      <c r="AC767" s="56"/>
      <c r="AD767" s="23"/>
    </row>
    <row r="768" spans="1:40" s="14" customFormat="1">
      <c r="A768" s="78" t="s">
        <v>436</v>
      </c>
      <c r="B768" s="26">
        <f>9770/2</f>
        <v>4885</v>
      </c>
      <c r="C768" s="134">
        <f t="shared" si="1190"/>
        <v>407.08</v>
      </c>
      <c r="D768" s="4">
        <v>3.56E-2</v>
      </c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>
        <v>0.1331</v>
      </c>
      <c r="R768" s="4">
        <v>7.2999999999999995E-2</v>
      </c>
      <c r="S768" s="4">
        <v>1.4500000000000001E-2</v>
      </c>
      <c r="T768" s="4">
        <v>0.13569999999999999</v>
      </c>
      <c r="U768" s="4"/>
      <c r="V768" s="4"/>
      <c r="W768" s="4">
        <v>0.38900000000000001</v>
      </c>
      <c r="X768" s="4">
        <v>0.2114</v>
      </c>
      <c r="Y768" s="4">
        <v>7.7000000000000002E-3</v>
      </c>
      <c r="Z768" s="4"/>
      <c r="AA768" s="4"/>
      <c r="AB768" s="4"/>
      <c r="AC768" s="56"/>
      <c r="AD768" s="23"/>
    </row>
    <row r="769" spans="1:30" s="14" customFormat="1">
      <c r="A769" s="79"/>
      <c r="B769" s="9"/>
      <c r="C769" s="134"/>
      <c r="D769" s="5">
        <f t="shared" ref="D769" si="1227">$C768*D768</f>
        <v>14.492047999999999</v>
      </c>
      <c r="E769" s="5">
        <f t="shared" ref="E769" si="1228">$C768*E768</f>
        <v>0</v>
      </c>
      <c r="F769" s="5">
        <f t="shared" ref="F769:O769" si="1229">$C768*F768</f>
        <v>0</v>
      </c>
      <c r="G769" s="5">
        <f t="shared" si="1229"/>
        <v>0</v>
      </c>
      <c r="H769" s="5">
        <f t="shared" si="1229"/>
        <v>0</v>
      </c>
      <c r="I769" s="5">
        <f t="shared" si="1229"/>
        <v>0</v>
      </c>
      <c r="J769" s="5">
        <f t="shared" si="1229"/>
        <v>0</v>
      </c>
      <c r="K769" s="5">
        <f t="shared" si="1229"/>
        <v>0</v>
      </c>
      <c r="L769" s="5">
        <f t="shared" si="1229"/>
        <v>0</v>
      </c>
      <c r="M769" s="5">
        <f t="shared" si="1229"/>
        <v>0</v>
      </c>
      <c r="N769" s="5">
        <f t="shared" si="1229"/>
        <v>0</v>
      </c>
      <c r="O769" s="5">
        <f t="shared" si="1229"/>
        <v>0</v>
      </c>
      <c r="P769" s="5">
        <f t="shared" ref="P769" si="1230">$C768*P768</f>
        <v>0</v>
      </c>
      <c r="Q769" s="5">
        <f t="shared" ref="Q769" si="1231">$C768*Q768</f>
        <v>54.182347999999998</v>
      </c>
      <c r="R769" s="5">
        <f t="shared" ref="R769:AB769" si="1232">$C768*R768</f>
        <v>29.716839999999998</v>
      </c>
      <c r="S769" s="5">
        <f t="shared" si="1232"/>
        <v>5.90266</v>
      </c>
      <c r="T769" s="5">
        <f t="shared" si="1232"/>
        <v>55.24075599999999</v>
      </c>
      <c r="U769" s="5">
        <f t="shared" si="1232"/>
        <v>0</v>
      </c>
      <c r="V769" s="5">
        <f t="shared" si="1232"/>
        <v>0</v>
      </c>
      <c r="W769" s="5">
        <f t="shared" si="1232"/>
        <v>158.35411999999999</v>
      </c>
      <c r="X769" s="5">
        <f t="shared" si="1232"/>
        <v>86.056712000000005</v>
      </c>
      <c r="Y769" s="5">
        <f t="shared" si="1232"/>
        <v>3.1345160000000001</v>
      </c>
      <c r="Z769" s="5">
        <f t="shared" si="1232"/>
        <v>0</v>
      </c>
      <c r="AA769" s="5">
        <f t="shared" si="1232"/>
        <v>0</v>
      </c>
      <c r="AB769" s="5">
        <f t="shared" si="1232"/>
        <v>0</v>
      </c>
      <c r="AC769" s="56"/>
      <c r="AD769" s="23"/>
    </row>
    <row r="770" spans="1:30" s="47" customFormat="1" ht="13.35" customHeight="1">
      <c r="A770" s="78" t="s">
        <v>116</v>
      </c>
      <c r="B770" s="15">
        <v>1448319</v>
      </c>
      <c r="C770" s="134">
        <f t="shared" si="1190"/>
        <v>120693.25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0.16900000000000001</v>
      </c>
      <c r="V770" s="37"/>
      <c r="W770" s="37">
        <v>0.77590000000000003</v>
      </c>
      <c r="X770" s="37">
        <v>5.1299999999999998E-2</v>
      </c>
      <c r="Y770" s="37">
        <v>1.9E-3</v>
      </c>
      <c r="Z770" s="37">
        <v>1.9E-3</v>
      </c>
      <c r="AA770" s="37">
        <v>0</v>
      </c>
      <c r="AB770" s="37">
        <v>0</v>
      </c>
      <c r="AC770" s="56"/>
      <c r="AD770" s="23"/>
    </row>
    <row r="771" spans="1:30" s="47" customFormat="1" ht="13.35" customHeight="1">
      <c r="A771" s="79"/>
      <c r="B771" s="9"/>
      <c r="C771" s="134"/>
      <c r="D771" s="36">
        <f t="shared" ref="D771" si="1233">$C770*D770</f>
        <v>0</v>
      </c>
      <c r="E771" s="36">
        <f t="shared" ref="E771" si="1234">$C770*E770</f>
        <v>0</v>
      </c>
      <c r="F771" s="36">
        <f t="shared" ref="F771:AB771" si="1235">$C770*F770</f>
        <v>0</v>
      </c>
      <c r="G771" s="36">
        <f t="shared" si="1235"/>
        <v>0</v>
      </c>
      <c r="H771" s="36">
        <f t="shared" si="1235"/>
        <v>0</v>
      </c>
      <c r="I771" s="36">
        <f t="shared" si="1235"/>
        <v>0</v>
      </c>
      <c r="J771" s="36">
        <f t="shared" si="1235"/>
        <v>0</v>
      </c>
      <c r="K771" s="36">
        <f t="shared" si="1235"/>
        <v>0</v>
      </c>
      <c r="L771" s="36">
        <f t="shared" si="1235"/>
        <v>0</v>
      </c>
      <c r="M771" s="36">
        <f t="shared" si="1235"/>
        <v>0</v>
      </c>
      <c r="N771" s="36">
        <f t="shared" si="1235"/>
        <v>0</v>
      </c>
      <c r="O771" s="36">
        <f t="shared" si="1235"/>
        <v>0</v>
      </c>
      <c r="P771" s="36">
        <f t="shared" si="1235"/>
        <v>0</v>
      </c>
      <c r="Q771" s="36">
        <f t="shared" si="1235"/>
        <v>0</v>
      </c>
      <c r="R771" s="36">
        <f t="shared" si="1235"/>
        <v>0</v>
      </c>
      <c r="S771" s="36">
        <f t="shared" si="1235"/>
        <v>0</v>
      </c>
      <c r="T771" s="36">
        <f t="shared" si="1235"/>
        <v>0</v>
      </c>
      <c r="U771" s="36">
        <f t="shared" si="1235"/>
        <v>20397.159250000001</v>
      </c>
      <c r="V771" s="36">
        <f t="shared" si="1235"/>
        <v>0</v>
      </c>
      <c r="W771" s="36">
        <f t="shared" si="1235"/>
        <v>93645.89267500001</v>
      </c>
      <c r="X771" s="36">
        <f t="shared" si="1235"/>
        <v>6191.563725</v>
      </c>
      <c r="Y771" s="36">
        <f t="shared" si="1235"/>
        <v>229.31717499999999</v>
      </c>
      <c r="Z771" s="36">
        <f t="shared" si="1235"/>
        <v>229.31717499999999</v>
      </c>
      <c r="AA771" s="36">
        <f t="shared" si="1235"/>
        <v>0</v>
      </c>
      <c r="AB771" s="36">
        <f t="shared" si="1235"/>
        <v>0</v>
      </c>
      <c r="AC771" s="56"/>
      <c r="AD771" s="23"/>
    </row>
    <row r="772" spans="1:30" s="47" customFormat="1" ht="13.35" customHeight="1">
      <c r="A772" s="78" t="s">
        <v>117</v>
      </c>
      <c r="B772" s="201">
        <v>318674</v>
      </c>
      <c r="C772" s="134">
        <f t="shared" si="1190"/>
        <v>26556.17</v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9.5500000000000002E-2</v>
      </c>
      <c r="V772" s="4"/>
      <c r="W772" s="4">
        <v>0.90449999999999997</v>
      </c>
      <c r="X772" s="4"/>
      <c r="Y772" s="4"/>
      <c r="Z772" s="4"/>
      <c r="AA772" s="4"/>
      <c r="AB772" s="4"/>
      <c r="AC772" s="56"/>
      <c r="AD772" s="23"/>
    </row>
    <row r="773" spans="1:30" s="47" customFormat="1" ht="13.35" customHeight="1">
      <c r="A773" s="79"/>
      <c r="B773" s="9"/>
      <c r="C773" s="134"/>
      <c r="D773" s="5">
        <f t="shared" ref="D773" si="1236">$C772*D772</f>
        <v>0</v>
      </c>
      <c r="E773" s="5">
        <f t="shared" ref="E773" si="1237">$C772*E772</f>
        <v>0</v>
      </c>
      <c r="F773" s="5">
        <f t="shared" ref="F773:AB773" si="1238">$C772*F772</f>
        <v>0</v>
      </c>
      <c r="G773" s="5">
        <f t="shared" si="1238"/>
        <v>0</v>
      </c>
      <c r="H773" s="5">
        <f t="shared" si="1238"/>
        <v>0</v>
      </c>
      <c r="I773" s="5">
        <f t="shared" si="1238"/>
        <v>0</v>
      </c>
      <c r="J773" s="5">
        <f t="shared" si="1238"/>
        <v>0</v>
      </c>
      <c r="K773" s="5">
        <f t="shared" si="1238"/>
        <v>0</v>
      </c>
      <c r="L773" s="5">
        <f t="shared" si="1238"/>
        <v>0</v>
      </c>
      <c r="M773" s="5">
        <f t="shared" si="1238"/>
        <v>0</v>
      </c>
      <c r="N773" s="5">
        <f t="shared" si="1238"/>
        <v>0</v>
      </c>
      <c r="O773" s="5">
        <f t="shared" si="1238"/>
        <v>0</v>
      </c>
      <c r="P773" s="5">
        <f t="shared" si="1238"/>
        <v>0</v>
      </c>
      <c r="Q773" s="5">
        <f t="shared" si="1238"/>
        <v>0</v>
      </c>
      <c r="R773" s="5">
        <f t="shared" si="1238"/>
        <v>0</v>
      </c>
      <c r="S773" s="5">
        <f t="shared" si="1238"/>
        <v>0</v>
      </c>
      <c r="T773" s="5">
        <f t="shared" si="1238"/>
        <v>0</v>
      </c>
      <c r="U773" s="5">
        <f t="shared" si="1238"/>
        <v>2536.114235</v>
      </c>
      <c r="V773" s="5">
        <f t="shared" si="1238"/>
        <v>0</v>
      </c>
      <c r="W773" s="5">
        <f t="shared" si="1238"/>
        <v>24020.055764999997</v>
      </c>
      <c r="X773" s="5">
        <f t="shared" si="1238"/>
        <v>0</v>
      </c>
      <c r="Y773" s="5">
        <f t="shared" si="1238"/>
        <v>0</v>
      </c>
      <c r="Z773" s="5">
        <f t="shared" si="1238"/>
        <v>0</v>
      </c>
      <c r="AA773" s="5">
        <f t="shared" si="1238"/>
        <v>0</v>
      </c>
      <c r="AB773" s="5">
        <f t="shared" si="1238"/>
        <v>0</v>
      </c>
      <c r="AC773" s="56"/>
      <c r="AD773" s="23"/>
    </row>
    <row r="774" spans="1:30" s="47" customFormat="1" ht="13.35" customHeight="1">
      <c r="A774" s="78" t="s">
        <v>118</v>
      </c>
      <c r="B774" s="201">
        <v>1967421</v>
      </c>
      <c r="C774" s="134">
        <f t="shared" si="1190"/>
        <v>163951.75</v>
      </c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>
        <v>4.5499999999999999E-2</v>
      </c>
      <c r="R774" s="37"/>
      <c r="S774" s="37">
        <v>3.7000000000000002E-3</v>
      </c>
      <c r="T774" s="37">
        <v>1.7899999999999999E-2</v>
      </c>
      <c r="U774" s="37">
        <v>3.3E-3</v>
      </c>
      <c r="V774" s="37"/>
      <c r="W774" s="37">
        <v>0.86629999999999996</v>
      </c>
      <c r="X774" s="37">
        <v>5.9299999999999999E-2</v>
      </c>
      <c r="Y774" s="37">
        <v>2.2000000000000001E-3</v>
      </c>
      <c r="Z774" s="37">
        <v>1.8E-3</v>
      </c>
      <c r="AA774" s="37">
        <v>0</v>
      </c>
      <c r="AB774" s="37">
        <v>0</v>
      </c>
      <c r="AC774" s="56"/>
      <c r="AD774" s="23"/>
    </row>
    <row r="775" spans="1:30" s="47" customFormat="1" ht="13.35" customHeight="1">
      <c r="A775" s="79"/>
      <c r="B775" s="9"/>
      <c r="C775" s="134"/>
      <c r="D775" s="36">
        <f t="shared" ref="D775" si="1239">$C774*D774</f>
        <v>0</v>
      </c>
      <c r="E775" s="36">
        <f t="shared" ref="E775" si="1240">$C774*E774</f>
        <v>0</v>
      </c>
      <c r="F775" s="36">
        <f t="shared" ref="F775:AB775" si="1241">$C774*F774</f>
        <v>0</v>
      </c>
      <c r="G775" s="36">
        <f t="shared" si="1241"/>
        <v>0</v>
      </c>
      <c r="H775" s="36">
        <f t="shared" si="1241"/>
        <v>0</v>
      </c>
      <c r="I775" s="36">
        <f t="shared" si="1241"/>
        <v>0</v>
      </c>
      <c r="J775" s="36">
        <f t="shared" si="1241"/>
        <v>0</v>
      </c>
      <c r="K775" s="36">
        <f t="shared" si="1241"/>
        <v>0</v>
      </c>
      <c r="L775" s="36">
        <f t="shared" si="1241"/>
        <v>0</v>
      </c>
      <c r="M775" s="36">
        <f t="shared" si="1241"/>
        <v>0</v>
      </c>
      <c r="N775" s="36">
        <f t="shared" si="1241"/>
        <v>0</v>
      </c>
      <c r="O775" s="36">
        <f t="shared" si="1241"/>
        <v>0</v>
      </c>
      <c r="P775" s="36">
        <f t="shared" si="1241"/>
        <v>0</v>
      </c>
      <c r="Q775" s="36">
        <f t="shared" si="1241"/>
        <v>7459.8046249999998</v>
      </c>
      <c r="R775" s="36">
        <f t="shared" si="1241"/>
        <v>0</v>
      </c>
      <c r="S775" s="36">
        <f t="shared" si="1241"/>
        <v>606.62147500000003</v>
      </c>
      <c r="T775" s="36">
        <f t="shared" si="1241"/>
        <v>2934.7363249999999</v>
      </c>
      <c r="U775" s="36">
        <f t="shared" si="1241"/>
        <v>541.04077500000005</v>
      </c>
      <c r="V775" s="36">
        <f t="shared" si="1241"/>
        <v>0</v>
      </c>
      <c r="W775" s="36">
        <f t="shared" si="1241"/>
        <v>142031.401025</v>
      </c>
      <c r="X775" s="36">
        <f t="shared" si="1241"/>
        <v>9722.3387750000002</v>
      </c>
      <c r="Y775" s="36">
        <f t="shared" si="1241"/>
        <v>360.69385</v>
      </c>
      <c r="Z775" s="36">
        <f t="shared" si="1241"/>
        <v>295.11315000000002</v>
      </c>
      <c r="AA775" s="36">
        <f t="shared" si="1241"/>
        <v>0</v>
      </c>
      <c r="AB775" s="36">
        <f t="shared" si="1241"/>
        <v>0</v>
      </c>
      <c r="AC775" s="56"/>
      <c r="AD775" s="23"/>
    </row>
    <row r="776" spans="1:30" s="47" customFormat="1" ht="13.35" customHeight="1">
      <c r="A776" s="78" t="s">
        <v>383</v>
      </c>
      <c r="B776" s="201">
        <v>933447</v>
      </c>
      <c r="C776" s="134">
        <f t="shared" si="1190"/>
        <v>77787.25</v>
      </c>
      <c r="D776" s="37">
        <v>1.0999999999999999E-2</v>
      </c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>
        <v>3.7000000000000002E-3</v>
      </c>
      <c r="Q776" s="37">
        <v>9.6100000000000005E-2</v>
      </c>
      <c r="R776" s="37">
        <v>0.19420000000000001</v>
      </c>
      <c r="S776" s="37">
        <v>7.4999999999999997E-3</v>
      </c>
      <c r="T776" s="37">
        <v>6.0100000000000001E-2</v>
      </c>
      <c r="U776" s="37"/>
      <c r="V776" s="37"/>
      <c r="W776" s="37">
        <v>0.50570000000000004</v>
      </c>
      <c r="X776" s="37">
        <v>0.1135</v>
      </c>
      <c r="Y776" s="37">
        <v>4.4999999999999997E-3</v>
      </c>
      <c r="Z776" s="37">
        <v>3.7000000000000002E-3</v>
      </c>
      <c r="AA776" s="37"/>
      <c r="AB776" s="37"/>
      <c r="AC776" s="56"/>
      <c r="AD776" s="23"/>
    </row>
    <row r="777" spans="1:30" s="47" customFormat="1" ht="13.35" customHeight="1">
      <c r="A777" s="79"/>
      <c r="B777" s="9"/>
      <c r="C777" s="134"/>
      <c r="D777" s="36">
        <f t="shared" ref="D777" si="1242">$C776*D776</f>
        <v>855.65974999999992</v>
      </c>
      <c r="E777" s="36">
        <f t="shared" ref="E777" si="1243">$C776*E776</f>
        <v>0</v>
      </c>
      <c r="F777" s="36">
        <f t="shared" ref="F777:O777" si="1244">$C776*F776</f>
        <v>0</v>
      </c>
      <c r="G777" s="36">
        <f t="shared" si="1244"/>
        <v>0</v>
      </c>
      <c r="H777" s="36">
        <f t="shared" si="1244"/>
        <v>0</v>
      </c>
      <c r="I777" s="36">
        <f t="shared" si="1244"/>
        <v>0</v>
      </c>
      <c r="J777" s="36">
        <f t="shared" si="1244"/>
        <v>0</v>
      </c>
      <c r="K777" s="36">
        <f t="shared" si="1244"/>
        <v>0</v>
      </c>
      <c r="L777" s="36">
        <f t="shared" si="1244"/>
        <v>0</v>
      </c>
      <c r="M777" s="36">
        <f t="shared" si="1244"/>
        <v>0</v>
      </c>
      <c r="N777" s="36">
        <f t="shared" si="1244"/>
        <v>0</v>
      </c>
      <c r="O777" s="36">
        <f t="shared" si="1244"/>
        <v>0</v>
      </c>
      <c r="P777" s="36">
        <f t="shared" ref="P777" si="1245">$C776*P776</f>
        <v>287.81282500000003</v>
      </c>
      <c r="Q777" s="36">
        <f t="shared" ref="Q777" si="1246">$C776*Q776</f>
        <v>7475.3547250000001</v>
      </c>
      <c r="R777" s="36">
        <f t="shared" ref="R777:AB777" si="1247">$C776*R776</f>
        <v>15106.283950000001</v>
      </c>
      <c r="S777" s="36">
        <f t="shared" si="1247"/>
        <v>583.40437499999996</v>
      </c>
      <c r="T777" s="36">
        <f t="shared" si="1247"/>
        <v>4675.0137249999998</v>
      </c>
      <c r="U777" s="36">
        <f t="shared" si="1247"/>
        <v>0</v>
      </c>
      <c r="V777" s="36">
        <f t="shared" si="1247"/>
        <v>0</v>
      </c>
      <c r="W777" s="36">
        <f t="shared" si="1247"/>
        <v>39337.012325000003</v>
      </c>
      <c r="X777" s="36">
        <f t="shared" si="1247"/>
        <v>8828.8528750000005</v>
      </c>
      <c r="Y777" s="36">
        <f t="shared" si="1247"/>
        <v>350.04262499999999</v>
      </c>
      <c r="Z777" s="36">
        <f t="shared" si="1247"/>
        <v>287.81282500000003</v>
      </c>
      <c r="AA777" s="36">
        <f t="shared" si="1247"/>
        <v>0</v>
      </c>
      <c r="AB777" s="36">
        <f t="shared" si="1247"/>
        <v>0</v>
      </c>
      <c r="AC777" s="56"/>
      <c r="AD777" s="23"/>
    </row>
    <row r="778" spans="1:30" s="47" customFormat="1" ht="13.35" customHeight="1">
      <c r="A778" s="78" t="s">
        <v>384</v>
      </c>
      <c r="B778" s="26">
        <f>3956307/2</f>
        <v>1978153.5</v>
      </c>
      <c r="C778" s="134">
        <f t="shared" si="1190"/>
        <v>164846.13</v>
      </c>
      <c r="D778" s="35">
        <v>1.6299999999999999E-2</v>
      </c>
      <c r="E778" s="35">
        <v>0.14269999999999999</v>
      </c>
      <c r="F778" s="35">
        <v>5.8900000000000001E-2</v>
      </c>
      <c r="G778" s="35">
        <v>7.6200000000000004E-2</v>
      </c>
      <c r="H778" s="35">
        <v>3.9600000000000003E-2</v>
      </c>
      <c r="I778" s="35">
        <v>0.12470000000000001</v>
      </c>
      <c r="J778" s="35">
        <v>2.0400000000000001E-2</v>
      </c>
      <c r="K778" s="35">
        <v>3.1199999999999999E-2</v>
      </c>
      <c r="L778" s="35">
        <v>1.6199999999999999E-2</v>
      </c>
      <c r="M778" s="35">
        <v>2.53E-2</v>
      </c>
      <c r="N778" s="35">
        <v>0.14849999999999999</v>
      </c>
      <c r="O778" s="35">
        <v>2.2599999999999999E-2</v>
      </c>
      <c r="P778" s="35">
        <v>0</v>
      </c>
      <c r="Q778" s="35">
        <v>3.78E-2</v>
      </c>
      <c r="R778" s="35">
        <v>1.8100000000000002E-2</v>
      </c>
      <c r="S778" s="35">
        <v>4.1000000000000003E-3</v>
      </c>
      <c r="T778" s="35">
        <v>5.04E-2</v>
      </c>
      <c r="U778" s="35">
        <v>1.7500000000000002E-2</v>
      </c>
      <c r="V778" s="35">
        <v>3.6200000000000003E-2</v>
      </c>
      <c r="W778" s="35">
        <v>4.8500000000000001E-2</v>
      </c>
      <c r="X778" s="35">
        <v>6.1600000000000002E-2</v>
      </c>
      <c r="Y778" s="35">
        <v>2.5000000000000001E-3</v>
      </c>
      <c r="Z778" s="4">
        <v>0</v>
      </c>
      <c r="AA778" s="4">
        <v>6.9999999999999999E-4</v>
      </c>
      <c r="AB778" s="4">
        <v>0</v>
      </c>
      <c r="AC778" s="56"/>
      <c r="AD778" s="23"/>
    </row>
    <row r="779" spans="1:30" s="47" customFormat="1" ht="13.35" customHeight="1">
      <c r="A779" s="79"/>
      <c r="B779" s="27"/>
      <c r="C779" s="134"/>
      <c r="D779" s="5">
        <f t="shared" ref="D779" si="1248">$C778*D778</f>
        <v>2686.9919190000001</v>
      </c>
      <c r="E779" s="5">
        <f t="shared" ref="E779" si="1249">$C778*E778</f>
        <v>23523.542751000001</v>
      </c>
      <c r="F779" s="5">
        <f t="shared" ref="F779:O779" si="1250">$C778*F778</f>
        <v>9709.437057000001</v>
      </c>
      <c r="G779" s="5">
        <f t="shared" si="1250"/>
        <v>12561.275106000001</v>
      </c>
      <c r="H779" s="5">
        <f t="shared" si="1250"/>
        <v>6527.9067480000003</v>
      </c>
      <c r="I779" s="5">
        <f t="shared" si="1250"/>
        <v>20556.312411000003</v>
      </c>
      <c r="J779" s="5">
        <f t="shared" si="1250"/>
        <v>3362.8610520000002</v>
      </c>
      <c r="K779" s="5">
        <f t="shared" si="1250"/>
        <v>5143.1992559999999</v>
      </c>
      <c r="L779" s="5">
        <f t="shared" si="1250"/>
        <v>2670.507306</v>
      </c>
      <c r="M779" s="5">
        <f t="shared" si="1250"/>
        <v>4170.6070890000001</v>
      </c>
      <c r="N779" s="5">
        <f t="shared" si="1250"/>
        <v>24479.650304999999</v>
      </c>
      <c r="O779" s="5">
        <f t="shared" si="1250"/>
        <v>3725.5225379999997</v>
      </c>
      <c r="P779" s="5">
        <f t="shared" ref="P779" si="1251">$C778*P778</f>
        <v>0</v>
      </c>
      <c r="Q779" s="5">
        <f t="shared" ref="Q779" si="1252">$C778*Q778</f>
        <v>6231.1837139999998</v>
      </c>
      <c r="R779" s="5">
        <f t="shared" ref="R779:AB779" si="1253">$C778*R778</f>
        <v>2983.7149530000002</v>
      </c>
      <c r="S779" s="5">
        <f t="shared" si="1253"/>
        <v>675.86913300000003</v>
      </c>
      <c r="T779" s="5">
        <f t="shared" si="1253"/>
        <v>8308.2449520000009</v>
      </c>
      <c r="U779" s="5">
        <f t="shared" si="1253"/>
        <v>2884.8072750000006</v>
      </c>
      <c r="V779" s="5">
        <f t="shared" si="1253"/>
        <v>5967.4299060000003</v>
      </c>
      <c r="W779" s="5">
        <f t="shared" si="1253"/>
        <v>7995.0373050000007</v>
      </c>
      <c r="X779" s="5">
        <f t="shared" si="1253"/>
        <v>10154.521608000001</v>
      </c>
      <c r="Y779" s="5">
        <f t="shared" si="1253"/>
        <v>412.11532500000004</v>
      </c>
      <c r="Z779" s="5">
        <f t="shared" si="1253"/>
        <v>0</v>
      </c>
      <c r="AA779" s="5">
        <f t="shared" si="1253"/>
        <v>115.392291</v>
      </c>
      <c r="AB779" s="5">
        <f t="shared" si="1253"/>
        <v>0</v>
      </c>
      <c r="AC779" s="56"/>
      <c r="AD779" s="23"/>
    </row>
    <row r="780" spans="1:30" s="14" customFormat="1">
      <c r="A780" s="78" t="s">
        <v>437</v>
      </c>
      <c r="B780" s="26">
        <f>3956307/2</f>
        <v>1978153.5</v>
      </c>
      <c r="C780" s="134">
        <f t="shared" si="1190"/>
        <v>164846.13</v>
      </c>
      <c r="D780" s="4"/>
      <c r="E780" s="4"/>
      <c r="F780" s="4"/>
      <c r="G780" s="4"/>
      <c r="H780" s="4">
        <v>0.2238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>
        <v>0.7762</v>
      </c>
      <c r="X780" s="4"/>
      <c r="Y780" s="4"/>
      <c r="Z780" s="4"/>
      <c r="AA780" s="4"/>
      <c r="AB780" s="4"/>
      <c r="AC780" s="56"/>
      <c r="AD780" s="23"/>
    </row>
    <row r="781" spans="1:30" s="14" customFormat="1">
      <c r="A781" s="79"/>
      <c r="B781" s="9"/>
      <c r="C781" s="134"/>
      <c r="D781" s="5">
        <f t="shared" ref="D781" si="1254">$C780*D780</f>
        <v>0</v>
      </c>
      <c r="E781" s="5">
        <f t="shared" ref="E781" si="1255">$C780*E780</f>
        <v>0</v>
      </c>
      <c r="F781" s="5">
        <f t="shared" ref="F781:O781" si="1256">$C780*F780</f>
        <v>0</v>
      </c>
      <c r="G781" s="5">
        <f t="shared" si="1256"/>
        <v>0</v>
      </c>
      <c r="H781" s="5">
        <f t="shared" si="1256"/>
        <v>36892.563893999999</v>
      </c>
      <c r="I781" s="5">
        <f t="shared" si="1256"/>
        <v>0</v>
      </c>
      <c r="J781" s="5">
        <f t="shared" si="1256"/>
        <v>0</v>
      </c>
      <c r="K781" s="5">
        <f t="shared" si="1256"/>
        <v>0</v>
      </c>
      <c r="L781" s="5">
        <f t="shared" si="1256"/>
        <v>0</v>
      </c>
      <c r="M781" s="5">
        <f t="shared" si="1256"/>
        <v>0</v>
      </c>
      <c r="N781" s="5">
        <f t="shared" si="1256"/>
        <v>0</v>
      </c>
      <c r="O781" s="5">
        <f t="shared" si="1256"/>
        <v>0</v>
      </c>
      <c r="P781" s="5">
        <f t="shared" ref="P781" si="1257">$C780*P780</f>
        <v>0</v>
      </c>
      <c r="Q781" s="5">
        <f t="shared" ref="Q781" si="1258">$C780*Q780</f>
        <v>0</v>
      </c>
      <c r="R781" s="5">
        <f t="shared" ref="R781:AB781" si="1259">$C780*R780</f>
        <v>0</v>
      </c>
      <c r="S781" s="5">
        <f t="shared" si="1259"/>
        <v>0</v>
      </c>
      <c r="T781" s="5">
        <f t="shared" si="1259"/>
        <v>0</v>
      </c>
      <c r="U781" s="5">
        <f t="shared" si="1259"/>
        <v>0</v>
      </c>
      <c r="V781" s="5">
        <f t="shared" si="1259"/>
        <v>0</v>
      </c>
      <c r="W781" s="5">
        <f t="shared" si="1259"/>
        <v>127953.566106</v>
      </c>
      <c r="X781" s="5">
        <f t="shared" si="1259"/>
        <v>0</v>
      </c>
      <c r="Y781" s="5">
        <f t="shared" si="1259"/>
        <v>0</v>
      </c>
      <c r="Z781" s="5">
        <f t="shared" si="1259"/>
        <v>0</v>
      </c>
      <c r="AA781" s="5">
        <f t="shared" si="1259"/>
        <v>0</v>
      </c>
      <c r="AB781" s="5">
        <f t="shared" si="1259"/>
        <v>0</v>
      </c>
      <c r="AC781" s="56"/>
      <c r="AD781" s="23"/>
    </row>
    <row r="782" spans="1:30" s="47" customFormat="1" ht="13.35" customHeight="1">
      <c r="A782" s="78" t="s">
        <v>385</v>
      </c>
      <c r="B782" s="201">
        <f>1430776/2</f>
        <v>715388</v>
      </c>
      <c r="C782" s="134">
        <f t="shared" si="1190"/>
        <v>59615.67</v>
      </c>
      <c r="D782" s="35">
        <v>1.6299999999999999E-2</v>
      </c>
      <c r="E782" s="35">
        <v>0.14269999999999999</v>
      </c>
      <c r="F782" s="35">
        <v>5.8900000000000001E-2</v>
      </c>
      <c r="G782" s="35">
        <v>7.6200000000000004E-2</v>
      </c>
      <c r="H782" s="35">
        <v>3.9600000000000003E-2</v>
      </c>
      <c r="I782" s="35">
        <v>0.12470000000000001</v>
      </c>
      <c r="J782" s="35">
        <v>2.0400000000000001E-2</v>
      </c>
      <c r="K782" s="35">
        <v>3.1199999999999999E-2</v>
      </c>
      <c r="L782" s="35">
        <v>1.6199999999999999E-2</v>
      </c>
      <c r="M782" s="35">
        <v>2.53E-2</v>
      </c>
      <c r="N782" s="35">
        <v>0.14849999999999999</v>
      </c>
      <c r="O782" s="35">
        <v>2.2599999999999999E-2</v>
      </c>
      <c r="P782" s="35">
        <v>0</v>
      </c>
      <c r="Q782" s="35">
        <v>3.78E-2</v>
      </c>
      <c r="R782" s="35">
        <v>1.8100000000000002E-2</v>
      </c>
      <c r="S782" s="35">
        <v>4.1000000000000003E-3</v>
      </c>
      <c r="T782" s="35">
        <v>5.04E-2</v>
      </c>
      <c r="U782" s="35">
        <v>1.7500000000000002E-2</v>
      </c>
      <c r="V782" s="35">
        <v>3.6200000000000003E-2</v>
      </c>
      <c r="W782" s="35">
        <v>4.8500000000000001E-2</v>
      </c>
      <c r="X782" s="35">
        <v>6.1600000000000002E-2</v>
      </c>
      <c r="Y782" s="35">
        <v>2.5000000000000001E-3</v>
      </c>
      <c r="Z782" s="4">
        <v>0</v>
      </c>
      <c r="AA782" s="4">
        <v>6.9999999999999999E-4</v>
      </c>
      <c r="AB782" s="4">
        <v>0</v>
      </c>
      <c r="AC782" s="56"/>
      <c r="AD782" s="23"/>
    </row>
    <row r="783" spans="1:30" s="47" customFormat="1" ht="13.35" customHeight="1">
      <c r="A783" s="79"/>
      <c r="B783" s="9"/>
      <c r="C783" s="134"/>
      <c r="D783" s="5">
        <f t="shared" ref="D783" si="1260">$C782*D782</f>
        <v>971.73542099999986</v>
      </c>
      <c r="E783" s="5">
        <f t="shared" ref="E783" si="1261">$C782*E782</f>
        <v>8507.1561089999996</v>
      </c>
      <c r="F783" s="5">
        <f t="shared" ref="F783:O783" si="1262">$C782*F782</f>
        <v>3511.362963</v>
      </c>
      <c r="G783" s="5">
        <f t="shared" si="1262"/>
        <v>4542.714054</v>
      </c>
      <c r="H783" s="5">
        <f t="shared" si="1262"/>
        <v>2360.7805320000002</v>
      </c>
      <c r="I783" s="5">
        <f t="shared" si="1262"/>
        <v>7434.0740489999998</v>
      </c>
      <c r="J783" s="5">
        <f t="shared" si="1262"/>
        <v>1216.159668</v>
      </c>
      <c r="K783" s="5">
        <f t="shared" si="1262"/>
        <v>1860.0089039999998</v>
      </c>
      <c r="L783" s="5">
        <f t="shared" si="1262"/>
        <v>965.77385399999991</v>
      </c>
      <c r="M783" s="5">
        <f t="shared" si="1262"/>
        <v>1508.276451</v>
      </c>
      <c r="N783" s="5">
        <f t="shared" si="1262"/>
        <v>8852.9269949999998</v>
      </c>
      <c r="O783" s="5">
        <f t="shared" si="1262"/>
        <v>1347.3141419999999</v>
      </c>
      <c r="P783" s="5">
        <f t="shared" ref="P783" si="1263">$C782*P782</f>
        <v>0</v>
      </c>
      <c r="Q783" s="5">
        <f t="shared" ref="Q783" si="1264">$C782*Q782</f>
        <v>2253.4723260000001</v>
      </c>
      <c r="R783" s="5">
        <f t="shared" ref="R783:AB783" si="1265">$C782*R782</f>
        <v>1079.043627</v>
      </c>
      <c r="S783" s="5">
        <f t="shared" si="1265"/>
        <v>244.42424700000001</v>
      </c>
      <c r="T783" s="5">
        <f t="shared" si="1265"/>
        <v>3004.6297679999998</v>
      </c>
      <c r="U783" s="5">
        <f t="shared" si="1265"/>
        <v>1043.2742250000001</v>
      </c>
      <c r="V783" s="5">
        <f t="shared" si="1265"/>
        <v>2158.087254</v>
      </c>
      <c r="W783" s="5">
        <f t="shared" si="1265"/>
        <v>2891.3599949999998</v>
      </c>
      <c r="X783" s="5">
        <f t="shared" si="1265"/>
        <v>3672.325272</v>
      </c>
      <c r="Y783" s="5">
        <f t="shared" si="1265"/>
        <v>149.039175</v>
      </c>
      <c r="Z783" s="5">
        <f t="shared" si="1265"/>
        <v>0</v>
      </c>
      <c r="AA783" s="5">
        <f t="shared" si="1265"/>
        <v>41.730969000000002</v>
      </c>
      <c r="AB783" s="5">
        <f t="shared" si="1265"/>
        <v>0</v>
      </c>
      <c r="AC783" s="56"/>
      <c r="AD783" s="23"/>
    </row>
    <row r="784" spans="1:30" s="47" customFormat="1" ht="13.35" customHeight="1">
      <c r="A784" s="78" t="s">
        <v>390</v>
      </c>
      <c r="B784" s="201">
        <f>1430776/2</f>
        <v>715388</v>
      </c>
      <c r="C784" s="134">
        <f t="shared" si="1190"/>
        <v>59615.67</v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>
        <v>1</v>
      </c>
      <c r="X784" s="4"/>
      <c r="Y784" s="4"/>
      <c r="Z784" s="4"/>
      <c r="AA784" s="4"/>
      <c r="AB784" s="4"/>
      <c r="AC784" s="56"/>
      <c r="AD784" s="23"/>
    </row>
    <row r="785" spans="1:30" s="47" customFormat="1" ht="13.35" customHeight="1">
      <c r="A785" s="79"/>
      <c r="B785" s="9"/>
      <c r="C785" s="134"/>
      <c r="D785" s="5">
        <f t="shared" ref="D785" si="1266">$C784*D784</f>
        <v>0</v>
      </c>
      <c r="E785" s="5">
        <f t="shared" ref="E785" si="1267">$C784*E784</f>
        <v>0</v>
      </c>
      <c r="F785" s="5">
        <f t="shared" ref="F785:O785" si="1268">$C784*F784</f>
        <v>0</v>
      </c>
      <c r="G785" s="5">
        <f t="shared" si="1268"/>
        <v>0</v>
      </c>
      <c r="H785" s="5">
        <f t="shared" si="1268"/>
        <v>0</v>
      </c>
      <c r="I785" s="5">
        <f t="shared" si="1268"/>
        <v>0</v>
      </c>
      <c r="J785" s="5">
        <f t="shared" si="1268"/>
        <v>0</v>
      </c>
      <c r="K785" s="5">
        <f t="shared" si="1268"/>
        <v>0</v>
      </c>
      <c r="L785" s="5">
        <f t="shared" si="1268"/>
        <v>0</v>
      </c>
      <c r="M785" s="5">
        <f t="shared" si="1268"/>
        <v>0</v>
      </c>
      <c r="N785" s="5">
        <f t="shared" si="1268"/>
        <v>0</v>
      </c>
      <c r="O785" s="5">
        <f t="shared" si="1268"/>
        <v>0</v>
      </c>
      <c r="P785" s="5">
        <f t="shared" ref="P785" si="1269">$C784*P784</f>
        <v>0</v>
      </c>
      <c r="Q785" s="5">
        <f t="shared" ref="Q785" si="1270">$C784*Q784</f>
        <v>0</v>
      </c>
      <c r="R785" s="5">
        <f t="shared" ref="R785:AB785" si="1271">$C784*R784</f>
        <v>0</v>
      </c>
      <c r="S785" s="5">
        <f t="shared" si="1271"/>
        <v>0</v>
      </c>
      <c r="T785" s="5">
        <f t="shared" si="1271"/>
        <v>0</v>
      </c>
      <c r="U785" s="5">
        <f t="shared" si="1271"/>
        <v>0</v>
      </c>
      <c r="V785" s="5">
        <f t="shared" si="1271"/>
        <v>0</v>
      </c>
      <c r="W785" s="5">
        <f t="shared" si="1271"/>
        <v>59615.67</v>
      </c>
      <c r="X785" s="5">
        <f t="shared" si="1271"/>
        <v>0</v>
      </c>
      <c r="Y785" s="5">
        <f t="shared" si="1271"/>
        <v>0</v>
      </c>
      <c r="Z785" s="5">
        <f t="shared" si="1271"/>
        <v>0</v>
      </c>
      <c r="AA785" s="5">
        <f t="shared" si="1271"/>
        <v>0</v>
      </c>
      <c r="AB785" s="5">
        <f t="shared" si="1271"/>
        <v>0</v>
      </c>
      <c r="AC785" s="56"/>
      <c r="AD785" s="23"/>
    </row>
    <row r="786" spans="1:30" s="47" customFormat="1" ht="13.35" customHeight="1">
      <c r="A786" s="78" t="s">
        <v>482</v>
      </c>
      <c r="B786" s="201">
        <f>1343746/2</f>
        <v>671873</v>
      </c>
      <c r="C786" s="134">
        <f t="shared" si="1190"/>
        <v>55989.42</v>
      </c>
      <c r="D786" s="35">
        <v>1.6299999999999999E-2</v>
      </c>
      <c r="E786" s="35">
        <v>0.14269999999999999</v>
      </c>
      <c r="F786" s="35">
        <v>5.8900000000000001E-2</v>
      </c>
      <c r="G786" s="35">
        <v>7.6200000000000004E-2</v>
      </c>
      <c r="H786" s="35">
        <v>3.9600000000000003E-2</v>
      </c>
      <c r="I786" s="35">
        <v>0.12470000000000001</v>
      </c>
      <c r="J786" s="35">
        <v>2.0400000000000001E-2</v>
      </c>
      <c r="K786" s="35">
        <v>3.1199999999999999E-2</v>
      </c>
      <c r="L786" s="35">
        <v>1.6199999999999999E-2</v>
      </c>
      <c r="M786" s="35">
        <v>2.53E-2</v>
      </c>
      <c r="N786" s="35">
        <v>0.14849999999999999</v>
      </c>
      <c r="O786" s="35">
        <v>2.2599999999999999E-2</v>
      </c>
      <c r="P786" s="35">
        <v>0</v>
      </c>
      <c r="Q786" s="35">
        <v>3.78E-2</v>
      </c>
      <c r="R786" s="35">
        <v>1.8100000000000002E-2</v>
      </c>
      <c r="S786" s="35">
        <v>4.1000000000000003E-3</v>
      </c>
      <c r="T786" s="35">
        <v>5.04E-2</v>
      </c>
      <c r="U786" s="35">
        <v>1.7500000000000002E-2</v>
      </c>
      <c r="V786" s="35">
        <v>3.6200000000000003E-2</v>
      </c>
      <c r="W786" s="35">
        <v>4.8500000000000001E-2</v>
      </c>
      <c r="X786" s="35">
        <v>6.1600000000000002E-2</v>
      </c>
      <c r="Y786" s="35">
        <v>2.5000000000000001E-3</v>
      </c>
      <c r="Z786" s="4">
        <v>0</v>
      </c>
      <c r="AA786" s="4">
        <v>6.9999999999999999E-4</v>
      </c>
      <c r="AB786" s="4">
        <v>0</v>
      </c>
      <c r="AC786" s="56"/>
      <c r="AD786" s="23"/>
    </row>
    <row r="787" spans="1:30" s="47" customFormat="1" ht="13.35" customHeight="1">
      <c r="A787" s="79"/>
      <c r="B787" s="9"/>
      <c r="C787" s="134"/>
      <c r="D787" s="5">
        <f t="shared" ref="D787" si="1272">$C786*D786</f>
        <v>912.62754599999994</v>
      </c>
      <c r="E787" s="5">
        <f t="shared" ref="E787" si="1273">$C786*E786</f>
        <v>7989.6902339999997</v>
      </c>
      <c r="F787" s="5">
        <f t="shared" ref="F787:O787" si="1274">$C786*F786</f>
        <v>3297.7768379999998</v>
      </c>
      <c r="G787" s="5">
        <f t="shared" si="1274"/>
        <v>4266.3938040000003</v>
      </c>
      <c r="H787" s="5">
        <f t="shared" si="1274"/>
        <v>2217.181032</v>
      </c>
      <c r="I787" s="5">
        <f t="shared" si="1274"/>
        <v>6981.880674</v>
      </c>
      <c r="J787" s="5">
        <f t="shared" si="1274"/>
        <v>1142.184168</v>
      </c>
      <c r="K787" s="5">
        <f t="shared" si="1274"/>
        <v>1746.8699039999999</v>
      </c>
      <c r="L787" s="5">
        <f t="shared" si="1274"/>
        <v>907.02860399999997</v>
      </c>
      <c r="M787" s="5">
        <f t="shared" si="1274"/>
        <v>1416.532326</v>
      </c>
      <c r="N787" s="5">
        <f t="shared" si="1274"/>
        <v>8314.4288699999997</v>
      </c>
      <c r="O787" s="5">
        <f t="shared" si="1274"/>
        <v>1265.3608919999999</v>
      </c>
      <c r="P787" s="5">
        <f t="shared" ref="P787" si="1275">$C786*P786</f>
        <v>0</v>
      </c>
      <c r="Q787" s="5">
        <f t="shared" ref="Q787" si="1276">$C786*Q786</f>
        <v>2116.4000759999999</v>
      </c>
      <c r="R787" s="5">
        <f t="shared" ref="R787:AB787" si="1277">$C786*R786</f>
        <v>1013.408502</v>
      </c>
      <c r="S787" s="5">
        <f t="shared" si="1277"/>
        <v>229.556622</v>
      </c>
      <c r="T787" s="5">
        <f t="shared" si="1277"/>
        <v>2821.8667679999999</v>
      </c>
      <c r="U787" s="5">
        <f t="shared" si="1277"/>
        <v>979.81485000000009</v>
      </c>
      <c r="V787" s="5">
        <f t="shared" si="1277"/>
        <v>2026.817004</v>
      </c>
      <c r="W787" s="5">
        <f t="shared" si="1277"/>
        <v>2715.4868700000002</v>
      </c>
      <c r="X787" s="5">
        <f t="shared" si="1277"/>
        <v>3448.9482720000001</v>
      </c>
      <c r="Y787" s="5">
        <f t="shared" si="1277"/>
        <v>139.97354999999999</v>
      </c>
      <c r="Z787" s="5">
        <f t="shared" si="1277"/>
        <v>0</v>
      </c>
      <c r="AA787" s="5">
        <f t="shared" si="1277"/>
        <v>39.192594</v>
      </c>
      <c r="AB787" s="5">
        <f t="shared" si="1277"/>
        <v>0</v>
      </c>
      <c r="AC787" s="56"/>
      <c r="AD787" s="23"/>
    </row>
    <row r="788" spans="1:30" s="47" customFormat="1" ht="13.35" customHeight="1">
      <c r="A788" s="78" t="s">
        <v>483</v>
      </c>
      <c r="B788" s="201">
        <f>1343746/2</f>
        <v>671873</v>
      </c>
      <c r="C788" s="134">
        <f t="shared" ref="C788" si="1278">ROUND(B788/12,2)</f>
        <v>55989.42</v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>
        <v>1</v>
      </c>
      <c r="X788" s="4"/>
      <c r="Y788" s="4"/>
      <c r="Z788" s="4"/>
      <c r="AA788" s="4"/>
      <c r="AB788" s="4"/>
      <c r="AC788" s="56"/>
      <c r="AD788" s="23"/>
    </row>
    <row r="789" spans="1:30" s="47" customFormat="1" ht="13.35" customHeight="1">
      <c r="A789" s="79"/>
      <c r="B789" s="9"/>
      <c r="C789" s="134"/>
      <c r="D789" s="5">
        <f t="shared" ref="D789" si="1279">$C788*D788</f>
        <v>0</v>
      </c>
      <c r="E789" s="5">
        <f t="shared" ref="E789" si="1280">$C788*E788</f>
        <v>0</v>
      </c>
      <c r="F789" s="5">
        <f t="shared" ref="F789:O789" si="1281">$C788*F788</f>
        <v>0</v>
      </c>
      <c r="G789" s="5">
        <f t="shared" si="1281"/>
        <v>0</v>
      </c>
      <c r="H789" s="5">
        <f t="shared" si="1281"/>
        <v>0</v>
      </c>
      <c r="I789" s="5">
        <f t="shared" si="1281"/>
        <v>0</v>
      </c>
      <c r="J789" s="5">
        <f t="shared" si="1281"/>
        <v>0</v>
      </c>
      <c r="K789" s="5">
        <f t="shared" si="1281"/>
        <v>0</v>
      </c>
      <c r="L789" s="5">
        <f t="shared" si="1281"/>
        <v>0</v>
      </c>
      <c r="M789" s="5">
        <f t="shared" si="1281"/>
        <v>0</v>
      </c>
      <c r="N789" s="5">
        <f t="shared" si="1281"/>
        <v>0</v>
      </c>
      <c r="O789" s="5">
        <f t="shared" si="1281"/>
        <v>0</v>
      </c>
      <c r="P789" s="5">
        <f t="shared" ref="P789" si="1282">$C788*P788</f>
        <v>0</v>
      </c>
      <c r="Q789" s="5">
        <f t="shared" ref="Q789" si="1283">$C788*Q788</f>
        <v>0</v>
      </c>
      <c r="R789" s="5">
        <f t="shared" ref="R789:AB789" si="1284">$C788*R788</f>
        <v>0</v>
      </c>
      <c r="S789" s="5">
        <f t="shared" si="1284"/>
        <v>0</v>
      </c>
      <c r="T789" s="5">
        <f t="shared" si="1284"/>
        <v>0</v>
      </c>
      <c r="U789" s="5">
        <f t="shared" si="1284"/>
        <v>0</v>
      </c>
      <c r="V789" s="5">
        <f t="shared" si="1284"/>
        <v>0</v>
      </c>
      <c r="W789" s="5">
        <f t="shared" si="1284"/>
        <v>55989.42</v>
      </c>
      <c r="X789" s="5">
        <f t="shared" si="1284"/>
        <v>0</v>
      </c>
      <c r="Y789" s="5">
        <f t="shared" si="1284"/>
        <v>0</v>
      </c>
      <c r="Z789" s="5">
        <f t="shared" si="1284"/>
        <v>0</v>
      </c>
      <c r="AA789" s="5">
        <f t="shared" si="1284"/>
        <v>0</v>
      </c>
      <c r="AB789" s="5">
        <f t="shared" si="1284"/>
        <v>0</v>
      </c>
      <c r="AC789" s="56"/>
      <c r="AD789" s="23"/>
    </row>
    <row r="790" spans="1:30" s="47" customFormat="1" ht="13.35" customHeight="1">
      <c r="A790" s="78" t="s">
        <v>481</v>
      </c>
      <c r="B790" s="201">
        <f>1638262/2</f>
        <v>819131</v>
      </c>
      <c r="C790" s="134">
        <f t="shared" si="1190"/>
        <v>68260.92</v>
      </c>
      <c r="D790" s="35">
        <v>1.6299999999999999E-2</v>
      </c>
      <c r="E790" s="35">
        <v>0.14269999999999999</v>
      </c>
      <c r="F790" s="35">
        <v>5.8900000000000001E-2</v>
      </c>
      <c r="G790" s="35">
        <v>7.6200000000000004E-2</v>
      </c>
      <c r="H790" s="35">
        <v>3.9600000000000003E-2</v>
      </c>
      <c r="I790" s="35">
        <v>0.12470000000000001</v>
      </c>
      <c r="J790" s="35">
        <v>2.0400000000000001E-2</v>
      </c>
      <c r="K790" s="35">
        <v>3.1199999999999999E-2</v>
      </c>
      <c r="L790" s="35">
        <v>1.6199999999999999E-2</v>
      </c>
      <c r="M790" s="35">
        <v>2.53E-2</v>
      </c>
      <c r="N790" s="35">
        <v>0.14849999999999999</v>
      </c>
      <c r="O790" s="35">
        <v>2.2599999999999999E-2</v>
      </c>
      <c r="P790" s="35">
        <v>0</v>
      </c>
      <c r="Q790" s="35">
        <v>3.78E-2</v>
      </c>
      <c r="R790" s="35">
        <v>1.8100000000000002E-2</v>
      </c>
      <c r="S790" s="35">
        <v>4.1000000000000003E-3</v>
      </c>
      <c r="T790" s="35">
        <v>5.04E-2</v>
      </c>
      <c r="U790" s="35">
        <v>1.7500000000000002E-2</v>
      </c>
      <c r="V790" s="35">
        <v>3.6200000000000003E-2</v>
      </c>
      <c r="W790" s="35">
        <v>4.8500000000000001E-2</v>
      </c>
      <c r="X790" s="35">
        <v>6.1600000000000002E-2</v>
      </c>
      <c r="Y790" s="35">
        <v>2.5000000000000001E-3</v>
      </c>
      <c r="Z790" s="4">
        <v>0</v>
      </c>
      <c r="AA790" s="4">
        <v>6.9999999999999999E-4</v>
      </c>
      <c r="AB790" s="4">
        <v>0</v>
      </c>
      <c r="AC790" s="56"/>
      <c r="AD790" s="23"/>
    </row>
    <row r="791" spans="1:30" s="47" customFormat="1" ht="13.35" customHeight="1">
      <c r="A791" s="79"/>
      <c r="B791" s="9"/>
      <c r="C791" s="134"/>
      <c r="D791" s="5">
        <f t="shared" ref="D791" si="1285">$C790*D790</f>
        <v>1112.6529959999998</v>
      </c>
      <c r="E791" s="5">
        <f t="shared" ref="E791" si="1286">$C790*E790</f>
        <v>9740.8332839999985</v>
      </c>
      <c r="F791" s="5">
        <f t="shared" ref="F791:O791" si="1287">$C790*F790</f>
        <v>4020.5681879999997</v>
      </c>
      <c r="G791" s="5">
        <f t="shared" si="1287"/>
        <v>5201.4821039999997</v>
      </c>
      <c r="H791" s="5">
        <f t="shared" si="1287"/>
        <v>2703.1324320000003</v>
      </c>
      <c r="I791" s="5">
        <f t="shared" si="1287"/>
        <v>8512.136724</v>
      </c>
      <c r="J791" s="5">
        <f t="shared" si="1287"/>
        <v>1392.522768</v>
      </c>
      <c r="K791" s="5">
        <f t="shared" si="1287"/>
        <v>2129.7407039999998</v>
      </c>
      <c r="L791" s="5">
        <f t="shared" si="1287"/>
        <v>1105.826904</v>
      </c>
      <c r="M791" s="5">
        <f t="shared" si="1287"/>
        <v>1727.001276</v>
      </c>
      <c r="N791" s="5">
        <f t="shared" si="1287"/>
        <v>10136.74662</v>
      </c>
      <c r="O791" s="5">
        <f t="shared" si="1287"/>
        <v>1542.696792</v>
      </c>
      <c r="P791" s="5">
        <f t="shared" ref="P791" si="1288">$C790*P790</f>
        <v>0</v>
      </c>
      <c r="Q791" s="5">
        <f t="shared" ref="Q791" si="1289">$C790*Q790</f>
        <v>2580.262776</v>
      </c>
      <c r="R791" s="5">
        <f t="shared" ref="R791:AB791" si="1290">$C790*R790</f>
        <v>1235.5226520000001</v>
      </c>
      <c r="S791" s="5">
        <f t="shared" si="1290"/>
        <v>279.86977200000001</v>
      </c>
      <c r="T791" s="5">
        <f t="shared" si="1290"/>
        <v>3440.3503679999999</v>
      </c>
      <c r="U791" s="5">
        <f t="shared" si="1290"/>
        <v>1194.5661</v>
      </c>
      <c r="V791" s="5">
        <f t="shared" si="1290"/>
        <v>2471.0453040000002</v>
      </c>
      <c r="W791" s="5">
        <f t="shared" si="1290"/>
        <v>3310.6546199999998</v>
      </c>
      <c r="X791" s="5">
        <f t="shared" si="1290"/>
        <v>4204.8726720000004</v>
      </c>
      <c r="Y791" s="5">
        <f t="shared" si="1290"/>
        <v>170.6523</v>
      </c>
      <c r="Z791" s="5">
        <f t="shared" si="1290"/>
        <v>0</v>
      </c>
      <c r="AA791" s="5">
        <f t="shared" si="1290"/>
        <v>47.782643999999998</v>
      </c>
      <c r="AB791" s="5">
        <f t="shared" si="1290"/>
        <v>0</v>
      </c>
      <c r="AC791" s="56"/>
      <c r="AD791" s="23"/>
    </row>
    <row r="792" spans="1:30" s="47" customFormat="1" ht="13.35" customHeight="1">
      <c r="A792" s="78" t="s">
        <v>509</v>
      </c>
      <c r="B792" s="201">
        <f>1638262/2</f>
        <v>819131</v>
      </c>
      <c r="C792" s="134">
        <f t="shared" si="1190"/>
        <v>68260.92</v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>
        <v>1</v>
      </c>
      <c r="X792" s="4"/>
      <c r="Y792" s="4"/>
      <c r="Z792" s="4"/>
      <c r="AA792" s="4"/>
      <c r="AB792" s="4"/>
      <c r="AC792" s="56"/>
      <c r="AD792" s="23"/>
    </row>
    <row r="793" spans="1:30" s="47" customFormat="1" ht="13.35" customHeight="1">
      <c r="A793" s="79"/>
      <c r="B793" s="9"/>
      <c r="C793" s="134"/>
      <c r="D793" s="5">
        <f t="shared" ref="D793" si="1291">$C792*D792</f>
        <v>0</v>
      </c>
      <c r="E793" s="5">
        <f t="shared" ref="E793" si="1292">$C792*E792</f>
        <v>0</v>
      </c>
      <c r="F793" s="5">
        <f t="shared" ref="F793:O793" si="1293">$C792*F792</f>
        <v>0</v>
      </c>
      <c r="G793" s="5">
        <f t="shared" si="1293"/>
        <v>0</v>
      </c>
      <c r="H793" s="5">
        <f t="shared" si="1293"/>
        <v>0</v>
      </c>
      <c r="I793" s="5">
        <f t="shared" si="1293"/>
        <v>0</v>
      </c>
      <c r="J793" s="5">
        <f t="shared" si="1293"/>
        <v>0</v>
      </c>
      <c r="K793" s="5">
        <f t="shared" si="1293"/>
        <v>0</v>
      </c>
      <c r="L793" s="5">
        <f t="shared" si="1293"/>
        <v>0</v>
      </c>
      <c r="M793" s="5">
        <f t="shared" si="1293"/>
        <v>0</v>
      </c>
      <c r="N793" s="5">
        <f t="shared" si="1293"/>
        <v>0</v>
      </c>
      <c r="O793" s="5">
        <f t="shared" si="1293"/>
        <v>0</v>
      </c>
      <c r="P793" s="5">
        <f t="shared" ref="P793" si="1294">$C792*P792</f>
        <v>0</v>
      </c>
      <c r="Q793" s="5">
        <f t="shared" ref="Q793" si="1295">$C792*Q792</f>
        <v>0</v>
      </c>
      <c r="R793" s="5">
        <f t="shared" ref="R793:AB793" si="1296">$C792*R792</f>
        <v>0</v>
      </c>
      <c r="S793" s="5">
        <f t="shared" si="1296"/>
        <v>0</v>
      </c>
      <c r="T793" s="5">
        <f t="shared" si="1296"/>
        <v>0</v>
      </c>
      <c r="U793" s="5">
        <f t="shared" si="1296"/>
        <v>0</v>
      </c>
      <c r="V793" s="5">
        <f t="shared" si="1296"/>
        <v>0</v>
      </c>
      <c r="W793" s="5">
        <f t="shared" si="1296"/>
        <v>68260.92</v>
      </c>
      <c r="X793" s="5">
        <f t="shared" si="1296"/>
        <v>0</v>
      </c>
      <c r="Y793" s="5">
        <f t="shared" si="1296"/>
        <v>0</v>
      </c>
      <c r="Z793" s="5">
        <f t="shared" si="1296"/>
        <v>0</v>
      </c>
      <c r="AA793" s="5">
        <f t="shared" si="1296"/>
        <v>0</v>
      </c>
      <c r="AB793" s="5">
        <f t="shared" si="1296"/>
        <v>0</v>
      </c>
      <c r="AC793" s="56"/>
      <c r="AD793" s="23"/>
    </row>
    <row r="794" spans="1:30" s="47" customFormat="1" ht="13.35" customHeight="1">
      <c r="A794" s="78" t="s">
        <v>512</v>
      </c>
      <c r="B794" s="201">
        <v>64800</v>
      </c>
      <c r="C794" s="134">
        <f t="shared" si="1190"/>
        <v>5400</v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>
        <v>0.63819999999999999</v>
      </c>
      <c r="V794" s="4"/>
      <c r="W794" s="4">
        <v>0.36180000000000001</v>
      </c>
      <c r="X794" s="4"/>
      <c r="Y794" s="4"/>
      <c r="Z794" s="4"/>
      <c r="AA794" s="4"/>
      <c r="AB794" s="4"/>
      <c r="AC794" s="56"/>
      <c r="AD794" s="23"/>
    </row>
    <row r="795" spans="1:30" s="47" customFormat="1" ht="13.35" customHeight="1">
      <c r="A795" s="79"/>
      <c r="B795" s="9"/>
      <c r="C795" s="134"/>
      <c r="D795" s="5">
        <f t="shared" ref="D795" si="1297">$C794*D794</f>
        <v>0</v>
      </c>
      <c r="E795" s="5">
        <f t="shared" ref="E795:O797" si="1298">$C794*E794</f>
        <v>0</v>
      </c>
      <c r="F795" s="5">
        <f t="shared" ref="F795:O795" si="1299">$C794*F794</f>
        <v>0</v>
      </c>
      <c r="G795" s="5">
        <f t="shared" si="1299"/>
        <v>0</v>
      </c>
      <c r="H795" s="5">
        <f t="shared" si="1299"/>
        <v>0</v>
      </c>
      <c r="I795" s="5">
        <f t="shared" si="1299"/>
        <v>0</v>
      </c>
      <c r="J795" s="5">
        <f t="shared" si="1299"/>
        <v>0</v>
      </c>
      <c r="K795" s="5">
        <f t="shared" si="1299"/>
        <v>0</v>
      </c>
      <c r="L795" s="5">
        <f t="shared" si="1299"/>
        <v>0</v>
      </c>
      <c r="M795" s="5">
        <f t="shared" si="1299"/>
        <v>0</v>
      </c>
      <c r="N795" s="5">
        <f t="shared" si="1299"/>
        <v>0</v>
      </c>
      <c r="O795" s="5">
        <f t="shared" si="1299"/>
        <v>0</v>
      </c>
      <c r="P795" s="5">
        <f t="shared" ref="P795:P797" si="1300">$C794*P794</f>
        <v>0</v>
      </c>
      <c r="Q795" s="5">
        <f t="shared" ref="Q795:AB797" si="1301">$C794*Q794</f>
        <v>0</v>
      </c>
      <c r="R795" s="5">
        <f t="shared" ref="R795:AB795" si="1302">$C794*R794</f>
        <v>0</v>
      </c>
      <c r="S795" s="5">
        <f t="shared" si="1302"/>
        <v>0</v>
      </c>
      <c r="T795" s="5">
        <f t="shared" si="1302"/>
        <v>0</v>
      </c>
      <c r="U795" s="5">
        <f t="shared" si="1302"/>
        <v>3446.2799999999997</v>
      </c>
      <c r="V795" s="5">
        <f t="shared" si="1302"/>
        <v>0</v>
      </c>
      <c r="W795" s="5">
        <f t="shared" si="1302"/>
        <v>1953.72</v>
      </c>
      <c r="X795" s="5">
        <f t="shared" si="1302"/>
        <v>0</v>
      </c>
      <c r="Y795" s="5">
        <f t="shared" si="1302"/>
        <v>0</v>
      </c>
      <c r="Z795" s="5">
        <f t="shared" si="1302"/>
        <v>0</v>
      </c>
      <c r="AA795" s="5">
        <f t="shared" si="1302"/>
        <v>0</v>
      </c>
      <c r="AB795" s="5">
        <f t="shared" si="1302"/>
        <v>0</v>
      </c>
      <c r="AC795" s="56"/>
      <c r="AD795" s="23"/>
    </row>
    <row r="796" spans="1:30" s="47" customFormat="1" ht="13.35" customHeight="1">
      <c r="A796" s="78" t="s">
        <v>667</v>
      </c>
      <c r="B796" s="201">
        <v>1154160</v>
      </c>
      <c r="C796" s="134">
        <f t="shared" ref="C796" si="1303">ROUND(B796/12,2)</f>
        <v>96180</v>
      </c>
      <c r="D796" s="4">
        <v>4.1700000000000001E-2</v>
      </c>
      <c r="E796" s="4"/>
      <c r="F796" s="4"/>
      <c r="G796" s="4"/>
      <c r="H796" s="4">
        <v>0.1318</v>
      </c>
      <c r="I796" s="4"/>
      <c r="J796" s="4"/>
      <c r="K796" s="4">
        <v>1.2200000000000001E-2</v>
      </c>
      <c r="L796" s="4"/>
      <c r="M796" s="4">
        <v>9.1399999999999995E-2</v>
      </c>
      <c r="N796" s="4">
        <v>3.2500000000000001E-2</v>
      </c>
      <c r="O796" s="4">
        <v>2.2000000000000001E-3</v>
      </c>
      <c r="P796" s="4">
        <v>2E-3</v>
      </c>
      <c r="Q796" s="4">
        <v>1.15E-2</v>
      </c>
      <c r="R796" s="4">
        <v>0.2702</v>
      </c>
      <c r="S796" s="4">
        <v>6.4000000000000003E-3</v>
      </c>
      <c r="T796" s="4">
        <v>0.1888</v>
      </c>
      <c r="U796" s="4"/>
      <c r="V796" s="4">
        <v>4.6800000000000001E-2</v>
      </c>
      <c r="W796" s="4"/>
      <c r="X796" s="4">
        <v>0.16139999999999999</v>
      </c>
      <c r="Y796" s="4"/>
      <c r="Z796" s="4">
        <v>1.1000000000000001E-3</v>
      </c>
      <c r="AA796" s="4"/>
      <c r="AB796" s="4"/>
      <c r="AC796" s="56"/>
      <c r="AD796" s="23"/>
    </row>
    <row r="797" spans="1:30" s="47" customFormat="1" ht="13.35" customHeight="1">
      <c r="A797" s="79"/>
      <c r="B797" s="9"/>
      <c r="C797" s="134"/>
      <c r="D797" s="5">
        <f>$C796*D796</f>
        <v>4010.7060000000001</v>
      </c>
      <c r="E797" s="5">
        <f t="shared" si="1298"/>
        <v>0</v>
      </c>
      <c r="F797" s="5">
        <f t="shared" si="1298"/>
        <v>0</v>
      </c>
      <c r="G797" s="5">
        <f t="shared" si="1298"/>
        <v>0</v>
      </c>
      <c r="H797" s="5">
        <f t="shared" si="1298"/>
        <v>12676.523999999999</v>
      </c>
      <c r="I797" s="5">
        <f t="shared" si="1298"/>
        <v>0</v>
      </c>
      <c r="J797" s="5">
        <f t="shared" si="1298"/>
        <v>0</v>
      </c>
      <c r="K797" s="5">
        <f t="shared" si="1298"/>
        <v>1173.3960000000002</v>
      </c>
      <c r="L797" s="5">
        <f t="shared" si="1298"/>
        <v>0</v>
      </c>
      <c r="M797" s="5">
        <f t="shared" si="1298"/>
        <v>8790.851999999999</v>
      </c>
      <c r="N797" s="5">
        <f t="shared" si="1298"/>
        <v>3125.85</v>
      </c>
      <c r="O797" s="5">
        <f t="shared" si="1298"/>
        <v>211.596</v>
      </c>
      <c r="P797" s="5">
        <f t="shared" si="1300"/>
        <v>192.36</v>
      </c>
      <c r="Q797" s="5">
        <f t="shared" si="1301"/>
        <v>1106.07</v>
      </c>
      <c r="R797" s="5">
        <f t="shared" si="1301"/>
        <v>25987.835999999999</v>
      </c>
      <c r="S797" s="5">
        <f t="shared" si="1301"/>
        <v>615.55200000000002</v>
      </c>
      <c r="T797" s="5">
        <f t="shared" si="1301"/>
        <v>18158.784</v>
      </c>
      <c r="U797" s="5">
        <f t="shared" si="1301"/>
        <v>0</v>
      </c>
      <c r="V797" s="5">
        <f t="shared" si="1301"/>
        <v>4501.2240000000002</v>
      </c>
      <c r="W797" s="5">
        <f t="shared" si="1301"/>
        <v>0</v>
      </c>
      <c r="X797" s="5">
        <f t="shared" si="1301"/>
        <v>15523.451999999999</v>
      </c>
      <c r="Y797" s="5">
        <f t="shared" si="1301"/>
        <v>0</v>
      </c>
      <c r="Z797" s="5">
        <f t="shared" si="1301"/>
        <v>105.798</v>
      </c>
      <c r="AA797" s="5">
        <f t="shared" si="1301"/>
        <v>0</v>
      </c>
      <c r="AB797" s="5">
        <f t="shared" si="1301"/>
        <v>0</v>
      </c>
      <c r="AC797" s="56"/>
      <c r="AD797" s="23"/>
    </row>
    <row r="798" spans="1:30" s="47" customFormat="1">
      <c r="A798" s="13" t="s">
        <v>50</v>
      </c>
      <c r="B798" s="6">
        <f>SUM(B754:B796)</f>
        <v>75206897</v>
      </c>
      <c r="C798" s="135">
        <f>SUM(C754:C796)</f>
        <v>6267241.4399999995</v>
      </c>
      <c r="D798" s="6">
        <f>D755+D757+D759+D761+D763+D765+D767+D769+D771+D773+D775+D777+D779+D781+D783+D785+D787+D791+D789+D793+D795+D797</f>
        <v>51999.698438999993</v>
      </c>
      <c r="E798" s="6">
        <f t="shared" ref="E798:AB798" si="1304">E755+E757+E759+E761+E763+E765+E767+E769+E771+E773+E775+E777+E779+E781+E783+E785+E787+E791+E789+E793+E795+E797</f>
        <v>412165.61997699988</v>
      </c>
      <c r="F798" s="6">
        <f t="shared" si="1304"/>
        <v>170123.02043899996</v>
      </c>
      <c r="G798" s="6">
        <f t="shared" si="1304"/>
        <v>220091.242062</v>
      </c>
      <c r="H798" s="6">
        <f t="shared" si="1304"/>
        <v>163947.21369000003</v>
      </c>
      <c r="I798" s="6">
        <f t="shared" si="1304"/>
        <v>360175.56279700011</v>
      </c>
      <c r="J798" s="6">
        <f t="shared" si="1304"/>
        <v>58922.064804000001</v>
      </c>
      <c r="K798" s="6">
        <f t="shared" si="1304"/>
        <v>91289.49511199999</v>
      </c>
      <c r="L798" s="6">
        <f t="shared" si="1304"/>
        <v>46791.051461999996</v>
      </c>
      <c r="M798" s="6">
        <f t="shared" si="1304"/>
        <v>81895.438689999995</v>
      </c>
      <c r="N798" s="6">
        <f t="shared" si="1304"/>
        <v>432043.82173499995</v>
      </c>
      <c r="O798" s="6">
        <f t="shared" si="1304"/>
        <v>65488.001125999996</v>
      </c>
      <c r="P798" s="6">
        <f t="shared" si="1304"/>
        <v>480.17282500000005</v>
      </c>
      <c r="Q798" s="6">
        <f t="shared" si="1304"/>
        <v>753958.71621700004</v>
      </c>
      <c r="R798" s="6">
        <f t="shared" si="1304"/>
        <v>93402.727620999998</v>
      </c>
      <c r="S798" s="6">
        <f t="shared" si="1304"/>
        <v>93632.201031000019</v>
      </c>
      <c r="T798" s="6">
        <f t="shared" si="1304"/>
        <v>171579.81793500006</v>
      </c>
      <c r="U798" s="6">
        <f t="shared" si="1304"/>
        <v>77466.48318499999</v>
      </c>
      <c r="V798" s="6">
        <f t="shared" si="1304"/>
        <v>109059.00566200001</v>
      </c>
      <c r="W798" s="6">
        <f t="shared" si="1304"/>
        <v>773106.43926800019</v>
      </c>
      <c r="X798" s="6">
        <f>X755+X757+X759+X761+X763+X765+X767+X769+X771+X773+X775+X777+X779+X781+X783+X785+X787+X791+X789+X793+X795+X797</f>
        <v>1965046.8809569997</v>
      </c>
      <c r="Y798" s="6">
        <f t="shared" si="1304"/>
        <v>71636.888259000014</v>
      </c>
      <c r="Z798" s="6">
        <f>Z755+Z757+Z759+Z761+Z763+Z765+Z767+Z769+Z771+Z773+Z775+Z777+Z779+Z781+Z783+Z785+Z787+Z791+Z789+Z793+Z795+Z797</f>
        <v>918.04115000000002</v>
      </c>
      <c r="AA798" s="6">
        <f t="shared" si="1304"/>
        <v>2021.8355569999997</v>
      </c>
      <c r="AB798" s="6">
        <f t="shared" si="1304"/>
        <v>0</v>
      </c>
      <c r="AC798" s="56"/>
      <c r="AD798" s="23"/>
    </row>
    <row r="799" spans="1:30" s="47" customFormat="1">
      <c r="A799" s="13"/>
      <c r="B799" s="6"/>
      <c r="C799" s="158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56"/>
      <c r="AD799" s="23"/>
    </row>
    <row r="800" spans="1:30" s="14" customFormat="1">
      <c r="A800" s="152"/>
      <c r="B800" s="153"/>
      <c r="C800" s="160"/>
      <c r="D800" s="154"/>
      <c r="E800" s="151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56"/>
      <c r="AD800" s="23"/>
    </row>
    <row r="801" spans="1:30" s="14" customFormat="1">
      <c r="A801" s="69"/>
      <c r="C801" s="159"/>
      <c r="AC801" s="56"/>
      <c r="AD801" s="23"/>
    </row>
    <row r="802" spans="1:30" s="14" customFormat="1" ht="13.5" thickBot="1">
      <c r="A802" s="66" t="s">
        <v>676</v>
      </c>
      <c r="B802" s="65"/>
      <c r="C802" s="157"/>
      <c r="D802" s="65"/>
      <c r="E802" s="65"/>
      <c r="F802" s="65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56"/>
      <c r="AD802" s="23"/>
    </row>
    <row r="803" spans="1:30" s="14" customFormat="1" ht="13.5" thickBot="1">
      <c r="A803" s="93" t="s">
        <v>1</v>
      </c>
      <c r="B803" s="94" t="s">
        <v>2</v>
      </c>
      <c r="C803" s="129" t="s">
        <v>3</v>
      </c>
      <c r="D803" s="219" t="s">
        <v>4</v>
      </c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103"/>
      <c r="AA803" s="103"/>
      <c r="AB803" s="103"/>
      <c r="AC803" s="56"/>
      <c r="AD803" s="23"/>
    </row>
    <row r="804" spans="1:30" s="14" customFormat="1">
      <c r="A804" s="95" t="s">
        <v>5</v>
      </c>
      <c r="B804" s="96" t="s">
        <v>6</v>
      </c>
      <c r="C804" s="130" t="s">
        <v>6</v>
      </c>
      <c r="D804" s="97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9"/>
      <c r="Z804" s="96" t="s">
        <v>7</v>
      </c>
      <c r="AA804" s="96"/>
      <c r="AB804" s="96"/>
      <c r="AC804" s="56"/>
      <c r="AD804" s="23"/>
    </row>
    <row r="805" spans="1:30" s="14" customFormat="1">
      <c r="A805" s="95" t="s">
        <v>8</v>
      </c>
      <c r="B805" s="96" t="s">
        <v>9</v>
      </c>
      <c r="C805" s="130" t="s">
        <v>9</v>
      </c>
      <c r="D805" s="100" t="s">
        <v>10</v>
      </c>
      <c r="E805" s="96" t="s">
        <v>11</v>
      </c>
      <c r="F805" s="96" t="s">
        <v>12</v>
      </c>
      <c r="G805" s="96" t="s">
        <v>13</v>
      </c>
      <c r="H805" s="96" t="s">
        <v>14</v>
      </c>
      <c r="I805" s="96" t="s">
        <v>15</v>
      </c>
      <c r="J805" s="96" t="s">
        <v>16</v>
      </c>
      <c r="K805" s="96" t="s">
        <v>17</v>
      </c>
      <c r="L805" s="96" t="s">
        <v>18</v>
      </c>
      <c r="M805" s="96" t="s">
        <v>19</v>
      </c>
      <c r="N805" s="96" t="s">
        <v>20</v>
      </c>
      <c r="O805" s="96" t="s">
        <v>169</v>
      </c>
      <c r="P805" s="96" t="s">
        <v>21</v>
      </c>
      <c r="Q805" s="96" t="s">
        <v>22</v>
      </c>
      <c r="R805" s="96" t="s">
        <v>23</v>
      </c>
      <c r="S805" s="96" t="s">
        <v>24</v>
      </c>
      <c r="T805" s="96" t="s">
        <v>25</v>
      </c>
      <c r="U805" s="96" t="s">
        <v>26</v>
      </c>
      <c r="V805" s="96" t="s">
        <v>27</v>
      </c>
      <c r="W805" s="96" t="s">
        <v>28</v>
      </c>
      <c r="X805" s="96" t="s">
        <v>29</v>
      </c>
      <c r="Y805" s="96" t="s">
        <v>30</v>
      </c>
      <c r="Z805" s="96" t="s">
        <v>31</v>
      </c>
      <c r="AA805" s="96" t="s">
        <v>484</v>
      </c>
      <c r="AB805" s="96" t="s">
        <v>467</v>
      </c>
      <c r="AC805" s="56"/>
      <c r="AD805" s="23"/>
    </row>
    <row r="806" spans="1:30" s="14" customFormat="1">
      <c r="A806" s="95"/>
      <c r="B806" s="96"/>
      <c r="C806" s="130" t="s">
        <v>698</v>
      </c>
      <c r="D806" s="10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56"/>
      <c r="AD806" s="23"/>
    </row>
    <row r="807" spans="1:30" s="14" customFormat="1">
      <c r="A807" s="78" t="s">
        <v>119</v>
      </c>
      <c r="B807" s="26">
        <v>311709</v>
      </c>
      <c r="C807" s="134">
        <f>ROUND(B807/12,2)</f>
        <v>25975.75</v>
      </c>
      <c r="D807" s="35">
        <v>1.6299999999999999E-2</v>
      </c>
      <c r="E807" s="35">
        <v>0.14269999999999999</v>
      </c>
      <c r="F807" s="35">
        <v>5.8900000000000001E-2</v>
      </c>
      <c r="G807" s="35">
        <v>7.6200000000000004E-2</v>
      </c>
      <c r="H807" s="35">
        <v>3.9600000000000003E-2</v>
      </c>
      <c r="I807" s="35">
        <v>0.12470000000000001</v>
      </c>
      <c r="J807" s="35">
        <v>2.0400000000000001E-2</v>
      </c>
      <c r="K807" s="35">
        <v>3.1199999999999999E-2</v>
      </c>
      <c r="L807" s="35">
        <v>1.6199999999999999E-2</v>
      </c>
      <c r="M807" s="35">
        <v>2.53E-2</v>
      </c>
      <c r="N807" s="35">
        <v>0.14849999999999999</v>
      </c>
      <c r="O807" s="35">
        <v>2.2599999999999999E-2</v>
      </c>
      <c r="P807" s="35">
        <v>0</v>
      </c>
      <c r="Q807" s="35">
        <v>3.78E-2</v>
      </c>
      <c r="R807" s="35">
        <v>1.8100000000000002E-2</v>
      </c>
      <c r="S807" s="35">
        <v>4.1000000000000003E-3</v>
      </c>
      <c r="T807" s="35">
        <v>5.04E-2</v>
      </c>
      <c r="U807" s="35">
        <v>1.7500000000000002E-2</v>
      </c>
      <c r="V807" s="35">
        <v>3.6200000000000003E-2</v>
      </c>
      <c r="W807" s="35">
        <v>4.8500000000000001E-2</v>
      </c>
      <c r="X807" s="35">
        <v>6.1600000000000002E-2</v>
      </c>
      <c r="Y807" s="35">
        <v>2.5000000000000001E-3</v>
      </c>
      <c r="Z807" s="4">
        <v>0</v>
      </c>
      <c r="AA807" s="4">
        <v>6.9999999999999999E-4</v>
      </c>
      <c r="AB807" s="4">
        <v>0</v>
      </c>
      <c r="AC807" s="56"/>
      <c r="AD807" s="23"/>
    </row>
    <row r="808" spans="1:30" s="14" customFormat="1">
      <c r="A808" s="79"/>
      <c r="B808" s="27"/>
      <c r="C808" s="134"/>
      <c r="D808" s="5">
        <f>$C807*D807</f>
        <v>423.40472499999998</v>
      </c>
      <c r="E808" s="5">
        <f t="shared" ref="E808" si="1305">$C807*E807</f>
        <v>3706.739525</v>
      </c>
      <c r="F808" s="5">
        <f t="shared" ref="F808" si="1306">$C807*F807</f>
        <v>1529.971675</v>
      </c>
      <c r="G808" s="5">
        <f t="shared" ref="G808:AB808" si="1307">$C807*G807</f>
        <v>1979.3521500000002</v>
      </c>
      <c r="H808" s="5">
        <f t="shared" si="1307"/>
        <v>1028.6397000000002</v>
      </c>
      <c r="I808" s="5">
        <f t="shared" si="1307"/>
        <v>3239.1760250000002</v>
      </c>
      <c r="J808" s="5">
        <f t="shared" si="1307"/>
        <v>529.90530000000001</v>
      </c>
      <c r="K808" s="5">
        <f t="shared" si="1307"/>
        <v>810.4434</v>
      </c>
      <c r="L808" s="5">
        <f t="shared" si="1307"/>
        <v>420.80714999999998</v>
      </c>
      <c r="M808" s="5">
        <f t="shared" si="1307"/>
        <v>657.18647499999997</v>
      </c>
      <c r="N808" s="5">
        <f t="shared" si="1307"/>
        <v>3857.3988749999999</v>
      </c>
      <c r="O808" s="5">
        <f t="shared" si="1307"/>
        <v>587.05194999999992</v>
      </c>
      <c r="P808" s="5">
        <f t="shared" si="1307"/>
        <v>0</v>
      </c>
      <c r="Q808" s="5">
        <f t="shared" si="1307"/>
        <v>981.88334999999995</v>
      </c>
      <c r="R808" s="5">
        <f t="shared" si="1307"/>
        <v>470.16107500000004</v>
      </c>
      <c r="S808" s="5">
        <f t="shared" si="1307"/>
        <v>106.50057500000001</v>
      </c>
      <c r="T808" s="5">
        <f t="shared" si="1307"/>
        <v>1309.1777999999999</v>
      </c>
      <c r="U808" s="5">
        <f t="shared" si="1307"/>
        <v>454.57562500000006</v>
      </c>
      <c r="V808" s="5">
        <f t="shared" si="1307"/>
        <v>940.32215000000008</v>
      </c>
      <c r="W808" s="5">
        <f t="shared" si="1307"/>
        <v>1259.823875</v>
      </c>
      <c r="X808" s="5">
        <f t="shared" si="1307"/>
        <v>1600.1061999999999</v>
      </c>
      <c r="Y808" s="5">
        <f t="shared" si="1307"/>
        <v>64.939374999999998</v>
      </c>
      <c r="Z808" s="5">
        <f t="shared" si="1307"/>
        <v>0</v>
      </c>
      <c r="AA808" s="5">
        <f t="shared" si="1307"/>
        <v>18.183025000000001</v>
      </c>
      <c r="AB808" s="5">
        <f t="shared" si="1307"/>
        <v>0</v>
      </c>
      <c r="AC808" s="56"/>
      <c r="AD808" s="23"/>
    </row>
    <row r="809" spans="1:30" s="14" customFormat="1">
      <c r="A809" s="78" t="s">
        <v>438</v>
      </c>
      <c r="B809" s="26">
        <v>311709</v>
      </c>
      <c r="C809" s="134">
        <f t="shared" ref="C809:C871" si="1308">ROUND(B809/12,2)</f>
        <v>25975.75</v>
      </c>
      <c r="D809" s="4"/>
      <c r="E809" s="4">
        <v>1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56"/>
      <c r="AD809" s="23"/>
    </row>
    <row r="810" spans="1:30" s="14" customFormat="1">
      <c r="A810" s="79"/>
      <c r="B810" s="9"/>
      <c r="C810" s="134"/>
      <c r="D810" s="5">
        <f t="shared" ref="D810" si="1309">$C809*D809</f>
        <v>0</v>
      </c>
      <c r="E810" s="5">
        <f t="shared" ref="E810" si="1310">$C809*E809</f>
        <v>25975.75</v>
      </c>
      <c r="F810" s="5">
        <f t="shared" ref="F810:O810" si="1311">$C809*F809</f>
        <v>0</v>
      </c>
      <c r="G810" s="5">
        <f t="shared" si="1311"/>
        <v>0</v>
      </c>
      <c r="H810" s="5">
        <f t="shared" si="1311"/>
        <v>0</v>
      </c>
      <c r="I810" s="5">
        <f t="shared" si="1311"/>
        <v>0</v>
      </c>
      <c r="J810" s="5">
        <f t="shared" si="1311"/>
        <v>0</v>
      </c>
      <c r="K810" s="5">
        <f t="shared" si="1311"/>
        <v>0</v>
      </c>
      <c r="L810" s="5">
        <f t="shared" si="1311"/>
        <v>0</v>
      </c>
      <c r="M810" s="5">
        <f t="shared" si="1311"/>
        <v>0</v>
      </c>
      <c r="N810" s="5">
        <f t="shared" si="1311"/>
        <v>0</v>
      </c>
      <c r="O810" s="5">
        <f t="shared" si="1311"/>
        <v>0</v>
      </c>
      <c r="P810" s="5">
        <f t="shared" ref="P810" si="1312">$C809*P809</f>
        <v>0</v>
      </c>
      <c r="Q810" s="5">
        <f t="shared" ref="Q810" si="1313">$C809*Q809</f>
        <v>0</v>
      </c>
      <c r="R810" s="5">
        <f t="shared" ref="R810:AB810" si="1314">$C809*R809</f>
        <v>0</v>
      </c>
      <c r="S810" s="5">
        <f t="shared" si="1314"/>
        <v>0</v>
      </c>
      <c r="T810" s="5">
        <f t="shared" si="1314"/>
        <v>0</v>
      </c>
      <c r="U810" s="5">
        <f t="shared" si="1314"/>
        <v>0</v>
      </c>
      <c r="V810" s="5">
        <f t="shared" si="1314"/>
        <v>0</v>
      </c>
      <c r="W810" s="5">
        <f t="shared" si="1314"/>
        <v>0</v>
      </c>
      <c r="X810" s="5">
        <f t="shared" si="1314"/>
        <v>0</v>
      </c>
      <c r="Y810" s="5">
        <f t="shared" si="1314"/>
        <v>0</v>
      </c>
      <c r="Z810" s="5">
        <f t="shared" si="1314"/>
        <v>0</v>
      </c>
      <c r="AA810" s="5">
        <f t="shared" si="1314"/>
        <v>0</v>
      </c>
      <c r="AB810" s="5">
        <f t="shared" si="1314"/>
        <v>0</v>
      </c>
      <c r="AC810" s="56"/>
      <c r="AD810" s="23"/>
    </row>
    <row r="811" spans="1:30" s="14" customFormat="1">
      <c r="A811" s="78" t="s">
        <v>120</v>
      </c>
      <c r="B811" s="202">
        <v>1188989</v>
      </c>
      <c r="C811" s="134">
        <f t="shared" si="1308"/>
        <v>99082.42</v>
      </c>
      <c r="D811" s="4"/>
      <c r="E811" s="4">
        <v>0.99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>
        <v>0.01</v>
      </c>
      <c r="W811" s="4"/>
      <c r="X811" s="4"/>
      <c r="Y811" s="4"/>
      <c r="Z811" s="4"/>
      <c r="AA811" s="4"/>
      <c r="AB811" s="4"/>
      <c r="AC811" s="56"/>
      <c r="AD811" s="23"/>
    </row>
    <row r="812" spans="1:30" s="14" customFormat="1">
      <c r="A812" s="79"/>
      <c r="B812" s="27"/>
      <c r="C812" s="134"/>
      <c r="D812" s="5">
        <f t="shared" ref="D812" si="1315">$C811*D811</f>
        <v>0</v>
      </c>
      <c r="E812" s="5">
        <f t="shared" ref="E812" si="1316">$C811*E811</f>
        <v>98091.595799999996</v>
      </c>
      <c r="F812" s="5">
        <f t="shared" ref="F812:O812" si="1317">$C811*F811</f>
        <v>0</v>
      </c>
      <c r="G812" s="5">
        <f t="shared" si="1317"/>
        <v>0</v>
      </c>
      <c r="H812" s="5">
        <f t="shared" si="1317"/>
        <v>0</v>
      </c>
      <c r="I812" s="5">
        <f t="shared" si="1317"/>
        <v>0</v>
      </c>
      <c r="J812" s="5">
        <f t="shared" si="1317"/>
        <v>0</v>
      </c>
      <c r="K812" s="5">
        <f t="shared" si="1317"/>
        <v>0</v>
      </c>
      <c r="L812" s="5">
        <f t="shared" si="1317"/>
        <v>0</v>
      </c>
      <c r="M812" s="5">
        <f t="shared" si="1317"/>
        <v>0</v>
      </c>
      <c r="N812" s="5">
        <f t="shared" si="1317"/>
        <v>0</v>
      </c>
      <c r="O812" s="5">
        <f t="shared" si="1317"/>
        <v>0</v>
      </c>
      <c r="P812" s="5">
        <f t="shared" ref="P812" si="1318">$C811*P811</f>
        <v>0</v>
      </c>
      <c r="Q812" s="5">
        <f t="shared" ref="Q812" si="1319">$C811*Q811</f>
        <v>0</v>
      </c>
      <c r="R812" s="5">
        <f t="shared" ref="R812:AB812" si="1320">$C811*R811</f>
        <v>0</v>
      </c>
      <c r="S812" s="5">
        <f t="shared" si="1320"/>
        <v>0</v>
      </c>
      <c r="T812" s="5">
        <f t="shared" si="1320"/>
        <v>0</v>
      </c>
      <c r="U812" s="5">
        <f t="shared" si="1320"/>
        <v>0</v>
      </c>
      <c r="V812" s="5">
        <f t="shared" si="1320"/>
        <v>990.82420000000002</v>
      </c>
      <c r="W812" s="5">
        <f t="shared" si="1320"/>
        <v>0</v>
      </c>
      <c r="X812" s="5">
        <f t="shared" si="1320"/>
        <v>0</v>
      </c>
      <c r="Y812" s="5">
        <f t="shared" si="1320"/>
        <v>0</v>
      </c>
      <c r="Z812" s="5">
        <f t="shared" si="1320"/>
        <v>0</v>
      </c>
      <c r="AA812" s="5">
        <f t="shared" si="1320"/>
        <v>0</v>
      </c>
      <c r="AB812" s="5">
        <f t="shared" si="1320"/>
        <v>0</v>
      </c>
      <c r="AC812" s="56"/>
      <c r="AD812" s="23"/>
    </row>
    <row r="813" spans="1:30" s="14" customFormat="1">
      <c r="A813" s="78" t="s">
        <v>121</v>
      </c>
      <c r="B813" s="26">
        <v>680457</v>
      </c>
      <c r="C813" s="134">
        <f>ROUND(B813/12,2)</f>
        <v>56704.75</v>
      </c>
      <c r="D813" s="4"/>
      <c r="E813" s="4">
        <v>0.99729999999999996</v>
      </c>
      <c r="F813" s="4"/>
      <c r="G813" s="4"/>
      <c r="H813" s="4"/>
      <c r="I813" s="4"/>
      <c r="J813" s="4">
        <v>2.7000000000000001E-3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56"/>
      <c r="AD813" s="23"/>
    </row>
    <row r="814" spans="1:30" s="14" customFormat="1">
      <c r="A814" s="79"/>
      <c r="B814" s="27"/>
      <c r="C814" s="134"/>
      <c r="D814" s="5">
        <f t="shared" ref="D814" si="1321">$C813*D813</f>
        <v>0</v>
      </c>
      <c r="E814" s="5">
        <f t="shared" ref="E814" si="1322">$C813*E813</f>
        <v>56551.647174999998</v>
      </c>
      <c r="F814" s="5">
        <f t="shared" ref="F814:O814" si="1323">$C813*F813</f>
        <v>0</v>
      </c>
      <c r="G814" s="5">
        <f t="shared" si="1323"/>
        <v>0</v>
      </c>
      <c r="H814" s="5">
        <f t="shared" si="1323"/>
        <v>0</v>
      </c>
      <c r="I814" s="5">
        <f t="shared" si="1323"/>
        <v>0</v>
      </c>
      <c r="J814" s="5">
        <f t="shared" si="1323"/>
        <v>153.102825</v>
      </c>
      <c r="K814" s="5">
        <f t="shared" si="1323"/>
        <v>0</v>
      </c>
      <c r="L814" s="5">
        <f t="shared" si="1323"/>
        <v>0</v>
      </c>
      <c r="M814" s="5">
        <f t="shared" si="1323"/>
        <v>0</v>
      </c>
      <c r="N814" s="5">
        <f t="shared" si="1323"/>
        <v>0</v>
      </c>
      <c r="O814" s="5">
        <f t="shared" si="1323"/>
        <v>0</v>
      </c>
      <c r="P814" s="5">
        <f t="shared" ref="P814" si="1324">$C813*P813</f>
        <v>0</v>
      </c>
      <c r="Q814" s="5">
        <f t="shared" ref="Q814" si="1325">$C813*Q813</f>
        <v>0</v>
      </c>
      <c r="R814" s="5">
        <f t="shared" ref="R814:AB814" si="1326">$C813*R813</f>
        <v>0</v>
      </c>
      <c r="S814" s="5">
        <f t="shared" si="1326"/>
        <v>0</v>
      </c>
      <c r="T814" s="5">
        <f t="shared" si="1326"/>
        <v>0</v>
      </c>
      <c r="U814" s="5">
        <f t="shared" si="1326"/>
        <v>0</v>
      </c>
      <c r="V814" s="5">
        <f t="shared" si="1326"/>
        <v>0</v>
      </c>
      <c r="W814" s="5">
        <f t="shared" si="1326"/>
        <v>0</v>
      </c>
      <c r="X814" s="5">
        <f t="shared" si="1326"/>
        <v>0</v>
      </c>
      <c r="Y814" s="5">
        <f t="shared" si="1326"/>
        <v>0</v>
      </c>
      <c r="Z814" s="5">
        <f t="shared" si="1326"/>
        <v>0</v>
      </c>
      <c r="AA814" s="5">
        <f t="shared" si="1326"/>
        <v>0</v>
      </c>
      <c r="AB814" s="5">
        <f t="shared" si="1326"/>
        <v>0</v>
      </c>
      <c r="AC814" s="56"/>
      <c r="AD814" s="23"/>
    </row>
    <row r="815" spans="1:30" s="14" customFormat="1">
      <c r="A815" s="78" t="s">
        <v>122</v>
      </c>
      <c r="B815" s="26">
        <v>1209544</v>
      </c>
      <c r="C815" s="134">
        <f t="shared" si="1308"/>
        <v>100795.33</v>
      </c>
      <c r="D815" s="4"/>
      <c r="E815" s="4">
        <v>0.96689999999999998</v>
      </c>
      <c r="F815" s="4"/>
      <c r="G815" s="4"/>
      <c r="H815" s="4"/>
      <c r="I815" s="4"/>
      <c r="J815" s="4">
        <v>3.3099999999999997E-2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56"/>
      <c r="AD815" s="23"/>
    </row>
    <row r="816" spans="1:30" s="14" customFormat="1">
      <c r="A816" s="79"/>
      <c r="B816" s="27"/>
      <c r="C816" s="134"/>
      <c r="D816" s="5">
        <f t="shared" ref="D816" si="1327">$C815*D815</f>
        <v>0</v>
      </c>
      <c r="E816" s="5">
        <f t="shared" ref="E816" si="1328">$C815*E815</f>
        <v>97459.004577</v>
      </c>
      <c r="F816" s="5">
        <f t="shared" ref="F816:O816" si="1329">$C815*F815</f>
        <v>0</v>
      </c>
      <c r="G816" s="5">
        <f t="shared" si="1329"/>
        <v>0</v>
      </c>
      <c r="H816" s="5">
        <f t="shared" si="1329"/>
        <v>0</v>
      </c>
      <c r="I816" s="5">
        <f t="shared" si="1329"/>
        <v>0</v>
      </c>
      <c r="J816" s="5">
        <f t="shared" si="1329"/>
        <v>3336.3254229999998</v>
      </c>
      <c r="K816" s="5">
        <f t="shared" si="1329"/>
        <v>0</v>
      </c>
      <c r="L816" s="5">
        <f t="shared" si="1329"/>
        <v>0</v>
      </c>
      <c r="M816" s="5">
        <f t="shared" si="1329"/>
        <v>0</v>
      </c>
      <c r="N816" s="5">
        <f t="shared" si="1329"/>
        <v>0</v>
      </c>
      <c r="O816" s="5">
        <f t="shared" si="1329"/>
        <v>0</v>
      </c>
      <c r="P816" s="5">
        <f t="shared" ref="P816" si="1330">$C815*P815</f>
        <v>0</v>
      </c>
      <c r="Q816" s="5">
        <f t="shared" ref="Q816" si="1331">$C815*Q815</f>
        <v>0</v>
      </c>
      <c r="R816" s="5">
        <f t="shared" ref="R816:AB816" si="1332">$C815*R815</f>
        <v>0</v>
      </c>
      <c r="S816" s="5">
        <f t="shared" si="1332"/>
        <v>0</v>
      </c>
      <c r="T816" s="5">
        <f t="shared" si="1332"/>
        <v>0</v>
      </c>
      <c r="U816" s="5">
        <f t="shared" si="1332"/>
        <v>0</v>
      </c>
      <c r="V816" s="5">
        <f t="shared" si="1332"/>
        <v>0</v>
      </c>
      <c r="W816" s="5">
        <f t="shared" si="1332"/>
        <v>0</v>
      </c>
      <c r="X816" s="5">
        <f t="shared" si="1332"/>
        <v>0</v>
      </c>
      <c r="Y816" s="5">
        <f t="shared" si="1332"/>
        <v>0</v>
      </c>
      <c r="Z816" s="5">
        <f t="shared" si="1332"/>
        <v>0</v>
      </c>
      <c r="AA816" s="5">
        <f t="shared" si="1332"/>
        <v>0</v>
      </c>
      <c r="AB816" s="5">
        <f t="shared" si="1332"/>
        <v>0</v>
      </c>
      <c r="AC816" s="56"/>
      <c r="AD816" s="23"/>
    </row>
    <row r="817" spans="1:30" s="14" customFormat="1">
      <c r="A817" s="78" t="s">
        <v>123</v>
      </c>
      <c r="B817" s="26">
        <v>1366505</v>
      </c>
      <c r="C817" s="134">
        <f t="shared" si="1308"/>
        <v>113875.42</v>
      </c>
      <c r="D817" s="4"/>
      <c r="E817" s="4">
        <v>0.4199</v>
      </c>
      <c r="F817" s="4"/>
      <c r="G817" s="4"/>
      <c r="H817" s="4"/>
      <c r="I817" s="4">
        <v>0.58009999999999995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56"/>
      <c r="AD817" s="23"/>
    </row>
    <row r="818" spans="1:30" s="14" customFormat="1">
      <c r="A818" s="79"/>
      <c r="B818" s="27"/>
      <c r="C818" s="134"/>
      <c r="D818" s="5">
        <f t="shared" ref="D818" si="1333">$C817*D817</f>
        <v>0</v>
      </c>
      <c r="E818" s="5">
        <f t="shared" ref="E818" si="1334">$C817*E817</f>
        <v>47816.288858</v>
      </c>
      <c r="F818" s="5">
        <f t="shared" ref="F818:O818" si="1335">$C817*F817</f>
        <v>0</v>
      </c>
      <c r="G818" s="5">
        <f t="shared" si="1335"/>
        <v>0</v>
      </c>
      <c r="H818" s="5">
        <f t="shared" si="1335"/>
        <v>0</v>
      </c>
      <c r="I818" s="5">
        <f t="shared" si="1335"/>
        <v>66059.131141999998</v>
      </c>
      <c r="J818" s="5">
        <f t="shared" si="1335"/>
        <v>0</v>
      </c>
      <c r="K818" s="5">
        <f t="shared" si="1335"/>
        <v>0</v>
      </c>
      <c r="L818" s="5">
        <f t="shared" si="1335"/>
        <v>0</v>
      </c>
      <c r="M818" s="5">
        <f t="shared" si="1335"/>
        <v>0</v>
      </c>
      <c r="N818" s="5">
        <f t="shared" si="1335"/>
        <v>0</v>
      </c>
      <c r="O818" s="5">
        <f t="shared" si="1335"/>
        <v>0</v>
      </c>
      <c r="P818" s="5">
        <f t="shared" ref="P818" si="1336">$C817*P817</f>
        <v>0</v>
      </c>
      <c r="Q818" s="5">
        <f t="shared" ref="Q818" si="1337">$C817*Q817</f>
        <v>0</v>
      </c>
      <c r="R818" s="5">
        <f t="shared" ref="R818:AB818" si="1338">$C817*R817</f>
        <v>0</v>
      </c>
      <c r="S818" s="5">
        <f t="shared" si="1338"/>
        <v>0</v>
      </c>
      <c r="T818" s="5">
        <f t="shared" si="1338"/>
        <v>0</v>
      </c>
      <c r="U818" s="5">
        <f t="shared" si="1338"/>
        <v>0</v>
      </c>
      <c r="V818" s="5">
        <f t="shared" si="1338"/>
        <v>0</v>
      </c>
      <c r="W818" s="5">
        <f t="shared" si="1338"/>
        <v>0</v>
      </c>
      <c r="X818" s="5">
        <f t="shared" si="1338"/>
        <v>0</v>
      </c>
      <c r="Y818" s="5">
        <f t="shared" si="1338"/>
        <v>0</v>
      </c>
      <c r="Z818" s="5">
        <f t="shared" si="1338"/>
        <v>0</v>
      </c>
      <c r="AA818" s="5">
        <f t="shared" si="1338"/>
        <v>0</v>
      </c>
      <c r="AB818" s="5">
        <f t="shared" si="1338"/>
        <v>0</v>
      </c>
      <c r="AC818" s="56"/>
      <c r="AD818" s="23"/>
    </row>
    <row r="819" spans="1:30" s="14" customFormat="1">
      <c r="A819" s="78" t="s">
        <v>124</v>
      </c>
      <c r="B819" s="26">
        <v>790114</v>
      </c>
      <c r="C819" s="134">
        <f t="shared" si="1308"/>
        <v>65842.83</v>
      </c>
      <c r="D819" s="35">
        <v>1.6299999999999999E-2</v>
      </c>
      <c r="E819" s="35">
        <v>0.14269999999999999</v>
      </c>
      <c r="F819" s="35">
        <v>5.8900000000000001E-2</v>
      </c>
      <c r="G819" s="35">
        <v>7.6200000000000004E-2</v>
      </c>
      <c r="H819" s="35">
        <v>3.9600000000000003E-2</v>
      </c>
      <c r="I819" s="35">
        <v>0.12470000000000001</v>
      </c>
      <c r="J819" s="35">
        <v>2.0400000000000001E-2</v>
      </c>
      <c r="K819" s="35">
        <v>3.1199999999999999E-2</v>
      </c>
      <c r="L819" s="35">
        <v>1.6199999999999999E-2</v>
      </c>
      <c r="M819" s="35">
        <v>2.53E-2</v>
      </c>
      <c r="N819" s="35">
        <v>0.14849999999999999</v>
      </c>
      <c r="O819" s="35">
        <v>2.2599999999999999E-2</v>
      </c>
      <c r="P819" s="35">
        <v>0</v>
      </c>
      <c r="Q819" s="35">
        <v>3.78E-2</v>
      </c>
      <c r="R819" s="35">
        <v>1.8100000000000002E-2</v>
      </c>
      <c r="S819" s="35">
        <v>4.1000000000000003E-3</v>
      </c>
      <c r="T819" s="35">
        <v>5.04E-2</v>
      </c>
      <c r="U819" s="35">
        <v>1.7500000000000002E-2</v>
      </c>
      <c r="V819" s="35">
        <v>3.6200000000000003E-2</v>
      </c>
      <c r="W819" s="35">
        <v>4.8500000000000001E-2</v>
      </c>
      <c r="X819" s="35">
        <v>6.1600000000000002E-2</v>
      </c>
      <c r="Y819" s="35">
        <v>2.5000000000000001E-3</v>
      </c>
      <c r="Z819" s="4">
        <v>0</v>
      </c>
      <c r="AA819" s="4">
        <v>6.9999999999999999E-4</v>
      </c>
      <c r="AB819" s="4">
        <v>0</v>
      </c>
      <c r="AC819" s="56"/>
      <c r="AD819" s="23"/>
    </row>
    <row r="820" spans="1:30" s="14" customFormat="1">
      <c r="A820" s="79"/>
      <c r="B820" s="27"/>
      <c r="C820" s="134"/>
      <c r="D820" s="5">
        <f t="shared" ref="D820" si="1339">$C819*D819</f>
        <v>1073.2381289999998</v>
      </c>
      <c r="E820" s="5">
        <f t="shared" ref="E820" si="1340">$C819*E819</f>
        <v>9395.7718409999998</v>
      </c>
      <c r="F820" s="5">
        <f t="shared" ref="F820:O820" si="1341">$C819*F819</f>
        <v>3878.142687</v>
      </c>
      <c r="G820" s="5">
        <f t="shared" si="1341"/>
        <v>5017.2236460000004</v>
      </c>
      <c r="H820" s="5">
        <f t="shared" si="1341"/>
        <v>2607.3760680000005</v>
      </c>
      <c r="I820" s="5">
        <f t="shared" si="1341"/>
        <v>8210.6009009999998</v>
      </c>
      <c r="J820" s="5">
        <f t="shared" si="1341"/>
        <v>1343.1937320000002</v>
      </c>
      <c r="K820" s="5">
        <f t="shared" si="1341"/>
        <v>2054.296296</v>
      </c>
      <c r="L820" s="5">
        <f t="shared" si="1341"/>
        <v>1066.6538459999999</v>
      </c>
      <c r="M820" s="5">
        <f t="shared" si="1341"/>
        <v>1665.8235990000001</v>
      </c>
      <c r="N820" s="5">
        <f t="shared" si="1341"/>
        <v>9777.6602550000007</v>
      </c>
      <c r="O820" s="5">
        <f t="shared" si="1341"/>
        <v>1488.0479579999999</v>
      </c>
      <c r="P820" s="5">
        <f t="shared" ref="P820" si="1342">$C819*P819</f>
        <v>0</v>
      </c>
      <c r="Q820" s="5">
        <f t="shared" ref="Q820" si="1343">$C819*Q819</f>
        <v>2488.8589740000002</v>
      </c>
      <c r="R820" s="5">
        <f t="shared" ref="R820:AB820" si="1344">$C819*R819</f>
        <v>1191.7552230000001</v>
      </c>
      <c r="S820" s="5">
        <f t="shared" si="1344"/>
        <v>269.95560300000005</v>
      </c>
      <c r="T820" s="5">
        <f t="shared" si="1344"/>
        <v>3318.4786320000003</v>
      </c>
      <c r="U820" s="5">
        <f t="shared" si="1344"/>
        <v>1152.2495250000002</v>
      </c>
      <c r="V820" s="5">
        <f t="shared" si="1344"/>
        <v>2383.5104460000002</v>
      </c>
      <c r="W820" s="5">
        <f t="shared" si="1344"/>
        <v>3193.3772550000003</v>
      </c>
      <c r="X820" s="5">
        <f t="shared" si="1344"/>
        <v>4055.9183280000002</v>
      </c>
      <c r="Y820" s="5">
        <f t="shared" si="1344"/>
        <v>164.60707500000001</v>
      </c>
      <c r="Z820" s="5">
        <f t="shared" si="1344"/>
        <v>0</v>
      </c>
      <c r="AA820" s="5">
        <f t="shared" si="1344"/>
        <v>46.089981000000002</v>
      </c>
      <c r="AB820" s="5">
        <f t="shared" si="1344"/>
        <v>0</v>
      </c>
      <c r="AC820" s="56"/>
      <c r="AD820" s="23"/>
    </row>
    <row r="821" spans="1:30" s="14" customFormat="1">
      <c r="A821" s="78" t="s">
        <v>439</v>
      </c>
      <c r="B821" s="15">
        <v>790114</v>
      </c>
      <c r="C821" s="134">
        <f t="shared" si="1308"/>
        <v>65842.83</v>
      </c>
      <c r="D821" s="4"/>
      <c r="E821" s="4">
        <v>0.99070000000000003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>
        <v>9.2999999999999992E-3</v>
      </c>
      <c r="AB821" s="4"/>
      <c r="AC821" s="56"/>
      <c r="AD821" s="23"/>
    </row>
    <row r="822" spans="1:30" s="14" customFormat="1">
      <c r="A822" s="79"/>
      <c r="B822" s="9"/>
      <c r="C822" s="134"/>
      <c r="D822" s="5">
        <f t="shared" ref="D822" si="1345">$C821*D821</f>
        <v>0</v>
      </c>
      <c r="E822" s="5">
        <f t="shared" ref="E822" si="1346">$C821*E821</f>
        <v>65230.491681000007</v>
      </c>
      <c r="F822" s="5">
        <f t="shared" ref="F822:O822" si="1347">$C821*F821</f>
        <v>0</v>
      </c>
      <c r="G822" s="5">
        <f t="shared" si="1347"/>
        <v>0</v>
      </c>
      <c r="H822" s="5">
        <f t="shared" si="1347"/>
        <v>0</v>
      </c>
      <c r="I822" s="5">
        <f t="shared" si="1347"/>
        <v>0</v>
      </c>
      <c r="J822" s="5">
        <f t="shared" si="1347"/>
        <v>0</v>
      </c>
      <c r="K822" s="5">
        <f t="shared" si="1347"/>
        <v>0</v>
      </c>
      <c r="L822" s="5">
        <f t="shared" si="1347"/>
        <v>0</v>
      </c>
      <c r="M822" s="5">
        <f t="shared" si="1347"/>
        <v>0</v>
      </c>
      <c r="N822" s="5">
        <f t="shared" si="1347"/>
        <v>0</v>
      </c>
      <c r="O822" s="5">
        <f t="shared" si="1347"/>
        <v>0</v>
      </c>
      <c r="P822" s="5">
        <f t="shared" ref="P822" si="1348">$C821*P821</f>
        <v>0</v>
      </c>
      <c r="Q822" s="5">
        <f t="shared" ref="Q822" si="1349">$C821*Q821</f>
        <v>0</v>
      </c>
      <c r="R822" s="5">
        <f t="shared" ref="R822:AB822" si="1350">$C821*R821</f>
        <v>0</v>
      </c>
      <c r="S822" s="5">
        <f t="shared" si="1350"/>
        <v>0</v>
      </c>
      <c r="T822" s="5">
        <f t="shared" si="1350"/>
        <v>0</v>
      </c>
      <c r="U822" s="5">
        <f t="shared" si="1350"/>
        <v>0</v>
      </c>
      <c r="V822" s="5">
        <f t="shared" si="1350"/>
        <v>0</v>
      </c>
      <c r="W822" s="5">
        <f t="shared" si="1350"/>
        <v>0</v>
      </c>
      <c r="X822" s="5">
        <f t="shared" si="1350"/>
        <v>0</v>
      </c>
      <c r="Y822" s="5">
        <f t="shared" si="1350"/>
        <v>0</v>
      </c>
      <c r="Z822" s="5">
        <f t="shared" si="1350"/>
        <v>0</v>
      </c>
      <c r="AA822" s="5">
        <f t="shared" si="1350"/>
        <v>612.33831899999996</v>
      </c>
      <c r="AB822" s="5">
        <f t="shared" si="1350"/>
        <v>0</v>
      </c>
      <c r="AC822" s="56"/>
      <c r="AD822" s="23"/>
    </row>
    <row r="823" spans="1:30" s="14" customFormat="1">
      <c r="A823" s="78" t="s">
        <v>125</v>
      </c>
      <c r="B823" s="26">
        <v>327314.5</v>
      </c>
      <c r="C823" s="134">
        <f t="shared" si="1308"/>
        <v>27276.21</v>
      </c>
      <c r="D823" s="35">
        <v>1.6299999999999999E-2</v>
      </c>
      <c r="E823" s="35">
        <v>0.14269999999999999</v>
      </c>
      <c r="F823" s="35">
        <v>5.8900000000000001E-2</v>
      </c>
      <c r="G823" s="35">
        <v>7.6200000000000004E-2</v>
      </c>
      <c r="H823" s="35">
        <v>3.9600000000000003E-2</v>
      </c>
      <c r="I823" s="35">
        <v>0.12470000000000001</v>
      </c>
      <c r="J823" s="35">
        <v>2.0400000000000001E-2</v>
      </c>
      <c r="K823" s="35">
        <v>3.1199999999999999E-2</v>
      </c>
      <c r="L823" s="35">
        <v>1.6199999999999999E-2</v>
      </c>
      <c r="M823" s="35">
        <v>2.53E-2</v>
      </c>
      <c r="N823" s="35">
        <v>0.14849999999999999</v>
      </c>
      <c r="O823" s="35">
        <v>2.2599999999999999E-2</v>
      </c>
      <c r="P823" s="35">
        <v>0</v>
      </c>
      <c r="Q823" s="35">
        <v>3.78E-2</v>
      </c>
      <c r="R823" s="35">
        <v>1.8100000000000002E-2</v>
      </c>
      <c r="S823" s="35">
        <v>4.1000000000000003E-3</v>
      </c>
      <c r="T823" s="35">
        <v>5.04E-2</v>
      </c>
      <c r="U823" s="35">
        <v>1.7500000000000002E-2</v>
      </c>
      <c r="V823" s="35">
        <v>3.6200000000000003E-2</v>
      </c>
      <c r="W823" s="35">
        <v>4.8500000000000001E-2</v>
      </c>
      <c r="X823" s="35">
        <v>6.1600000000000002E-2</v>
      </c>
      <c r="Y823" s="35">
        <v>2.5000000000000001E-3</v>
      </c>
      <c r="Z823" s="4">
        <v>0</v>
      </c>
      <c r="AA823" s="4">
        <v>6.9999999999999999E-4</v>
      </c>
      <c r="AB823" s="4">
        <v>0</v>
      </c>
      <c r="AC823" s="56"/>
      <c r="AD823" s="23"/>
    </row>
    <row r="824" spans="1:30" s="14" customFormat="1">
      <c r="A824" s="79"/>
      <c r="B824" s="27"/>
      <c r="C824" s="134"/>
      <c r="D824" s="5">
        <f t="shared" ref="D824" si="1351">$C823*D823</f>
        <v>444.60222299999992</v>
      </c>
      <c r="E824" s="5">
        <f t="shared" ref="E824" si="1352">$C823*E823</f>
        <v>3892.3151669999997</v>
      </c>
      <c r="F824" s="5">
        <f t="shared" ref="F824:O824" si="1353">$C823*F823</f>
        <v>1606.568769</v>
      </c>
      <c r="G824" s="5">
        <f t="shared" si="1353"/>
        <v>2078.4472019999998</v>
      </c>
      <c r="H824" s="5">
        <f t="shared" si="1353"/>
        <v>1080.1379160000001</v>
      </c>
      <c r="I824" s="5">
        <f t="shared" si="1353"/>
        <v>3401.3433869999999</v>
      </c>
      <c r="J824" s="5">
        <f t="shared" si="1353"/>
        <v>556.43468400000006</v>
      </c>
      <c r="K824" s="5">
        <f t="shared" si="1353"/>
        <v>851.01775199999997</v>
      </c>
      <c r="L824" s="5">
        <f t="shared" si="1353"/>
        <v>441.87460199999998</v>
      </c>
      <c r="M824" s="5">
        <f t="shared" si="1353"/>
        <v>690.08811300000002</v>
      </c>
      <c r="N824" s="5">
        <f t="shared" si="1353"/>
        <v>4050.5171849999997</v>
      </c>
      <c r="O824" s="5">
        <f t="shared" si="1353"/>
        <v>616.44234599999993</v>
      </c>
      <c r="P824" s="5">
        <f t="shared" ref="P824" si="1354">$C823*P823</f>
        <v>0</v>
      </c>
      <c r="Q824" s="5">
        <f t="shared" ref="Q824" si="1355">$C823*Q823</f>
        <v>1031.0407379999999</v>
      </c>
      <c r="R824" s="5">
        <f t="shared" ref="R824:AB824" si="1356">$C823*R823</f>
        <v>493.69940100000002</v>
      </c>
      <c r="S824" s="5">
        <f t="shared" si="1356"/>
        <v>111.83246100000001</v>
      </c>
      <c r="T824" s="5">
        <f t="shared" si="1356"/>
        <v>1374.720984</v>
      </c>
      <c r="U824" s="5">
        <f t="shared" si="1356"/>
        <v>477.33367500000003</v>
      </c>
      <c r="V824" s="5">
        <f t="shared" si="1356"/>
        <v>987.39880200000005</v>
      </c>
      <c r="W824" s="5">
        <f t="shared" si="1356"/>
        <v>1322.8961850000001</v>
      </c>
      <c r="X824" s="5">
        <f t="shared" si="1356"/>
        <v>1680.214536</v>
      </c>
      <c r="Y824" s="5">
        <f t="shared" si="1356"/>
        <v>68.190524999999994</v>
      </c>
      <c r="Z824" s="5">
        <f t="shared" si="1356"/>
        <v>0</v>
      </c>
      <c r="AA824" s="5">
        <f t="shared" si="1356"/>
        <v>19.093346999999998</v>
      </c>
      <c r="AB824" s="5">
        <f t="shared" si="1356"/>
        <v>0</v>
      </c>
      <c r="AC824" s="56"/>
      <c r="AD824" s="23"/>
    </row>
    <row r="825" spans="1:30" s="14" customFormat="1">
      <c r="A825" s="78" t="s">
        <v>440</v>
      </c>
      <c r="B825" s="26">
        <v>327314.5</v>
      </c>
      <c r="C825" s="134">
        <f t="shared" si="1308"/>
        <v>27276.21</v>
      </c>
      <c r="D825" s="4"/>
      <c r="E825" s="4">
        <v>0.99070000000000003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>
        <v>9.2999999999999992E-3</v>
      </c>
      <c r="AB825" s="4"/>
      <c r="AC825" s="56"/>
      <c r="AD825" s="23"/>
    </row>
    <row r="826" spans="1:30" s="14" customFormat="1">
      <c r="A826" s="79"/>
      <c r="B826" s="9"/>
      <c r="C826" s="134"/>
      <c r="D826" s="5">
        <f t="shared" ref="D826" si="1357">$C825*D825</f>
        <v>0</v>
      </c>
      <c r="E826" s="5">
        <f t="shared" ref="E826" si="1358">$C825*E825</f>
        <v>27022.541247000001</v>
      </c>
      <c r="F826" s="5">
        <f t="shared" ref="F826:O826" si="1359">$C825*F825</f>
        <v>0</v>
      </c>
      <c r="G826" s="5">
        <f t="shared" si="1359"/>
        <v>0</v>
      </c>
      <c r="H826" s="5">
        <f t="shared" si="1359"/>
        <v>0</v>
      </c>
      <c r="I826" s="5">
        <f t="shared" si="1359"/>
        <v>0</v>
      </c>
      <c r="J826" s="5">
        <f t="shared" si="1359"/>
        <v>0</v>
      </c>
      <c r="K826" s="5">
        <f t="shared" si="1359"/>
        <v>0</v>
      </c>
      <c r="L826" s="5">
        <f t="shared" si="1359"/>
        <v>0</v>
      </c>
      <c r="M826" s="5">
        <f t="shared" si="1359"/>
        <v>0</v>
      </c>
      <c r="N826" s="5">
        <f t="shared" si="1359"/>
        <v>0</v>
      </c>
      <c r="O826" s="5">
        <f t="shared" si="1359"/>
        <v>0</v>
      </c>
      <c r="P826" s="5">
        <f t="shared" ref="P826" si="1360">$C825*P825</f>
        <v>0</v>
      </c>
      <c r="Q826" s="5">
        <f t="shared" ref="Q826" si="1361">$C825*Q825</f>
        <v>0</v>
      </c>
      <c r="R826" s="5">
        <f t="shared" ref="R826:AB826" si="1362">$C825*R825</f>
        <v>0</v>
      </c>
      <c r="S826" s="5">
        <f t="shared" si="1362"/>
        <v>0</v>
      </c>
      <c r="T826" s="5">
        <f t="shared" si="1362"/>
        <v>0</v>
      </c>
      <c r="U826" s="5">
        <f t="shared" si="1362"/>
        <v>0</v>
      </c>
      <c r="V826" s="5">
        <f t="shared" si="1362"/>
        <v>0</v>
      </c>
      <c r="W826" s="5">
        <f t="shared" si="1362"/>
        <v>0</v>
      </c>
      <c r="X826" s="5">
        <f t="shared" si="1362"/>
        <v>0</v>
      </c>
      <c r="Y826" s="5">
        <f t="shared" si="1362"/>
        <v>0</v>
      </c>
      <c r="Z826" s="5">
        <f t="shared" si="1362"/>
        <v>0</v>
      </c>
      <c r="AA826" s="5">
        <f t="shared" si="1362"/>
        <v>253.66875299999998</v>
      </c>
      <c r="AB826" s="5">
        <f t="shared" si="1362"/>
        <v>0</v>
      </c>
      <c r="AC826" s="56"/>
      <c r="AD826" s="23"/>
    </row>
    <row r="827" spans="1:30" s="14" customFormat="1">
      <c r="A827" s="84" t="s">
        <v>160</v>
      </c>
      <c r="B827" s="26">
        <v>1740626</v>
      </c>
      <c r="C827" s="134">
        <f>ROUND(B827/12,2)</f>
        <v>145052.17000000001</v>
      </c>
      <c r="D827" s="6"/>
      <c r="E827" s="17">
        <v>0.96009999999999995</v>
      </c>
      <c r="F827" s="17">
        <v>6.1999999999999998E-3</v>
      </c>
      <c r="G827" s="6"/>
      <c r="H827" s="6"/>
      <c r="I827" s="17">
        <v>1.9E-3</v>
      </c>
      <c r="J827" s="17">
        <v>4.4000000000000003E-3</v>
      </c>
      <c r="K827" s="6"/>
      <c r="L827" s="17">
        <v>1.2999999999999999E-3</v>
      </c>
      <c r="M827" s="6"/>
      <c r="N827" s="6"/>
      <c r="O827" s="6"/>
      <c r="P827" s="6"/>
      <c r="Q827" s="6"/>
      <c r="R827" s="6"/>
      <c r="S827" s="6"/>
      <c r="T827" s="6"/>
      <c r="U827" s="17">
        <v>2.6100000000000002E-2</v>
      </c>
      <c r="V827" s="6"/>
      <c r="W827" s="6"/>
      <c r="X827" s="6"/>
      <c r="Y827" s="6"/>
      <c r="Z827" s="6"/>
      <c r="AA827" s="6"/>
      <c r="AB827" s="6"/>
      <c r="AC827" s="56"/>
      <c r="AD827" s="23"/>
    </row>
    <row r="828" spans="1:30" s="14" customFormat="1">
      <c r="A828" s="84"/>
      <c r="B828" s="27"/>
      <c r="C828" s="134"/>
      <c r="D828" s="6">
        <f t="shared" ref="D828" si="1363">$C827*D827</f>
        <v>0</v>
      </c>
      <c r="E828" s="6">
        <f t="shared" ref="E828" si="1364">$C827*E827</f>
        <v>139264.58841699999</v>
      </c>
      <c r="F828" s="6">
        <f t="shared" ref="F828:O828" si="1365">$C827*F827</f>
        <v>899.32345400000008</v>
      </c>
      <c r="G828" s="6">
        <f t="shared" si="1365"/>
        <v>0</v>
      </c>
      <c r="H828" s="6">
        <f t="shared" si="1365"/>
        <v>0</v>
      </c>
      <c r="I828" s="6">
        <f t="shared" si="1365"/>
        <v>275.59912300000002</v>
      </c>
      <c r="J828" s="6">
        <f t="shared" si="1365"/>
        <v>638.22954800000014</v>
      </c>
      <c r="K828" s="6">
        <f t="shared" si="1365"/>
        <v>0</v>
      </c>
      <c r="L828" s="6">
        <f t="shared" si="1365"/>
        <v>188.56782100000001</v>
      </c>
      <c r="M828" s="6">
        <f t="shared" si="1365"/>
        <v>0</v>
      </c>
      <c r="N828" s="6">
        <f t="shared" si="1365"/>
        <v>0</v>
      </c>
      <c r="O828" s="6">
        <f t="shared" si="1365"/>
        <v>0</v>
      </c>
      <c r="P828" s="6">
        <f t="shared" ref="P828" si="1366">$C827*P827</f>
        <v>0</v>
      </c>
      <c r="Q828" s="6">
        <f t="shared" ref="Q828" si="1367">$C827*Q827</f>
        <v>0</v>
      </c>
      <c r="R828" s="6">
        <f t="shared" ref="R828:AB828" si="1368">$C827*R827</f>
        <v>0</v>
      </c>
      <c r="S828" s="6">
        <f t="shared" si="1368"/>
        <v>0</v>
      </c>
      <c r="T828" s="6">
        <f t="shared" si="1368"/>
        <v>0</v>
      </c>
      <c r="U828" s="6">
        <f t="shared" si="1368"/>
        <v>3785.8616370000004</v>
      </c>
      <c r="V828" s="6">
        <f t="shared" si="1368"/>
        <v>0</v>
      </c>
      <c r="W828" s="6">
        <f t="shared" si="1368"/>
        <v>0</v>
      </c>
      <c r="X828" s="6">
        <f t="shared" si="1368"/>
        <v>0</v>
      </c>
      <c r="Y828" s="6">
        <f t="shared" si="1368"/>
        <v>0</v>
      </c>
      <c r="Z828" s="6">
        <f t="shared" si="1368"/>
        <v>0</v>
      </c>
      <c r="AA828" s="6">
        <f t="shared" si="1368"/>
        <v>0</v>
      </c>
      <c r="AB828" s="6">
        <f t="shared" si="1368"/>
        <v>0</v>
      </c>
      <c r="AC828" s="56"/>
      <c r="AD828" s="23"/>
    </row>
    <row r="829" spans="1:30" s="14" customFormat="1">
      <c r="A829" s="85" t="s">
        <v>161</v>
      </c>
      <c r="B829" s="26">
        <v>270883</v>
      </c>
      <c r="C829" s="134">
        <f t="shared" si="1308"/>
        <v>22573.58</v>
      </c>
      <c r="D829" s="30"/>
      <c r="E829" s="7">
        <v>0.96009999999999995</v>
      </c>
      <c r="F829" s="7">
        <v>6.1999999999999998E-3</v>
      </c>
      <c r="G829" s="30"/>
      <c r="H829" s="30"/>
      <c r="I829" s="7">
        <v>1.9E-3</v>
      </c>
      <c r="J829" s="7">
        <v>4.4000000000000003E-3</v>
      </c>
      <c r="K829" s="30"/>
      <c r="L829" s="7">
        <v>1.2999999999999999E-3</v>
      </c>
      <c r="M829" s="30"/>
      <c r="N829" s="30"/>
      <c r="O829" s="30"/>
      <c r="P829" s="30"/>
      <c r="Q829" s="30"/>
      <c r="R829" s="30"/>
      <c r="S829" s="30"/>
      <c r="T829" s="30"/>
      <c r="U829" s="7">
        <v>2.6100000000000002E-2</v>
      </c>
      <c r="V829" s="30"/>
      <c r="W829" s="30"/>
      <c r="X829" s="30"/>
      <c r="Y829" s="30"/>
      <c r="Z829" s="30"/>
      <c r="AA829" s="30"/>
      <c r="AB829" s="30"/>
      <c r="AC829" s="56"/>
      <c r="AD829" s="23"/>
    </row>
    <row r="830" spans="1:30" s="14" customFormat="1">
      <c r="A830" s="84"/>
      <c r="B830" s="27"/>
      <c r="C830" s="134"/>
      <c r="D830" s="6">
        <f t="shared" ref="D830" si="1369">$C829*D829</f>
        <v>0</v>
      </c>
      <c r="E830" s="6">
        <f t="shared" ref="E830" si="1370">$C829*E829</f>
        <v>21672.894157999999</v>
      </c>
      <c r="F830" s="6">
        <f t="shared" ref="F830:O830" si="1371">$C829*F829</f>
        <v>139.95619600000001</v>
      </c>
      <c r="G830" s="6">
        <f t="shared" si="1371"/>
        <v>0</v>
      </c>
      <c r="H830" s="6">
        <f t="shared" si="1371"/>
        <v>0</v>
      </c>
      <c r="I830" s="6">
        <f t="shared" si="1371"/>
        <v>42.889802000000003</v>
      </c>
      <c r="J830" s="6">
        <f t="shared" si="1371"/>
        <v>99.323752000000013</v>
      </c>
      <c r="K830" s="6">
        <f t="shared" si="1371"/>
        <v>0</v>
      </c>
      <c r="L830" s="6">
        <f t="shared" si="1371"/>
        <v>29.345654</v>
      </c>
      <c r="M830" s="6">
        <f t="shared" si="1371"/>
        <v>0</v>
      </c>
      <c r="N830" s="6">
        <f t="shared" si="1371"/>
        <v>0</v>
      </c>
      <c r="O830" s="6">
        <f t="shared" si="1371"/>
        <v>0</v>
      </c>
      <c r="P830" s="6">
        <f t="shared" ref="P830" si="1372">$C829*P829</f>
        <v>0</v>
      </c>
      <c r="Q830" s="6">
        <f t="shared" ref="Q830" si="1373">$C829*Q829</f>
        <v>0</v>
      </c>
      <c r="R830" s="6">
        <f t="shared" ref="R830:AB830" si="1374">$C829*R829</f>
        <v>0</v>
      </c>
      <c r="S830" s="6">
        <f t="shared" si="1374"/>
        <v>0</v>
      </c>
      <c r="T830" s="6">
        <f t="shared" si="1374"/>
        <v>0</v>
      </c>
      <c r="U830" s="6">
        <f t="shared" si="1374"/>
        <v>589.1704380000001</v>
      </c>
      <c r="V830" s="6">
        <f t="shared" si="1374"/>
        <v>0</v>
      </c>
      <c r="W830" s="6">
        <f t="shared" si="1374"/>
        <v>0</v>
      </c>
      <c r="X830" s="6">
        <f t="shared" si="1374"/>
        <v>0</v>
      </c>
      <c r="Y830" s="6">
        <f t="shared" si="1374"/>
        <v>0</v>
      </c>
      <c r="Z830" s="6">
        <f t="shared" si="1374"/>
        <v>0</v>
      </c>
      <c r="AA830" s="6">
        <f t="shared" si="1374"/>
        <v>0</v>
      </c>
      <c r="AB830" s="6">
        <f t="shared" si="1374"/>
        <v>0</v>
      </c>
      <c r="AC830" s="56"/>
      <c r="AD830" s="23"/>
    </row>
    <row r="831" spans="1:30" s="14" customFormat="1">
      <c r="A831" s="78" t="s">
        <v>162</v>
      </c>
      <c r="B831" s="26">
        <v>1019183.5</v>
      </c>
      <c r="C831" s="134">
        <f t="shared" si="1308"/>
        <v>84931.96</v>
      </c>
      <c r="D831" s="35">
        <v>1.6299999999999999E-2</v>
      </c>
      <c r="E831" s="35">
        <v>0.14269999999999999</v>
      </c>
      <c r="F831" s="35">
        <v>5.8900000000000001E-2</v>
      </c>
      <c r="G831" s="35">
        <v>7.6200000000000004E-2</v>
      </c>
      <c r="H831" s="35">
        <v>3.9600000000000003E-2</v>
      </c>
      <c r="I831" s="35">
        <v>0.12470000000000001</v>
      </c>
      <c r="J831" s="35">
        <v>2.0400000000000001E-2</v>
      </c>
      <c r="K831" s="35">
        <v>3.1199999999999999E-2</v>
      </c>
      <c r="L831" s="35">
        <v>1.6199999999999999E-2</v>
      </c>
      <c r="M831" s="35">
        <v>2.53E-2</v>
      </c>
      <c r="N831" s="35">
        <v>0.14849999999999999</v>
      </c>
      <c r="O831" s="35">
        <v>2.2599999999999999E-2</v>
      </c>
      <c r="P831" s="35">
        <v>0</v>
      </c>
      <c r="Q831" s="35">
        <v>3.78E-2</v>
      </c>
      <c r="R831" s="35">
        <v>1.8100000000000002E-2</v>
      </c>
      <c r="S831" s="35">
        <v>4.1000000000000003E-3</v>
      </c>
      <c r="T831" s="35">
        <v>5.04E-2</v>
      </c>
      <c r="U831" s="35">
        <v>1.7500000000000002E-2</v>
      </c>
      <c r="V831" s="35">
        <v>3.6200000000000003E-2</v>
      </c>
      <c r="W831" s="35">
        <v>4.8500000000000001E-2</v>
      </c>
      <c r="X831" s="35">
        <v>6.1600000000000002E-2</v>
      </c>
      <c r="Y831" s="35">
        <v>2.5000000000000001E-3</v>
      </c>
      <c r="Z831" s="4">
        <v>0</v>
      </c>
      <c r="AA831" s="4">
        <v>6.9999999999999999E-4</v>
      </c>
      <c r="AB831" s="4">
        <v>0</v>
      </c>
      <c r="AC831" s="56"/>
      <c r="AD831" s="23"/>
    </row>
    <row r="832" spans="1:30" s="14" customFormat="1">
      <c r="A832" s="79"/>
      <c r="B832" s="27"/>
      <c r="C832" s="134"/>
      <c r="D832" s="5">
        <f t="shared" ref="D832" si="1375">$C831*D831</f>
        <v>1384.390948</v>
      </c>
      <c r="E832" s="5">
        <f t="shared" ref="E832" si="1376">$C831*E831</f>
        <v>12119.790692</v>
      </c>
      <c r="F832" s="5">
        <f t="shared" ref="F832:O832" si="1377">$C831*F831</f>
        <v>5002.4924440000004</v>
      </c>
      <c r="G832" s="5">
        <f t="shared" si="1377"/>
        <v>6471.8153520000005</v>
      </c>
      <c r="H832" s="5">
        <f t="shared" si="1377"/>
        <v>3363.3056160000006</v>
      </c>
      <c r="I832" s="5">
        <f t="shared" si="1377"/>
        <v>10591.015412000001</v>
      </c>
      <c r="J832" s="5">
        <f t="shared" si="1377"/>
        <v>1732.6119840000003</v>
      </c>
      <c r="K832" s="5">
        <f t="shared" si="1377"/>
        <v>2649.877152</v>
      </c>
      <c r="L832" s="5">
        <f t="shared" si="1377"/>
        <v>1375.8977520000001</v>
      </c>
      <c r="M832" s="5">
        <f t="shared" si="1377"/>
        <v>2148.7785880000001</v>
      </c>
      <c r="N832" s="5">
        <f t="shared" si="1377"/>
        <v>12612.396060000001</v>
      </c>
      <c r="O832" s="5">
        <f t="shared" si="1377"/>
        <v>1919.4622959999999</v>
      </c>
      <c r="P832" s="5">
        <f t="shared" ref="P832" si="1378">$C831*P831</f>
        <v>0</v>
      </c>
      <c r="Q832" s="5">
        <f t="shared" ref="Q832" si="1379">$C831*Q831</f>
        <v>3210.4280880000001</v>
      </c>
      <c r="R832" s="5">
        <f t="shared" ref="R832:AB832" si="1380">$C831*R831</f>
        <v>1537.2684760000002</v>
      </c>
      <c r="S832" s="5">
        <f t="shared" si="1380"/>
        <v>348.22103600000008</v>
      </c>
      <c r="T832" s="5">
        <f t="shared" si="1380"/>
        <v>4280.5707840000005</v>
      </c>
      <c r="U832" s="5">
        <f t="shared" si="1380"/>
        <v>1486.3093000000003</v>
      </c>
      <c r="V832" s="5">
        <f t="shared" si="1380"/>
        <v>3074.5369520000004</v>
      </c>
      <c r="W832" s="5">
        <f t="shared" si="1380"/>
        <v>4119.2000600000001</v>
      </c>
      <c r="X832" s="5">
        <f t="shared" si="1380"/>
        <v>5231.8087360000009</v>
      </c>
      <c r="Y832" s="5">
        <f t="shared" si="1380"/>
        <v>212.32990000000001</v>
      </c>
      <c r="Z832" s="5">
        <f t="shared" si="1380"/>
        <v>0</v>
      </c>
      <c r="AA832" s="5">
        <f t="shared" si="1380"/>
        <v>59.452372000000004</v>
      </c>
      <c r="AB832" s="5">
        <f t="shared" si="1380"/>
        <v>0</v>
      </c>
      <c r="AC832" s="56"/>
      <c r="AD832" s="23"/>
    </row>
    <row r="833" spans="1:30" s="14" customFormat="1">
      <c r="A833" s="78" t="s">
        <v>441</v>
      </c>
      <c r="B833" s="26">
        <v>1019183.5</v>
      </c>
      <c r="C833" s="134">
        <f t="shared" si="1308"/>
        <v>84931.96</v>
      </c>
      <c r="D833" s="4"/>
      <c r="E833" s="4">
        <v>0.99070000000000003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>
        <v>9.2999999999999992E-3</v>
      </c>
      <c r="AB833" s="4"/>
      <c r="AC833" s="56"/>
      <c r="AD833" s="23"/>
    </row>
    <row r="834" spans="1:30" s="14" customFormat="1">
      <c r="A834" s="79"/>
      <c r="B834" s="9"/>
      <c r="C834" s="134"/>
      <c r="D834" s="5">
        <f t="shared" ref="D834" si="1381">$C833*D833</f>
        <v>0</v>
      </c>
      <c r="E834" s="5">
        <f t="shared" ref="E834" si="1382">$C833*E833</f>
        <v>84142.092772000004</v>
      </c>
      <c r="F834" s="5">
        <f t="shared" ref="F834:O834" si="1383">$C833*F833</f>
        <v>0</v>
      </c>
      <c r="G834" s="5">
        <f t="shared" si="1383"/>
        <v>0</v>
      </c>
      <c r="H834" s="5">
        <f t="shared" si="1383"/>
        <v>0</v>
      </c>
      <c r="I834" s="5">
        <f t="shared" si="1383"/>
        <v>0</v>
      </c>
      <c r="J834" s="5">
        <f t="shared" si="1383"/>
        <v>0</v>
      </c>
      <c r="K834" s="5">
        <f t="shared" si="1383"/>
        <v>0</v>
      </c>
      <c r="L834" s="5">
        <f t="shared" si="1383"/>
        <v>0</v>
      </c>
      <c r="M834" s="5">
        <f t="shared" si="1383"/>
        <v>0</v>
      </c>
      <c r="N834" s="5">
        <f t="shared" si="1383"/>
        <v>0</v>
      </c>
      <c r="O834" s="5">
        <f t="shared" si="1383"/>
        <v>0</v>
      </c>
      <c r="P834" s="5">
        <f t="shared" ref="P834" si="1384">$C833*P833</f>
        <v>0</v>
      </c>
      <c r="Q834" s="5">
        <f t="shared" ref="Q834" si="1385">$C833*Q833</f>
        <v>0</v>
      </c>
      <c r="R834" s="5">
        <f t="shared" ref="R834:AB834" si="1386">$C833*R833</f>
        <v>0</v>
      </c>
      <c r="S834" s="5">
        <f t="shared" si="1386"/>
        <v>0</v>
      </c>
      <c r="T834" s="5">
        <f t="shared" si="1386"/>
        <v>0</v>
      </c>
      <c r="U834" s="5">
        <f t="shared" si="1386"/>
        <v>0</v>
      </c>
      <c r="V834" s="5">
        <f t="shared" si="1386"/>
        <v>0</v>
      </c>
      <c r="W834" s="5">
        <f t="shared" si="1386"/>
        <v>0</v>
      </c>
      <c r="X834" s="5">
        <f t="shared" si="1386"/>
        <v>0</v>
      </c>
      <c r="Y834" s="5">
        <f t="shared" si="1386"/>
        <v>0</v>
      </c>
      <c r="Z834" s="5">
        <f t="shared" si="1386"/>
        <v>0</v>
      </c>
      <c r="AA834" s="5">
        <f t="shared" si="1386"/>
        <v>789.86722799999995</v>
      </c>
      <c r="AB834" s="5">
        <f t="shared" si="1386"/>
        <v>0</v>
      </c>
      <c r="AC834" s="56"/>
      <c r="AD834" s="23"/>
    </row>
    <row r="835" spans="1:30" s="14" customFormat="1">
      <c r="A835" s="85" t="s">
        <v>163</v>
      </c>
      <c r="B835" s="26">
        <v>238486</v>
      </c>
      <c r="C835" s="134">
        <f t="shared" si="1308"/>
        <v>19873.830000000002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">
        <v>0.753</v>
      </c>
      <c r="O835" s="30"/>
      <c r="P835" s="30"/>
      <c r="Q835" s="30"/>
      <c r="R835" s="30"/>
      <c r="S835" s="30"/>
      <c r="T835" s="30"/>
      <c r="U835" s="30"/>
      <c r="V835" s="7">
        <v>0.247</v>
      </c>
      <c r="W835" s="30"/>
      <c r="X835" s="30"/>
      <c r="Y835" s="30"/>
      <c r="Z835" s="30"/>
      <c r="AA835" s="30"/>
      <c r="AB835" s="30"/>
      <c r="AC835" s="56"/>
      <c r="AD835" s="23"/>
    </row>
    <row r="836" spans="1:30" s="14" customFormat="1">
      <c r="A836" s="84"/>
      <c r="B836" s="27"/>
      <c r="C836" s="134"/>
      <c r="D836" s="6">
        <f t="shared" ref="D836" si="1387">$C835*D835</f>
        <v>0</v>
      </c>
      <c r="E836" s="6">
        <f t="shared" ref="E836" si="1388">$C835*E835</f>
        <v>0</v>
      </c>
      <c r="F836" s="6">
        <f t="shared" ref="F836:O836" si="1389">$C835*F835</f>
        <v>0</v>
      </c>
      <c r="G836" s="6">
        <f t="shared" si="1389"/>
        <v>0</v>
      </c>
      <c r="H836" s="6">
        <f t="shared" si="1389"/>
        <v>0</v>
      </c>
      <c r="I836" s="6">
        <f t="shared" si="1389"/>
        <v>0</v>
      </c>
      <c r="J836" s="6">
        <f t="shared" si="1389"/>
        <v>0</v>
      </c>
      <c r="K836" s="6">
        <f t="shared" si="1389"/>
        <v>0</v>
      </c>
      <c r="L836" s="6">
        <f t="shared" si="1389"/>
        <v>0</v>
      </c>
      <c r="M836" s="6">
        <f t="shared" si="1389"/>
        <v>0</v>
      </c>
      <c r="N836" s="6">
        <f t="shared" si="1389"/>
        <v>14964.993990000001</v>
      </c>
      <c r="O836" s="6">
        <f t="shared" si="1389"/>
        <v>0</v>
      </c>
      <c r="P836" s="6">
        <f t="shared" ref="P836" si="1390">$C835*P835</f>
        <v>0</v>
      </c>
      <c r="Q836" s="6">
        <f t="shared" ref="Q836" si="1391">$C835*Q835</f>
        <v>0</v>
      </c>
      <c r="R836" s="6">
        <f t="shared" ref="R836:AB836" si="1392">$C835*R835</f>
        <v>0</v>
      </c>
      <c r="S836" s="6">
        <f t="shared" si="1392"/>
        <v>0</v>
      </c>
      <c r="T836" s="6">
        <f t="shared" si="1392"/>
        <v>0</v>
      </c>
      <c r="U836" s="6">
        <f t="shared" si="1392"/>
        <v>0</v>
      </c>
      <c r="V836" s="6">
        <f t="shared" si="1392"/>
        <v>4908.83601</v>
      </c>
      <c r="W836" s="6">
        <f t="shared" si="1392"/>
        <v>0</v>
      </c>
      <c r="X836" s="6">
        <f t="shared" si="1392"/>
        <v>0</v>
      </c>
      <c r="Y836" s="6">
        <f t="shared" si="1392"/>
        <v>0</v>
      </c>
      <c r="Z836" s="6">
        <f t="shared" si="1392"/>
        <v>0</v>
      </c>
      <c r="AA836" s="6">
        <f t="shared" si="1392"/>
        <v>0</v>
      </c>
      <c r="AB836" s="6">
        <f t="shared" si="1392"/>
        <v>0</v>
      </c>
      <c r="AC836" s="56"/>
      <c r="AD836" s="23"/>
    </row>
    <row r="837" spans="1:30" s="14" customFormat="1">
      <c r="A837" s="85" t="s">
        <v>165</v>
      </c>
      <c r="B837" s="26">
        <v>283797</v>
      </c>
      <c r="C837" s="134">
        <f t="shared" si="1308"/>
        <v>23649.75</v>
      </c>
      <c r="D837" s="30"/>
      <c r="E837" s="7">
        <v>0.87219999999999998</v>
      </c>
      <c r="F837" s="7">
        <v>8.2199999999999995E-2</v>
      </c>
      <c r="G837" s="7">
        <v>3.5200000000000002E-2</v>
      </c>
      <c r="H837" s="30"/>
      <c r="I837" s="30"/>
      <c r="J837" s="30"/>
      <c r="K837" s="30"/>
      <c r="L837" s="7">
        <v>1.04E-2</v>
      </c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56"/>
      <c r="AD837" s="23"/>
    </row>
    <row r="838" spans="1:30" s="14" customFormat="1">
      <c r="A838" s="84"/>
      <c r="B838" s="27"/>
      <c r="C838" s="134"/>
      <c r="D838" s="6">
        <f t="shared" ref="D838" si="1393">$C837*D837</f>
        <v>0</v>
      </c>
      <c r="E838" s="6">
        <f t="shared" ref="E838" si="1394">$C837*E837</f>
        <v>20627.311949999999</v>
      </c>
      <c r="F838" s="6">
        <f t="shared" ref="F838:O838" si="1395">$C837*F837</f>
        <v>1944.0094499999998</v>
      </c>
      <c r="G838" s="6">
        <f t="shared" si="1395"/>
        <v>832.47120000000007</v>
      </c>
      <c r="H838" s="6">
        <f t="shared" si="1395"/>
        <v>0</v>
      </c>
      <c r="I838" s="6">
        <f t="shared" si="1395"/>
        <v>0</v>
      </c>
      <c r="J838" s="6">
        <f t="shared" si="1395"/>
        <v>0</v>
      </c>
      <c r="K838" s="6">
        <f t="shared" si="1395"/>
        <v>0</v>
      </c>
      <c r="L838" s="6">
        <f t="shared" si="1395"/>
        <v>245.95739999999998</v>
      </c>
      <c r="M838" s="6">
        <f t="shared" si="1395"/>
        <v>0</v>
      </c>
      <c r="N838" s="6">
        <f t="shared" si="1395"/>
        <v>0</v>
      </c>
      <c r="O838" s="6">
        <f t="shared" si="1395"/>
        <v>0</v>
      </c>
      <c r="P838" s="6">
        <f t="shared" ref="P838" si="1396">$C837*P837</f>
        <v>0</v>
      </c>
      <c r="Q838" s="6">
        <f t="shared" ref="Q838" si="1397">$C837*Q837</f>
        <v>0</v>
      </c>
      <c r="R838" s="6">
        <f t="shared" ref="R838:AB838" si="1398">$C837*R837</f>
        <v>0</v>
      </c>
      <c r="S838" s="6">
        <f t="shared" si="1398"/>
        <v>0</v>
      </c>
      <c r="T838" s="6">
        <f t="shared" si="1398"/>
        <v>0</v>
      </c>
      <c r="U838" s="6">
        <f t="shared" si="1398"/>
        <v>0</v>
      </c>
      <c r="V838" s="6">
        <f t="shared" si="1398"/>
        <v>0</v>
      </c>
      <c r="W838" s="6">
        <f t="shared" si="1398"/>
        <v>0</v>
      </c>
      <c r="X838" s="6">
        <f t="shared" si="1398"/>
        <v>0</v>
      </c>
      <c r="Y838" s="6">
        <f t="shared" si="1398"/>
        <v>0</v>
      </c>
      <c r="Z838" s="6">
        <f t="shared" si="1398"/>
        <v>0</v>
      </c>
      <c r="AA838" s="6">
        <f t="shared" si="1398"/>
        <v>0</v>
      </c>
      <c r="AB838" s="6">
        <f t="shared" si="1398"/>
        <v>0</v>
      </c>
      <c r="AC838" s="56"/>
      <c r="AD838" s="23"/>
    </row>
    <row r="839" spans="1:30" s="14" customFormat="1">
      <c r="A839" s="85" t="s">
        <v>166</v>
      </c>
      <c r="B839" s="26">
        <v>666824</v>
      </c>
      <c r="C839" s="134">
        <f t="shared" si="1308"/>
        <v>55568.67</v>
      </c>
      <c r="D839" s="30"/>
      <c r="E839" s="7">
        <v>0.92490000000000006</v>
      </c>
      <c r="F839" s="30"/>
      <c r="G839" s="30"/>
      <c r="H839" s="30"/>
      <c r="I839" s="30"/>
      <c r="J839" s="7">
        <v>7.51E-2</v>
      </c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56"/>
      <c r="AD839" s="23"/>
    </row>
    <row r="840" spans="1:30" s="14" customFormat="1">
      <c r="A840" s="84"/>
      <c r="B840" s="27"/>
      <c r="C840" s="134"/>
      <c r="D840" s="6">
        <f t="shared" ref="D840" si="1399">$C839*D839</f>
        <v>0</v>
      </c>
      <c r="E840" s="6">
        <f t="shared" ref="E840" si="1400">$C839*E839</f>
        <v>51395.462883</v>
      </c>
      <c r="F840" s="6">
        <f t="shared" ref="F840:O840" si="1401">$C839*F839</f>
        <v>0</v>
      </c>
      <c r="G840" s="6">
        <f t="shared" si="1401"/>
        <v>0</v>
      </c>
      <c r="H840" s="6">
        <f t="shared" si="1401"/>
        <v>0</v>
      </c>
      <c r="I840" s="6">
        <f t="shared" si="1401"/>
        <v>0</v>
      </c>
      <c r="J840" s="6">
        <f t="shared" si="1401"/>
        <v>4173.2071169999999</v>
      </c>
      <c r="K840" s="6">
        <f t="shared" si="1401"/>
        <v>0</v>
      </c>
      <c r="L840" s="6">
        <f t="shared" si="1401"/>
        <v>0</v>
      </c>
      <c r="M840" s="6">
        <f t="shared" si="1401"/>
        <v>0</v>
      </c>
      <c r="N840" s="6">
        <f t="shared" si="1401"/>
        <v>0</v>
      </c>
      <c r="O840" s="6">
        <f t="shared" si="1401"/>
        <v>0</v>
      </c>
      <c r="P840" s="6">
        <f t="shared" ref="P840" si="1402">$C839*P839</f>
        <v>0</v>
      </c>
      <c r="Q840" s="6">
        <f t="shared" ref="Q840" si="1403">$C839*Q839</f>
        <v>0</v>
      </c>
      <c r="R840" s="6">
        <f t="shared" ref="R840:AB840" si="1404">$C839*R839</f>
        <v>0</v>
      </c>
      <c r="S840" s="6">
        <f t="shared" si="1404"/>
        <v>0</v>
      </c>
      <c r="T840" s="6">
        <f t="shared" si="1404"/>
        <v>0</v>
      </c>
      <c r="U840" s="6">
        <f t="shared" si="1404"/>
        <v>0</v>
      </c>
      <c r="V840" s="6">
        <f t="shared" si="1404"/>
        <v>0</v>
      </c>
      <c r="W840" s="6">
        <f t="shared" si="1404"/>
        <v>0</v>
      </c>
      <c r="X840" s="6">
        <f t="shared" si="1404"/>
        <v>0</v>
      </c>
      <c r="Y840" s="6">
        <f t="shared" si="1404"/>
        <v>0</v>
      </c>
      <c r="Z840" s="6">
        <f t="shared" si="1404"/>
        <v>0</v>
      </c>
      <c r="AA840" s="6">
        <f t="shared" si="1404"/>
        <v>0</v>
      </c>
      <c r="AB840" s="6">
        <f t="shared" si="1404"/>
        <v>0</v>
      </c>
      <c r="AC840" s="56"/>
      <c r="AD840" s="23"/>
    </row>
    <row r="841" spans="1:30" s="14" customFormat="1">
      <c r="A841" s="85" t="s">
        <v>167</v>
      </c>
      <c r="B841" s="26">
        <v>518668</v>
      </c>
      <c r="C841" s="134">
        <f t="shared" si="1308"/>
        <v>43222.33</v>
      </c>
      <c r="D841" s="30"/>
      <c r="E841" s="7">
        <v>0.96009999999999995</v>
      </c>
      <c r="F841" s="7">
        <v>6.1999999999999998E-3</v>
      </c>
      <c r="G841" s="30"/>
      <c r="H841" s="30"/>
      <c r="I841" s="7">
        <v>1.9E-3</v>
      </c>
      <c r="J841" s="7">
        <v>4.4000000000000003E-3</v>
      </c>
      <c r="K841" s="30"/>
      <c r="L841" s="7">
        <v>1.2999999999999999E-3</v>
      </c>
      <c r="M841" s="30"/>
      <c r="N841" s="30"/>
      <c r="O841" s="30"/>
      <c r="P841" s="30"/>
      <c r="Q841" s="30"/>
      <c r="R841" s="30"/>
      <c r="S841" s="30"/>
      <c r="T841" s="30"/>
      <c r="U841" s="7">
        <v>2.6100000000000002E-2</v>
      </c>
      <c r="V841" s="30"/>
      <c r="W841" s="30"/>
      <c r="X841" s="30"/>
      <c r="Y841" s="30"/>
      <c r="Z841" s="30"/>
      <c r="AA841" s="30"/>
      <c r="AB841" s="30"/>
      <c r="AC841" s="56"/>
      <c r="AD841" s="23"/>
    </row>
    <row r="842" spans="1:30" s="14" customFormat="1">
      <c r="A842" s="84"/>
      <c r="B842" s="27"/>
      <c r="C842" s="134"/>
      <c r="D842" s="6">
        <f t="shared" ref="D842" si="1405">$C841*D841</f>
        <v>0</v>
      </c>
      <c r="E842" s="6">
        <f t="shared" ref="E842" si="1406">$C841*E841</f>
        <v>41497.759033000002</v>
      </c>
      <c r="F842" s="6">
        <f t="shared" ref="F842:O842" si="1407">$C841*F841</f>
        <v>267.97844600000002</v>
      </c>
      <c r="G842" s="6">
        <f t="shared" si="1407"/>
        <v>0</v>
      </c>
      <c r="H842" s="6">
        <f t="shared" si="1407"/>
        <v>0</v>
      </c>
      <c r="I842" s="6">
        <f t="shared" si="1407"/>
        <v>82.122427000000002</v>
      </c>
      <c r="J842" s="6">
        <f t="shared" si="1407"/>
        <v>190.17825200000001</v>
      </c>
      <c r="K842" s="6">
        <f t="shared" si="1407"/>
        <v>0</v>
      </c>
      <c r="L842" s="6">
        <f t="shared" si="1407"/>
        <v>56.189028999999998</v>
      </c>
      <c r="M842" s="6">
        <f t="shared" si="1407"/>
        <v>0</v>
      </c>
      <c r="N842" s="6">
        <f t="shared" si="1407"/>
        <v>0</v>
      </c>
      <c r="O842" s="6">
        <f t="shared" si="1407"/>
        <v>0</v>
      </c>
      <c r="P842" s="6">
        <f t="shared" ref="P842" si="1408">$C841*P841</f>
        <v>0</v>
      </c>
      <c r="Q842" s="6">
        <f t="shared" ref="Q842" si="1409">$C841*Q841</f>
        <v>0</v>
      </c>
      <c r="R842" s="6">
        <f t="shared" ref="R842:AB842" si="1410">$C841*R841</f>
        <v>0</v>
      </c>
      <c r="S842" s="6">
        <f t="shared" si="1410"/>
        <v>0</v>
      </c>
      <c r="T842" s="6">
        <f t="shared" si="1410"/>
        <v>0</v>
      </c>
      <c r="U842" s="6">
        <f t="shared" si="1410"/>
        <v>1128.1028130000002</v>
      </c>
      <c r="V842" s="6">
        <f t="shared" si="1410"/>
        <v>0</v>
      </c>
      <c r="W842" s="6">
        <f t="shared" si="1410"/>
        <v>0</v>
      </c>
      <c r="X842" s="6">
        <f t="shared" si="1410"/>
        <v>0</v>
      </c>
      <c r="Y842" s="6">
        <f t="shared" si="1410"/>
        <v>0</v>
      </c>
      <c r="Z842" s="6">
        <f t="shared" si="1410"/>
        <v>0</v>
      </c>
      <c r="AA842" s="6">
        <f t="shared" si="1410"/>
        <v>0</v>
      </c>
      <c r="AB842" s="6">
        <f t="shared" si="1410"/>
        <v>0</v>
      </c>
      <c r="AC842" s="56"/>
      <c r="AD842" s="23"/>
    </row>
    <row r="843" spans="1:30" s="14" customFormat="1">
      <c r="A843" s="85" t="s">
        <v>168</v>
      </c>
      <c r="B843" s="26">
        <v>826363</v>
      </c>
      <c r="C843" s="134">
        <f t="shared" si="1308"/>
        <v>68863.58</v>
      </c>
      <c r="D843" s="30"/>
      <c r="E843" s="7">
        <v>0.68159999999999998</v>
      </c>
      <c r="F843" s="30"/>
      <c r="G843" s="7">
        <v>0.25269999999999998</v>
      </c>
      <c r="H843" s="30"/>
      <c r="I843" s="30"/>
      <c r="J843" s="7">
        <v>3.8800000000000001E-2</v>
      </c>
      <c r="K843" s="7">
        <v>1.0999999999999999E-2</v>
      </c>
      <c r="L843" s="30"/>
      <c r="M843" s="30"/>
      <c r="N843" s="30"/>
      <c r="O843" s="30"/>
      <c r="P843" s="30"/>
      <c r="Q843" s="30"/>
      <c r="R843" s="30"/>
      <c r="S843" s="30"/>
      <c r="T843" s="30"/>
      <c r="U843" s="7">
        <v>1.5900000000000001E-2</v>
      </c>
      <c r="V843" s="30"/>
      <c r="W843" s="30"/>
      <c r="X843" s="30"/>
      <c r="Y843" s="30"/>
      <c r="Z843" s="30"/>
      <c r="AA843" s="30"/>
      <c r="AB843" s="30"/>
      <c r="AC843" s="56"/>
      <c r="AD843" s="23"/>
    </row>
    <row r="844" spans="1:30" s="14" customFormat="1">
      <c r="A844" s="84"/>
      <c r="B844" s="27"/>
      <c r="C844" s="134"/>
      <c r="D844" s="6">
        <f t="shared" ref="D844" si="1411">$C843*D843</f>
        <v>0</v>
      </c>
      <c r="E844" s="6">
        <f t="shared" ref="E844" si="1412">$C843*E843</f>
        <v>46937.416127999997</v>
      </c>
      <c r="F844" s="6">
        <f t="shared" ref="F844:O844" si="1413">$C843*F843</f>
        <v>0</v>
      </c>
      <c r="G844" s="6">
        <f t="shared" si="1413"/>
        <v>17401.826666000001</v>
      </c>
      <c r="H844" s="6">
        <f t="shared" si="1413"/>
        <v>0</v>
      </c>
      <c r="I844" s="6">
        <f t="shared" si="1413"/>
        <v>0</v>
      </c>
      <c r="J844" s="6">
        <f t="shared" si="1413"/>
        <v>2671.9069039999999</v>
      </c>
      <c r="K844" s="6">
        <f t="shared" si="1413"/>
        <v>757.49937999999997</v>
      </c>
      <c r="L844" s="6">
        <f t="shared" si="1413"/>
        <v>0</v>
      </c>
      <c r="M844" s="6">
        <f t="shared" si="1413"/>
        <v>0</v>
      </c>
      <c r="N844" s="6">
        <f t="shared" si="1413"/>
        <v>0</v>
      </c>
      <c r="O844" s="6">
        <f t="shared" si="1413"/>
        <v>0</v>
      </c>
      <c r="P844" s="6">
        <f t="shared" ref="P844" si="1414">$C843*P843</f>
        <v>0</v>
      </c>
      <c r="Q844" s="6">
        <f t="shared" ref="Q844" si="1415">$C843*Q843</f>
        <v>0</v>
      </c>
      <c r="R844" s="6">
        <f t="shared" ref="R844:AB844" si="1416">$C843*R843</f>
        <v>0</v>
      </c>
      <c r="S844" s="6">
        <f t="shared" si="1416"/>
        <v>0</v>
      </c>
      <c r="T844" s="6">
        <f t="shared" si="1416"/>
        <v>0</v>
      </c>
      <c r="U844" s="6">
        <f t="shared" si="1416"/>
        <v>1094.930922</v>
      </c>
      <c r="V844" s="6">
        <f t="shared" si="1416"/>
        <v>0</v>
      </c>
      <c r="W844" s="6">
        <f t="shared" si="1416"/>
        <v>0</v>
      </c>
      <c r="X844" s="6">
        <f t="shared" si="1416"/>
        <v>0</v>
      </c>
      <c r="Y844" s="6">
        <f t="shared" si="1416"/>
        <v>0</v>
      </c>
      <c r="Z844" s="6">
        <f t="shared" si="1416"/>
        <v>0</v>
      </c>
      <c r="AA844" s="6">
        <f t="shared" si="1416"/>
        <v>0</v>
      </c>
      <c r="AB844" s="6">
        <f t="shared" si="1416"/>
        <v>0</v>
      </c>
      <c r="AC844" s="56"/>
      <c r="AD844" s="23"/>
    </row>
    <row r="845" spans="1:30" s="14" customFormat="1">
      <c r="A845" s="85" t="s">
        <v>196</v>
      </c>
      <c r="B845" s="26">
        <v>2870231</v>
      </c>
      <c r="C845" s="134">
        <f t="shared" si="1308"/>
        <v>239185.92000000001</v>
      </c>
      <c r="D845" s="4"/>
      <c r="E845" s="4">
        <v>0.89970000000000006</v>
      </c>
      <c r="F845" s="4"/>
      <c r="G845" s="4"/>
      <c r="H845" s="4"/>
      <c r="I845" s="4"/>
      <c r="J845" s="4">
        <v>0.1003</v>
      </c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56"/>
      <c r="AD845" s="23"/>
    </row>
    <row r="846" spans="1:30" s="14" customFormat="1">
      <c r="A846" s="84"/>
      <c r="B846" s="27"/>
      <c r="C846" s="134"/>
      <c r="D846" s="6">
        <f t="shared" ref="D846" si="1417">$C845*D845</f>
        <v>0</v>
      </c>
      <c r="E846" s="6">
        <f t="shared" ref="E846" si="1418">$C845*E845</f>
        <v>215195.57222400003</v>
      </c>
      <c r="F846" s="6">
        <f t="shared" ref="F846:O846" si="1419">$C845*F845</f>
        <v>0</v>
      </c>
      <c r="G846" s="6">
        <f t="shared" si="1419"/>
        <v>0</v>
      </c>
      <c r="H846" s="6">
        <f t="shared" si="1419"/>
        <v>0</v>
      </c>
      <c r="I846" s="6">
        <f t="shared" si="1419"/>
        <v>0</v>
      </c>
      <c r="J846" s="6">
        <f t="shared" si="1419"/>
        <v>23990.347776000002</v>
      </c>
      <c r="K846" s="6">
        <f t="shared" si="1419"/>
        <v>0</v>
      </c>
      <c r="L846" s="6">
        <f t="shared" si="1419"/>
        <v>0</v>
      </c>
      <c r="M846" s="6">
        <f t="shared" si="1419"/>
        <v>0</v>
      </c>
      <c r="N846" s="6">
        <f t="shared" si="1419"/>
        <v>0</v>
      </c>
      <c r="O846" s="6">
        <f t="shared" si="1419"/>
        <v>0</v>
      </c>
      <c r="P846" s="6">
        <f t="shared" ref="P846" si="1420">$C845*P845</f>
        <v>0</v>
      </c>
      <c r="Q846" s="6">
        <f t="shared" ref="Q846" si="1421">$C845*Q845</f>
        <v>0</v>
      </c>
      <c r="R846" s="6">
        <f t="shared" ref="R846:AB846" si="1422">$C845*R845</f>
        <v>0</v>
      </c>
      <c r="S846" s="6">
        <f t="shared" si="1422"/>
        <v>0</v>
      </c>
      <c r="T846" s="6">
        <f t="shared" si="1422"/>
        <v>0</v>
      </c>
      <c r="U846" s="6">
        <f t="shared" si="1422"/>
        <v>0</v>
      </c>
      <c r="V846" s="6">
        <f t="shared" si="1422"/>
        <v>0</v>
      </c>
      <c r="W846" s="6">
        <f t="shared" si="1422"/>
        <v>0</v>
      </c>
      <c r="X846" s="6">
        <f t="shared" si="1422"/>
        <v>0</v>
      </c>
      <c r="Y846" s="6">
        <f t="shared" si="1422"/>
        <v>0</v>
      </c>
      <c r="Z846" s="6">
        <f t="shared" si="1422"/>
        <v>0</v>
      </c>
      <c r="AA846" s="6">
        <f t="shared" si="1422"/>
        <v>0</v>
      </c>
      <c r="AB846" s="6">
        <f t="shared" si="1422"/>
        <v>0</v>
      </c>
      <c r="AC846" s="56"/>
      <c r="AD846" s="23"/>
    </row>
    <row r="847" spans="1:30" s="14" customFormat="1">
      <c r="A847" s="85" t="s">
        <v>197</v>
      </c>
      <c r="B847" s="26">
        <v>1261054</v>
      </c>
      <c r="C847" s="134">
        <f t="shared" si="1308"/>
        <v>105087.83</v>
      </c>
      <c r="D847" s="4"/>
      <c r="E847" s="4">
        <v>0.96009999999999995</v>
      </c>
      <c r="F847" s="4">
        <v>6.1999999999999998E-3</v>
      </c>
      <c r="G847" s="4"/>
      <c r="H847" s="4"/>
      <c r="I847" s="4">
        <v>1.9E-3</v>
      </c>
      <c r="J847" s="4">
        <v>4.4000000000000003E-3</v>
      </c>
      <c r="K847" s="4"/>
      <c r="L847" s="4">
        <v>1.2999999999999999E-3</v>
      </c>
      <c r="M847" s="4"/>
      <c r="N847" s="4"/>
      <c r="O847" s="4"/>
      <c r="P847" s="4"/>
      <c r="Q847" s="4"/>
      <c r="R847" s="4"/>
      <c r="S847" s="4"/>
      <c r="T847" s="4"/>
      <c r="U847" s="4">
        <v>2.6100000000000002E-2</v>
      </c>
      <c r="V847" s="4"/>
      <c r="W847" s="4"/>
      <c r="X847" s="4"/>
      <c r="Y847" s="4"/>
      <c r="Z847" s="4"/>
      <c r="AA847" s="4"/>
      <c r="AB847" s="4"/>
      <c r="AC847" s="56"/>
      <c r="AD847" s="23"/>
    </row>
    <row r="848" spans="1:30" s="14" customFormat="1">
      <c r="A848" s="84"/>
      <c r="B848" s="67"/>
      <c r="C848" s="134"/>
      <c r="D848" s="6">
        <f t="shared" ref="D848" si="1423">$C847*D847</f>
        <v>0</v>
      </c>
      <c r="E848" s="6">
        <f t="shared" ref="E848" si="1424">$C847*E847</f>
        <v>100894.825583</v>
      </c>
      <c r="F848" s="6">
        <f t="shared" ref="F848:O848" si="1425">$C847*F847</f>
        <v>651.54454599999997</v>
      </c>
      <c r="G848" s="6">
        <f t="shared" si="1425"/>
        <v>0</v>
      </c>
      <c r="H848" s="6">
        <f t="shared" si="1425"/>
        <v>0</v>
      </c>
      <c r="I848" s="6">
        <f t="shared" si="1425"/>
        <v>199.666877</v>
      </c>
      <c r="J848" s="6">
        <f t="shared" si="1425"/>
        <v>462.38645200000002</v>
      </c>
      <c r="K848" s="6">
        <f t="shared" si="1425"/>
        <v>0</v>
      </c>
      <c r="L848" s="6">
        <f t="shared" si="1425"/>
        <v>136.61417900000001</v>
      </c>
      <c r="M848" s="6">
        <f t="shared" si="1425"/>
        <v>0</v>
      </c>
      <c r="N848" s="6">
        <f t="shared" si="1425"/>
        <v>0</v>
      </c>
      <c r="O848" s="6">
        <f t="shared" si="1425"/>
        <v>0</v>
      </c>
      <c r="P848" s="6">
        <f t="shared" ref="P848" si="1426">$C847*P847</f>
        <v>0</v>
      </c>
      <c r="Q848" s="6">
        <f t="shared" ref="Q848" si="1427">$C847*Q847</f>
        <v>0</v>
      </c>
      <c r="R848" s="6">
        <f t="shared" ref="R848:AB848" si="1428">$C847*R847</f>
        <v>0</v>
      </c>
      <c r="S848" s="6">
        <f t="shared" si="1428"/>
        <v>0</v>
      </c>
      <c r="T848" s="6">
        <f t="shared" si="1428"/>
        <v>0</v>
      </c>
      <c r="U848" s="6">
        <f t="shared" si="1428"/>
        <v>2742.792363</v>
      </c>
      <c r="V848" s="6">
        <f t="shared" si="1428"/>
        <v>0</v>
      </c>
      <c r="W848" s="6">
        <f t="shared" si="1428"/>
        <v>0</v>
      </c>
      <c r="X848" s="6">
        <f t="shared" si="1428"/>
        <v>0</v>
      </c>
      <c r="Y848" s="6">
        <f t="shared" si="1428"/>
        <v>0</v>
      </c>
      <c r="Z848" s="6">
        <f t="shared" si="1428"/>
        <v>0</v>
      </c>
      <c r="AA848" s="6">
        <f t="shared" si="1428"/>
        <v>0</v>
      </c>
      <c r="AB848" s="6">
        <f t="shared" si="1428"/>
        <v>0</v>
      </c>
      <c r="AC848" s="56"/>
      <c r="AD848" s="23"/>
    </row>
    <row r="849" spans="1:30" s="14" customFormat="1">
      <c r="A849" s="85" t="s">
        <v>198</v>
      </c>
      <c r="B849" s="26">
        <v>1681347</v>
      </c>
      <c r="C849" s="134">
        <f t="shared" si="1308"/>
        <v>140112.25</v>
      </c>
      <c r="D849" s="4"/>
      <c r="E849" s="4">
        <v>0.96009999999999995</v>
      </c>
      <c r="F849" s="4">
        <v>6.1999999999999998E-3</v>
      </c>
      <c r="G849" s="4"/>
      <c r="H849" s="4"/>
      <c r="I849" s="4">
        <v>1.9E-3</v>
      </c>
      <c r="J849" s="4">
        <v>4.4000000000000003E-3</v>
      </c>
      <c r="K849" s="4"/>
      <c r="L849" s="4">
        <v>1.2999999999999999E-3</v>
      </c>
      <c r="M849" s="4"/>
      <c r="N849" s="4"/>
      <c r="O849" s="4"/>
      <c r="P849" s="4"/>
      <c r="Q849" s="4"/>
      <c r="R849" s="4"/>
      <c r="S849" s="4"/>
      <c r="T849" s="4"/>
      <c r="U849" s="4">
        <v>2.6100000000000002E-2</v>
      </c>
      <c r="V849" s="4"/>
      <c r="W849" s="4"/>
      <c r="X849" s="4"/>
      <c r="Y849" s="4"/>
      <c r="Z849" s="4"/>
      <c r="AA849" s="4"/>
      <c r="AB849" s="4"/>
      <c r="AC849" s="56"/>
      <c r="AD849" s="23"/>
    </row>
    <row r="850" spans="1:30" s="14" customFormat="1">
      <c r="A850" s="84"/>
      <c r="B850" s="27"/>
      <c r="C850" s="134"/>
      <c r="D850" s="6">
        <f t="shared" ref="D850" si="1429">$C849*D849</f>
        <v>0</v>
      </c>
      <c r="E850" s="6">
        <f t="shared" ref="E850" si="1430">$C849*E849</f>
        <v>134521.771225</v>
      </c>
      <c r="F850" s="6">
        <f t="shared" ref="F850:O850" si="1431">$C849*F849</f>
        <v>868.69594999999993</v>
      </c>
      <c r="G850" s="6">
        <f t="shared" si="1431"/>
        <v>0</v>
      </c>
      <c r="H850" s="6">
        <f t="shared" si="1431"/>
        <v>0</v>
      </c>
      <c r="I850" s="6">
        <f t="shared" si="1431"/>
        <v>266.21327500000001</v>
      </c>
      <c r="J850" s="6">
        <f t="shared" si="1431"/>
        <v>616.49390000000005</v>
      </c>
      <c r="K850" s="6">
        <f t="shared" si="1431"/>
        <v>0</v>
      </c>
      <c r="L850" s="6">
        <f t="shared" si="1431"/>
        <v>182.14592500000001</v>
      </c>
      <c r="M850" s="6">
        <f t="shared" si="1431"/>
        <v>0</v>
      </c>
      <c r="N850" s="6">
        <f t="shared" si="1431"/>
        <v>0</v>
      </c>
      <c r="O850" s="6">
        <f t="shared" si="1431"/>
        <v>0</v>
      </c>
      <c r="P850" s="6">
        <f t="shared" ref="P850" si="1432">$C849*P849</f>
        <v>0</v>
      </c>
      <c r="Q850" s="6">
        <f t="shared" ref="Q850" si="1433">$C849*Q849</f>
        <v>0</v>
      </c>
      <c r="R850" s="6">
        <f t="shared" ref="R850:AB850" si="1434">$C849*R849</f>
        <v>0</v>
      </c>
      <c r="S850" s="6">
        <f t="shared" si="1434"/>
        <v>0</v>
      </c>
      <c r="T850" s="6">
        <f t="shared" si="1434"/>
        <v>0</v>
      </c>
      <c r="U850" s="6">
        <f t="shared" si="1434"/>
        <v>3656.9297250000004</v>
      </c>
      <c r="V850" s="6">
        <f t="shared" si="1434"/>
        <v>0</v>
      </c>
      <c r="W850" s="6">
        <f t="shared" si="1434"/>
        <v>0</v>
      </c>
      <c r="X850" s="6">
        <f t="shared" si="1434"/>
        <v>0</v>
      </c>
      <c r="Y850" s="6">
        <f t="shared" si="1434"/>
        <v>0</v>
      </c>
      <c r="Z850" s="6">
        <f t="shared" si="1434"/>
        <v>0</v>
      </c>
      <c r="AA850" s="6">
        <f t="shared" si="1434"/>
        <v>0</v>
      </c>
      <c r="AB850" s="6">
        <f t="shared" si="1434"/>
        <v>0</v>
      </c>
      <c r="AC850" s="56"/>
      <c r="AD850" s="23"/>
    </row>
    <row r="851" spans="1:30" s="14" customFormat="1">
      <c r="A851" s="85" t="s">
        <v>199</v>
      </c>
      <c r="B851" s="26">
        <v>18610674</v>
      </c>
      <c r="C851" s="134">
        <f t="shared" si="1308"/>
        <v>1550889.5</v>
      </c>
      <c r="D851" s="4"/>
      <c r="E851" s="4">
        <v>0.88390000000000002</v>
      </c>
      <c r="F851" s="4">
        <v>7.1199999999999999E-2</v>
      </c>
      <c r="G851" s="4">
        <v>2.8899999999999999E-2</v>
      </c>
      <c r="H851" s="4"/>
      <c r="I851" s="4"/>
      <c r="J851" s="4"/>
      <c r="K851" s="4">
        <v>1.5800000000000002E-2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>
        <v>2.0000000000000001E-4</v>
      </c>
      <c r="W851" s="4"/>
      <c r="X851" s="4"/>
      <c r="Y851" s="4"/>
      <c r="Z851" s="4"/>
      <c r="AA851" s="4"/>
      <c r="AB851" s="4"/>
      <c r="AC851" s="56"/>
      <c r="AD851" s="23"/>
    </row>
    <row r="852" spans="1:30" s="14" customFormat="1">
      <c r="A852" s="84"/>
      <c r="B852" s="27"/>
      <c r="C852" s="134"/>
      <c r="D852" s="6">
        <f t="shared" ref="D852" si="1435">$C851*D851</f>
        <v>0</v>
      </c>
      <c r="E852" s="6">
        <f t="shared" ref="E852" si="1436">$C851*E851</f>
        <v>1370831.22905</v>
      </c>
      <c r="F852" s="6">
        <f>$C851*F851</f>
        <v>110423.3324</v>
      </c>
      <c r="G852" s="6">
        <f>$C851*G851</f>
        <v>44820.706549999995</v>
      </c>
      <c r="H852" s="6">
        <f>$C851*H851</f>
        <v>0</v>
      </c>
      <c r="I852" s="6">
        <f>$C851*I851</f>
        <v>0</v>
      </c>
      <c r="J852" s="6">
        <f>$C851*J851</f>
        <v>0</v>
      </c>
      <c r="K852" s="6">
        <f t="shared" ref="K852" si="1437">$C851*K851</f>
        <v>24504.054100000001</v>
      </c>
      <c r="L852" s="6">
        <f t="shared" ref="L852" si="1438">$C851*L851</f>
        <v>0</v>
      </c>
      <c r="M852" s="6">
        <f t="shared" ref="M852:AB852" si="1439">$C851*M851</f>
        <v>0</v>
      </c>
      <c r="N852" s="6">
        <f t="shared" si="1439"/>
        <v>0</v>
      </c>
      <c r="O852" s="6">
        <f t="shared" si="1439"/>
        <v>0</v>
      </c>
      <c r="P852" s="6">
        <f t="shared" si="1439"/>
        <v>0</v>
      </c>
      <c r="Q852" s="6">
        <f t="shared" si="1439"/>
        <v>0</v>
      </c>
      <c r="R852" s="6">
        <f t="shared" si="1439"/>
        <v>0</v>
      </c>
      <c r="S852" s="6">
        <f t="shared" si="1439"/>
        <v>0</v>
      </c>
      <c r="T852" s="6">
        <f t="shared" si="1439"/>
        <v>0</v>
      </c>
      <c r="U852" s="6">
        <f t="shared" si="1439"/>
        <v>0</v>
      </c>
      <c r="V852" s="6">
        <f t="shared" si="1439"/>
        <v>310.17790000000002</v>
      </c>
      <c r="W852" s="6">
        <f t="shared" si="1439"/>
        <v>0</v>
      </c>
      <c r="X852" s="6">
        <f t="shared" si="1439"/>
        <v>0</v>
      </c>
      <c r="Y852" s="6">
        <f t="shared" si="1439"/>
        <v>0</v>
      </c>
      <c r="Z852" s="6">
        <f t="shared" si="1439"/>
        <v>0</v>
      </c>
      <c r="AA852" s="6">
        <f t="shared" si="1439"/>
        <v>0</v>
      </c>
      <c r="AB852" s="6">
        <f t="shared" si="1439"/>
        <v>0</v>
      </c>
      <c r="AC852" s="56"/>
      <c r="AD852" s="23"/>
    </row>
    <row r="853" spans="1:30" s="14" customFormat="1">
      <c r="A853" s="85" t="s">
        <v>200</v>
      </c>
      <c r="B853" s="26">
        <v>5382551</v>
      </c>
      <c r="C853" s="134">
        <f t="shared" si="1308"/>
        <v>448545.92</v>
      </c>
      <c r="D853" s="4"/>
      <c r="E853" s="4">
        <v>0.91920000000000002</v>
      </c>
      <c r="F853" s="4">
        <v>2.1899999999999999E-2</v>
      </c>
      <c r="G853" s="4">
        <v>1.14E-2</v>
      </c>
      <c r="H853" s="4">
        <v>2.9999999999999997E-4</v>
      </c>
      <c r="I853" s="4"/>
      <c r="J853" s="4"/>
      <c r="K853" s="4">
        <v>3.5999999999999997E-2</v>
      </c>
      <c r="L853" s="4">
        <v>1.0800000000000001E-2</v>
      </c>
      <c r="M853" s="4"/>
      <c r="N853" s="4"/>
      <c r="O853" s="4"/>
      <c r="P853" s="4"/>
      <c r="Q853" s="4"/>
      <c r="R853" s="4"/>
      <c r="S853" s="4"/>
      <c r="T853" s="4"/>
      <c r="U853" s="4"/>
      <c r="V853" s="4">
        <v>4.0000000000000002E-4</v>
      </c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84"/>
      <c r="B854" s="27"/>
      <c r="C854" s="134"/>
      <c r="D854" s="6">
        <f t="shared" ref="D854" si="1440">$C853*D853</f>
        <v>0</v>
      </c>
      <c r="E854" s="6">
        <f t="shared" ref="E854" si="1441">$C853*E853</f>
        <v>412303.40966399998</v>
      </c>
      <c r="F854" s="6">
        <f t="shared" ref="F854:O854" si="1442">$C853*F853</f>
        <v>9823.1556479999999</v>
      </c>
      <c r="G854" s="6">
        <f t="shared" si="1442"/>
        <v>5113.4234880000004</v>
      </c>
      <c r="H854" s="6">
        <f t="shared" si="1442"/>
        <v>134.56377599999999</v>
      </c>
      <c r="I854" s="6">
        <f t="shared" si="1442"/>
        <v>0</v>
      </c>
      <c r="J854" s="6">
        <f t="shared" si="1442"/>
        <v>0</v>
      </c>
      <c r="K854" s="6">
        <f t="shared" si="1442"/>
        <v>16147.653119999999</v>
      </c>
      <c r="L854" s="6">
        <f t="shared" si="1442"/>
        <v>4844.2959360000004</v>
      </c>
      <c r="M854" s="6">
        <f t="shared" si="1442"/>
        <v>0</v>
      </c>
      <c r="N854" s="6">
        <f t="shared" si="1442"/>
        <v>0</v>
      </c>
      <c r="O854" s="6">
        <f t="shared" si="1442"/>
        <v>0</v>
      </c>
      <c r="P854" s="6">
        <f t="shared" ref="P854" si="1443">$C853*P853</f>
        <v>0</v>
      </c>
      <c r="Q854" s="6">
        <f t="shared" ref="Q854" si="1444">$C853*Q853</f>
        <v>0</v>
      </c>
      <c r="R854" s="6">
        <f t="shared" ref="R854:AB854" si="1445">$C853*R853</f>
        <v>0</v>
      </c>
      <c r="S854" s="6">
        <f t="shared" si="1445"/>
        <v>0</v>
      </c>
      <c r="T854" s="6">
        <f t="shared" si="1445"/>
        <v>0</v>
      </c>
      <c r="U854" s="6">
        <f t="shared" si="1445"/>
        <v>0</v>
      </c>
      <c r="V854" s="6">
        <f t="shared" si="1445"/>
        <v>179.41836800000002</v>
      </c>
      <c r="W854" s="6">
        <f t="shared" si="1445"/>
        <v>0</v>
      </c>
      <c r="X854" s="6">
        <f t="shared" si="1445"/>
        <v>0</v>
      </c>
      <c r="Y854" s="6">
        <f t="shared" si="1445"/>
        <v>0</v>
      </c>
      <c r="Z854" s="6">
        <f t="shared" si="1445"/>
        <v>0</v>
      </c>
      <c r="AA854" s="6">
        <f t="shared" si="1445"/>
        <v>0</v>
      </c>
      <c r="AB854" s="6">
        <f t="shared" si="1445"/>
        <v>0</v>
      </c>
      <c r="AC854" s="56"/>
      <c r="AD854" s="23"/>
    </row>
    <row r="855" spans="1:30" s="14" customFormat="1">
      <c r="A855" s="78" t="s">
        <v>201</v>
      </c>
      <c r="B855" s="26">
        <v>3521939.5</v>
      </c>
      <c r="C855" s="134">
        <f t="shared" si="1308"/>
        <v>293494.96000000002</v>
      </c>
      <c r="D855" s="35">
        <v>1.6299999999999999E-2</v>
      </c>
      <c r="E855" s="35">
        <v>0.14269999999999999</v>
      </c>
      <c r="F855" s="35">
        <v>5.8900000000000001E-2</v>
      </c>
      <c r="G855" s="35">
        <v>7.6200000000000004E-2</v>
      </c>
      <c r="H855" s="35">
        <v>3.9600000000000003E-2</v>
      </c>
      <c r="I855" s="35">
        <v>0.12470000000000001</v>
      </c>
      <c r="J855" s="35">
        <v>2.0400000000000001E-2</v>
      </c>
      <c r="K855" s="35">
        <v>3.1199999999999999E-2</v>
      </c>
      <c r="L855" s="35">
        <v>1.6199999999999999E-2</v>
      </c>
      <c r="M855" s="35">
        <v>2.53E-2</v>
      </c>
      <c r="N855" s="35">
        <v>0.14849999999999999</v>
      </c>
      <c r="O855" s="35">
        <v>2.2599999999999999E-2</v>
      </c>
      <c r="P855" s="35">
        <v>0</v>
      </c>
      <c r="Q855" s="35">
        <v>3.78E-2</v>
      </c>
      <c r="R855" s="35">
        <v>1.8100000000000002E-2</v>
      </c>
      <c r="S855" s="35">
        <v>4.1000000000000003E-3</v>
      </c>
      <c r="T855" s="35">
        <v>5.04E-2</v>
      </c>
      <c r="U855" s="35">
        <v>1.7500000000000002E-2</v>
      </c>
      <c r="V855" s="35">
        <v>3.6200000000000003E-2</v>
      </c>
      <c r="W855" s="35">
        <v>4.8500000000000001E-2</v>
      </c>
      <c r="X855" s="35">
        <v>6.1600000000000002E-2</v>
      </c>
      <c r="Y855" s="35">
        <v>2.5000000000000001E-3</v>
      </c>
      <c r="Z855" s="4">
        <v>0</v>
      </c>
      <c r="AA855" s="4">
        <v>6.9999999999999999E-4</v>
      </c>
      <c r="AB855" s="4">
        <v>0</v>
      </c>
      <c r="AC855" s="56"/>
      <c r="AD855" s="23"/>
    </row>
    <row r="856" spans="1:30" s="14" customFormat="1">
      <c r="A856" s="79"/>
      <c r="B856" s="27"/>
      <c r="C856" s="134"/>
      <c r="D856" s="5">
        <f t="shared" ref="D856" si="1446">$C855*D855</f>
        <v>4783.9678480000002</v>
      </c>
      <c r="E856" s="5">
        <f t="shared" ref="E856" si="1447">$C855*E855</f>
        <v>41881.730792000002</v>
      </c>
      <c r="F856" s="5">
        <f t="shared" ref="F856:O856" si="1448">$C855*F855</f>
        <v>17286.853144000001</v>
      </c>
      <c r="G856" s="5">
        <f t="shared" si="1448"/>
        <v>22364.315952000004</v>
      </c>
      <c r="H856" s="5">
        <f t="shared" si="1448"/>
        <v>11622.400416000002</v>
      </c>
      <c r="I856" s="5">
        <f t="shared" si="1448"/>
        <v>36598.821512000002</v>
      </c>
      <c r="J856" s="5">
        <f t="shared" si="1448"/>
        <v>5987.2971840000009</v>
      </c>
      <c r="K856" s="5">
        <f t="shared" si="1448"/>
        <v>9157.0427519999994</v>
      </c>
      <c r="L856" s="5">
        <f t="shared" si="1448"/>
        <v>4754.6183520000004</v>
      </c>
      <c r="M856" s="5">
        <f t="shared" si="1448"/>
        <v>7425.4224880000002</v>
      </c>
      <c r="N856" s="5">
        <f t="shared" si="1448"/>
        <v>43584.001560000004</v>
      </c>
      <c r="O856" s="5">
        <f t="shared" si="1448"/>
        <v>6632.9860959999996</v>
      </c>
      <c r="P856" s="5">
        <f t="shared" ref="P856" si="1449">$C855*P855</f>
        <v>0</v>
      </c>
      <c r="Q856" s="5">
        <f t="shared" ref="Q856" si="1450">$C855*Q855</f>
        <v>11094.109488</v>
      </c>
      <c r="R856" s="5">
        <f t="shared" ref="R856:AB856" si="1451">$C855*R855</f>
        <v>5312.2587760000006</v>
      </c>
      <c r="S856" s="5">
        <f t="shared" si="1451"/>
        <v>1203.3293360000002</v>
      </c>
      <c r="T856" s="5">
        <f t="shared" si="1451"/>
        <v>14792.145984000001</v>
      </c>
      <c r="U856" s="5">
        <f t="shared" si="1451"/>
        <v>5136.1618000000008</v>
      </c>
      <c r="V856" s="5">
        <f t="shared" si="1451"/>
        <v>10624.517552000001</v>
      </c>
      <c r="W856" s="5">
        <f t="shared" si="1451"/>
        <v>14234.505560000001</v>
      </c>
      <c r="X856" s="5">
        <f t="shared" si="1451"/>
        <v>18079.289536</v>
      </c>
      <c r="Y856" s="5">
        <f t="shared" si="1451"/>
        <v>733.73740000000009</v>
      </c>
      <c r="Z856" s="5">
        <f t="shared" si="1451"/>
        <v>0</v>
      </c>
      <c r="AA856" s="5">
        <f t="shared" si="1451"/>
        <v>205.446472</v>
      </c>
      <c r="AB856" s="5">
        <f t="shared" si="1451"/>
        <v>0</v>
      </c>
      <c r="AC856" s="56"/>
      <c r="AD856" s="23"/>
    </row>
    <row r="857" spans="1:30" s="14" customFormat="1">
      <c r="A857" s="78" t="s">
        <v>442</v>
      </c>
      <c r="B857" s="15">
        <v>3521939.5</v>
      </c>
      <c r="C857" s="134">
        <f t="shared" si="1308"/>
        <v>293494.96000000002</v>
      </c>
      <c r="D857" s="4"/>
      <c r="E857" s="4">
        <v>0.56950000000000001</v>
      </c>
      <c r="F857" s="4"/>
      <c r="G857" s="4">
        <v>0.1202</v>
      </c>
      <c r="H857" s="4"/>
      <c r="I857" s="4"/>
      <c r="J857" s="4">
        <v>5.16E-2</v>
      </c>
      <c r="K857" s="4"/>
      <c r="L857" s="4">
        <v>3.15E-2</v>
      </c>
      <c r="M857" s="4"/>
      <c r="N857" s="4">
        <v>0.22720000000000001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56"/>
      <c r="AD857" s="23"/>
    </row>
    <row r="858" spans="1:30" s="14" customFormat="1">
      <c r="A858" s="79"/>
      <c r="B858" s="9"/>
      <c r="C858" s="134"/>
      <c r="D858" s="5">
        <f t="shared" ref="D858" si="1452">$C857*D857</f>
        <v>0</v>
      </c>
      <c r="E858" s="5">
        <f t="shared" ref="E858" si="1453">$C857*E857</f>
        <v>167145.37972000003</v>
      </c>
      <c r="F858" s="5">
        <f t="shared" ref="F858:O858" si="1454">$C857*F857</f>
        <v>0</v>
      </c>
      <c r="G858" s="5">
        <f t="shared" si="1454"/>
        <v>35278.094192000004</v>
      </c>
      <c r="H858" s="5">
        <f t="shared" si="1454"/>
        <v>0</v>
      </c>
      <c r="I858" s="5">
        <f t="shared" si="1454"/>
        <v>0</v>
      </c>
      <c r="J858" s="5">
        <f t="shared" si="1454"/>
        <v>15144.339936</v>
      </c>
      <c r="K858" s="5">
        <f t="shared" si="1454"/>
        <v>0</v>
      </c>
      <c r="L858" s="5">
        <f t="shared" si="1454"/>
        <v>9245.0912400000016</v>
      </c>
      <c r="M858" s="5">
        <f t="shared" si="1454"/>
        <v>0</v>
      </c>
      <c r="N858" s="5">
        <f t="shared" si="1454"/>
        <v>66682.054912000007</v>
      </c>
      <c r="O858" s="5">
        <f t="shared" si="1454"/>
        <v>0</v>
      </c>
      <c r="P858" s="5">
        <f t="shared" ref="P858" si="1455">$C857*P857</f>
        <v>0</v>
      </c>
      <c r="Q858" s="5">
        <f t="shared" ref="Q858" si="1456">$C857*Q857</f>
        <v>0</v>
      </c>
      <c r="R858" s="5">
        <f t="shared" ref="R858:AB858" si="1457">$C857*R857</f>
        <v>0</v>
      </c>
      <c r="S858" s="5">
        <f t="shared" si="1457"/>
        <v>0</v>
      </c>
      <c r="T858" s="5">
        <f t="shared" si="1457"/>
        <v>0</v>
      </c>
      <c r="U858" s="5">
        <f t="shared" si="1457"/>
        <v>0</v>
      </c>
      <c r="V858" s="5">
        <f t="shared" si="1457"/>
        <v>0</v>
      </c>
      <c r="W858" s="5">
        <f t="shared" si="1457"/>
        <v>0</v>
      </c>
      <c r="X858" s="5">
        <f t="shared" si="1457"/>
        <v>0</v>
      </c>
      <c r="Y858" s="5">
        <f t="shared" si="1457"/>
        <v>0</v>
      </c>
      <c r="Z858" s="5">
        <f t="shared" si="1457"/>
        <v>0</v>
      </c>
      <c r="AA858" s="5">
        <f t="shared" si="1457"/>
        <v>0</v>
      </c>
      <c r="AB858" s="5">
        <f t="shared" si="1457"/>
        <v>0</v>
      </c>
      <c r="AC858" s="56"/>
      <c r="AD858" s="23"/>
    </row>
    <row r="859" spans="1:30" s="14" customFormat="1">
      <c r="A859" s="85" t="s">
        <v>202</v>
      </c>
      <c r="B859" s="26">
        <v>482625</v>
      </c>
      <c r="C859" s="134">
        <f t="shared" si="1308"/>
        <v>40218.75</v>
      </c>
      <c r="D859" s="4"/>
      <c r="E859" s="4"/>
      <c r="F859" s="4"/>
      <c r="G859" s="4">
        <v>0.73019999999999996</v>
      </c>
      <c r="H859" s="4"/>
      <c r="I859" s="4"/>
      <c r="J859" s="4">
        <v>0.19389999999999999</v>
      </c>
      <c r="K859" s="4"/>
      <c r="L859" s="4">
        <v>7.5899999999999995E-2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84"/>
      <c r="B860" s="27"/>
      <c r="C860" s="134"/>
      <c r="D860" s="6">
        <f t="shared" ref="D860" si="1458">$C859*D859</f>
        <v>0</v>
      </c>
      <c r="E860" s="6">
        <f t="shared" ref="E860" si="1459">$C859*E859</f>
        <v>0</v>
      </c>
      <c r="F860" s="6">
        <f t="shared" ref="F860:O860" si="1460">$C859*F859</f>
        <v>0</v>
      </c>
      <c r="G860" s="6">
        <f t="shared" si="1460"/>
        <v>29367.731249999997</v>
      </c>
      <c r="H860" s="6">
        <f t="shared" si="1460"/>
        <v>0</v>
      </c>
      <c r="I860" s="6">
        <f t="shared" si="1460"/>
        <v>0</v>
      </c>
      <c r="J860" s="6">
        <f t="shared" si="1460"/>
        <v>7798.4156249999996</v>
      </c>
      <c r="K860" s="6">
        <f t="shared" si="1460"/>
        <v>0</v>
      </c>
      <c r="L860" s="6">
        <f t="shared" si="1460"/>
        <v>3052.6031249999996</v>
      </c>
      <c r="M860" s="6">
        <f t="shared" si="1460"/>
        <v>0</v>
      </c>
      <c r="N860" s="6">
        <f t="shared" si="1460"/>
        <v>0</v>
      </c>
      <c r="O860" s="6">
        <f t="shared" si="1460"/>
        <v>0</v>
      </c>
      <c r="P860" s="6">
        <f t="shared" ref="P860" si="1461">$C859*P859</f>
        <v>0</v>
      </c>
      <c r="Q860" s="6">
        <f t="shared" ref="Q860" si="1462">$C859*Q859</f>
        <v>0</v>
      </c>
      <c r="R860" s="6">
        <f t="shared" ref="R860:AB860" si="1463">$C859*R859</f>
        <v>0</v>
      </c>
      <c r="S860" s="6">
        <f t="shared" si="1463"/>
        <v>0</v>
      </c>
      <c r="T860" s="6">
        <f t="shared" si="1463"/>
        <v>0</v>
      </c>
      <c r="U860" s="6">
        <f t="shared" si="1463"/>
        <v>0</v>
      </c>
      <c r="V860" s="6">
        <f t="shared" si="1463"/>
        <v>0</v>
      </c>
      <c r="W860" s="6">
        <f t="shared" si="1463"/>
        <v>0</v>
      </c>
      <c r="X860" s="6">
        <f t="shared" si="1463"/>
        <v>0</v>
      </c>
      <c r="Y860" s="6">
        <f t="shared" si="1463"/>
        <v>0</v>
      </c>
      <c r="Z860" s="6">
        <f t="shared" si="1463"/>
        <v>0</v>
      </c>
      <c r="AA860" s="6">
        <f t="shared" si="1463"/>
        <v>0</v>
      </c>
      <c r="AB860" s="6">
        <f t="shared" si="1463"/>
        <v>0</v>
      </c>
      <c r="AC860" s="56"/>
      <c r="AD860" s="23"/>
    </row>
    <row r="861" spans="1:30" s="14" customFormat="1">
      <c r="A861" s="85" t="s">
        <v>203</v>
      </c>
      <c r="B861" s="26">
        <v>576037</v>
      </c>
      <c r="C861" s="134">
        <f t="shared" si="1308"/>
        <v>48003.08</v>
      </c>
      <c r="D861" s="4"/>
      <c r="E861" s="4">
        <v>0.96009999999999995</v>
      </c>
      <c r="F861" s="4">
        <v>6.1999999999999998E-3</v>
      </c>
      <c r="G861" s="4"/>
      <c r="H861" s="4"/>
      <c r="I861" s="4">
        <v>1.9E-3</v>
      </c>
      <c r="J861" s="4">
        <v>4.4000000000000003E-3</v>
      </c>
      <c r="K861" s="4"/>
      <c r="L861" s="4">
        <v>1.2999999999999999E-3</v>
      </c>
      <c r="M861" s="4"/>
      <c r="N861" s="4"/>
      <c r="O861" s="4"/>
      <c r="P861" s="4"/>
      <c r="Q861" s="4"/>
      <c r="R861" s="4"/>
      <c r="S861" s="4"/>
      <c r="T861" s="4"/>
      <c r="U861" s="4">
        <v>2.6100000000000002E-2</v>
      </c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84"/>
      <c r="B862" s="27"/>
      <c r="C862" s="134"/>
      <c r="D862" s="6">
        <f t="shared" ref="D862" si="1464">$C861*D861</f>
        <v>0</v>
      </c>
      <c r="E862" s="6">
        <f t="shared" ref="E862" si="1465">$C861*E861</f>
        <v>46087.757107999998</v>
      </c>
      <c r="F862" s="6">
        <f t="shared" ref="F862:Q862" si="1466">$C861*F861</f>
        <v>297.61909600000001</v>
      </c>
      <c r="G862" s="6">
        <f t="shared" si="1466"/>
        <v>0</v>
      </c>
      <c r="H862" s="6">
        <f t="shared" si="1466"/>
        <v>0</v>
      </c>
      <c r="I862" s="6">
        <f t="shared" si="1466"/>
        <v>91.205852000000007</v>
      </c>
      <c r="J862" s="6">
        <f t="shared" si="1466"/>
        <v>211.21355200000002</v>
      </c>
      <c r="K862" s="6">
        <f t="shared" si="1466"/>
        <v>0</v>
      </c>
      <c r="L862" s="6">
        <f t="shared" si="1466"/>
        <v>62.404004</v>
      </c>
      <c r="M862" s="6">
        <f t="shared" si="1466"/>
        <v>0</v>
      </c>
      <c r="N862" s="6">
        <f t="shared" si="1466"/>
        <v>0</v>
      </c>
      <c r="O862" s="6">
        <f t="shared" si="1466"/>
        <v>0</v>
      </c>
      <c r="P862" s="6">
        <f t="shared" si="1466"/>
        <v>0</v>
      </c>
      <c r="Q862" s="6">
        <f t="shared" si="1466"/>
        <v>0</v>
      </c>
      <c r="R862" s="6">
        <f t="shared" ref="R862" si="1467">$C861*R861</f>
        <v>0</v>
      </c>
      <c r="S862" s="6">
        <f t="shared" ref="S862" si="1468">$C861*S861</f>
        <v>0</v>
      </c>
      <c r="T862" s="6">
        <f t="shared" ref="T862:AB862" si="1469">$C861*T861</f>
        <v>0</v>
      </c>
      <c r="U862" s="6">
        <f t="shared" si="1469"/>
        <v>1252.880388</v>
      </c>
      <c r="V862" s="6">
        <f t="shared" si="1469"/>
        <v>0</v>
      </c>
      <c r="W862" s="6">
        <f t="shared" si="1469"/>
        <v>0</v>
      </c>
      <c r="X862" s="6">
        <f t="shared" si="1469"/>
        <v>0</v>
      </c>
      <c r="Y862" s="6">
        <f t="shared" si="1469"/>
        <v>0</v>
      </c>
      <c r="Z862" s="6">
        <f t="shared" si="1469"/>
        <v>0</v>
      </c>
      <c r="AA862" s="6">
        <f t="shared" si="1469"/>
        <v>0</v>
      </c>
      <c r="AB862" s="6">
        <f t="shared" si="1469"/>
        <v>0</v>
      </c>
      <c r="AC862" s="56"/>
      <c r="AD862" s="23"/>
    </row>
    <row r="863" spans="1:30" s="14" customFormat="1">
      <c r="A863" s="85" t="s">
        <v>204</v>
      </c>
      <c r="B863" s="26">
        <v>2616508</v>
      </c>
      <c r="C863" s="134">
        <f t="shared" si="1308"/>
        <v>218042.33</v>
      </c>
      <c r="D863" s="4"/>
      <c r="E863" s="4">
        <v>0.1416</v>
      </c>
      <c r="F863" s="4">
        <v>0.1288</v>
      </c>
      <c r="G863" s="4">
        <v>0.58579999999999999</v>
      </c>
      <c r="H863" s="4"/>
      <c r="I863" s="4"/>
      <c r="J863" s="4">
        <v>7.1999999999999998E-3</v>
      </c>
      <c r="K863" s="4"/>
      <c r="L863" s="4">
        <v>7.9299999999999995E-2</v>
      </c>
      <c r="M863" s="4"/>
      <c r="N863" s="4"/>
      <c r="O863" s="4"/>
      <c r="P863" s="4"/>
      <c r="Q863" s="4"/>
      <c r="R863" s="4"/>
      <c r="S863" s="4"/>
      <c r="T863" s="4"/>
      <c r="U863" s="4">
        <v>5.7299999999999997E-2</v>
      </c>
      <c r="V863" s="4"/>
      <c r="W863" s="4"/>
      <c r="X863" s="4"/>
      <c r="Y863" s="4"/>
      <c r="Z863" s="4"/>
      <c r="AA863" s="4"/>
      <c r="AB863" s="4"/>
      <c r="AC863" s="56"/>
      <c r="AD863" s="23"/>
    </row>
    <row r="864" spans="1:30" s="14" customFormat="1">
      <c r="A864" s="84"/>
      <c r="B864" s="27"/>
      <c r="C864" s="134"/>
      <c r="D864" s="6">
        <f t="shared" ref="D864" si="1470">$C863*D863</f>
        <v>0</v>
      </c>
      <c r="E864" s="6">
        <f t="shared" ref="E864" si="1471">$C863*E863</f>
        <v>30874.793927999999</v>
      </c>
      <c r="F864" s="6">
        <f t="shared" ref="F864:AB864" si="1472">$C863*F863</f>
        <v>28083.852103999998</v>
      </c>
      <c r="G864" s="6">
        <f t="shared" si="1472"/>
        <v>127729.19691399999</v>
      </c>
      <c r="H864" s="6">
        <f t="shared" si="1472"/>
        <v>0</v>
      </c>
      <c r="I864" s="6">
        <f t="shared" si="1472"/>
        <v>0</v>
      </c>
      <c r="J864" s="6">
        <f t="shared" si="1472"/>
        <v>1569.9047759999999</v>
      </c>
      <c r="K864" s="6">
        <f t="shared" si="1472"/>
        <v>0</v>
      </c>
      <c r="L864" s="6">
        <f t="shared" si="1472"/>
        <v>17290.756769</v>
      </c>
      <c r="M864" s="6">
        <f t="shared" si="1472"/>
        <v>0</v>
      </c>
      <c r="N864" s="6">
        <f t="shared" si="1472"/>
        <v>0</v>
      </c>
      <c r="O864" s="6">
        <f t="shared" si="1472"/>
        <v>0</v>
      </c>
      <c r="P864" s="6">
        <f t="shared" si="1472"/>
        <v>0</v>
      </c>
      <c r="Q864" s="6">
        <f t="shared" si="1472"/>
        <v>0</v>
      </c>
      <c r="R864" s="6">
        <f t="shared" si="1472"/>
        <v>0</v>
      </c>
      <c r="S864" s="6">
        <f t="shared" si="1472"/>
        <v>0</v>
      </c>
      <c r="T864" s="6">
        <f t="shared" si="1472"/>
        <v>0</v>
      </c>
      <c r="U864" s="6">
        <f t="shared" si="1472"/>
        <v>12493.825508999998</v>
      </c>
      <c r="V864" s="6">
        <f t="shared" si="1472"/>
        <v>0</v>
      </c>
      <c r="W864" s="6">
        <f t="shared" si="1472"/>
        <v>0</v>
      </c>
      <c r="X864" s="6">
        <f t="shared" si="1472"/>
        <v>0</v>
      </c>
      <c r="Y864" s="6">
        <f t="shared" si="1472"/>
        <v>0</v>
      </c>
      <c r="Z864" s="6">
        <f t="shared" si="1472"/>
        <v>0</v>
      </c>
      <c r="AA864" s="6">
        <f t="shared" si="1472"/>
        <v>0</v>
      </c>
      <c r="AB864" s="6">
        <f t="shared" si="1472"/>
        <v>0</v>
      </c>
      <c r="AC864" s="56"/>
      <c r="AD864" s="23"/>
    </row>
    <row r="865" spans="1:30" s="14" customFormat="1">
      <c r="A865" s="85" t="s">
        <v>164</v>
      </c>
      <c r="B865" s="26">
        <v>9302492</v>
      </c>
      <c r="C865" s="134">
        <f t="shared" si="1308"/>
        <v>775207.67</v>
      </c>
      <c r="D865" s="4"/>
      <c r="E865" s="4">
        <v>0.87219999999999998</v>
      </c>
      <c r="F865" s="4">
        <v>8.2199999999999995E-2</v>
      </c>
      <c r="G865" s="4">
        <v>3.5200000000000002E-2</v>
      </c>
      <c r="H865" s="4"/>
      <c r="I865" s="4"/>
      <c r="J865" s="4"/>
      <c r="K865" s="4"/>
      <c r="L865" s="4">
        <v>1.04E-2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56"/>
      <c r="AD865" s="23"/>
    </row>
    <row r="866" spans="1:30" s="14" customFormat="1">
      <c r="A866" s="84"/>
      <c r="B866" s="27"/>
      <c r="C866" s="134"/>
      <c r="D866" s="6">
        <f t="shared" ref="D866" si="1473">$C865*D865</f>
        <v>0</v>
      </c>
      <c r="E866" s="6">
        <f t="shared" ref="E866" si="1474">$C865*E865</f>
        <v>676136.12977400003</v>
      </c>
      <c r="F866" s="6">
        <f t="shared" ref="F866:AB866" si="1475">$C865*F865</f>
        <v>63722.070474</v>
      </c>
      <c r="G866" s="6">
        <f t="shared" si="1475"/>
        <v>27287.309984000003</v>
      </c>
      <c r="H866" s="6">
        <f t="shared" si="1475"/>
        <v>0</v>
      </c>
      <c r="I866" s="6">
        <f t="shared" si="1475"/>
        <v>0</v>
      </c>
      <c r="J866" s="6">
        <f t="shared" si="1475"/>
        <v>0</v>
      </c>
      <c r="K866" s="6">
        <f t="shared" si="1475"/>
        <v>0</v>
      </c>
      <c r="L866" s="6">
        <f t="shared" si="1475"/>
        <v>8062.1597680000004</v>
      </c>
      <c r="M866" s="6">
        <f t="shared" si="1475"/>
        <v>0</v>
      </c>
      <c r="N866" s="6">
        <f t="shared" si="1475"/>
        <v>0</v>
      </c>
      <c r="O866" s="6">
        <f t="shared" si="1475"/>
        <v>0</v>
      </c>
      <c r="P866" s="6">
        <f t="shared" si="1475"/>
        <v>0</v>
      </c>
      <c r="Q866" s="6">
        <f t="shared" si="1475"/>
        <v>0</v>
      </c>
      <c r="R866" s="6">
        <f t="shared" si="1475"/>
        <v>0</v>
      </c>
      <c r="S866" s="6">
        <f t="shared" si="1475"/>
        <v>0</v>
      </c>
      <c r="T866" s="6">
        <f t="shared" si="1475"/>
        <v>0</v>
      </c>
      <c r="U866" s="6">
        <f t="shared" si="1475"/>
        <v>0</v>
      </c>
      <c r="V866" s="6">
        <f t="shared" si="1475"/>
        <v>0</v>
      </c>
      <c r="W866" s="6">
        <f t="shared" si="1475"/>
        <v>0</v>
      </c>
      <c r="X866" s="6">
        <f t="shared" si="1475"/>
        <v>0</v>
      </c>
      <c r="Y866" s="6">
        <f t="shared" si="1475"/>
        <v>0</v>
      </c>
      <c r="Z866" s="6">
        <f t="shared" si="1475"/>
        <v>0</v>
      </c>
      <c r="AA866" s="6">
        <f t="shared" si="1475"/>
        <v>0</v>
      </c>
      <c r="AB866" s="6">
        <f t="shared" si="1475"/>
        <v>0</v>
      </c>
      <c r="AC866" s="56"/>
      <c r="AD866" s="23"/>
    </row>
    <row r="867" spans="1:30" s="14" customFormat="1">
      <c r="A867" s="78" t="s">
        <v>205</v>
      </c>
      <c r="B867" s="26">
        <v>110706.5</v>
      </c>
      <c r="C867" s="134">
        <f t="shared" si="1308"/>
        <v>9225.5400000000009</v>
      </c>
      <c r="D867" s="35">
        <v>1.6299999999999999E-2</v>
      </c>
      <c r="E867" s="35">
        <v>0.14269999999999999</v>
      </c>
      <c r="F867" s="35">
        <v>5.8900000000000001E-2</v>
      </c>
      <c r="G867" s="35">
        <v>7.6200000000000004E-2</v>
      </c>
      <c r="H867" s="35">
        <v>3.9600000000000003E-2</v>
      </c>
      <c r="I867" s="35">
        <v>0.12470000000000001</v>
      </c>
      <c r="J867" s="35">
        <v>2.0400000000000001E-2</v>
      </c>
      <c r="K867" s="35">
        <v>3.1199999999999999E-2</v>
      </c>
      <c r="L867" s="35">
        <v>1.6199999999999999E-2</v>
      </c>
      <c r="M867" s="35">
        <v>2.53E-2</v>
      </c>
      <c r="N867" s="35">
        <v>0.14849999999999999</v>
      </c>
      <c r="O867" s="35">
        <v>2.2599999999999999E-2</v>
      </c>
      <c r="P867" s="35">
        <v>0</v>
      </c>
      <c r="Q867" s="35">
        <v>3.78E-2</v>
      </c>
      <c r="R867" s="35">
        <v>1.8100000000000002E-2</v>
      </c>
      <c r="S867" s="35">
        <v>4.1000000000000003E-3</v>
      </c>
      <c r="T867" s="35">
        <v>5.04E-2</v>
      </c>
      <c r="U867" s="35">
        <v>1.7500000000000002E-2</v>
      </c>
      <c r="V867" s="35">
        <v>3.6200000000000003E-2</v>
      </c>
      <c r="W867" s="35">
        <v>4.8500000000000001E-2</v>
      </c>
      <c r="X867" s="35">
        <v>6.1600000000000002E-2</v>
      </c>
      <c r="Y867" s="35">
        <v>2.5000000000000001E-3</v>
      </c>
      <c r="Z867" s="4">
        <v>0</v>
      </c>
      <c r="AA867" s="4">
        <v>6.9999999999999999E-4</v>
      </c>
      <c r="AB867" s="4">
        <v>0</v>
      </c>
      <c r="AC867" s="56"/>
      <c r="AD867" s="23"/>
    </row>
    <row r="868" spans="1:30" s="14" customFormat="1">
      <c r="A868" s="79"/>
      <c r="B868" s="27"/>
      <c r="C868" s="134"/>
      <c r="D868" s="5">
        <f t="shared" ref="D868" si="1476">$C867*D867</f>
        <v>150.37630200000001</v>
      </c>
      <c r="E868" s="5">
        <f t="shared" ref="E868" si="1477">$C867*E867</f>
        <v>1316.4845580000001</v>
      </c>
      <c r="F868" s="5">
        <f t="shared" ref="F868:AB868" si="1478">$C867*F867</f>
        <v>543.38430600000004</v>
      </c>
      <c r="G868" s="5">
        <f t="shared" si="1478"/>
        <v>702.98614800000007</v>
      </c>
      <c r="H868" s="5">
        <f t="shared" si="1478"/>
        <v>365.33138400000007</v>
      </c>
      <c r="I868" s="5">
        <f t="shared" si="1478"/>
        <v>1150.4248380000001</v>
      </c>
      <c r="J868" s="5">
        <f t="shared" si="1478"/>
        <v>188.20101600000004</v>
      </c>
      <c r="K868" s="5">
        <f t="shared" si="1478"/>
        <v>287.83684800000003</v>
      </c>
      <c r="L868" s="5">
        <f t="shared" si="1478"/>
        <v>149.45374800000002</v>
      </c>
      <c r="M868" s="5">
        <f t="shared" si="1478"/>
        <v>233.40616200000002</v>
      </c>
      <c r="N868" s="5">
        <f t="shared" si="1478"/>
        <v>1369.99269</v>
      </c>
      <c r="O868" s="5">
        <f t="shared" si="1478"/>
        <v>208.49720400000001</v>
      </c>
      <c r="P868" s="5">
        <f t="shared" si="1478"/>
        <v>0</v>
      </c>
      <c r="Q868" s="5">
        <f t="shared" si="1478"/>
        <v>348.72541200000006</v>
      </c>
      <c r="R868" s="5">
        <f t="shared" si="1478"/>
        <v>166.98227400000002</v>
      </c>
      <c r="S868" s="5">
        <f t="shared" si="1478"/>
        <v>37.824714000000007</v>
      </c>
      <c r="T868" s="5">
        <f t="shared" si="1478"/>
        <v>464.96721600000006</v>
      </c>
      <c r="U868" s="5">
        <f t="shared" si="1478"/>
        <v>161.44695000000004</v>
      </c>
      <c r="V868" s="5">
        <f t="shared" si="1478"/>
        <v>333.96454800000004</v>
      </c>
      <c r="W868" s="5">
        <f t="shared" si="1478"/>
        <v>447.43869000000007</v>
      </c>
      <c r="X868" s="5">
        <f t="shared" si="1478"/>
        <v>568.29326400000002</v>
      </c>
      <c r="Y868" s="5">
        <f t="shared" si="1478"/>
        <v>23.063850000000002</v>
      </c>
      <c r="Z868" s="5">
        <f t="shared" si="1478"/>
        <v>0</v>
      </c>
      <c r="AA868" s="5">
        <f t="shared" si="1478"/>
        <v>6.4578780000000009</v>
      </c>
      <c r="AB868" s="5">
        <f t="shared" si="1478"/>
        <v>0</v>
      </c>
      <c r="AC868" s="56"/>
      <c r="AD868" s="23"/>
    </row>
    <row r="869" spans="1:30" s="14" customFormat="1">
      <c r="A869" s="78" t="s">
        <v>443</v>
      </c>
      <c r="B869" s="15">
        <v>110706.5</v>
      </c>
      <c r="C869" s="134">
        <f t="shared" si="1308"/>
        <v>9225.5400000000009</v>
      </c>
      <c r="D869" s="4"/>
      <c r="E869" s="4">
        <v>1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56"/>
      <c r="AD869" s="23"/>
    </row>
    <row r="870" spans="1:30" s="14" customFormat="1">
      <c r="A870" s="79"/>
      <c r="B870" s="9"/>
      <c r="C870" s="134"/>
      <c r="D870" s="5">
        <f t="shared" ref="D870" si="1479">$C869*D869</f>
        <v>0</v>
      </c>
      <c r="E870" s="5">
        <f t="shared" ref="E870" si="1480">$C869*E869</f>
        <v>9225.5400000000009</v>
      </c>
      <c r="F870" s="5">
        <f t="shared" ref="F870:O870" si="1481">$C869*F869</f>
        <v>0</v>
      </c>
      <c r="G870" s="5">
        <f t="shared" si="1481"/>
        <v>0</v>
      </c>
      <c r="H870" s="5">
        <f t="shared" si="1481"/>
        <v>0</v>
      </c>
      <c r="I870" s="5">
        <f t="shared" si="1481"/>
        <v>0</v>
      </c>
      <c r="J870" s="5">
        <f t="shared" si="1481"/>
        <v>0</v>
      </c>
      <c r="K870" s="5">
        <f t="shared" si="1481"/>
        <v>0</v>
      </c>
      <c r="L870" s="5">
        <f t="shared" si="1481"/>
        <v>0</v>
      </c>
      <c r="M870" s="5">
        <f t="shared" si="1481"/>
        <v>0</v>
      </c>
      <c r="N870" s="5">
        <f t="shared" si="1481"/>
        <v>0</v>
      </c>
      <c r="O870" s="5">
        <f t="shared" si="1481"/>
        <v>0</v>
      </c>
      <c r="P870" s="5">
        <f t="shared" ref="P870" si="1482">$C869*P869</f>
        <v>0</v>
      </c>
      <c r="Q870" s="5">
        <f t="shared" ref="Q870" si="1483">$C869*Q869</f>
        <v>0</v>
      </c>
      <c r="R870" s="5">
        <f t="shared" ref="R870:AB870" si="1484">$C869*R869</f>
        <v>0</v>
      </c>
      <c r="S870" s="5">
        <f t="shared" si="1484"/>
        <v>0</v>
      </c>
      <c r="T870" s="5">
        <f t="shared" si="1484"/>
        <v>0</v>
      </c>
      <c r="U870" s="5">
        <f t="shared" si="1484"/>
        <v>0</v>
      </c>
      <c r="V870" s="5">
        <f t="shared" si="1484"/>
        <v>0</v>
      </c>
      <c r="W870" s="5">
        <f t="shared" si="1484"/>
        <v>0</v>
      </c>
      <c r="X870" s="5">
        <f t="shared" si="1484"/>
        <v>0</v>
      </c>
      <c r="Y870" s="5">
        <f t="shared" si="1484"/>
        <v>0</v>
      </c>
      <c r="Z870" s="5">
        <f t="shared" si="1484"/>
        <v>0</v>
      </c>
      <c r="AA870" s="5">
        <f t="shared" si="1484"/>
        <v>0</v>
      </c>
      <c r="AB870" s="5">
        <f t="shared" si="1484"/>
        <v>0</v>
      </c>
      <c r="AC870" s="56"/>
      <c r="AD870" s="23"/>
    </row>
    <row r="871" spans="1:30" s="14" customFormat="1">
      <c r="A871" s="85" t="s">
        <v>249</v>
      </c>
      <c r="B871" s="26">
        <v>9210782</v>
      </c>
      <c r="C871" s="134">
        <f t="shared" si="1308"/>
        <v>767565.17</v>
      </c>
      <c r="D871" s="37"/>
      <c r="E871" s="37">
        <v>0.34350000000000003</v>
      </c>
      <c r="F871" s="37">
        <v>3.9399999999999998E-2</v>
      </c>
      <c r="G871" s="37">
        <v>0.37040000000000001</v>
      </c>
      <c r="H871" s="37"/>
      <c r="I871" s="37"/>
      <c r="J871" s="37">
        <v>1.2E-2</v>
      </c>
      <c r="K871" s="37"/>
      <c r="L871" s="37">
        <v>0.1041</v>
      </c>
      <c r="M871" s="37"/>
      <c r="N871" s="37">
        <v>6.1899999999999997E-2</v>
      </c>
      <c r="O871" s="37"/>
      <c r="P871" s="37">
        <v>8.9999999999999998E-4</v>
      </c>
      <c r="Q871" s="37">
        <v>1.3899999999999999E-2</v>
      </c>
      <c r="R871" s="37"/>
      <c r="S871" s="37">
        <v>1.4E-3</v>
      </c>
      <c r="T871" s="37"/>
      <c r="U871" s="37">
        <v>3.09E-2</v>
      </c>
      <c r="V871" s="37"/>
      <c r="W871" s="37"/>
      <c r="X871" s="37">
        <v>0.02</v>
      </c>
      <c r="Y871" s="37">
        <v>8.0000000000000004E-4</v>
      </c>
      <c r="Z871" s="37">
        <v>8.0000000000000004E-4</v>
      </c>
      <c r="AA871" s="37">
        <v>0</v>
      </c>
      <c r="AB871" s="37">
        <v>0</v>
      </c>
      <c r="AC871" s="56"/>
      <c r="AD871" s="23"/>
    </row>
    <row r="872" spans="1:30" s="14" customFormat="1">
      <c r="A872" s="84"/>
      <c r="B872" s="27"/>
      <c r="C872" s="134"/>
      <c r="D872" s="42">
        <f t="shared" ref="D872" si="1485">$C871*D871</f>
        <v>0</v>
      </c>
      <c r="E872" s="42">
        <f t="shared" ref="E872" si="1486">$C871*E871</f>
        <v>263658.63589500001</v>
      </c>
      <c r="F872" s="42">
        <f t="shared" ref="F872:AB872" si="1487">$C871*F871</f>
        <v>30242.067697999999</v>
      </c>
      <c r="G872" s="42">
        <f t="shared" si="1487"/>
        <v>284306.13896800001</v>
      </c>
      <c r="H872" s="42">
        <f t="shared" si="1487"/>
        <v>0</v>
      </c>
      <c r="I872" s="42">
        <f t="shared" si="1487"/>
        <v>0</v>
      </c>
      <c r="J872" s="42">
        <f t="shared" si="1487"/>
        <v>9210.7820400000001</v>
      </c>
      <c r="K872" s="42">
        <f t="shared" si="1487"/>
        <v>0</v>
      </c>
      <c r="L872" s="42">
        <f t="shared" si="1487"/>
        <v>79903.534197000001</v>
      </c>
      <c r="M872" s="42">
        <f t="shared" si="1487"/>
        <v>0</v>
      </c>
      <c r="N872" s="42">
        <f t="shared" si="1487"/>
        <v>47512.284023</v>
      </c>
      <c r="O872" s="42">
        <f t="shared" si="1487"/>
        <v>0</v>
      </c>
      <c r="P872" s="42">
        <f t="shared" si="1487"/>
        <v>690.80865300000005</v>
      </c>
      <c r="Q872" s="42">
        <f t="shared" si="1487"/>
        <v>10669.155863</v>
      </c>
      <c r="R872" s="42">
        <f t="shared" si="1487"/>
        <v>0</v>
      </c>
      <c r="S872" s="42">
        <f t="shared" si="1487"/>
        <v>1074.591238</v>
      </c>
      <c r="T872" s="42">
        <f t="shared" si="1487"/>
        <v>0</v>
      </c>
      <c r="U872" s="42">
        <f t="shared" si="1487"/>
        <v>23717.763753000003</v>
      </c>
      <c r="V872" s="42">
        <f t="shared" si="1487"/>
        <v>0</v>
      </c>
      <c r="W872" s="42">
        <f t="shared" si="1487"/>
        <v>0</v>
      </c>
      <c r="X872" s="42">
        <f t="shared" si="1487"/>
        <v>15351.303400000001</v>
      </c>
      <c r="Y872" s="42">
        <f t="shared" si="1487"/>
        <v>614.05213600000002</v>
      </c>
      <c r="Z872" s="42">
        <f t="shared" si="1487"/>
        <v>614.05213600000002</v>
      </c>
      <c r="AA872" s="42">
        <f t="shared" si="1487"/>
        <v>0</v>
      </c>
      <c r="AB872" s="42">
        <f t="shared" si="1487"/>
        <v>0</v>
      </c>
      <c r="AC872" s="56"/>
      <c r="AD872" s="23"/>
    </row>
    <row r="873" spans="1:30" s="14" customFormat="1">
      <c r="A873" s="85" t="s">
        <v>250</v>
      </c>
      <c r="B873" s="26">
        <v>8078495</v>
      </c>
      <c r="C873" s="134">
        <f t="shared" ref="C873:C935" si="1488">ROUND(B873/12,2)</f>
        <v>673207.92</v>
      </c>
      <c r="D873" s="4"/>
      <c r="E873" s="4">
        <v>0.88300000000000001</v>
      </c>
      <c r="F873" s="4"/>
      <c r="G873" s="4">
        <v>8.8599999999999998E-2</v>
      </c>
      <c r="H873" s="4"/>
      <c r="I873" s="4"/>
      <c r="J873" s="4">
        <v>2.8400000000000002E-2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56"/>
      <c r="AD873" s="23"/>
    </row>
    <row r="874" spans="1:30" s="14" customFormat="1">
      <c r="A874" s="84"/>
      <c r="B874" s="27"/>
      <c r="C874" s="134"/>
      <c r="D874" s="6">
        <f t="shared" ref="D874" si="1489">$C873*D873</f>
        <v>0</v>
      </c>
      <c r="E874" s="6">
        <f t="shared" ref="E874" si="1490">$C873*E873</f>
        <v>594442.59336000006</v>
      </c>
      <c r="F874" s="6">
        <f t="shared" ref="F874:AB874" si="1491">$C873*F873</f>
        <v>0</v>
      </c>
      <c r="G874" s="6">
        <f t="shared" si="1491"/>
        <v>59646.221712000006</v>
      </c>
      <c r="H874" s="6">
        <f t="shared" si="1491"/>
        <v>0</v>
      </c>
      <c r="I874" s="6">
        <f t="shared" si="1491"/>
        <v>0</v>
      </c>
      <c r="J874" s="6">
        <f t="shared" si="1491"/>
        <v>19119.104928000001</v>
      </c>
      <c r="K874" s="6">
        <f t="shared" si="1491"/>
        <v>0</v>
      </c>
      <c r="L874" s="6">
        <f t="shared" si="1491"/>
        <v>0</v>
      </c>
      <c r="M874" s="6">
        <f t="shared" si="1491"/>
        <v>0</v>
      </c>
      <c r="N874" s="6">
        <f t="shared" si="1491"/>
        <v>0</v>
      </c>
      <c r="O874" s="6">
        <f t="shared" si="1491"/>
        <v>0</v>
      </c>
      <c r="P874" s="6">
        <f t="shared" si="1491"/>
        <v>0</v>
      </c>
      <c r="Q874" s="6">
        <f t="shared" si="1491"/>
        <v>0</v>
      </c>
      <c r="R874" s="6">
        <f t="shared" si="1491"/>
        <v>0</v>
      </c>
      <c r="S874" s="6">
        <f t="shared" si="1491"/>
        <v>0</v>
      </c>
      <c r="T874" s="6">
        <f t="shared" si="1491"/>
        <v>0</v>
      </c>
      <c r="U874" s="6">
        <f t="shared" si="1491"/>
        <v>0</v>
      </c>
      <c r="V874" s="6">
        <f t="shared" si="1491"/>
        <v>0</v>
      </c>
      <c r="W874" s="6">
        <f t="shared" si="1491"/>
        <v>0</v>
      </c>
      <c r="X874" s="6">
        <f t="shared" si="1491"/>
        <v>0</v>
      </c>
      <c r="Y874" s="6">
        <f t="shared" si="1491"/>
        <v>0</v>
      </c>
      <c r="Z874" s="6">
        <f t="shared" si="1491"/>
        <v>0</v>
      </c>
      <c r="AA874" s="6">
        <f t="shared" si="1491"/>
        <v>0</v>
      </c>
      <c r="AB874" s="6">
        <f t="shared" si="1491"/>
        <v>0</v>
      </c>
      <c r="AC874" s="56"/>
      <c r="AD874" s="23"/>
    </row>
    <row r="875" spans="1:30" s="14" customFormat="1">
      <c r="A875" s="85" t="s">
        <v>251</v>
      </c>
      <c r="B875" s="26">
        <v>11182760</v>
      </c>
      <c r="C875" s="134">
        <f t="shared" si="1488"/>
        <v>931896.67</v>
      </c>
      <c r="D875" s="4"/>
      <c r="E875" s="4">
        <v>0.87180000000000002</v>
      </c>
      <c r="F875" s="4"/>
      <c r="G875" s="4">
        <v>0.10059999999999999</v>
      </c>
      <c r="H875" s="4"/>
      <c r="I875" s="4"/>
      <c r="J875" s="4">
        <v>2.76E-2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56"/>
      <c r="AD875" s="23"/>
    </row>
    <row r="876" spans="1:30" s="14" customFormat="1">
      <c r="A876" s="84"/>
      <c r="B876" s="27"/>
      <c r="C876" s="134"/>
      <c r="D876" s="6">
        <f t="shared" ref="D876" si="1492">$C875*D875</f>
        <v>0</v>
      </c>
      <c r="E876" s="6">
        <f t="shared" ref="E876" si="1493">$C875*E875</f>
        <v>812427.51690600009</v>
      </c>
      <c r="F876" s="6">
        <f t="shared" ref="F876:AB876" si="1494">$C875*F875</f>
        <v>0</v>
      </c>
      <c r="G876" s="6">
        <f t="shared" si="1494"/>
        <v>93748.805001999994</v>
      </c>
      <c r="H876" s="6">
        <f t="shared" si="1494"/>
        <v>0</v>
      </c>
      <c r="I876" s="6">
        <f t="shared" si="1494"/>
        <v>0</v>
      </c>
      <c r="J876" s="6">
        <f t="shared" si="1494"/>
        <v>25720.348092</v>
      </c>
      <c r="K876" s="6">
        <f t="shared" si="1494"/>
        <v>0</v>
      </c>
      <c r="L876" s="6">
        <f t="shared" si="1494"/>
        <v>0</v>
      </c>
      <c r="M876" s="6">
        <f t="shared" si="1494"/>
        <v>0</v>
      </c>
      <c r="N876" s="6">
        <f t="shared" si="1494"/>
        <v>0</v>
      </c>
      <c r="O876" s="6">
        <f t="shared" si="1494"/>
        <v>0</v>
      </c>
      <c r="P876" s="6">
        <f t="shared" si="1494"/>
        <v>0</v>
      </c>
      <c r="Q876" s="6">
        <f t="shared" si="1494"/>
        <v>0</v>
      </c>
      <c r="R876" s="6">
        <f t="shared" si="1494"/>
        <v>0</v>
      </c>
      <c r="S876" s="6">
        <f t="shared" si="1494"/>
        <v>0</v>
      </c>
      <c r="T876" s="6">
        <f t="shared" si="1494"/>
        <v>0</v>
      </c>
      <c r="U876" s="6">
        <f t="shared" si="1494"/>
        <v>0</v>
      </c>
      <c r="V876" s="6">
        <f t="shared" si="1494"/>
        <v>0</v>
      </c>
      <c r="W876" s="6">
        <f t="shared" si="1494"/>
        <v>0</v>
      </c>
      <c r="X876" s="6">
        <f t="shared" si="1494"/>
        <v>0</v>
      </c>
      <c r="Y876" s="6">
        <f t="shared" si="1494"/>
        <v>0</v>
      </c>
      <c r="Z876" s="6">
        <f t="shared" si="1494"/>
        <v>0</v>
      </c>
      <c r="AA876" s="6">
        <f t="shared" si="1494"/>
        <v>0</v>
      </c>
      <c r="AB876" s="6">
        <f t="shared" si="1494"/>
        <v>0</v>
      </c>
      <c r="AC876" s="56"/>
      <c r="AD876" s="23"/>
    </row>
    <row r="877" spans="1:30" s="14" customFormat="1" ht="12.6" customHeight="1">
      <c r="A877" s="85" t="s">
        <v>252</v>
      </c>
      <c r="B877" s="26">
        <v>952699</v>
      </c>
      <c r="C877" s="134">
        <f t="shared" si="1488"/>
        <v>79391.58</v>
      </c>
      <c r="D877" s="4"/>
      <c r="E877" s="4">
        <v>0.89970000000000006</v>
      </c>
      <c r="F877" s="4"/>
      <c r="G877" s="4"/>
      <c r="H877" s="4"/>
      <c r="I877" s="4"/>
      <c r="J877" s="4">
        <v>0.1003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56"/>
      <c r="AD877" s="23"/>
    </row>
    <row r="878" spans="1:30" s="14" customFormat="1">
      <c r="A878" s="84"/>
      <c r="B878" s="27"/>
      <c r="C878" s="134"/>
      <c r="D878" s="6">
        <f t="shared" ref="D878" si="1495">$C877*D877</f>
        <v>0</v>
      </c>
      <c r="E878" s="6">
        <f t="shared" ref="E878" si="1496">$C877*E877</f>
        <v>71428.60452600001</v>
      </c>
      <c r="F878" s="6">
        <f t="shared" ref="F878:AB878" si="1497">$C877*F877</f>
        <v>0</v>
      </c>
      <c r="G878" s="6">
        <f t="shared" si="1497"/>
        <v>0</v>
      </c>
      <c r="H878" s="6">
        <f t="shared" si="1497"/>
        <v>0</v>
      </c>
      <c r="I878" s="6">
        <f t="shared" si="1497"/>
        <v>0</v>
      </c>
      <c r="J878" s="6">
        <f t="shared" si="1497"/>
        <v>7962.9754739999998</v>
      </c>
      <c r="K878" s="6">
        <f t="shared" si="1497"/>
        <v>0</v>
      </c>
      <c r="L878" s="6">
        <f t="shared" si="1497"/>
        <v>0</v>
      </c>
      <c r="M878" s="6">
        <f t="shared" si="1497"/>
        <v>0</v>
      </c>
      <c r="N878" s="6">
        <f t="shared" si="1497"/>
        <v>0</v>
      </c>
      <c r="O878" s="6">
        <f t="shared" si="1497"/>
        <v>0</v>
      </c>
      <c r="P878" s="6">
        <f t="shared" si="1497"/>
        <v>0</v>
      </c>
      <c r="Q878" s="6">
        <f t="shared" si="1497"/>
        <v>0</v>
      </c>
      <c r="R878" s="6">
        <f t="shared" si="1497"/>
        <v>0</v>
      </c>
      <c r="S878" s="6">
        <f t="shared" si="1497"/>
        <v>0</v>
      </c>
      <c r="T878" s="6">
        <f t="shared" si="1497"/>
        <v>0</v>
      </c>
      <c r="U878" s="6">
        <f t="shared" si="1497"/>
        <v>0</v>
      </c>
      <c r="V878" s="6">
        <f t="shared" si="1497"/>
        <v>0</v>
      </c>
      <c r="W878" s="6">
        <f t="shared" si="1497"/>
        <v>0</v>
      </c>
      <c r="X878" s="6">
        <f t="shared" si="1497"/>
        <v>0</v>
      </c>
      <c r="Y878" s="6">
        <f t="shared" si="1497"/>
        <v>0</v>
      </c>
      <c r="Z878" s="6">
        <f t="shared" si="1497"/>
        <v>0</v>
      </c>
      <c r="AA878" s="6">
        <f t="shared" si="1497"/>
        <v>0</v>
      </c>
      <c r="AB878" s="6">
        <f t="shared" si="1497"/>
        <v>0</v>
      </c>
      <c r="AC878" s="56"/>
      <c r="AD878" s="23"/>
    </row>
    <row r="879" spans="1:30" s="14" customFormat="1">
      <c r="A879" s="85" t="s">
        <v>253</v>
      </c>
      <c r="B879" s="26">
        <v>2761508</v>
      </c>
      <c r="C879" s="134">
        <f t="shared" si="1488"/>
        <v>230125.67</v>
      </c>
      <c r="D879" s="4"/>
      <c r="E879" s="4">
        <v>0.90649999999999997</v>
      </c>
      <c r="F879" s="4"/>
      <c r="G879" s="4"/>
      <c r="H879" s="4"/>
      <c r="I879" s="4"/>
      <c r="J879" s="4">
        <v>9.35E-2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56"/>
      <c r="AD879" s="23"/>
    </row>
    <row r="880" spans="1:30" s="14" customFormat="1">
      <c r="A880" s="84"/>
      <c r="B880" s="27"/>
      <c r="C880" s="134"/>
      <c r="D880" s="6">
        <f t="shared" ref="D880" si="1498">$C879*D879</f>
        <v>0</v>
      </c>
      <c r="E880" s="6">
        <f t="shared" ref="E880" si="1499">$C879*E879</f>
        <v>208608.91985500001</v>
      </c>
      <c r="F880" s="6">
        <f t="shared" ref="F880:AB880" si="1500">$C879*F879</f>
        <v>0</v>
      </c>
      <c r="G880" s="6">
        <f t="shared" si="1500"/>
        <v>0</v>
      </c>
      <c r="H880" s="6">
        <f t="shared" si="1500"/>
        <v>0</v>
      </c>
      <c r="I880" s="6">
        <f t="shared" si="1500"/>
        <v>0</v>
      </c>
      <c r="J880" s="6">
        <f t="shared" si="1500"/>
        <v>21516.750145000002</v>
      </c>
      <c r="K880" s="6">
        <f t="shared" si="1500"/>
        <v>0</v>
      </c>
      <c r="L880" s="6">
        <f t="shared" si="1500"/>
        <v>0</v>
      </c>
      <c r="M880" s="6">
        <f t="shared" si="1500"/>
        <v>0</v>
      </c>
      <c r="N880" s="6">
        <f t="shared" si="1500"/>
        <v>0</v>
      </c>
      <c r="O880" s="6">
        <f t="shared" si="1500"/>
        <v>0</v>
      </c>
      <c r="P880" s="6">
        <f t="shared" si="1500"/>
        <v>0</v>
      </c>
      <c r="Q880" s="6">
        <f t="shared" si="1500"/>
        <v>0</v>
      </c>
      <c r="R880" s="6">
        <f t="shared" si="1500"/>
        <v>0</v>
      </c>
      <c r="S880" s="6">
        <f t="shared" si="1500"/>
        <v>0</v>
      </c>
      <c r="T880" s="6">
        <f t="shared" si="1500"/>
        <v>0</v>
      </c>
      <c r="U880" s="6">
        <f t="shared" si="1500"/>
        <v>0</v>
      </c>
      <c r="V880" s="6">
        <f t="shared" si="1500"/>
        <v>0</v>
      </c>
      <c r="W880" s="6">
        <f t="shared" si="1500"/>
        <v>0</v>
      </c>
      <c r="X880" s="6">
        <f t="shared" si="1500"/>
        <v>0</v>
      </c>
      <c r="Y880" s="6">
        <f t="shared" si="1500"/>
        <v>0</v>
      </c>
      <c r="Z880" s="6">
        <f t="shared" si="1500"/>
        <v>0</v>
      </c>
      <c r="AA880" s="6">
        <f t="shared" si="1500"/>
        <v>0</v>
      </c>
      <c r="AB880" s="6">
        <f t="shared" si="1500"/>
        <v>0</v>
      </c>
      <c r="AC880" s="56"/>
      <c r="AD880" s="23"/>
    </row>
    <row r="881" spans="1:30" s="14" customFormat="1">
      <c r="A881" s="85" t="s">
        <v>254</v>
      </c>
      <c r="B881" s="26">
        <v>1246724</v>
      </c>
      <c r="C881" s="134">
        <f t="shared" si="1488"/>
        <v>103893.67</v>
      </c>
      <c r="D881" s="37"/>
      <c r="E881" s="37">
        <v>0.69410000000000005</v>
      </c>
      <c r="F881" s="37"/>
      <c r="G881" s="37">
        <v>0.2311</v>
      </c>
      <c r="H881" s="37"/>
      <c r="I881" s="37"/>
      <c r="J881" s="37"/>
      <c r="K881" s="37"/>
      <c r="L881" s="37"/>
      <c r="M881" s="37"/>
      <c r="N881" s="37"/>
      <c r="O881" s="37"/>
      <c r="P881" s="37">
        <v>1.9E-3</v>
      </c>
      <c r="Q881" s="37"/>
      <c r="R881" s="37"/>
      <c r="S881" s="37"/>
      <c r="T881" s="37"/>
      <c r="U881" s="37">
        <v>2.4199999999999999E-2</v>
      </c>
      <c r="V881" s="37"/>
      <c r="W881" s="37"/>
      <c r="X881" s="37">
        <v>4.5199999999999997E-2</v>
      </c>
      <c r="Y881" s="37">
        <v>1.8E-3</v>
      </c>
      <c r="Z881" s="37">
        <v>1.6999999999999999E-3</v>
      </c>
      <c r="AA881" s="37">
        <v>0</v>
      </c>
      <c r="AB881" s="37">
        <v>0</v>
      </c>
      <c r="AC881" s="56"/>
      <c r="AD881" s="23"/>
    </row>
    <row r="882" spans="1:30" s="14" customFormat="1">
      <c r="A882" s="84"/>
      <c r="B882" s="27"/>
      <c r="C882" s="134"/>
      <c r="D882" s="42">
        <f t="shared" ref="D882" si="1501">$C881*D881</f>
        <v>0</v>
      </c>
      <c r="E882" s="42">
        <f t="shared" ref="E882" si="1502">$C881*E881</f>
        <v>72112.596346999999</v>
      </c>
      <c r="F882" s="42">
        <f t="shared" ref="F882:AB882" si="1503">$C881*F881</f>
        <v>0</v>
      </c>
      <c r="G882" s="42">
        <f t="shared" si="1503"/>
        <v>24009.827137</v>
      </c>
      <c r="H882" s="42">
        <f t="shared" si="1503"/>
        <v>0</v>
      </c>
      <c r="I882" s="42">
        <f t="shared" si="1503"/>
        <v>0</v>
      </c>
      <c r="J882" s="42">
        <f t="shared" si="1503"/>
        <v>0</v>
      </c>
      <c r="K882" s="42">
        <f t="shared" si="1503"/>
        <v>0</v>
      </c>
      <c r="L882" s="42">
        <f t="shared" si="1503"/>
        <v>0</v>
      </c>
      <c r="M882" s="42">
        <f t="shared" si="1503"/>
        <v>0</v>
      </c>
      <c r="N882" s="42">
        <f t="shared" si="1503"/>
        <v>0</v>
      </c>
      <c r="O882" s="42">
        <f t="shared" si="1503"/>
        <v>0</v>
      </c>
      <c r="P882" s="42">
        <f t="shared" si="1503"/>
        <v>197.39797300000001</v>
      </c>
      <c r="Q882" s="42">
        <f t="shared" si="1503"/>
        <v>0</v>
      </c>
      <c r="R882" s="42">
        <f t="shared" si="1503"/>
        <v>0</v>
      </c>
      <c r="S882" s="42">
        <f t="shared" si="1503"/>
        <v>0</v>
      </c>
      <c r="T882" s="42">
        <f t="shared" si="1503"/>
        <v>0</v>
      </c>
      <c r="U882" s="42">
        <f t="shared" si="1503"/>
        <v>2514.2268140000001</v>
      </c>
      <c r="V882" s="42">
        <f t="shared" si="1503"/>
        <v>0</v>
      </c>
      <c r="W882" s="42">
        <f t="shared" si="1503"/>
        <v>0</v>
      </c>
      <c r="X882" s="42">
        <f t="shared" si="1503"/>
        <v>4695.9938839999995</v>
      </c>
      <c r="Y882" s="42">
        <f t="shared" si="1503"/>
        <v>187.00860599999999</v>
      </c>
      <c r="Z882" s="42">
        <f t="shared" si="1503"/>
        <v>176.61923899999999</v>
      </c>
      <c r="AA882" s="42">
        <f t="shared" si="1503"/>
        <v>0</v>
      </c>
      <c r="AB882" s="42">
        <f t="shared" si="1503"/>
        <v>0</v>
      </c>
      <c r="AC882" s="56"/>
      <c r="AD882" s="23"/>
    </row>
    <row r="883" spans="1:30" s="14" customFormat="1">
      <c r="A883" s="78" t="s">
        <v>255</v>
      </c>
      <c r="B883" s="26">
        <v>1175069.5</v>
      </c>
      <c r="C883" s="134">
        <f t="shared" si="1488"/>
        <v>97922.46</v>
      </c>
      <c r="D883" s="35">
        <v>1.6299999999999999E-2</v>
      </c>
      <c r="E883" s="35">
        <v>0.14269999999999999</v>
      </c>
      <c r="F883" s="35">
        <v>5.8900000000000001E-2</v>
      </c>
      <c r="G883" s="35">
        <v>7.6200000000000004E-2</v>
      </c>
      <c r="H883" s="35">
        <v>3.9600000000000003E-2</v>
      </c>
      <c r="I883" s="35">
        <v>0.12470000000000001</v>
      </c>
      <c r="J883" s="35">
        <v>2.0400000000000001E-2</v>
      </c>
      <c r="K883" s="35">
        <v>3.1199999999999999E-2</v>
      </c>
      <c r="L883" s="35">
        <v>1.6199999999999999E-2</v>
      </c>
      <c r="M883" s="35">
        <v>2.53E-2</v>
      </c>
      <c r="N883" s="35">
        <v>0.14849999999999999</v>
      </c>
      <c r="O883" s="35">
        <v>2.2599999999999999E-2</v>
      </c>
      <c r="P883" s="35">
        <v>0</v>
      </c>
      <c r="Q883" s="35">
        <v>3.78E-2</v>
      </c>
      <c r="R883" s="35">
        <v>1.8100000000000002E-2</v>
      </c>
      <c r="S883" s="35">
        <v>4.1000000000000003E-3</v>
      </c>
      <c r="T883" s="35">
        <v>5.04E-2</v>
      </c>
      <c r="U883" s="35">
        <v>1.7500000000000002E-2</v>
      </c>
      <c r="V883" s="35">
        <v>3.6200000000000003E-2</v>
      </c>
      <c r="W883" s="35">
        <v>4.8500000000000001E-2</v>
      </c>
      <c r="X883" s="35">
        <v>6.1600000000000002E-2</v>
      </c>
      <c r="Y883" s="35">
        <v>2.5000000000000001E-3</v>
      </c>
      <c r="Z883" s="4">
        <v>0</v>
      </c>
      <c r="AA883" s="4">
        <v>6.9999999999999999E-4</v>
      </c>
      <c r="AB883" s="4">
        <v>0</v>
      </c>
      <c r="AC883" s="56"/>
      <c r="AD883" s="23"/>
    </row>
    <row r="884" spans="1:30" s="14" customFormat="1">
      <c r="A884" s="79"/>
      <c r="B884" s="27"/>
      <c r="C884" s="134"/>
      <c r="D884" s="5">
        <f t="shared" ref="D884" si="1504">$C883*D883</f>
        <v>1596.1360979999999</v>
      </c>
      <c r="E884" s="5">
        <f t="shared" ref="E884" si="1505">$C883*E883</f>
        <v>13973.535042</v>
      </c>
      <c r="F884" s="5">
        <f t="shared" ref="F884:AB884" si="1506">$C883*F883</f>
        <v>5767.6328940000003</v>
      </c>
      <c r="G884" s="5">
        <f t="shared" si="1506"/>
        <v>7461.6914520000009</v>
      </c>
      <c r="H884" s="5">
        <f t="shared" si="1506"/>
        <v>3877.7294160000006</v>
      </c>
      <c r="I884" s="5">
        <f t="shared" si="1506"/>
        <v>12210.930762000002</v>
      </c>
      <c r="J884" s="5">
        <f t="shared" si="1506"/>
        <v>1997.6181840000004</v>
      </c>
      <c r="K884" s="5">
        <f t="shared" si="1506"/>
        <v>3055.1807520000002</v>
      </c>
      <c r="L884" s="5">
        <f t="shared" si="1506"/>
        <v>1586.343852</v>
      </c>
      <c r="M884" s="5">
        <f t="shared" si="1506"/>
        <v>2477.4382380000002</v>
      </c>
      <c r="N884" s="5">
        <f t="shared" si="1506"/>
        <v>14541.48531</v>
      </c>
      <c r="O884" s="5">
        <f t="shared" si="1506"/>
        <v>2213.0475959999999</v>
      </c>
      <c r="P884" s="5">
        <f t="shared" si="1506"/>
        <v>0</v>
      </c>
      <c r="Q884" s="5">
        <f t="shared" si="1506"/>
        <v>3701.4689880000001</v>
      </c>
      <c r="R884" s="5">
        <f t="shared" si="1506"/>
        <v>1772.3965260000002</v>
      </c>
      <c r="S884" s="5">
        <f t="shared" si="1506"/>
        <v>401.48208600000004</v>
      </c>
      <c r="T884" s="5">
        <f t="shared" si="1506"/>
        <v>4935.2919840000004</v>
      </c>
      <c r="U884" s="5">
        <f t="shared" si="1506"/>
        <v>1713.6430500000004</v>
      </c>
      <c r="V884" s="5">
        <f t="shared" si="1506"/>
        <v>3544.7930520000004</v>
      </c>
      <c r="W884" s="5">
        <f t="shared" si="1506"/>
        <v>4749.2393100000008</v>
      </c>
      <c r="X884" s="5">
        <f t="shared" si="1506"/>
        <v>6032.0235360000006</v>
      </c>
      <c r="Y884" s="5">
        <f t="shared" si="1506"/>
        <v>244.80615000000003</v>
      </c>
      <c r="Z884" s="5">
        <f t="shared" si="1506"/>
        <v>0</v>
      </c>
      <c r="AA884" s="5">
        <f t="shared" si="1506"/>
        <v>68.545721999999998</v>
      </c>
      <c r="AB884" s="5">
        <f t="shared" si="1506"/>
        <v>0</v>
      </c>
      <c r="AC884" s="56"/>
      <c r="AD884" s="23"/>
    </row>
    <row r="885" spans="1:30" s="14" customFormat="1">
      <c r="A885" s="78" t="s">
        <v>444</v>
      </c>
      <c r="B885" s="15">
        <v>1175069.5</v>
      </c>
      <c r="C885" s="134">
        <f t="shared" si="1488"/>
        <v>97922.46</v>
      </c>
      <c r="D885" s="4"/>
      <c r="E885" s="4">
        <v>1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56"/>
      <c r="AD885" s="23"/>
    </row>
    <row r="886" spans="1:30" s="14" customFormat="1">
      <c r="A886" s="79"/>
      <c r="B886" s="9"/>
      <c r="C886" s="134"/>
      <c r="D886" s="5">
        <f t="shared" ref="D886" si="1507">$C885*D885</f>
        <v>0</v>
      </c>
      <c r="E886" s="5">
        <f t="shared" ref="E886" si="1508">$C885*E885</f>
        <v>97922.46</v>
      </c>
      <c r="F886" s="5">
        <f t="shared" ref="F886:O886" si="1509">$C885*F885</f>
        <v>0</v>
      </c>
      <c r="G886" s="5">
        <f t="shared" si="1509"/>
        <v>0</v>
      </c>
      <c r="H886" s="5">
        <f t="shared" si="1509"/>
        <v>0</v>
      </c>
      <c r="I886" s="5">
        <f t="shared" si="1509"/>
        <v>0</v>
      </c>
      <c r="J886" s="5">
        <f t="shared" si="1509"/>
        <v>0</v>
      </c>
      <c r="K886" s="5">
        <f t="shared" si="1509"/>
        <v>0</v>
      </c>
      <c r="L886" s="5">
        <f t="shared" si="1509"/>
        <v>0</v>
      </c>
      <c r="M886" s="5">
        <f t="shared" si="1509"/>
        <v>0</v>
      </c>
      <c r="N886" s="5">
        <f t="shared" si="1509"/>
        <v>0</v>
      </c>
      <c r="O886" s="5">
        <f t="shared" si="1509"/>
        <v>0</v>
      </c>
      <c r="P886" s="5">
        <f t="shared" ref="P886" si="1510">$C885*P885</f>
        <v>0</v>
      </c>
      <c r="Q886" s="5">
        <f t="shared" ref="Q886" si="1511">$C885*Q885</f>
        <v>0</v>
      </c>
      <c r="R886" s="5">
        <f t="shared" ref="R886:AB886" si="1512">$C885*R885</f>
        <v>0</v>
      </c>
      <c r="S886" s="5">
        <f t="shared" si="1512"/>
        <v>0</v>
      </c>
      <c r="T886" s="5">
        <f t="shared" si="1512"/>
        <v>0</v>
      </c>
      <c r="U886" s="5">
        <f t="shared" si="1512"/>
        <v>0</v>
      </c>
      <c r="V886" s="5">
        <f t="shared" si="1512"/>
        <v>0</v>
      </c>
      <c r="W886" s="5">
        <f t="shared" si="1512"/>
        <v>0</v>
      </c>
      <c r="X886" s="5">
        <f t="shared" si="1512"/>
        <v>0</v>
      </c>
      <c r="Y886" s="5">
        <f t="shared" si="1512"/>
        <v>0</v>
      </c>
      <c r="Z886" s="5">
        <f t="shared" si="1512"/>
        <v>0</v>
      </c>
      <c r="AA886" s="5">
        <f t="shared" si="1512"/>
        <v>0</v>
      </c>
      <c r="AB886" s="5">
        <f t="shared" si="1512"/>
        <v>0</v>
      </c>
      <c r="AC886" s="56"/>
      <c r="AD886" s="23"/>
    </row>
    <row r="887" spans="1:30" s="14" customFormat="1">
      <c r="A887" s="85" t="s">
        <v>256</v>
      </c>
      <c r="B887" s="26">
        <v>7405221</v>
      </c>
      <c r="C887" s="134">
        <f t="shared" si="1488"/>
        <v>617101.75</v>
      </c>
      <c r="D887" s="4"/>
      <c r="E887" s="4">
        <v>0.93740000000000001</v>
      </c>
      <c r="F887" s="4">
        <v>4.3999999999999997E-2</v>
      </c>
      <c r="G887" s="4">
        <v>7.4000000000000003E-3</v>
      </c>
      <c r="H887" s="4"/>
      <c r="I887" s="4"/>
      <c r="J887" s="4"/>
      <c r="K887" s="4"/>
      <c r="L887" s="4">
        <v>1.11E-2</v>
      </c>
      <c r="M887" s="4"/>
      <c r="N887" s="4"/>
      <c r="O887" s="4"/>
      <c r="P887" s="4"/>
      <c r="Q887" s="4"/>
      <c r="R887" s="4"/>
      <c r="S887" s="4"/>
      <c r="T887" s="4"/>
      <c r="U887" s="4">
        <v>1E-4</v>
      </c>
      <c r="V887" s="4"/>
      <c r="W887" s="4"/>
      <c r="X887" s="4"/>
      <c r="Y887" s="4"/>
      <c r="Z887" s="4"/>
      <c r="AA887" s="4"/>
      <c r="AB887" s="4"/>
      <c r="AC887" s="56"/>
      <c r="AD887" s="23"/>
    </row>
    <row r="888" spans="1:30" s="14" customFormat="1">
      <c r="A888" s="84"/>
      <c r="B888" s="27"/>
      <c r="C888" s="134"/>
      <c r="D888" s="6">
        <f t="shared" ref="D888" si="1513">$C887*D887</f>
        <v>0</v>
      </c>
      <c r="E888" s="6">
        <f t="shared" ref="E888" si="1514">$C887*E887</f>
        <v>578471.18044999999</v>
      </c>
      <c r="F888" s="6">
        <f t="shared" ref="F888:AB888" si="1515">$C887*F887</f>
        <v>27152.476999999999</v>
      </c>
      <c r="G888" s="6">
        <f t="shared" si="1515"/>
        <v>4566.5529500000002</v>
      </c>
      <c r="H888" s="6">
        <f t="shared" si="1515"/>
        <v>0</v>
      </c>
      <c r="I888" s="6">
        <f t="shared" si="1515"/>
        <v>0</v>
      </c>
      <c r="J888" s="6">
        <f t="shared" si="1515"/>
        <v>0</v>
      </c>
      <c r="K888" s="6">
        <f t="shared" si="1515"/>
        <v>0</v>
      </c>
      <c r="L888" s="6">
        <f t="shared" si="1515"/>
        <v>6849.8294249999999</v>
      </c>
      <c r="M888" s="6">
        <f t="shared" si="1515"/>
        <v>0</v>
      </c>
      <c r="N888" s="6">
        <f t="shared" si="1515"/>
        <v>0</v>
      </c>
      <c r="O888" s="6">
        <f t="shared" si="1515"/>
        <v>0</v>
      </c>
      <c r="P888" s="6">
        <f t="shared" si="1515"/>
        <v>0</v>
      </c>
      <c r="Q888" s="6">
        <f t="shared" si="1515"/>
        <v>0</v>
      </c>
      <c r="R888" s="6">
        <f t="shared" si="1515"/>
        <v>0</v>
      </c>
      <c r="S888" s="6">
        <f t="shared" si="1515"/>
        <v>0</v>
      </c>
      <c r="T888" s="6">
        <f t="shared" si="1515"/>
        <v>0</v>
      </c>
      <c r="U888" s="6">
        <f t="shared" si="1515"/>
        <v>61.710175</v>
      </c>
      <c r="V888" s="6">
        <f t="shared" si="1515"/>
        <v>0</v>
      </c>
      <c r="W888" s="6">
        <f t="shared" si="1515"/>
        <v>0</v>
      </c>
      <c r="X888" s="6">
        <f t="shared" si="1515"/>
        <v>0</v>
      </c>
      <c r="Y888" s="6">
        <f t="shared" si="1515"/>
        <v>0</v>
      </c>
      <c r="Z888" s="6">
        <f t="shared" si="1515"/>
        <v>0</v>
      </c>
      <c r="AA888" s="6">
        <f t="shared" si="1515"/>
        <v>0</v>
      </c>
      <c r="AB888" s="6">
        <f t="shared" si="1515"/>
        <v>0</v>
      </c>
      <c r="AC888" s="56"/>
      <c r="AD888" s="23"/>
    </row>
    <row r="889" spans="1:30" s="14" customFormat="1">
      <c r="A889" s="85" t="s">
        <v>257</v>
      </c>
      <c r="B889" s="26">
        <v>3584913</v>
      </c>
      <c r="C889" s="134">
        <f t="shared" si="1488"/>
        <v>298742.75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4"/>
      <c r="D890" s="6">
        <f t="shared" ref="D890" si="1516">$C889*D889</f>
        <v>0</v>
      </c>
      <c r="E890" s="6">
        <f t="shared" ref="E890" si="1517">$C889*E889</f>
        <v>268778.85217500001</v>
      </c>
      <c r="F890" s="6">
        <f t="shared" ref="F890:AB890" si="1518">$C889*F889</f>
        <v>0</v>
      </c>
      <c r="G890" s="6">
        <f t="shared" si="1518"/>
        <v>0</v>
      </c>
      <c r="H890" s="6">
        <f t="shared" si="1518"/>
        <v>0</v>
      </c>
      <c r="I890" s="6">
        <f t="shared" si="1518"/>
        <v>0</v>
      </c>
      <c r="J890" s="6">
        <f t="shared" si="1518"/>
        <v>29963.897825</v>
      </c>
      <c r="K890" s="6">
        <f t="shared" si="1518"/>
        <v>0</v>
      </c>
      <c r="L890" s="6">
        <f t="shared" si="1518"/>
        <v>0</v>
      </c>
      <c r="M890" s="6">
        <f t="shared" si="1518"/>
        <v>0</v>
      </c>
      <c r="N890" s="6">
        <f t="shared" si="1518"/>
        <v>0</v>
      </c>
      <c r="O890" s="6">
        <f t="shared" si="1518"/>
        <v>0</v>
      </c>
      <c r="P890" s="6">
        <f t="shared" si="1518"/>
        <v>0</v>
      </c>
      <c r="Q890" s="6">
        <f t="shared" si="1518"/>
        <v>0</v>
      </c>
      <c r="R890" s="6">
        <f t="shared" si="1518"/>
        <v>0</v>
      </c>
      <c r="S890" s="6">
        <f t="shared" si="1518"/>
        <v>0</v>
      </c>
      <c r="T890" s="6">
        <f t="shared" si="1518"/>
        <v>0</v>
      </c>
      <c r="U890" s="6">
        <f t="shared" si="1518"/>
        <v>0</v>
      </c>
      <c r="V890" s="6">
        <f t="shared" si="1518"/>
        <v>0</v>
      </c>
      <c r="W890" s="6">
        <f t="shared" si="1518"/>
        <v>0</v>
      </c>
      <c r="X890" s="6">
        <f t="shared" si="1518"/>
        <v>0</v>
      </c>
      <c r="Y890" s="6">
        <f t="shared" si="1518"/>
        <v>0</v>
      </c>
      <c r="Z890" s="6">
        <f t="shared" si="1518"/>
        <v>0</v>
      </c>
      <c r="AA890" s="6">
        <f t="shared" si="1518"/>
        <v>0</v>
      </c>
      <c r="AB890" s="6">
        <f t="shared" si="1518"/>
        <v>0</v>
      </c>
      <c r="AC890" s="56"/>
      <c r="AD890" s="23"/>
    </row>
    <row r="891" spans="1:30" s="14" customFormat="1">
      <c r="A891" s="85" t="s">
        <v>258</v>
      </c>
      <c r="B891" s="26">
        <v>5821549</v>
      </c>
      <c r="C891" s="134">
        <f t="shared" si="1488"/>
        <v>485129.08</v>
      </c>
      <c r="D891" s="4"/>
      <c r="E891" s="4"/>
      <c r="F891" s="4"/>
      <c r="G891" s="4">
        <v>0.61080000000000001</v>
      </c>
      <c r="H891" s="4"/>
      <c r="I891" s="4"/>
      <c r="J891" s="4"/>
      <c r="K891" s="4"/>
      <c r="L891" s="4">
        <v>0.21870000000000001</v>
      </c>
      <c r="M891" s="4"/>
      <c r="N891" s="4">
        <v>0.13969999999999999</v>
      </c>
      <c r="O891" s="4"/>
      <c r="P891" s="4"/>
      <c r="Q891" s="4"/>
      <c r="R891" s="4"/>
      <c r="S891" s="4"/>
      <c r="T891" s="4"/>
      <c r="U891" s="4">
        <v>3.0800000000000001E-2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27"/>
      <c r="C892" s="134"/>
      <c r="D892" s="6">
        <f t="shared" ref="D892" si="1519">$C891*D891</f>
        <v>0</v>
      </c>
      <c r="E892" s="6">
        <f t="shared" ref="E892" si="1520">$C891*E891</f>
        <v>0</v>
      </c>
      <c r="F892" s="6">
        <f t="shared" ref="F892:AB892" si="1521">$C891*F891</f>
        <v>0</v>
      </c>
      <c r="G892" s="6">
        <f t="shared" si="1521"/>
        <v>296316.84206400003</v>
      </c>
      <c r="H892" s="6">
        <f t="shared" si="1521"/>
        <v>0</v>
      </c>
      <c r="I892" s="6">
        <f t="shared" si="1521"/>
        <v>0</v>
      </c>
      <c r="J892" s="6">
        <f t="shared" si="1521"/>
        <v>0</v>
      </c>
      <c r="K892" s="6">
        <f t="shared" si="1521"/>
        <v>0</v>
      </c>
      <c r="L892" s="6">
        <f t="shared" si="1521"/>
        <v>106097.729796</v>
      </c>
      <c r="M892" s="6">
        <f t="shared" si="1521"/>
        <v>0</v>
      </c>
      <c r="N892" s="6">
        <f t="shared" si="1521"/>
        <v>67772.532475999993</v>
      </c>
      <c r="O892" s="6">
        <f t="shared" si="1521"/>
        <v>0</v>
      </c>
      <c r="P892" s="6">
        <f t="shared" si="1521"/>
        <v>0</v>
      </c>
      <c r="Q892" s="6">
        <f t="shared" si="1521"/>
        <v>0</v>
      </c>
      <c r="R892" s="6">
        <f t="shared" si="1521"/>
        <v>0</v>
      </c>
      <c r="S892" s="6">
        <f t="shared" si="1521"/>
        <v>0</v>
      </c>
      <c r="T892" s="6">
        <f t="shared" si="1521"/>
        <v>0</v>
      </c>
      <c r="U892" s="6">
        <f t="shared" si="1521"/>
        <v>14941.975664000001</v>
      </c>
      <c r="V892" s="6">
        <f t="shared" si="1521"/>
        <v>0</v>
      </c>
      <c r="W892" s="6">
        <f t="shared" si="1521"/>
        <v>0</v>
      </c>
      <c r="X892" s="6">
        <f t="shared" si="1521"/>
        <v>0</v>
      </c>
      <c r="Y892" s="6">
        <f t="shared" si="1521"/>
        <v>0</v>
      </c>
      <c r="Z892" s="6">
        <f t="shared" si="1521"/>
        <v>0</v>
      </c>
      <c r="AA892" s="6">
        <f t="shared" si="1521"/>
        <v>0</v>
      </c>
      <c r="AB892" s="6">
        <f t="shared" si="1521"/>
        <v>0</v>
      </c>
      <c r="AC892" s="56"/>
      <c r="AD892" s="23"/>
    </row>
    <row r="893" spans="1:30" s="14" customFormat="1">
      <c r="A893" s="85" t="s">
        <v>259</v>
      </c>
      <c r="B893" s="26">
        <v>451673</v>
      </c>
      <c r="C893" s="134">
        <f t="shared" si="1488"/>
        <v>37639.42</v>
      </c>
      <c r="D893" s="4"/>
      <c r="E893" s="4">
        <v>0.97989999999999999</v>
      </c>
      <c r="F893" s="4"/>
      <c r="G893" s="4"/>
      <c r="H893" s="4"/>
      <c r="I893" s="4"/>
      <c r="J893" s="4"/>
      <c r="K893" s="4">
        <v>2.01E-2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4"/>
      <c r="D894" s="6">
        <f t="shared" ref="D894" si="1522">$C893*D893</f>
        <v>0</v>
      </c>
      <c r="E894" s="6">
        <f t="shared" ref="E894" si="1523">$C893*E893</f>
        <v>36882.867657999996</v>
      </c>
      <c r="F894" s="6">
        <f t="shared" ref="F894:AB894" si="1524">$C893*F893</f>
        <v>0</v>
      </c>
      <c r="G894" s="6">
        <f t="shared" si="1524"/>
        <v>0</v>
      </c>
      <c r="H894" s="6">
        <f t="shared" si="1524"/>
        <v>0</v>
      </c>
      <c r="I894" s="6">
        <f t="shared" si="1524"/>
        <v>0</v>
      </c>
      <c r="J894" s="6">
        <f t="shared" si="1524"/>
        <v>0</v>
      </c>
      <c r="K894" s="6">
        <f t="shared" si="1524"/>
        <v>756.55234199999995</v>
      </c>
      <c r="L894" s="6">
        <f t="shared" si="1524"/>
        <v>0</v>
      </c>
      <c r="M894" s="6">
        <f t="shared" si="1524"/>
        <v>0</v>
      </c>
      <c r="N894" s="6">
        <f t="shared" si="1524"/>
        <v>0</v>
      </c>
      <c r="O894" s="6">
        <f t="shared" si="1524"/>
        <v>0</v>
      </c>
      <c r="P894" s="6">
        <f t="shared" si="1524"/>
        <v>0</v>
      </c>
      <c r="Q894" s="6">
        <f t="shared" si="1524"/>
        <v>0</v>
      </c>
      <c r="R894" s="6">
        <f t="shared" si="1524"/>
        <v>0</v>
      </c>
      <c r="S894" s="6">
        <f t="shared" si="1524"/>
        <v>0</v>
      </c>
      <c r="T894" s="6">
        <f t="shared" si="1524"/>
        <v>0</v>
      </c>
      <c r="U894" s="6">
        <f t="shared" si="1524"/>
        <v>0</v>
      </c>
      <c r="V894" s="6">
        <f t="shared" si="1524"/>
        <v>0</v>
      </c>
      <c r="W894" s="6">
        <f t="shared" si="1524"/>
        <v>0</v>
      </c>
      <c r="X894" s="6">
        <f t="shared" si="1524"/>
        <v>0</v>
      </c>
      <c r="Y894" s="6">
        <f t="shared" si="1524"/>
        <v>0</v>
      </c>
      <c r="Z894" s="6">
        <f t="shared" si="1524"/>
        <v>0</v>
      </c>
      <c r="AA894" s="6">
        <f t="shared" si="1524"/>
        <v>0</v>
      </c>
      <c r="AB894" s="6">
        <f t="shared" si="1524"/>
        <v>0</v>
      </c>
      <c r="AC894" s="56"/>
      <c r="AD894" s="23"/>
    </row>
    <row r="895" spans="1:30" s="14" customFormat="1">
      <c r="A895" s="78" t="s">
        <v>288</v>
      </c>
      <c r="B895" s="26">
        <v>189423.5</v>
      </c>
      <c r="C895" s="134">
        <f t="shared" si="1488"/>
        <v>15785.29</v>
      </c>
      <c r="D895" s="35">
        <v>1.6299999999999999E-2</v>
      </c>
      <c r="E895" s="35">
        <v>0.14269999999999999</v>
      </c>
      <c r="F895" s="35">
        <v>5.8900000000000001E-2</v>
      </c>
      <c r="G895" s="35">
        <v>7.6200000000000004E-2</v>
      </c>
      <c r="H895" s="35">
        <v>3.9600000000000003E-2</v>
      </c>
      <c r="I895" s="35">
        <v>0.12470000000000001</v>
      </c>
      <c r="J895" s="35">
        <v>2.0400000000000001E-2</v>
      </c>
      <c r="K895" s="35">
        <v>3.1199999999999999E-2</v>
      </c>
      <c r="L895" s="35">
        <v>1.6199999999999999E-2</v>
      </c>
      <c r="M895" s="35">
        <v>2.53E-2</v>
      </c>
      <c r="N895" s="35">
        <v>0.14849999999999999</v>
      </c>
      <c r="O895" s="35">
        <v>2.2599999999999999E-2</v>
      </c>
      <c r="P895" s="35">
        <v>0</v>
      </c>
      <c r="Q895" s="35">
        <v>3.78E-2</v>
      </c>
      <c r="R895" s="35">
        <v>1.8100000000000002E-2</v>
      </c>
      <c r="S895" s="35">
        <v>4.1000000000000003E-3</v>
      </c>
      <c r="T895" s="35">
        <v>5.04E-2</v>
      </c>
      <c r="U895" s="35">
        <v>1.7500000000000002E-2</v>
      </c>
      <c r="V895" s="35">
        <v>3.6200000000000003E-2</v>
      </c>
      <c r="W895" s="35">
        <v>4.8500000000000001E-2</v>
      </c>
      <c r="X895" s="35">
        <v>6.1600000000000002E-2</v>
      </c>
      <c r="Y895" s="35">
        <v>2.5000000000000001E-3</v>
      </c>
      <c r="Z895" s="4">
        <v>0</v>
      </c>
      <c r="AA895" s="4">
        <v>6.9999999999999999E-4</v>
      </c>
      <c r="AB895" s="4">
        <v>0</v>
      </c>
      <c r="AC895" s="56"/>
      <c r="AD895" s="23"/>
    </row>
    <row r="896" spans="1:30" s="14" customFormat="1">
      <c r="A896" s="79"/>
      <c r="B896" s="27"/>
      <c r="C896" s="134"/>
      <c r="D896" s="5">
        <f t="shared" ref="D896" si="1525">$C895*D895</f>
        <v>257.30022700000001</v>
      </c>
      <c r="E896" s="5">
        <f t="shared" ref="E896" si="1526">$C895*E895</f>
        <v>2252.5608830000001</v>
      </c>
      <c r="F896" s="5">
        <f t="shared" ref="F896:AB896" si="1527">$C895*F895</f>
        <v>929.75358100000005</v>
      </c>
      <c r="G896" s="5">
        <f t="shared" si="1527"/>
        <v>1202.8390980000001</v>
      </c>
      <c r="H896" s="5">
        <f t="shared" si="1527"/>
        <v>625.09748400000012</v>
      </c>
      <c r="I896" s="5">
        <f t="shared" si="1527"/>
        <v>1968.4256630000002</v>
      </c>
      <c r="J896" s="5">
        <f t="shared" si="1527"/>
        <v>322.01991600000002</v>
      </c>
      <c r="K896" s="5">
        <f t="shared" si="1527"/>
        <v>492.50104800000003</v>
      </c>
      <c r="L896" s="5">
        <f t="shared" si="1527"/>
        <v>255.721698</v>
      </c>
      <c r="M896" s="5">
        <f t="shared" si="1527"/>
        <v>399.36783700000001</v>
      </c>
      <c r="N896" s="5">
        <f t="shared" si="1527"/>
        <v>2344.1155650000001</v>
      </c>
      <c r="O896" s="5">
        <f t="shared" si="1527"/>
        <v>356.74755399999998</v>
      </c>
      <c r="P896" s="5">
        <f t="shared" si="1527"/>
        <v>0</v>
      </c>
      <c r="Q896" s="5">
        <f t="shared" si="1527"/>
        <v>596.68396200000007</v>
      </c>
      <c r="R896" s="5">
        <f t="shared" si="1527"/>
        <v>285.71374900000006</v>
      </c>
      <c r="S896" s="5">
        <f t="shared" si="1527"/>
        <v>64.719689000000002</v>
      </c>
      <c r="T896" s="5">
        <f t="shared" si="1527"/>
        <v>795.57861600000001</v>
      </c>
      <c r="U896" s="5">
        <f t="shared" si="1527"/>
        <v>276.24257500000004</v>
      </c>
      <c r="V896" s="5">
        <f t="shared" si="1527"/>
        <v>571.42749800000013</v>
      </c>
      <c r="W896" s="5">
        <f t="shared" si="1527"/>
        <v>765.58656500000006</v>
      </c>
      <c r="X896" s="5">
        <f t="shared" si="1527"/>
        <v>972.37386400000014</v>
      </c>
      <c r="Y896" s="5">
        <f t="shared" si="1527"/>
        <v>39.463225000000001</v>
      </c>
      <c r="Z896" s="5">
        <f t="shared" si="1527"/>
        <v>0</v>
      </c>
      <c r="AA896" s="5">
        <f t="shared" si="1527"/>
        <v>11.049703000000001</v>
      </c>
      <c r="AB896" s="5">
        <f t="shared" si="1527"/>
        <v>0</v>
      </c>
      <c r="AC896" s="56"/>
      <c r="AD896" s="23"/>
    </row>
    <row r="897" spans="1:30" s="14" customFormat="1">
      <c r="A897" s="78" t="s">
        <v>460</v>
      </c>
      <c r="B897" s="15">
        <v>189423.5</v>
      </c>
      <c r="C897" s="134">
        <f t="shared" si="1488"/>
        <v>15785.29</v>
      </c>
      <c r="D897" s="4"/>
      <c r="E897" s="4">
        <v>0.94879999999999998</v>
      </c>
      <c r="F897" s="4">
        <v>0</v>
      </c>
      <c r="G897" s="4"/>
      <c r="H897" s="4">
        <v>0</v>
      </c>
      <c r="I897" s="4"/>
      <c r="J897" s="4"/>
      <c r="K897" s="4">
        <v>3.7900000000000003E-2</v>
      </c>
      <c r="L897" s="4"/>
      <c r="M897" s="4"/>
      <c r="N897" s="4"/>
      <c r="O897" s="4">
        <v>1.3299999999999999E-2</v>
      </c>
      <c r="P897" s="4"/>
      <c r="Q897" s="4"/>
      <c r="R897" s="4"/>
      <c r="S897" s="4"/>
      <c r="T897" s="4"/>
      <c r="U897" s="4"/>
      <c r="V897" s="4">
        <v>0</v>
      </c>
      <c r="W897" s="4"/>
      <c r="X897" s="4"/>
      <c r="Y897" s="4"/>
      <c r="Z897" s="4"/>
      <c r="AA897" s="4"/>
      <c r="AB897" s="4"/>
      <c r="AC897" s="56"/>
      <c r="AD897" s="23"/>
    </row>
    <row r="898" spans="1:30" s="14" customFormat="1">
      <c r="A898" s="79"/>
      <c r="B898" s="9"/>
      <c r="C898" s="134"/>
      <c r="D898" s="5">
        <f t="shared" ref="D898" si="1528">$C897*D897</f>
        <v>0</v>
      </c>
      <c r="E898" s="5">
        <f t="shared" ref="E898" si="1529">$C897*E897</f>
        <v>14977.083152000001</v>
      </c>
      <c r="F898" s="5">
        <f t="shared" ref="F898:O898" si="1530">$C897*F897</f>
        <v>0</v>
      </c>
      <c r="G898" s="5">
        <f t="shared" si="1530"/>
        <v>0</v>
      </c>
      <c r="H898" s="5">
        <f t="shared" si="1530"/>
        <v>0</v>
      </c>
      <c r="I898" s="5">
        <f t="shared" si="1530"/>
        <v>0</v>
      </c>
      <c r="J898" s="5">
        <f t="shared" si="1530"/>
        <v>0</v>
      </c>
      <c r="K898" s="5">
        <f t="shared" si="1530"/>
        <v>598.26249100000007</v>
      </c>
      <c r="L898" s="5">
        <f t="shared" si="1530"/>
        <v>0</v>
      </c>
      <c r="M898" s="5">
        <f t="shared" si="1530"/>
        <v>0</v>
      </c>
      <c r="N898" s="5">
        <f t="shared" si="1530"/>
        <v>0</v>
      </c>
      <c r="O898" s="5">
        <f t="shared" si="1530"/>
        <v>209.944357</v>
      </c>
      <c r="P898" s="5">
        <f t="shared" ref="P898" si="1531">$C897*P897</f>
        <v>0</v>
      </c>
      <c r="Q898" s="5">
        <f t="shared" ref="Q898" si="1532">$C897*Q897</f>
        <v>0</v>
      </c>
      <c r="R898" s="5">
        <f t="shared" ref="R898:AB898" si="1533">$C897*R897</f>
        <v>0</v>
      </c>
      <c r="S898" s="5">
        <f t="shared" si="1533"/>
        <v>0</v>
      </c>
      <c r="T898" s="5">
        <f t="shared" si="1533"/>
        <v>0</v>
      </c>
      <c r="U898" s="5">
        <f t="shared" si="1533"/>
        <v>0</v>
      </c>
      <c r="V898" s="5">
        <f t="shared" si="1533"/>
        <v>0</v>
      </c>
      <c r="W898" s="5">
        <f t="shared" si="1533"/>
        <v>0</v>
      </c>
      <c r="X898" s="5">
        <f t="shared" si="1533"/>
        <v>0</v>
      </c>
      <c r="Y898" s="5">
        <f t="shared" si="1533"/>
        <v>0</v>
      </c>
      <c r="Z898" s="5">
        <f t="shared" si="1533"/>
        <v>0</v>
      </c>
      <c r="AA898" s="5">
        <f t="shared" si="1533"/>
        <v>0</v>
      </c>
      <c r="AB898" s="5">
        <f t="shared" si="1533"/>
        <v>0</v>
      </c>
      <c r="AC898" s="56"/>
      <c r="AD898" s="23"/>
    </row>
    <row r="899" spans="1:30" s="14" customFormat="1">
      <c r="A899" s="85" t="s">
        <v>289</v>
      </c>
      <c r="B899" s="26">
        <v>1661144.5</v>
      </c>
      <c r="C899" s="134">
        <f t="shared" si="1488"/>
        <v>138428.71</v>
      </c>
      <c r="D899" s="35">
        <v>1.6299999999999999E-2</v>
      </c>
      <c r="E899" s="35">
        <v>0.14269999999999999</v>
      </c>
      <c r="F899" s="35">
        <v>5.8900000000000001E-2</v>
      </c>
      <c r="G899" s="35">
        <v>7.6200000000000004E-2</v>
      </c>
      <c r="H899" s="35">
        <v>3.9600000000000003E-2</v>
      </c>
      <c r="I899" s="35">
        <v>0.12470000000000001</v>
      </c>
      <c r="J899" s="35">
        <v>2.0400000000000001E-2</v>
      </c>
      <c r="K899" s="35">
        <v>3.1199999999999999E-2</v>
      </c>
      <c r="L899" s="35">
        <v>1.6199999999999999E-2</v>
      </c>
      <c r="M899" s="35">
        <v>2.53E-2</v>
      </c>
      <c r="N899" s="35">
        <v>0.14849999999999999</v>
      </c>
      <c r="O899" s="35">
        <v>2.2599999999999999E-2</v>
      </c>
      <c r="P899" s="35">
        <v>0</v>
      </c>
      <c r="Q899" s="35">
        <v>3.78E-2</v>
      </c>
      <c r="R899" s="35">
        <v>1.8100000000000002E-2</v>
      </c>
      <c r="S899" s="35">
        <v>4.1000000000000003E-3</v>
      </c>
      <c r="T899" s="35">
        <v>5.04E-2</v>
      </c>
      <c r="U899" s="35">
        <v>1.7500000000000002E-2</v>
      </c>
      <c r="V899" s="35">
        <v>3.6200000000000003E-2</v>
      </c>
      <c r="W899" s="35">
        <v>4.8500000000000001E-2</v>
      </c>
      <c r="X899" s="35">
        <v>6.1600000000000002E-2</v>
      </c>
      <c r="Y899" s="35">
        <v>2.5000000000000001E-3</v>
      </c>
      <c r="Z899" s="4">
        <v>0</v>
      </c>
      <c r="AA899" s="4">
        <v>6.9999999999999999E-4</v>
      </c>
      <c r="AB899" s="4">
        <v>0</v>
      </c>
      <c r="AC899" s="56"/>
      <c r="AD899" s="23"/>
    </row>
    <row r="900" spans="1:30" s="14" customFormat="1">
      <c r="A900" s="84"/>
      <c r="B900" s="27"/>
      <c r="C900" s="134"/>
      <c r="D900" s="6">
        <f t="shared" ref="D900" si="1534">$C899*D899</f>
        <v>2256.3879729999999</v>
      </c>
      <c r="E900" s="6">
        <f t="shared" ref="E900" si="1535">$C899*E899</f>
        <v>19753.776916999999</v>
      </c>
      <c r="F900" s="6">
        <f t="shared" ref="F900:AB900" si="1536">$C899*F899</f>
        <v>8153.4510190000001</v>
      </c>
      <c r="G900" s="6">
        <f t="shared" si="1536"/>
        <v>10548.267701999999</v>
      </c>
      <c r="H900" s="6">
        <f t="shared" si="1536"/>
        <v>5481.7769159999998</v>
      </c>
      <c r="I900" s="6">
        <f t="shared" si="1536"/>
        <v>17262.060137</v>
      </c>
      <c r="J900" s="6">
        <f t="shared" si="1536"/>
        <v>2823.9456840000003</v>
      </c>
      <c r="K900" s="6">
        <f t="shared" si="1536"/>
        <v>4318.9757519999994</v>
      </c>
      <c r="L900" s="6">
        <f t="shared" si="1536"/>
        <v>2242.5451019999996</v>
      </c>
      <c r="M900" s="6">
        <f t="shared" si="1536"/>
        <v>3502.2463629999997</v>
      </c>
      <c r="N900" s="6">
        <f t="shared" si="1536"/>
        <v>20556.663434999999</v>
      </c>
      <c r="O900" s="6">
        <f t="shared" si="1536"/>
        <v>3128.4888459999997</v>
      </c>
      <c r="P900" s="6">
        <f t="shared" si="1536"/>
        <v>0</v>
      </c>
      <c r="Q900" s="6">
        <f t="shared" si="1536"/>
        <v>5232.6052380000001</v>
      </c>
      <c r="R900" s="6">
        <f t="shared" si="1536"/>
        <v>2505.559651</v>
      </c>
      <c r="S900" s="6">
        <f t="shared" si="1536"/>
        <v>567.55771100000004</v>
      </c>
      <c r="T900" s="6">
        <f t="shared" si="1536"/>
        <v>6976.8069839999998</v>
      </c>
      <c r="U900" s="6">
        <f t="shared" si="1536"/>
        <v>2422.5024250000001</v>
      </c>
      <c r="V900" s="6">
        <f t="shared" si="1536"/>
        <v>5011.1193020000001</v>
      </c>
      <c r="W900" s="6">
        <f t="shared" si="1536"/>
        <v>6713.7924349999994</v>
      </c>
      <c r="X900" s="6">
        <f t="shared" si="1536"/>
        <v>8527.2085360000001</v>
      </c>
      <c r="Y900" s="6">
        <f t="shared" si="1536"/>
        <v>346.071775</v>
      </c>
      <c r="Z900" s="6">
        <f t="shared" si="1536"/>
        <v>0</v>
      </c>
      <c r="AA900" s="6">
        <f t="shared" si="1536"/>
        <v>96.900096999999988</v>
      </c>
      <c r="AB900" s="6">
        <f t="shared" si="1536"/>
        <v>0</v>
      </c>
      <c r="AC900" s="56"/>
      <c r="AD900" s="23"/>
    </row>
    <row r="901" spans="1:30" s="14" customFormat="1">
      <c r="A901" s="85" t="s">
        <v>296</v>
      </c>
      <c r="B901" s="26">
        <v>1661144.5</v>
      </c>
      <c r="C901" s="134">
        <f t="shared" si="1488"/>
        <v>138428.71</v>
      </c>
      <c r="D901" s="4"/>
      <c r="E901" s="4">
        <v>0.94879999999999998</v>
      </c>
      <c r="F901" s="4">
        <v>0</v>
      </c>
      <c r="G901" s="4"/>
      <c r="H901" s="4">
        <v>0</v>
      </c>
      <c r="I901" s="4"/>
      <c r="J901" s="4"/>
      <c r="K901" s="4">
        <v>3.7900000000000003E-2</v>
      </c>
      <c r="L901" s="4"/>
      <c r="M901" s="4"/>
      <c r="N901" s="4"/>
      <c r="O901" s="4">
        <v>1.3299999999999999E-2</v>
      </c>
      <c r="P901" s="4"/>
      <c r="Q901" s="4"/>
      <c r="R901" s="4"/>
      <c r="S901" s="4"/>
      <c r="T901" s="4"/>
      <c r="U901" s="4"/>
      <c r="V901" s="4">
        <v>0</v>
      </c>
      <c r="W901" s="4"/>
      <c r="X901" s="4"/>
      <c r="Y901" s="4"/>
      <c r="Z901" s="4"/>
      <c r="AA901" s="4"/>
      <c r="AB901" s="4"/>
      <c r="AC901" s="56"/>
      <c r="AD901" s="23"/>
    </row>
    <row r="902" spans="1:30" s="14" customFormat="1">
      <c r="A902" s="84"/>
      <c r="B902" s="27"/>
      <c r="C902" s="134"/>
      <c r="D902" s="6">
        <f t="shared" ref="D902" si="1537">$C901*D901</f>
        <v>0</v>
      </c>
      <c r="E902" s="6">
        <f t="shared" ref="E902" si="1538">$C901*E901</f>
        <v>131341.16004799999</v>
      </c>
      <c r="F902" s="6">
        <f t="shared" ref="F902:AB902" si="1539">$C901*F901</f>
        <v>0</v>
      </c>
      <c r="G902" s="6">
        <f t="shared" si="1539"/>
        <v>0</v>
      </c>
      <c r="H902" s="6">
        <f t="shared" si="1539"/>
        <v>0</v>
      </c>
      <c r="I902" s="6">
        <f t="shared" si="1539"/>
        <v>0</v>
      </c>
      <c r="J902" s="6">
        <f t="shared" si="1539"/>
        <v>0</v>
      </c>
      <c r="K902" s="6">
        <f t="shared" si="1539"/>
        <v>5246.4481089999999</v>
      </c>
      <c r="L902" s="6">
        <f t="shared" si="1539"/>
        <v>0</v>
      </c>
      <c r="M902" s="6">
        <f t="shared" si="1539"/>
        <v>0</v>
      </c>
      <c r="N902" s="6">
        <f t="shared" si="1539"/>
        <v>0</v>
      </c>
      <c r="O902" s="6">
        <f t="shared" si="1539"/>
        <v>1841.1018429999997</v>
      </c>
      <c r="P902" s="6">
        <f t="shared" si="1539"/>
        <v>0</v>
      </c>
      <c r="Q902" s="6">
        <f t="shared" si="1539"/>
        <v>0</v>
      </c>
      <c r="R902" s="6">
        <f t="shared" si="1539"/>
        <v>0</v>
      </c>
      <c r="S902" s="6">
        <f t="shared" si="1539"/>
        <v>0</v>
      </c>
      <c r="T902" s="6">
        <f t="shared" si="1539"/>
        <v>0</v>
      </c>
      <c r="U902" s="6">
        <f t="shared" si="1539"/>
        <v>0</v>
      </c>
      <c r="V902" s="6">
        <f t="shared" si="1539"/>
        <v>0</v>
      </c>
      <c r="W902" s="6">
        <f t="shared" si="1539"/>
        <v>0</v>
      </c>
      <c r="X902" s="6">
        <f t="shared" si="1539"/>
        <v>0</v>
      </c>
      <c r="Y902" s="6">
        <f t="shared" si="1539"/>
        <v>0</v>
      </c>
      <c r="Z902" s="6">
        <f t="shared" si="1539"/>
        <v>0</v>
      </c>
      <c r="AA902" s="6">
        <f t="shared" si="1539"/>
        <v>0</v>
      </c>
      <c r="AB902" s="6">
        <f t="shared" si="1539"/>
        <v>0</v>
      </c>
      <c r="AC902" s="56"/>
      <c r="AD902" s="23"/>
    </row>
    <row r="903" spans="1:30" s="14" customFormat="1">
      <c r="A903" s="78" t="s">
        <v>290</v>
      </c>
      <c r="B903" s="26">
        <v>295671</v>
      </c>
      <c r="C903" s="134">
        <f t="shared" si="1488"/>
        <v>24639.25</v>
      </c>
      <c r="D903" s="35">
        <v>1.6299999999999999E-2</v>
      </c>
      <c r="E903" s="35">
        <v>0.14269999999999999</v>
      </c>
      <c r="F903" s="35">
        <v>5.8900000000000001E-2</v>
      </c>
      <c r="G903" s="35">
        <v>7.6200000000000004E-2</v>
      </c>
      <c r="H903" s="35">
        <v>3.9600000000000003E-2</v>
      </c>
      <c r="I903" s="35">
        <v>0.12470000000000001</v>
      </c>
      <c r="J903" s="35">
        <v>2.0400000000000001E-2</v>
      </c>
      <c r="K903" s="35">
        <v>3.1199999999999999E-2</v>
      </c>
      <c r="L903" s="35">
        <v>1.6199999999999999E-2</v>
      </c>
      <c r="M903" s="35">
        <v>2.53E-2</v>
      </c>
      <c r="N903" s="35">
        <v>0.14849999999999999</v>
      </c>
      <c r="O903" s="35">
        <v>2.2599999999999999E-2</v>
      </c>
      <c r="P903" s="35">
        <v>0</v>
      </c>
      <c r="Q903" s="35">
        <v>3.78E-2</v>
      </c>
      <c r="R903" s="35">
        <v>1.8100000000000002E-2</v>
      </c>
      <c r="S903" s="35">
        <v>4.1000000000000003E-3</v>
      </c>
      <c r="T903" s="35">
        <v>5.04E-2</v>
      </c>
      <c r="U903" s="35">
        <v>1.7500000000000002E-2</v>
      </c>
      <c r="V903" s="35">
        <v>3.6200000000000003E-2</v>
      </c>
      <c r="W903" s="35">
        <v>4.8500000000000001E-2</v>
      </c>
      <c r="X903" s="35">
        <v>6.1600000000000002E-2</v>
      </c>
      <c r="Y903" s="35">
        <v>2.5000000000000001E-3</v>
      </c>
      <c r="Z903" s="4">
        <v>0</v>
      </c>
      <c r="AA903" s="4">
        <v>6.9999999999999999E-4</v>
      </c>
      <c r="AB903" s="4">
        <v>0</v>
      </c>
      <c r="AC903" s="56"/>
      <c r="AD903" s="23"/>
    </row>
    <row r="904" spans="1:30" s="14" customFormat="1">
      <c r="A904" s="79"/>
      <c r="B904" s="27"/>
      <c r="C904" s="134"/>
      <c r="D904" s="5">
        <f t="shared" ref="D904" si="1540">$C903*D903</f>
        <v>401.61977499999995</v>
      </c>
      <c r="E904" s="5">
        <f t="shared" ref="E904" si="1541">$C903*E903</f>
        <v>3516.0209749999999</v>
      </c>
      <c r="F904" s="5">
        <f t="shared" ref="F904:AB904" si="1542">$C903*F903</f>
        <v>1451.2518250000001</v>
      </c>
      <c r="G904" s="5">
        <f t="shared" si="1542"/>
        <v>1877.5108500000001</v>
      </c>
      <c r="H904" s="5">
        <f t="shared" si="1542"/>
        <v>975.71430000000009</v>
      </c>
      <c r="I904" s="5">
        <f t="shared" si="1542"/>
        <v>3072.5144749999999</v>
      </c>
      <c r="J904" s="5">
        <f t="shared" si="1542"/>
        <v>502.64070000000004</v>
      </c>
      <c r="K904" s="5">
        <f t="shared" si="1542"/>
        <v>768.74459999999999</v>
      </c>
      <c r="L904" s="5">
        <f t="shared" si="1542"/>
        <v>399.15584999999999</v>
      </c>
      <c r="M904" s="5">
        <f t="shared" si="1542"/>
        <v>623.37302499999998</v>
      </c>
      <c r="N904" s="5">
        <f t="shared" si="1542"/>
        <v>3658.928625</v>
      </c>
      <c r="O904" s="5">
        <f t="shared" si="1542"/>
        <v>556.84704999999997</v>
      </c>
      <c r="P904" s="5">
        <f t="shared" si="1542"/>
        <v>0</v>
      </c>
      <c r="Q904" s="5">
        <f t="shared" si="1542"/>
        <v>931.36365000000001</v>
      </c>
      <c r="R904" s="5">
        <f t="shared" si="1542"/>
        <v>445.97042500000003</v>
      </c>
      <c r="S904" s="5">
        <f t="shared" si="1542"/>
        <v>101.02092500000001</v>
      </c>
      <c r="T904" s="5">
        <f t="shared" si="1542"/>
        <v>1241.8181999999999</v>
      </c>
      <c r="U904" s="5">
        <f t="shared" si="1542"/>
        <v>431.18687500000004</v>
      </c>
      <c r="V904" s="5">
        <f t="shared" si="1542"/>
        <v>891.94085000000007</v>
      </c>
      <c r="W904" s="5">
        <f t="shared" si="1542"/>
        <v>1195.0036250000001</v>
      </c>
      <c r="X904" s="5">
        <f t="shared" si="1542"/>
        <v>1517.7778000000001</v>
      </c>
      <c r="Y904" s="5">
        <f t="shared" si="1542"/>
        <v>61.598125000000003</v>
      </c>
      <c r="Z904" s="5">
        <f t="shared" si="1542"/>
        <v>0</v>
      </c>
      <c r="AA904" s="5">
        <f t="shared" si="1542"/>
        <v>17.247475000000001</v>
      </c>
      <c r="AB904" s="5">
        <f t="shared" si="1542"/>
        <v>0</v>
      </c>
      <c r="AC904" s="56"/>
      <c r="AD904" s="23"/>
    </row>
    <row r="905" spans="1:30" s="14" customFormat="1">
      <c r="A905" s="78" t="s">
        <v>445</v>
      </c>
      <c r="B905" s="15">
        <v>295671</v>
      </c>
      <c r="C905" s="134">
        <f t="shared" si="1488"/>
        <v>24639.25</v>
      </c>
      <c r="D905" s="4"/>
      <c r="E905" s="4">
        <v>1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79"/>
      <c r="B906" s="9"/>
      <c r="C906" s="134"/>
      <c r="D906" s="5">
        <f t="shared" ref="D906" si="1543">$C905*D905</f>
        <v>0</v>
      </c>
      <c r="E906" s="5">
        <f t="shared" ref="E906" si="1544">$C905*E905</f>
        <v>24639.25</v>
      </c>
      <c r="F906" s="5">
        <f t="shared" ref="F906:O906" si="1545">$C905*F905</f>
        <v>0</v>
      </c>
      <c r="G906" s="5">
        <f t="shared" si="1545"/>
        <v>0</v>
      </c>
      <c r="H906" s="5">
        <f t="shared" si="1545"/>
        <v>0</v>
      </c>
      <c r="I906" s="5">
        <f t="shared" si="1545"/>
        <v>0</v>
      </c>
      <c r="J906" s="5">
        <f t="shared" si="1545"/>
        <v>0</v>
      </c>
      <c r="K906" s="5">
        <f t="shared" si="1545"/>
        <v>0</v>
      </c>
      <c r="L906" s="5">
        <f t="shared" si="1545"/>
        <v>0</v>
      </c>
      <c r="M906" s="5">
        <f t="shared" si="1545"/>
        <v>0</v>
      </c>
      <c r="N906" s="5">
        <f t="shared" si="1545"/>
        <v>0</v>
      </c>
      <c r="O906" s="5">
        <f t="shared" si="1545"/>
        <v>0</v>
      </c>
      <c r="P906" s="5">
        <f t="shared" ref="P906" si="1546">$C905*P905</f>
        <v>0</v>
      </c>
      <c r="Q906" s="5">
        <f t="shared" ref="Q906" si="1547">$C905*Q905</f>
        <v>0</v>
      </c>
      <c r="R906" s="5">
        <f t="shared" ref="R906:AB906" si="1548">$C905*R905</f>
        <v>0</v>
      </c>
      <c r="S906" s="5">
        <f t="shared" si="1548"/>
        <v>0</v>
      </c>
      <c r="T906" s="5">
        <f t="shared" si="1548"/>
        <v>0</v>
      </c>
      <c r="U906" s="5">
        <f t="shared" si="1548"/>
        <v>0</v>
      </c>
      <c r="V906" s="5">
        <f t="shared" si="1548"/>
        <v>0</v>
      </c>
      <c r="W906" s="5">
        <f t="shared" si="1548"/>
        <v>0</v>
      </c>
      <c r="X906" s="5">
        <f t="shared" si="1548"/>
        <v>0</v>
      </c>
      <c r="Y906" s="5">
        <f t="shared" si="1548"/>
        <v>0</v>
      </c>
      <c r="Z906" s="5">
        <f t="shared" si="1548"/>
        <v>0</v>
      </c>
      <c r="AA906" s="5">
        <f t="shared" si="1548"/>
        <v>0</v>
      </c>
      <c r="AB906" s="5">
        <f t="shared" si="1548"/>
        <v>0</v>
      </c>
      <c r="AC906" s="56"/>
      <c r="AD906" s="23"/>
    </row>
    <row r="907" spans="1:30" s="14" customFormat="1">
      <c r="A907" s="85" t="s">
        <v>291</v>
      </c>
      <c r="B907" s="26">
        <v>8765800</v>
      </c>
      <c r="C907" s="134">
        <f t="shared" si="1488"/>
        <v>730483.33</v>
      </c>
      <c r="D907" s="4"/>
      <c r="E907" s="4"/>
      <c r="F907" s="4">
        <v>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4"/>
      <c r="D908" s="6">
        <f t="shared" ref="D908" si="1549">$C907*D907</f>
        <v>0</v>
      </c>
      <c r="E908" s="6">
        <f t="shared" ref="E908" si="1550">$C907*E907</f>
        <v>0</v>
      </c>
      <c r="F908" s="6">
        <f t="shared" ref="F908:AB908" si="1551">$C907*F907</f>
        <v>730483.33</v>
      </c>
      <c r="G908" s="6">
        <f t="shared" si="1551"/>
        <v>0</v>
      </c>
      <c r="H908" s="6">
        <f t="shared" si="1551"/>
        <v>0</v>
      </c>
      <c r="I908" s="6">
        <f t="shared" si="1551"/>
        <v>0</v>
      </c>
      <c r="J908" s="6">
        <f t="shared" si="1551"/>
        <v>0</v>
      </c>
      <c r="K908" s="6">
        <f t="shared" si="1551"/>
        <v>0</v>
      </c>
      <c r="L908" s="6">
        <f t="shared" si="1551"/>
        <v>0</v>
      </c>
      <c r="M908" s="6">
        <f t="shared" si="1551"/>
        <v>0</v>
      </c>
      <c r="N908" s="6">
        <f t="shared" si="1551"/>
        <v>0</v>
      </c>
      <c r="O908" s="6">
        <f t="shared" si="1551"/>
        <v>0</v>
      </c>
      <c r="P908" s="6">
        <f t="shared" si="1551"/>
        <v>0</v>
      </c>
      <c r="Q908" s="6">
        <f t="shared" si="1551"/>
        <v>0</v>
      </c>
      <c r="R908" s="6">
        <f t="shared" si="1551"/>
        <v>0</v>
      </c>
      <c r="S908" s="6">
        <f t="shared" si="1551"/>
        <v>0</v>
      </c>
      <c r="T908" s="6">
        <f t="shared" si="1551"/>
        <v>0</v>
      </c>
      <c r="U908" s="6">
        <f t="shared" si="1551"/>
        <v>0</v>
      </c>
      <c r="V908" s="6">
        <f t="shared" si="1551"/>
        <v>0</v>
      </c>
      <c r="W908" s="6">
        <f t="shared" si="1551"/>
        <v>0</v>
      </c>
      <c r="X908" s="6">
        <f t="shared" si="1551"/>
        <v>0</v>
      </c>
      <c r="Y908" s="6">
        <f t="shared" si="1551"/>
        <v>0</v>
      </c>
      <c r="Z908" s="6">
        <f t="shared" si="1551"/>
        <v>0</v>
      </c>
      <c r="AA908" s="6">
        <f t="shared" si="1551"/>
        <v>0</v>
      </c>
      <c r="AB908" s="6">
        <f t="shared" si="1551"/>
        <v>0</v>
      </c>
      <c r="AC908" s="56"/>
      <c r="AD908" s="23"/>
    </row>
    <row r="909" spans="1:30" s="14" customFormat="1">
      <c r="A909" s="85" t="s">
        <v>292</v>
      </c>
      <c r="B909" s="26">
        <v>3812952.5</v>
      </c>
      <c r="C909" s="134">
        <f t="shared" si="1488"/>
        <v>317746.03999999998</v>
      </c>
      <c r="D909" s="35">
        <v>1.6299999999999999E-2</v>
      </c>
      <c r="E909" s="35">
        <v>0.14269999999999999</v>
      </c>
      <c r="F909" s="35">
        <v>5.8900000000000001E-2</v>
      </c>
      <c r="G909" s="35">
        <v>7.6200000000000004E-2</v>
      </c>
      <c r="H909" s="35">
        <v>3.9600000000000003E-2</v>
      </c>
      <c r="I909" s="35">
        <v>0.12470000000000001</v>
      </c>
      <c r="J909" s="35">
        <v>2.0400000000000001E-2</v>
      </c>
      <c r="K909" s="35">
        <v>3.1199999999999999E-2</v>
      </c>
      <c r="L909" s="35">
        <v>1.6199999999999999E-2</v>
      </c>
      <c r="M909" s="35">
        <v>2.53E-2</v>
      </c>
      <c r="N909" s="35">
        <v>0.14849999999999999</v>
      </c>
      <c r="O909" s="35">
        <v>2.2599999999999999E-2</v>
      </c>
      <c r="P909" s="35">
        <v>0</v>
      </c>
      <c r="Q909" s="35">
        <v>3.78E-2</v>
      </c>
      <c r="R909" s="35">
        <v>1.8100000000000002E-2</v>
      </c>
      <c r="S909" s="35">
        <v>4.1000000000000003E-3</v>
      </c>
      <c r="T909" s="35">
        <v>5.04E-2</v>
      </c>
      <c r="U909" s="35">
        <v>1.7500000000000002E-2</v>
      </c>
      <c r="V909" s="35">
        <v>3.6200000000000003E-2</v>
      </c>
      <c r="W909" s="35">
        <v>4.8500000000000001E-2</v>
      </c>
      <c r="X909" s="35">
        <v>6.1600000000000002E-2</v>
      </c>
      <c r="Y909" s="35">
        <v>2.5000000000000001E-3</v>
      </c>
      <c r="Z909" s="4">
        <v>0</v>
      </c>
      <c r="AA909" s="4">
        <v>6.9999999999999999E-4</v>
      </c>
      <c r="AB909" s="4">
        <v>0</v>
      </c>
      <c r="AC909" s="56"/>
      <c r="AD909" s="23"/>
    </row>
    <row r="910" spans="1:30" s="14" customFormat="1">
      <c r="A910" s="84"/>
      <c r="B910" s="27"/>
      <c r="C910" s="134"/>
      <c r="D910" s="6">
        <f t="shared" ref="D910" si="1552">$C909*D909</f>
        <v>5179.2604519999995</v>
      </c>
      <c r="E910" s="6">
        <f t="shared" ref="E910" si="1553">$C909*E909</f>
        <v>45342.359907999999</v>
      </c>
      <c r="F910" s="6">
        <f t="shared" ref="F910:AB910" si="1554">$C909*F909</f>
        <v>18715.241755999999</v>
      </c>
      <c r="G910" s="6">
        <f t="shared" si="1554"/>
        <v>24212.248248</v>
      </c>
      <c r="H910" s="6">
        <f t="shared" si="1554"/>
        <v>12582.743184000001</v>
      </c>
      <c r="I910" s="6">
        <f t="shared" si="1554"/>
        <v>39622.931188000002</v>
      </c>
      <c r="J910" s="6">
        <f t="shared" si="1554"/>
        <v>6482.0192159999997</v>
      </c>
      <c r="K910" s="6">
        <f t="shared" si="1554"/>
        <v>9913.6764479999983</v>
      </c>
      <c r="L910" s="6">
        <f t="shared" si="1554"/>
        <v>5147.4858479999994</v>
      </c>
      <c r="M910" s="6">
        <f t="shared" si="1554"/>
        <v>8038.9748119999995</v>
      </c>
      <c r="N910" s="6">
        <f t="shared" si="1554"/>
        <v>47185.286939999998</v>
      </c>
      <c r="O910" s="6">
        <f t="shared" si="1554"/>
        <v>7181.0605039999991</v>
      </c>
      <c r="P910" s="6">
        <f t="shared" si="1554"/>
        <v>0</v>
      </c>
      <c r="Q910" s="6">
        <f t="shared" si="1554"/>
        <v>12010.800311999999</v>
      </c>
      <c r="R910" s="6">
        <f t="shared" si="1554"/>
        <v>5751.2033240000001</v>
      </c>
      <c r="S910" s="6">
        <f t="shared" si="1554"/>
        <v>1302.7587639999999</v>
      </c>
      <c r="T910" s="6">
        <f t="shared" si="1554"/>
        <v>16014.400415999999</v>
      </c>
      <c r="U910" s="6">
        <f t="shared" si="1554"/>
        <v>5560.5556999999999</v>
      </c>
      <c r="V910" s="6">
        <f t="shared" si="1554"/>
        <v>11502.406648</v>
      </c>
      <c r="W910" s="6">
        <f t="shared" si="1554"/>
        <v>15410.682939999999</v>
      </c>
      <c r="X910" s="6">
        <f t="shared" si="1554"/>
        <v>19573.156063999999</v>
      </c>
      <c r="Y910" s="6">
        <f t="shared" si="1554"/>
        <v>794.36509999999998</v>
      </c>
      <c r="Z910" s="6">
        <f t="shared" si="1554"/>
        <v>0</v>
      </c>
      <c r="AA910" s="6">
        <f t="shared" si="1554"/>
        <v>222.42222799999999</v>
      </c>
      <c r="AB910" s="6">
        <f t="shared" si="1554"/>
        <v>0</v>
      </c>
      <c r="AC910" s="56"/>
      <c r="AD910" s="23"/>
    </row>
    <row r="911" spans="1:30" s="14" customFormat="1">
      <c r="A911" s="85" t="s">
        <v>297</v>
      </c>
      <c r="B911" s="26">
        <v>3812952.5</v>
      </c>
      <c r="C911" s="134">
        <f t="shared" si="1488"/>
        <v>317746.03999999998</v>
      </c>
      <c r="D911" s="4"/>
      <c r="E911" s="4">
        <v>6.6500000000000004E-2</v>
      </c>
      <c r="F911" s="4">
        <v>0</v>
      </c>
      <c r="G911" s="4"/>
      <c r="H911" s="4">
        <v>0</v>
      </c>
      <c r="I911" s="4"/>
      <c r="J911" s="4">
        <v>0.01</v>
      </c>
      <c r="K911" s="4">
        <v>2.1700000000000001E-2</v>
      </c>
      <c r="L911" s="4"/>
      <c r="M911" s="4"/>
      <c r="N911" s="4">
        <v>0</v>
      </c>
      <c r="O911" s="4">
        <v>7.6E-3</v>
      </c>
      <c r="P911" s="4"/>
      <c r="Q911" s="4"/>
      <c r="R911" s="4"/>
      <c r="S911" s="4"/>
      <c r="T911" s="4"/>
      <c r="U911" s="4"/>
      <c r="V911" s="4">
        <v>0.89400000000000002</v>
      </c>
      <c r="W911" s="4"/>
      <c r="X911" s="4"/>
      <c r="Y911" s="4"/>
      <c r="Z911" s="4"/>
      <c r="AA911" s="4">
        <v>2.0000000000000001E-4</v>
      </c>
      <c r="AB911" s="4"/>
      <c r="AC911" s="56"/>
      <c r="AD911" s="23"/>
    </row>
    <row r="912" spans="1:30" s="14" customFormat="1">
      <c r="A912" s="84"/>
      <c r="B912" s="27"/>
      <c r="C912" s="134"/>
      <c r="D912" s="6">
        <f>$C911*D911</f>
        <v>0</v>
      </c>
      <c r="E912" s="6">
        <f>$C911*E911</f>
        <v>21130.111659999999</v>
      </c>
      <c r="F912" s="6">
        <f t="shared" ref="F912" si="1555">$C911*F911</f>
        <v>0</v>
      </c>
      <c r="G912" s="6">
        <f t="shared" ref="G912" si="1556">$C911*G911</f>
        <v>0</v>
      </c>
      <c r="H912" s="6">
        <f t="shared" ref="H912:AB912" si="1557">$C911*H911</f>
        <v>0</v>
      </c>
      <c r="I912" s="6">
        <f t="shared" si="1557"/>
        <v>0</v>
      </c>
      <c r="J912" s="6">
        <f t="shared" si="1557"/>
        <v>3177.4603999999999</v>
      </c>
      <c r="K912" s="6">
        <f t="shared" si="1557"/>
        <v>6895.0890679999993</v>
      </c>
      <c r="L912" s="6">
        <f t="shared" si="1557"/>
        <v>0</v>
      </c>
      <c r="M912" s="6">
        <f t="shared" si="1557"/>
        <v>0</v>
      </c>
      <c r="N912" s="6">
        <f t="shared" si="1557"/>
        <v>0</v>
      </c>
      <c r="O912" s="6">
        <f t="shared" si="1557"/>
        <v>2414.8699039999997</v>
      </c>
      <c r="P912" s="6">
        <f t="shared" si="1557"/>
        <v>0</v>
      </c>
      <c r="Q912" s="6">
        <f t="shared" si="1557"/>
        <v>0</v>
      </c>
      <c r="R912" s="6">
        <f t="shared" si="1557"/>
        <v>0</v>
      </c>
      <c r="S912" s="6">
        <f t="shared" si="1557"/>
        <v>0</v>
      </c>
      <c r="T912" s="6">
        <f t="shared" si="1557"/>
        <v>0</v>
      </c>
      <c r="U912" s="6">
        <f t="shared" si="1557"/>
        <v>0</v>
      </c>
      <c r="V912" s="6">
        <f t="shared" si="1557"/>
        <v>284064.95976</v>
      </c>
      <c r="W912" s="6">
        <f t="shared" si="1557"/>
        <v>0</v>
      </c>
      <c r="X912" s="6">
        <f t="shared" si="1557"/>
        <v>0</v>
      </c>
      <c r="Y912" s="6">
        <f t="shared" si="1557"/>
        <v>0</v>
      </c>
      <c r="Z912" s="6">
        <f t="shared" si="1557"/>
        <v>0</v>
      </c>
      <c r="AA912" s="6">
        <f t="shared" si="1557"/>
        <v>63.549208</v>
      </c>
      <c r="AB912" s="6">
        <f t="shared" si="1557"/>
        <v>0</v>
      </c>
      <c r="AC912" s="56"/>
      <c r="AD912" s="23"/>
    </row>
    <row r="913" spans="1:30" s="14" customFormat="1">
      <c r="A913" s="85" t="s">
        <v>293</v>
      </c>
      <c r="B913" s="26">
        <v>5791556</v>
      </c>
      <c r="C913" s="134">
        <f t="shared" si="1488"/>
        <v>482629.67</v>
      </c>
      <c r="D913" s="37"/>
      <c r="E913" s="37">
        <v>0.93610000000000004</v>
      </c>
      <c r="F913" s="37"/>
      <c r="G913" s="37">
        <v>2.9899999999999999E-2</v>
      </c>
      <c r="H913" s="37"/>
      <c r="I913" s="37">
        <v>2.07E-2</v>
      </c>
      <c r="J913" s="37"/>
      <c r="K913" s="37"/>
      <c r="L913" s="37"/>
      <c r="M913" s="37"/>
      <c r="N913" s="37"/>
      <c r="O913" s="37"/>
      <c r="P913" s="37">
        <v>2.9999999999999997E-4</v>
      </c>
      <c r="Q913" s="37"/>
      <c r="R913" s="37"/>
      <c r="S913" s="37"/>
      <c r="T913" s="37"/>
      <c r="U913" s="37">
        <v>3.0999999999999999E-3</v>
      </c>
      <c r="V913" s="37"/>
      <c r="W913" s="37"/>
      <c r="X913" s="37">
        <v>9.1999999999999998E-3</v>
      </c>
      <c r="Y913" s="37">
        <v>4.0000000000000002E-4</v>
      </c>
      <c r="Z913" s="37">
        <v>2.9999999999999997E-4</v>
      </c>
      <c r="AA913" s="37">
        <v>0</v>
      </c>
      <c r="AB913" s="37">
        <v>0</v>
      </c>
      <c r="AC913" s="56"/>
      <c r="AD913" s="23"/>
    </row>
    <row r="914" spans="1:30" s="14" customFormat="1">
      <c r="A914" s="84"/>
      <c r="B914" s="27"/>
      <c r="C914" s="134"/>
      <c r="D914" s="42">
        <f t="shared" ref="D914" si="1558">$C913*D913</f>
        <v>0</v>
      </c>
      <c r="E914" s="42">
        <f t="shared" ref="E914" si="1559">$C913*E913</f>
        <v>451789.63408699998</v>
      </c>
      <c r="F914" s="42">
        <f t="shared" ref="F914:AB914" si="1560">$C913*F913</f>
        <v>0</v>
      </c>
      <c r="G914" s="42">
        <f t="shared" si="1560"/>
        <v>14430.627133</v>
      </c>
      <c r="H914" s="42">
        <f t="shared" si="1560"/>
        <v>0</v>
      </c>
      <c r="I914" s="42">
        <f t="shared" si="1560"/>
        <v>9990.4341690000001</v>
      </c>
      <c r="J914" s="42">
        <f t="shared" si="1560"/>
        <v>0</v>
      </c>
      <c r="K914" s="42">
        <f t="shared" si="1560"/>
        <v>0</v>
      </c>
      <c r="L914" s="42">
        <f t="shared" si="1560"/>
        <v>0</v>
      </c>
      <c r="M914" s="42">
        <f t="shared" si="1560"/>
        <v>0</v>
      </c>
      <c r="N914" s="42">
        <f t="shared" si="1560"/>
        <v>0</v>
      </c>
      <c r="O914" s="42">
        <f t="shared" si="1560"/>
        <v>0</v>
      </c>
      <c r="P914" s="42">
        <f t="shared" si="1560"/>
        <v>144.78890099999998</v>
      </c>
      <c r="Q914" s="42">
        <f t="shared" si="1560"/>
        <v>0</v>
      </c>
      <c r="R914" s="42">
        <f t="shared" si="1560"/>
        <v>0</v>
      </c>
      <c r="S914" s="42">
        <f t="shared" si="1560"/>
        <v>0</v>
      </c>
      <c r="T914" s="42">
        <f t="shared" si="1560"/>
        <v>0</v>
      </c>
      <c r="U914" s="42">
        <f t="shared" si="1560"/>
        <v>1496.151977</v>
      </c>
      <c r="V914" s="42">
        <f t="shared" si="1560"/>
        <v>0</v>
      </c>
      <c r="W914" s="42">
        <f t="shared" si="1560"/>
        <v>0</v>
      </c>
      <c r="X914" s="42">
        <f t="shared" si="1560"/>
        <v>4440.1929639999998</v>
      </c>
      <c r="Y914" s="42">
        <f t="shared" si="1560"/>
        <v>193.05186800000001</v>
      </c>
      <c r="Z914" s="42">
        <f t="shared" si="1560"/>
        <v>144.78890099999998</v>
      </c>
      <c r="AA914" s="42">
        <f t="shared" si="1560"/>
        <v>0</v>
      </c>
      <c r="AB914" s="42">
        <f t="shared" si="1560"/>
        <v>0</v>
      </c>
      <c r="AC914" s="56"/>
      <c r="AD914" s="23"/>
    </row>
    <row r="915" spans="1:30" s="14" customFormat="1">
      <c r="A915" s="78" t="s">
        <v>294</v>
      </c>
      <c r="B915" s="26">
        <v>2780708.5</v>
      </c>
      <c r="C915" s="134">
        <f t="shared" si="1488"/>
        <v>231725.71</v>
      </c>
      <c r="D915" s="35">
        <v>1.6299999999999999E-2</v>
      </c>
      <c r="E915" s="35">
        <v>0.14269999999999999</v>
      </c>
      <c r="F915" s="35">
        <v>5.8900000000000001E-2</v>
      </c>
      <c r="G915" s="35">
        <v>7.6200000000000004E-2</v>
      </c>
      <c r="H915" s="35">
        <v>3.9600000000000003E-2</v>
      </c>
      <c r="I915" s="35">
        <v>0.12470000000000001</v>
      </c>
      <c r="J915" s="35">
        <v>2.0400000000000001E-2</v>
      </c>
      <c r="K915" s="35">
        <v>3.1199999999999999E-2</v>
      </c>
      <c r="L915" s="35">
        <v>1.6199999999999999E-2</v>
      </c>
      <c r="M915" s="35">
        <v>2.53E-2</v>
      </c>
      <c r="N915" s="35">
        <v>0.14849999999999999</v>
      </c>
      <c r="O915" s="35">
        <v>2.2599999999999999E-2</v>
      </c>
      <c r="P915" s="35">
        <v>0</v>
      </c>
      <c r="Q915" s="35">
        <v>3.78E-2</v>
      </c>
      <c r="R915" s="35">
        <v>1.8100000000000002E-2</v>
      </c>
      <c r="S915" s="35">
        <v>4.1000000000000003E-3</v>
      </c>
      <c r="T915" s="35">
        <v>5.04E-2</v>
      </c>
      <c r="U915" s="35">
        <v>1.7500000000000002E-2</v>
      </c>
      <c r="V915" s="35">
        <v>3.6200000000000003E-2</v>
      </c>
      <c r="W915" s="35">
        <v>4.8500000000000001E-2</v>
      </c>
      <c r="X915" s="35">
        <v>6.1600000000000002E-2</v>
      </c>
      <c r="Y915" s="35">
        <v>2.5000000000000001E-3</v>
      </c>
      <c r="Z915" s="4">
        <v>0</v>
      </c>
      <c r="AA915" s="4">
        <v>6.9999999999999999E-4</v>
      </c>
      <c r="AB915" s="4">
        <v>0</v>
      </c>
      <c r="AC915" s="56"/>
      <c r="AD915" s="23"/>
    </row>
    <row r="916" spans="1:30" s="14" customFormat="1">
      <c r="A916" s="79"/>
      <c r="B916" s="27"/>
      <c r="C916" s="134"/>
      <c r="D916" s="5">
        <f t="shared" ref="D916" si="1561">$C915*D915</f>
        <v>3777.1290729999996</v>
      </c>
      <c r="E916" s="5">
        <f t="shared" ref="E916" si="1562">$C915*E915</f>
        <v>33067.258816999994</v>
      </c>
      <c r="F916" s="5">
        <f t="shared" ref="F916:AB916" si="1563">$C915*F915</f>
        <v>13648.644318999999</v>
      </c>
      <c r="G916" s="5">
        <f t="shared" si="1563"/>
        <v>17657.499102000002</v>
      </c>
      <c r="H916" s="5">
        <f t="shared" si="1563"/>
        <v>9176.3381160000008</v>
      </c>
      <c r="I916" s="5">
        <f t="shared" si="1563"/>
        <v>28896.196037000002</v>
      </c>
      <c r="J916" s="5">
        <f t="shared" si="1563"/>
        <v>4727.2044839999999</v>
      </c>
      <c r="K916" s="5">
        <f t="shared" si="1563"/>
        <v>7229.8421519999993</v>
      </c>
      <c r="L916" s="5">
        <f t="shared" si="1563"/>
        <v>3753.9565019999995</v>
      </c>
      <c r="M916" s="5">
        <f t="shared" si="1563"/>
        <v>5862.6604629999993</v>
      </c>
      <c r="N916" s="5">
        <f t="shared" si="1563"/>
        <v>34411.267934999996</v>
      </c>
      <c r="O916" s="5">
        <f t="shared" si="1563"/>
        <v>5237.0010459999994</v>
      </c>
      <c r="P916" s="5">
        <f t="shared" si="1563"/>
        <v>0</v>
      </c>
      <c r="Q916" s="5">
        <f t="shared" si="1563"/>
        <v>8759.2318379999997</v>
      </c>
      <c r="R916" s="5">
        <f t="shared" si="1563"/>
        <v>4194.2353510000003</v>
      </c>
      <c r="S916" s="5">
        <f t="shared" si="1563"/>
        <v>950.07541100000003</v>
      </c>
      <c r="T916" s="5">
        <f t="shared" si="1563"/>
        <v>11678.975784</v>
      </c>
      <c r="U916" s="5">
        <f t="shared" si="1563"/>
        <v>4055.1999250000003</v>
      </c>
      <c r="V916" s="5">
        <f t="shared" si="1563"/>
        <v>8388.4707020000005</v>
      </c>
      <c r="W916" s="5">
        <f t="shared" si="1563"/>
        <v>11238.696935</v>
      </c>
      <c r="X916" s="5">
        <f t="shared" si="1563"/>
        <v>14274.303736</v>
      </c>
      <c r="Y916" s="5">
        <f t="shared" si="1563"/>
        <v>579.31427499999995</v>
      </c>
      <c r="Z916" s="5">
        <f t="shared" si="1563"/>
        <v>0</v>
      </c>
      <c r="AA916" s="5">
        <f t="shared" si="1563"/>
        <v>162.20799700000001</v>
      </c>
      <c r="AB916" s="5">
        <f t="shared" si="1563"/>
        <v>0</v>
      </c>
      <c r="AC916" s="56"/>
      <c r="AD916" s="23"/>
    </row>
    <row r="917" spans="1:30" s="14" customFormat="1">
      <c r="A917" s="78" t="s">
        <v>446</v>
      </c>
      <c r="B917" s="15">
        <v>2780708.5</v>
      </c>
      <c r="C917" s="134">
        <f t="shared" si="1488"/>
        <v>231725.71</v>
      </c>
      <c r="D917" s="4"/>
      <c r="E917" s="4">
        <v>0.56320000000000003</v>
      </c>
      <c r="F917" s="4"/>
      <c r="G917" s="4"/>
      <c r="H917" s="4"/>
      <c r="I917" s="4"/>
      <c r="J917" s="4">
        <v>0.19009999999999999</v>
      </c>
      <c r="K917" s="4">
        <v>0.2467</v>
      </c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56"/>
      <c r="AD917" s="23"/>
    </row>
    <row r="918" spans="1:30" s="14" customFormat="1">
      <c r="A918" s="79"/>
      <c r="B918" s="9"/>
      <c r="C918" s="134"/>
      <c r="D918" s="5">
        <f t="shared" ref="D918" si="1564">$C917*D917</f>
        <v>0</v>
      </c>
      <c r="E918" s="5">
        <f t="shared" ref="E918" si="1565">$C917*E917</f>
        <v>130507.919872</v>
      </c>
      <c r="F918" s="5">
        <f t="shared" ref="F918:O918" si="1566">$C917*F917</f>
        <v>0</v>
      </c>
      <c r="G918" s="5">
        <f t="shared" si="1566"/>
        <v>0</v>
      </c>
      <c r="H918" s="5">
        <f t="shared" si="1566"/>
        <v>0</v>
      </c>
      <c r="I918" s="5">
        <f t="shared" si="1566"/>
        <v>0</v>
      </c>
      <c r="J918" s="5">
        <f t="shared" si="1566"/>
        <v>44051.057470999993</v>
      </c>
      <c r="K918" s="5">
        <f t="shared" si="1566"/>
        <v>57166.732657</v>
      </c>
      <c r="L918" s="5">
        <f t="shared" si="1566"/>
        <v>0</v>
      </c>
      <c r="M918" s="5">
        <f t="shared" si="1566"/>
        <v>0</v>
      </c>
      <c r="N918" s="5">
        <f t="shared" si="1566"/>
        <v>0</v>
      </c>
      <c r="O918" s="5">
        <f t="shared" si="1566"/>
        <v>0</v>
      </c>
      <c r="P918" s="5">
        <f t="shared" ref="P918" si="1567">$C917*P917</f>
        <v>0</v>
      </c>
      <c r="Q918" s="5">
        <f t="shared" ref="Q918" si="1568">$C917*Q917</f>
        <v>0</v>
      </c>
      <c r="R918" s="5">
        <f t="shared" ref="R918:AB918" si="1569">$C917*R917</f>
        <v>0</v>
      </c>
      <c r="S918" s="5">
        <f t="shared" si="1569"/>
        <v>0</v>
      </c>
      <c r="T918" s="5">
        <f t="shared" si="1569"/>
        <v>0</v>
      </c>
      <c r="U918" s="5">
        <f t="shared" si="1569"/>
        <v>0</v>
      </c>
      <c r="V918" s="5">
        <f t="shared" si="1569"/>
        <v>0</v>
      </c>
      <c r="W918" s="5">
        <f t="shared" si="1569"/>
        <v>0</v>
      </c>
      <c r="X918" s="5">
        <f t="shared" si="1569"/>
        <v>0</v>
      </c>
      <c r="Y918" s="5">
        <f t="shared" si="1569"/>
        <v>0</v>
      </c>
      <c r="Z918" s="5">
        <f t="shared" si="1569"/>
        <v>0</v>
      </c>
      <c r="AA918" s="5">
        <f t="shared" si="1569"/>
        <v>0</v>
      </c>
      <c r="AB918" s="5">
        <f t="shared" si="1569"/>
        <v>0</v>
      </c>
      <c r="AC918" s="56"/>
      <c r="AD918" s="23"/>
    </row>
    <row r="919" spans="1:30" s="14" customFormat="1">
      <c r="A919" s="85" t="s">
        <v>295</v>
      </c>
      <c r="B919" s="26">
        <v>4841383</v>
      </c>
      <c r="C919" s="134">
        <f t="shared" si="1488"/>
        <v>403448.58</v>
      </c>
      <c r="D919" s="37">
        <v>4.1000000000000003E-3</v>
      </c>
      <c r="E919" s="37">
        <v>0.87219999999999998</v>
      </c>
      <c r="F919" s="37"/>
      <c r="G919" s="37"/>
      <c r="H919" s="37">
        <v>1.03E-2</v>
      </c>
      <c r="I919" s="37">
        <v>3.3799999999999997E-2</v>
      </c>
      <c r="J919" s="37">
        <v>1.23E-2</v>
      </c>
      <c r="K919" s="37"/>
      <c r="L919" s="37">
        <v>1.46E-2</v>
      </c>
      <c r="M919" s="37">
        <v>5.4000000000000003E-3</v>
      </c>
      <c r="N919" s="37"/>
      <c r="O919" s="37"/>
      <c r="P919" s="37">
        <v>4.0000000000000002E-4</v>
      </c>
      <c r="Q919" s="37">
        <v>8.9999999999999993E-3</v>
      </c>
      <c r="R919" s="37"/>
      <c r="S919" s="37">
        <v>8.9999999999999998E-4</v>
      </c>
      <c r="T919" s="37">
        <v>1.18E-2</v>
      </c>
      <c r="U919" s="37"/>
      <c r="V919" s="37">
        <v>9.4000000000000004E-3</v>
      </c>
      <c r="W919" s="37"/>
      <c r="X919" s="37">
        <v>1.4800000000000001E-2</v>
      </c>
      <c r="Y919" s="37">
        <v>5.9999999999999995E-4</v>
      </c>
      <c r="Z919" s="37">
        <v>4.0000000000000002E-4</v>
      </c>
      <c r="AA919" s="37">
        <v>0</v>
      </c>
      <c r="AB919" s="37">
        <v>0</v>
      </c>
      <c r="AC919" s="56"/>
      <c r="AD919" s="23"/>
    </row>
    <row r="920" spans="1:30" s="14" customFormat="1">
      <c r="A920" s="84"/>
      <c r="B920" s="27"/>
      <c r="C920" s="134"/>
      <c r="D920" s="42">
        <f t="shared" ref="D920" si="1570">$C919*D919</f>
        <v>1654.1391780000001</v>
      </c>
      <c r="E920" s="42">
        <f t="shared" ref="E920" si="1571">$C919*E919</f>
        <v>351887.85147599998</v>
      </c>
      <c r="F920" s="42">
        <f t="shared" ref="F920:AB920" si="1572">$C919*F919</f>
        <v>0</v>
      </c>
      <c r="G920" s="42">
        <f t="shared" si="1572"/>
        <v>0</v>
      </c>
      <c r="H920" s="42">
        <f t="shared" si="1572"/>
        <v>4155.5203740000006</v>
      </c>
      <c r="I920" s="42">
        <f t="shared" si="1572"/>
        <v>13636.562003999999</v>
      </c>
      <c r="J920" s="42">
        <f t="shared" si="1572"/>
        <v>4962.4175340000002</v>
      </c>
      <c r="K920" s="42">
        <f t="shared" si="1572"/>
        <v>0</v>
      </c>
      <c r="L920" s="42">
        <f t="shared" si="1572"/>
        <v>5890.3492679999999</v>
      </c>
      <c r="M920" s="42">
        <f t="shared" si="1572"/>
        <v>2178.6223320000004</v>
      </c>
      <c r="N920" s="42">
        <f t="shared" si="1572"/>
        <v>0</v>
      </c>
      <c r="O920" s="42">
        <f t="shared" si="1572"/>
        <v>0</v>
      </c>
      <c r="P920" s="42">
        <f t="shared" si="1572"/>
        <v>161.37943200000001</v>
      </c>
      <c r="Q920" s="42">
        <f t="shared" si="1572"/>
        <v>3631.0372199999997</v>
      </c>
      <c r="R920" s="42">
        <f t="shared" si="1572"/>
        <v>0</v>
      </c>
      <c r="S920" s="42">
        <f t="shared" si="1572"/>
        <v>363.103722</v>
      </c>
      <c r="T920" s="42">
        <f t="shared" si="1572"/>
        <v>4760.693244</v>
      </c>
      <c r="U920" s="42">
        <f t="shared" si="1572"/>
        <v>0</v>
      </c>
      <c r="V920" s="42">
        <f t="shared" si="1572"/>
        <v>3792.4166520000003</v>
      </c>
      <c r="W920" s="42">
        <f t="shared" si="1572"/>
        <v>0</v>
      </c>
      <c r="X920" s="42">
        <f t="shared" si="1572"/>
        <v>5971.0389840000007</v>
      </c>
      <c r="Y920" s="42">
        <f t="shared" si="1572"/>
        <v>242.06914799999998</v>
      </c>
      <c r="Z920" s="42">
        <f t="shared" si="1572"/>
        <v>161.37943200000001</v>
      </c>
      <c r="AA920" s="42">
        <f t="shared" si="1572"/>
        <v>0</v>
      </c>
      <c r="AB920" s="42">
        <f t="shared" si="1572"/>
        <v>0</v>
      </c>
      <c r="AC920" s="56"/>
      <c r="AD920" s="23"/>
    </row>
    <row r="921" spans="1:30" s="14" customFormat="1">
      <c r="A921" s="85" t="s">
        <v>303</v>
      </c>
      <c r="B921" s="26">
        <v>27418</v>
      </c>
      <c r="C921" s="134">
        <f t="shared" si="1488"/>
        <v>2284.83</v>
      </c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">
        <v>0.753</v>
      </c>
      <c r="O921" s="30"/>
      <c r="P921" s="30"/>
      <c r="Q921" s="30"/>
      <c r="R921" s="30"/>
      <c r="S921" s="30"/>
      <c r="T921" s="30"/>
      <c r="U921" s="30"/>
      <c r="V921" s="7">
        <v>0.247</v>
      </c>
      <c r="W921" s="30"/>
      <c r="X921" s="30"/>
      <c r="Y921" s="30"/>
      <c r="Z921" s="30"/>
      <c r="AA921" s="30"/>
      <c r="AB921" s="30"/>
      <c r="AC921" s="56"/>
      <c r="AD921" s="23"/>
    </row>
    <row r="922" spans="1:30" s="14" customFormat="1">
      <c r="A922" s="84"/>
      <c r="B922" s="27"/>
      <c r="C922" s="134"/>
      <c r="D922" s="6">
        <f t="shared" ref="D922" si="1573">$C921*D921</f>
        <v>0</v>
      </c>
      <c r="E922" s="6">
        <f t="shared" ref="E922" si="1574">$C921*E921</f>
        <v>0</v>
      </c>
      <c r="F922" s="6">
        <f t="shared" ref="F922:AB922" si="1575">$C921*F921</f>
        <v>0</v>
      </c>
      <c r="G922" s="6">
        <f t="shared" si="1575"/>
        <v>0</v>
      </c>
      <c r="H922" s="6">
        <f t="shared" si="1575"/>
        <v>0</v>
      </c>
      <c r="I922" s="6">
        <f t="shared" si="1575"/>
        <v>0</v>
      </c>
      <c r="J922" s="6">
        <f t="shared" si="1575"/>
        <v>0</v>
      </c>
      <c r="K922" s="6">
        <f t="shared" si="1575"/>
        <v>0</v>
      </c>
      <c r="L922" s="6">
        <f t="shared" si="1575"/>
        <v>0</v>
      </c>
      <c r="M922" s="6">
        <f t="shared" si="1575"/>
        <v>0</v>
      </c>
      <c r="N922" s="6">
        <f t="shared" si="1575"/>
        <v>1720.4769899999999</v>
      </c>
      <c r="O922" s="6">
        <f t="shared" si="1575"/>
        <v>0</v>
      </c>
      <c r="P922" s="6">
        <f t="shared" si="1575"/>
        <v>0</v>
      </c>
      <c r="Q922" s="6">
        <f t="shared" si="1575"/>
        <v>0</v>
      </c>
      <c r="R922" s="6">
        <f t="shared" si="1575"/>
        <v>0</v>
      </c>
      <c r="S922" s="6">
        <f t="shared" si="1575"/>
        <v>0</v>
      </c>
      <c r="T922" s="6">
        <f t="shared" si="1575"/>
        <v>0</v>
      </c>
      <c r="U922" s="6">
        <f t="shared" si="1575"/>
        <v>0</v>
      </c>
      <c r="V922" s="6">
        <f t="shared" si="1575"/>
        <v>564.35300999999993</v>
      </c>
      <c r="W922" s="6">
        <f t="shared" si="1575"/>
        <v>0</v>
      </c>
      <c r="X922" s="6">
        <f t="shared" si="1575"/>
        <v>0</v>
      </c>
      <c r="Y922" s="6">
        <f t="shared" si="1575"/>
        <v>0</v>
      </c>
      <c r="Z922" s="6">
        <f t="shared" si="1575"/>
        <v>0</v>
      </c>
      <c r="AA922" s="6">
        <f t="shared" si="1575"/>
        <v>0</v>
      </c>
      <c r="AB922" s="6">
        <f t="shared" si="1575"/>
        <v>0</v>
      </c>
      <c r="AC922" s="56"/>
      <c r="AD922" s="23"/>
    </row>
    <row r="923" spans="1:30" s="14" customFormat="1">
      <c r="A923" s="78" t="s">
        <v>304</v>
      </c>
      <c r="B923" s="26">
        <v>3659261</v>
      </c>
      <c r="C923" s="134">
        <f t="shared" si="1488"/>
        <v>304938.42</v>
      </c>
      <c r="D923" s="35">
        <v>7.1000000000000004E-3</v>
      </c>
      <c r="E923" s="35">
        <v>0.75060000000000004</v>
      </c>
      <c r="F923" s="35">
        <v>1.2500000000000001E-2</v>
      </c>
      <c r="G923" s="35"/>
      <c r="H923" s="35">
        <v>1.8100000000000002E-2</v>
      </c>
      <c r="I923" s="35">
        <v>5.91E-2</v>
      </c>
      <c r="J923" s="35">
        <v>8.6E-3</v>
      </c>
      <c r="K923" s="35"/>
      <c r="L923" s="35">
        <v>1.23E-2</v>
      </c>
      <c r="M923" s="35">
        <v>9.4999999999999998E-3</v>
      </c>
      <c r="N923" s="35">
        <v>3.8899999999999997E-2</v>
      </c>
      <c r="O923" s="35"/>
      <c r="P923" s="35">
        <v>6.9999999999999999E-4</v>
      </c>
      <c r="Q923" s="35">
        <v>1.5800000000000002E-2</v>
      </c>
      <c r="R923" s="35"/>
      <c r="S923" s="35">
        <v>1.5E-3</v>
      </c>
      <c r="T923" s="35">
        <v>2.0799999999999999E-2</v>
      </c>
      <c r="U923" s="35"/>
      <c r="V923" s="35">
        <v>1.66E-2</v>
      </c>
      <c r="W923" s="35"/>
      <c r="X923" s="35">
        <v>2.6200000000000001E-2</v>
      </c>
      <c r="Y923" s="35">
        <v>1E-3</v>
      </c>
      <c r="Z923" s="37">
        <v>6.9999999999999999E-4</v>
      </c>
      <c r="AA923" s="37">
        <v>0</v>
      </c>
      <c r="AB923" s="37">
        <v>0</v>
      </c>
      <c r="AC923" s="56"/>
      <c r="AD923" s="23"/>
    </row>
    <row r="924" spans="1:30" s="14" customFormat="1">
      <c r="A924" s="79"/>
      <c r="B924" s="27"/>
      <c r="C924" s="134"/>
      <c r="D924" s="36">
        <f t="shared" ref="D924" si="1576">$C923*D923</f>
        <v>2165.062782</v>
      </c>
      <c r="E924" s="36">
        <f t="shared" ref="E924" si="1577">$C923*E923</f>
        <v>228886.77805200001</v>
      </c>
      <c r="F924" s="36">
        <f t="shared" ref="F924:AB924" si="1578">$C923*F923</f>
        <v>3811.7302500000001</v>
      </c>
      <c r="G924" s="36">
        <f t="shared" si="1578"/>
        <v>0</v>
      </c>
      <c r="H924" s="36">
        <f t="shared" si="1578"/>
        <v>5519.3854019999999</v>
      </c>
      <c r="I924" s="36">
        <f t="shared" si="1578"/>
        <v>18021.860622</v>
      </c>
      <c r="J924" s="36">
        <f t="shared" si="1578"/>
        <v>2622.4704119999997</v>
      </c>
      <c r="K924" s="36">
        <f t="shared" si="1578"/>
        <v>0</v>
      </c>
      <c r="L924" s="36">
        <f t="shared" si="1578"/>
        <v>3750.7425659999999</v>
      </c>
      <c r="M924" s="36">
        <f t="shared" si="1578"/>
        <v>2896.9149899999998</v>
      </c>
      <c r="N924" s="36">
        <f t="shared" si="1578"/>
        <v>11862.104537999998</v>
      </c>
      <c r="O924" s="36">
        <f t="shared" si="1578"/>
        <v>0</v>
      </c>
      <c r="P924" s="36">
        <f t="shared" si="1578"/>
        <v>213.45689399999998</v>
      </c>
      <c r="Q924" s="36">
        <f t="shared" si="1578"/>
        <v>4818.0270360000004</v>
      </c>
      <c r="R924" s="36">
        <f t="shared" si="1578"/>
        <v>0</v>
      </c>
      <c r="S924" s="36">
        <f t="shared" si="1578"/>
        <v>457.40762999999998</v>
      </c>
      <c r="T924" s="36">
        <f t="shared" si="1578"/>
        <v>6342.7191359999997</v>
      </c>
      <c r="U924" s="36">
        <f t="shared" si="1578"/>
        <v>0</v>
      </c>
      <c r="V924" s="36">
        <f t="shared" si="1578"/>
        <v>5061.9777720000002</v>
      </c>
      <c r="W924" s="36">
        <f t="shared" si="1578"/>
        <v>0</v>
      </c>
      <c r="X924" s="36">
        <f t="shared" si="1578"/>
        <v>7989.3866040000003</v>
      </c>
      <c r="Y924" s="36">
        <f t="shared" si="1578"/>
        <v>304.93842000000001</v>
      </c>
      <c r="Z924" s="36">
        <f t="shared" si="1578"/>
        <v>213.45689399999998</v>
      </c>
      <c r="AA924" s="36">
        <f t="shared" si="1578"/>
        <v>0</v>
      </c>
      <c r="AB924" s="36">
        <f t="shared" si="1578"/>
        <v>0</v>
      </c>
      <c r="AC924" s="56"/>
      <c r="AD924" s="23"/>
    </row>
    <row r="925" spans="1:30" s="14" customFormat="1">
      <c r="A925" s="85" t="s">
        <v>305</v>
      </c>
      <c r="B925" s="26">
        <v>702229.5</v>
      </c>
      <c r="C925" s="134">
        <f t="shared" si="1488"/>
        <v>58519.13</v>
      </c>
      <c r="D925" s="35">
        <v>1.6299999999999999E-2</v>
      </c>
      <c r="E925" s="35">
        <v>0.14269999999999999</v>
      </c>
      <c r="F925" s="35">
        <v>5.8900000000000001E-2</v>
      </c>
      <c r="G925" s="35">
        <v>7.6200000000000004E-2</v>
      </c>
      <c r="H925" s="35">
        <v>3.9600000000000003E-2</v>
      </c>
      <c r="I925" s="35">
        <v>0.12470000000000001</v>
      </c>
      <c r="J925" s="35">
        <v>2.0400000000000001E-2</v>
      </c>
      <c r="K925" s="35">
        <v>3.1199999999999999E-2</v>
      </c>
      <c r="L925" s="35">
        <v>1.6199999999999999E-2</v>
      </c>
      <c r="M925" s="35">
        <v>2.53E-2</v>
      </c>
      <c r="N925" s="35">
        <v>0.14849999999999999</v>
      </c>
      <c r="O925" s="35">
        <v>2.2599999999999999E-2</v>
      </c>
      <c r="P925" s="35">
        <v>0</v>
      </c>
      <c r="Q925" s="35">
        <v>3.78E-2</v>
      </c>
      <c r="R925" s="35">
        <v>1.8100000000000002E-2</v>
      </c>
      <c r="S925" s="35">
        <v>4.1000000000000003E-3</v>
      </c>
      <c r="T925" s="35">
        <v>5.04E-2</v>
      </c>
      <c r="U925" s="35">
        <v>1.7500000000000002E-2</v>
      </c>
      <c r="V925" s="35">
        <v>3.6200000000000003E-2</v>
      </c>
      <c r="W925" s="35">
        <v>4.8500000000000001E-2</v>
      </c>
      <c r="X925" s="35">
        <v>6.1600000000000002E-2</v>
      </c>
      <c r="Y925" s="35">
        <v>2.5000000000000001E-3</v>
      </c>
      <c r="Z925" s="4">
        <v>0</v>
      </c>
      <c r="AA925" s="4">
        <v>6.9999999999999999E-4</v>
      </c>
      <c r="AB925" s="4">
        <v>0</v>
      </c>
      <c r="AC925" s="56"/>
      <c r="AD925" s="23"/>
    </row>
    <row r="926" spans="1:30" s="14" customFormat="1">
      <c r="A926" s="84"/>
      <c r="B926" s="27"/>
      <c r="C926" s="134"/>
      <c r="D926" s="6">
        <f t="shared" ref="D926" si="1579">$C925*D925</f>
        <v>953.86181899999985</v>
      </c>
      <c r="E926" s="6">
        <f t="shared" ref="E926" si="1580">$C925*E925</f>
        <v>8350.679850999999</v>
      </c>
      <c r="F926" s="6">
        <f t="shared" ref="F926:AB926" si="1581">$C925*F925</f>
        <v>3446.7767570000001</v>
      </c>
      <c r="G926" s="6">
        <f t="shared" si="1581"/>
        <v>4459.157706</v>
      </c>
      <c r="H926" s="6">
        <f t="shared" si="1581"/>
        <v>2317.357548</v>
      </c>
      <c r="I926" s="6">
        <f t="shared" si="1581"/>
        <v>7297.3355110000002</v>
      </c>
      <c r="J926" s="6">
        <f t="shared" si="1581"/>
        <v>1193.790252</v>
      </c>
      <c r="K926" s="6">
        <f t="shared" si="1581"/>
        <v>1825.7968559999999</v>
      </c>
      <c r="L926" s="6">
        <f t="shared" si="1581"/>
        <v>948.00990599999989</v>
      </c>
      <c r="M926" s="6">
        <f t="shared" si="1581"/>
        <v>1480.533989</v>
      </c>
      <c r="N926" s="6">
        <f t="shared" si="1581"/>
        <v>8690.0908049999998</v>
      </c>
      <c r="O926" s="6">
        <f t="shared" si="1581"/>
        <v>1322.5323379999998</v>
      </c>
      <c r="P926" s="6">
        <f t="shared" si="1581"/>
        <v>0</v>
      </c>
      <c r="Q926" s="6">
        <f t="shared" si="1581"/>
        <v>2212.0231140000001</v>
      </c>
      <c r="R926" s="6">
        <f t="shared" si="1581"/>
        <v>1059.1962530000001</v>
      </c>
      <c r="S926" s="6">
        <f t="shared" si="1581"/>
        <v>239.92843300000001</v>
      </c>
      <c r="T926" s="6">
        <f t="shared" si="1581"/>
        <v>2949.3641520000001</v>
      </c>
      <c r="U926" s="6">
        <f t="shared" si="1581"/>
        <v>1024.084775</v>
      </c>
      <c r="V926" s="6">
        <f t="shared" si="1581"/>
        <v>2118.3925060000001</v>
      </c>
      <c r="W926" s="6">
        <f t="shared" si="1581"/>
        <v>2838.1778049999998</v>
      </c>
      <c r="X926" s="6">
        <f t="shared" si="1581"/>
        <v>3604.7784080000001</v>
      </c>
      <c r="Y926" s="6">
        <f t="shared" si="1581"/>
        <v>146.29782499999999</v>
      </c>
      <c r="Z926" s="6">
        <f t="shared" si="1581"/>
        <v>0</v>
      </c>
      <c r="AA926" s="6">
        <f t="shared" si="1581"/>
        <v>40.963390999999994</v>
      </c>
      <c r="AB926" s="6">
        <f t="shared" si="1581"/>
        <v>0</v>
      </c>
      <c r="AC926" s="56"/>
      <c r="AD926" s="23"/>
    </row>
    <row r="927" spans="1:30" s="14" customFormat="1">
      <c r="A927" s="85" t="s">
        <v>307</v>
      </c>
      <c r="B927" s="26">
        <v>702229.5</v>
      </c>
      <c r="C927" s="134">
        <f t="shared" si="1488"/>
        <v>58519.13</v>
      </c>
      <c r="D927" s="30"/>
      <c r="E927" s="43">
        <v>1</v>
      </c>
      <c r="F927" s="30"/>
      <c r="G927" s="30"/>
      <c r="H927" s="30"/>
      <c r="I927" s="30"/>
      <c r="J927" s="30"/>
      <c r="K927" s="30"/>
      <c r="L927" s="30"/>
      <c r="M927" s="30"/>
      <c r="N927" s="7"/>
      <c r="O927" s="30"/>
      <c r="P927" s="30"/>
      <c r="Q927" s="30"/>
      <c r="R927" s="30"/>
      <c r="S927" s="30"/>
      <c r="T927" s="30"/>
      <c r="U927" s="30"/>
      <c r="V927" s="7"/>
      <c r="W927" s="30"/>
      <c r="X927" s="30"/>
      <c r="Y927" s="30"/>
      <c r="Z927" s="30"/>
      <c r="AA927" s="30"/>
      <c r="AB927" s="30"/>
      <c r="AC927" s="56"/>
      <c r="AD927" s="23"/>
    </row>
    <row r="928" spans="1:30" s="14" customFormat="1">
      <c r="A928" s="84"/>
      <c r="B928" s="27"/>
      <c r="C928" s="134"/>
      <c r="D928" s="6">
        <f t="shared" ref="D928" si="1582">$C927*D927</f>
        <v>0</v>
      </c>
      <c r="E928" s="6">
        <f t="shared" ref="E928" si="1583">$C927*E927</f>
        <v>58519.13</v>
      </c>
      <c r="F928" s="6">
        <f t="shared" ref="F928:AB928" si="1584">$C927*F927</f>
        <v>0</v>
      </c>
      <c r="G928" s="6">
        <f t="shared" si="1584"/>
        <v>0</v>
      </c>
      <c r="H928" s="6">
        <f t="shared" si="1584"/>
        <v>0</v>
      </c>
      <c r="I928" s="6">
        <f t="shared" si="1584"/>
        <v>0</v>
      </c>
      <c r="J928" s="6">
        <f t="shared" si="1584"/>
        <v>0</v>
      </c>
      <c r="K928" s="6">
        <f t="shared" si="1584"/>
        <v>0</v>
      </c>
      <c r="L928" s="6">
        <f t="shared" si="1584"/>
        <v>0</v>
      </c>
      <c r="M928" s="6">
        <f t="shared" si="1584"/>
        <v>0</v>
      </c>
      <c r="N928" s="6">
        <f t="shared" si="1584"/>
        <v>0</v>
      </c>
      <c r="O928" s="6">
        <f t="shared" si="1584"/>
        <v>0</v>
      </c>
      <c r="P928" s="6">
        <f t="shared" si="1584"/>
        <v>0</v>
      </c>
      <c r="Q928" s="6">
        <f t="shared" si="1584"/>
        <v>0</v>
      </c>
      <c r="R928" s="6">
        <f t="shared" si="1584"/>
        <v>0</v>
      </c>
      <c r="S928" s="6">
        <f t="shared" si="1584"/>
        <v>0</v>
      </c>
      <c r="T928" s="6">
        <f t="shared" si="1584"/>
        <v>0</v>
      </c>
      <c r="U928" s="6">
        <f t="shared" si="1584"/>
        <v>0</v>
      </c>
      <c r="V928" s="6">
        <f t="shared" si="1584"/>
        <v>0</v>
      </c>
      <c r="W928" s="6">
        <f t="shared" si="1584"/>
        <v>0</v>
      </c>
      <c r="X928" s="6">
        <f t="shared" si="1584"/>
        <v>0</v>
      </c>
      <c r="Y928" s="6">
        <f t="shared" si="1584"/>
        <v>0</v>
      </c>
      <c r="Z928" s="6">
        <f t="shared" si="1584"/>
        <v>0</v>
      </c>
      <c r="AA928" s="6">
        <f t="shared" si="1584"/>
        <v>0</v>
      </c>
      <c r="AB928" s="6">
        <f t="shared" si="1584"/>
        <v>0</v>
      </c>
      <c r="AC928" s="56"/>
      <c r="AD928" s="23"/>
    </row>
    <row r="929" spans="1:30" s="14" customFormat="1">
      <c r="A929" s="85" t="s">
        <v>306</v>
      </c>
      <c r="B929" s="26">
        <v>1095944</v>
      </c>
      <c r="C929" s="134">
        <f t="shared" si="1488"/>
        <v>91328.67</v>
      </c>
      <c r="D929" s="35">
        <v>1.6299999999999999E-2</v>
      </c>
      <c r="E929" s="35">
        <v>0.14269999999999999</v>
      </c>
      <c r="F929" s="35">
        <v>5.8900000000000001E-2</v>
      </c>
      <c r="G929" s="35">
        <v>7.6200000000000004E-2</v>
      </c>
      <c r="H929" s="35">
        <v>3.9600000000000003E-2</v>
      </c>
      <c r="I929" s="35">
        <v>0.12470000000000001</v>
      </c>
      <c r="J929" s="35">
        <v>2.0400000000000001E-2</v>
      </c>
      <c r="K929" s="35">
        <v>3.1199999999999999E-2</v>
      </c>
      <c r="L929" s="35">
        <v>1.6199999999999999E-2</v>
      </c>
      <c r="M929" s="35">
        <v>2.53E-2</v>
      </c>
      <c r="N929" s="35">
        <v>0.14849999999999999</v>
      </c>
      <c r="O929" s="35">
        <v>2.2599999999999999E-2</v>
      </c>
      <c r="P929" s="35">
        <v>0</v>
      </c>
      <c r="Q929" s="35">
        <v>3.78E-2</v>
      </c>
      <c r="R929" s="35">
        <v>1.8100000000000002E-2</v>
      </c>
      <c r="S929" s="35">
        <v>4.1000000000000003E-3</v>
      </c>
      <c r="T929" s="35">
        <v>5.04E-2</v>
      </c>
      <c r="U929" s="35">
        <v>1.7500000000000002E-2</v>
      </c>
      <c r="V929" s="35">
        <v>3.6200000000000003E-2</v>
      </c>
      <c r="W929" s="35">
        <v>4.8500000000000001E-2</v>
      </c>
      <c r="X929" s="35">
        <v>6.1600000000000002E-2</v>
      </c>
      <c r="Y929" s="35">
        <v>2.5000000000000001E-3</v>
      </c>
      <c r="Z929" s="4">
        <v>0</v>
      </c>
      <c r="AA929" s="4">
        <v>6.9999999999999999E-4</v>
      </c>
      <c r="AB929" s="4">
        <v>0</v>
      </c>
      <c r="AC929" s="56"/>
      <c r="AD929" s="23"/>
    </row>
    <row r="930" spans="1:30" s="14" customFormat="1">
      <c r="A930" s="84"/>
      <c r="B930" s="27"/>
      <c r="C930" s="134"/>
      <c r="D930" s="6">
        <f t="shared" ref="D930" si="1585">$C929*D929</f>
        <v>1488.6573209999999</v>
      </c>
      <c r="E930" s="6">
        <f t="shared" ref="E930" si="1586">$C929*E929</f>
        <v>13032.601208999999</v>
      </c>
      <c r="F930" s="6">
        <f t="shared" ref="F930:AB930" si="1587">$C929*F929</f>
        <v>5379.2586629999996</v>
      </c>
      <c r="G930" s="6">
        <f t="shared" si="1587"/>
        <v>6959.2446540000001</v>
      </c>
      <c r="H930" s="6">
        <f t="shared" si="1587"/>
        <v>3616.6153320000003</v>
      </c>
      <c r="I930" s="6">
        <f t="shared" si="1587"/>
        <v>11388.685149000001</v>
      </c>
      <c r="J930" s="6">
        <f t="shared" si="1587"/>
        <v>1863.1048680000001</v>
      </c>
      <c r="K930" s="6">
        <f t="shared" si="1587"/>
        <v>2849.4545039999998</v>
      </c>
      <c r="L930" s="6">
        <f t="shared" si="1587"/>
        <v>1479.5244539999999</v>
      </c>
      <c r="M930" s="6">
        <f t="shared" si="1587"/>
        <v>2310.6153509999999</v>
      </c>
      <c r="N930" s="6">
        <f t="shared" si="1587"/>
        <v>13562.307494999999</v>
      </c>
      <c r="O930" s="6">
        <f t="shared" si="1587"/>
        <v>2064.0279419999997</v>
      </c>
      <c r="P930" s="6">
        <f t="shared" si="1587"/>
        <v>0</v>
      </c>
      <c r="Q930" s="6">
        <f t="shared" si="1587"/>
        <v>3452.2237260000002</v>
      </c>
      <c r="R930" s="6">
        <f t="shared" si="1587"/>
        <v>1653.048927</v>
      </c>
      <c r="S930" s="6">
        <f t="shared" si="1587"/>
        <v>374.44754700000004</v>
      </c>
      <c r="T930" s="6">
        <f t="shared" si="1587"/>
        <v>4602.9649680000002</v>
      </c>
      <c r="U930" s="6">
        <f t="shared" si="1587"/>
        <v>1598.2517250000001</v>
      </c>
      <c r="V930" s="6">
        <f t="shared" si="1587"/>
        <v>3306.0978540000001</v>
      </c>
      <c r="W930" s="6">
        <f t="shared" si="1587"/>
        <v>4429.4404949999998</v>
      </c>
      <c r="X930" s="6">
        <f t="shared" si="1587"/>
        <v>5625.8460720000003</v>
      </c>
      <c r="Y930" s="6">
        <f t="shared" si="1587"/>
        <v>228.321675</v>
      </c>
      <c r="Z930" s="6">
        <f t="shared" si="1587"/>
        <v>0</v>
      </c>
      <c r="AA930" s="6">
        <f t="shared" si="1587"/>
        <v>63.930068999999996</v>
      </c>
      <c r="AB930" s="6">
        <f t="shared" si="1587"/>
        <v>0</v>
      </c>
      <c r="AC930" s="56"/>
      <c r="AD930" s="23"/>
    </row>
    <row r="931" spans="1:30" s="14" customFormat="1">
      <c r="A931" s="85" t="s">
        <v>308</v>
      </c>
      <c r="B931" s="26">
        <v>1095944</v>
      </c>
      <c r="C931" s="134">
        <f t="shared" si="1488"/>
        <v>91328.67</v>
      </c>
      <c r="D931" s="28"/>
      <c r="E931" s="43">
        <v>1</v>
      </c>
      <c r="F931" s="30"/>
      <c r="G931" s="30"/>
      <c r="H931" s="30"/>
      <c r="I931" s="30"/>
      <c r="J931" s="30"/>
      <c r="K931" s="30"/>
      <c r="L931" s="30"/>
      <c r="M931" s="30"/>
      <c r="N931" s="7"/>
      <c r="O931" s="30"/>
      <c r="P931" s="30"/>
      <c r="Q931" s="30"/>
      <c r="R931" s="30"/>
      <c r="S931" s="30"/>
      <c r="T931" s="30"/>
      <c r="U931" s="30"/>
      <c r="V931" s="7"/>
      <c r="W931" s="30"/>
      <c r="X931" s="30"/>
      <c r="Y931" s="30"/>
      <c r="Z931" s="30"/>
      <c r="AA931" s="30"/>
      <c r="AB931" s="30"/>
      <c r="AC931" s="56"/>
      <c r="AD931" s="23"/>
    </row>
    <row r="932" spans="1:30" s="14" customFormat="1">
      <c r="A932" s="84"/>
      <c r="B932" s="27"/>
      <c r="C932" s="134"/>
      <c r="D932" s="53">
        <f t="shared" ref="D932" si="1588">$C931*D931</f>
        <v>0</v>
      </c>
      <c r="E932" s="5">
        <f t="shared" ref="E932" si="1589">$C931*E931</f>
        <v>91328.67</v>
      </c>
      <c r="F932" s="5">
        <f t="shared" ref="F932:AB932" si="1590">$C931*F931</f>
        <v>0</v>
      </c>
      <c r="G932" s="5">
        <f t="shared" si="1590"/>
        <v>0</v>
      </c>
      <c r="H932" s="5">
        <f t="shared" si="1590"/>
        <v>0</v>
      </c>
      <c r="I932" s="5">
        <f t="shared" si="1590"/>
        <v>0</v>
      </c>
      <c r="J932" s="5">
        <f t="shared" si="1590"/>
        <v>0</v>
      </c>
      <c r="K932" s="5">
        <f t="shared" si="1590"/>
        <v>0</v>
      </c>
      <c r="L932" s="5">
        <f t="shared" si="1590"/>
        <v>0</v>
      </c>
      <c r="M932" s="5">
        <f t="shared" si="1590"/>
        <v>0</v>
      </c>
      <c r="N932" s="5">
        <f t="shared" si="1590"/>
        <v>0</v>
      </c>
      <c r="O932" s="5">
        <f t="shared" si="1590"/>
        <v>0</v>
      </c>
      <c r="P932" s="5">
        <f t="shared" si="1590"/>
        <v>0</v>
      </c>
      <c r="Q932" s="5">
        <f t="shared" si="1590"/>
        <v>0</v>
      </c>
      <c r="R932" s="5">
        <f t="shared" si="1590"/>
        <v>0</v>
      </c>
      <c r="S932" s="5">
        <f t="shared" si="1590"/>
        <v>0</v>
      </c>
      <c r="T932" s="5">
        <f t="shared" si="1590"/>
        <v>0</v>
      </c>
      <c r="U932" s="5">
        <f t="shared" si="1590"/>
        <v>0</v>
      </c>
      <c r="V932" s="5">
        <f t="shared" si="1590"/>
        <v>0</v>
      </c>
      <c r="W932" s="5">
        <f t="shared" si="1590"/>
        <v>0</v>
      </c>
      <c r="X932" s="5">
        <f t="shared" si="1590"/>
        <v>0</v>
      </c>
      <c r="Y932" s="5">
        <f t="shared" si="1590"/>
        <v>0</v>
      </c>
      <c r="Z932" s="5">
        <f t="shared" si="1590"/>
        <v>0</v>
      </c>
      <c r="AA932" s="5">
        <f t="shared" si="1590"/>
        <v>0</v>
      </c>
      <c r="AB932" s="5">
        <f t="shared" si="1590"/>
        <v>0</v>
      </c>
      <c r="AC932" s="56"/>
      <c r="AD932" s="23"/>
    </row>
    <row r="933" spans="1:30" s="14" customFormat="1">
      <c r="A933" s="85" t="s">
        <v>374</v>
      </c>
      <c r="B933" s="26">
        <v>4050494.5</v>
      </c>
      <c r="C933" s="134">
        <f t="shared" si="1488"/>
        <v>337541.21</v>
      </c>
      <c r="D933" s="28"/>
      <c r="E933" s="43">
        <v>1</v>
      </c>
      <c r="F933" s="30"/>
      <c r="G933" s="30"/>
      <c r="H933" s="30"/>
      <c r="I933" s="30"/>
      <c r="J933" s="30"/>
      <c r="K933" s="30"/>
      <c r="L933" s="30"/>
      <c r="M933" s="30"/>
      <c r="N933" s="7"/>
      <c r="O933" s="30"/>
      <c r="P933" s="30"/>
      <c r="Q933" s="30"/>
      <c r="R933" s="30"/>
      <c r="S933" s="30"/>
      <c r="T933" s="30"/>
      <c r="U933" s="30"/>
      <c r="V933" s="7"/>
      <c r="W933" s="30"/>
      <c r="X933" s="30"/>
      <c r="Y933" s="30"/>
      <c r="Z933" s="30"/>
      <c r="AA933" s="30"/>
      <c r="AB933" s="30"/>
      <c r="AC933" s="56"/>
      <c r="AD933" s="23"/>
    </row>
    <row r="934" spans="1:30" s="14" customFormat="1">
      <c r="A934" s="84"/>
      <c r="B934" s="27"/>
      <c r="C934" s="134"/>
      <c r="D934" s="53">
        <f t="shared" ref="D934" si="1591">$C933*D933</f>
        <v>0</v>
      </c>
      <c r="E934" s="5">
        <f t="shared" ref="E934" si="1592">$C933*E933</f>
        <v>337541.21</v>
      </c>
      <c r="F934" s="5">
        <f t="shared" ref="F934:AB934" si="1593">$C933*F933</f>
        <v>0</v>
      </c>
      <c r="G934" s="5">
        <f t="shared" si="1593"/>
        <v>0</v>
      </c>
      <c r="H934" s="5">
        <f t="shared" si="1593"/>
        <v>0</v>
      </c>
      <c r="I934" s="5">
        <f t="shared" si="1593"/>
        <v>0</v>
      </c>
      <c r="J934" s="5">
        <f t="shared" si="1593"/>
        <v>0</v>
      </c>
      <c r="K934" s="5">
        <f t="shared" si="1593"/>
        <v>0</v>
      </c>
      <c r="L934" s="5">
        <f t="shared" si="1593"/>
        <v>0</v>
      </c>
      <c r="M934" s="5">
        <f t="shared" si="1593"/>
        <v>0</v>
      </c>
      <c r="N934" s="5">
        <f t="shared" si="1593"/>
        <v>0</v>
      </c>
      <c r="O934" s="5">
        <f t="shared" si="1593"/>
        <v>0</v>
      </c>
      <c r="P934" s="5">
        <f t="shared" si="1593"/>
        <v>0</v>
      </c>
      <c r="Q934" s="5">
        <f t="shared" si="1593"/>
        <v>0</v>
      </c>
      <c r="R934" s="5">
        <f t="shared" si="1593"/>
        <v>0</v>
      </c>
      <c r="S934" s="5">
        <f t="shared" si="1593"/>
        <v>0</v>
      </c>
      <c r="T934" s="5">
        <f t="shared" si="1593"/>
        <v>0</v>
      </c>
      <c r="U934" s="5">
        <f t="shared" si="1593"/>
        <v>0</v>
      </c>
      <c r="V934" s="5">
        <f t="shared" si="1593"/>
        <v>0</v>
      </c>
      <c r="W934" s="5">
        <f t="shared" si="1593"/>
        <v>0</v>
      </c>
      <c r="X934" s="5">
        <f t="shared" si="1593"/>
        <v>0</v>
      </c>
      <c r="Y934" s="5">
        <f t="shared" si="1593"/>
        <v>0</v>
      </c>
      <c r="Z934" s="5">
        <f t="shared" si="1593"/>
        <v>0</v>
      </c>
      <c r="AA934" s="5">
        <f t="shared" si="1593"/>
        <v>0</v>
      </c>
      <c r="AB934" s="5">
        <f t="shared" si="1593"/>
        <v>0</v>
      </c>
      <c r="AC934" s="56"/>
      <c r="AD934" s="23"/>
    </row>
    <row r="935" spans="1:30" s="14" customFormat="1">
      <c r="A935" s="85" t="s">
        <v>371</v>
      </c>
      <c r="B935" s="26">
        <v>4050494.5</v>
      </c>
      <c r="C935" s="134">
        <f t="shared" si="1488"/>
        <v>337541.21</v>
      </c>
      <c r="D935" s="35">
        <v>1.6299999999999999E-2</v>
      </c>
      <c r="E935" s="35">
        <v>0.14269999999999999</v>
      </c>
      <c r="F935" s="35">
        <v>5.8900000000000001E-2</v>
      </c>
      <c r="G935" s="35">
        <v>7.6200000000000004E-2</v>
      </c>
      <c r="H935" s="35">
        <v>3.9600000000000003E-2</v>
      </c>
      <c r="I935" s="35">
        <v>0.12470000000000001</v>
      </c>
      <c r="J935" s="35">
        <v>2.0400000000000001E-2</v>
      </c>
      <c r="K935" s="35">
        <v>3.1199999999999999E-2</v>
      </c>
      <c r="L935" s="35">
        <v>1.6199999999999999E-2</v>
      </c>
      <c r="M935" s="35">
        <v>2.53E-2</v>
      </c>
      <c r="N935" s="35">
        <v>0.14849999999999999</v>
      </c>
      <c r="O935" s="35">
        <v>2.2599999999999999E-2</v>
      </c>
      <c r="P935" s="35">
        <v>0</v>
      </c>
      <c r="Q935" s="35">
        <v>3.78E-2</v>
      </c>
      <c r="R935" s="35">
        <v>1.8100000000000002E-2</v>
      </c>
      <c r="S935" s="35">
        <v>4.1000000000000003E-3</v>
      </c>
      <c r="T935" s="35">
        <v>5.04E-2</v>
      </c>
      <c r="U935" s="35">
        <v>1.7500000000000002E-2</v>
      </c>
      <c r="V935" s="35">
        <v>3.6200000000000003E-2</v>
      </c>
      <c r="W935" s="35">
        <v>4.8500000000000001E-2</v>
      </c>
      <c r="X935" s="35">
        <v>6.1600000000000002E-2</v>
      </c>
      <c r="Y935" s="35">
        <v>2.5000000000000001E-3</v>
      </c>
      <c r="Z935" s="4">
        <v>0</v>
      </c>
      <c r="AA935" s="4">
        <v>6.9999999999999999E-4</v>
      </c>
      <c r="AB935" s="4">
        <v>0</v>
      </c>
      <c r="AC935" s="56"/>
      <c r="AD935" s="23"/>
    </row>
    <row r="936" spans="1:30" s="14" customFormat="1">
      <c r="A936" s="84"/>
      <c r="B936" s="27"/>
      <c r="C936" s="134"/>
      <c r="D936" s="53">
        <f t="shared" ref="D936" si="1594">$C935*D935</f>
        <v>5501.9217229999995</v>
      </c>
      <c r="E936" s="5">
        <f t="shared" ref="E936" si="1595">$C935*E935</f>
        <v>48167.130666999998</v>
      </c>
      <c r="F936" s="5">
        <f t="shared" ref="F936:AB936" si="1596">$C935*F935</f>
        <v>19881.177269</v>
      </c>
      <c r="G936" s="5">
        <f t="shared" si="1596"/>
        <v>25720.640202000002</v>
      </c>
      <c r="H936" s="5">
        <f t="shared" si="1596"/>
        <v>13366.631916000002</v>
      </c>
      <c r="I936" s="5">
        <f t="shared" si="1596"/>
        <v>42091.388887000001</v>
      </c>
      <c r="J936" s="5">
        <f t="shared" si="1596"/>
        <v>6885.8406840000007</v>
      </c>
      <c r="K936" s="5">
        <f t="shared" si="1596"/>
        <v>10531.285752</v>
      </c>
      <c r="L936" s="5">
        <f t="shared" si="1596"/>
        <v>5468.1676020000004</v>
      </c>
      <c r="M936" s="5">
        <f t="shared" si="1596"/>
        <v>8539.7926129999996</v>
      </c>
      <c r="N936" s="5">
        <f t="shared" si="1596"/>
        <v>50124.869684999998</v>
      </c>
      <c r="O936" s="5">
        <f t="shared" si="1596"/>
        <v>7628.4313460000003</v>
      </c>
      <c r="P936" s="5">
        <f t="shared" si="1596"/>
        <v>0</v>
      </c>
      <c r="Q936" s="5">
        <f t="shared" si="1596"/>
        <v>12759.057738000001</v>
      </c>
      <c r="R936" s="5">
        <f t="shared" si="1596"/>
        <v>6109.4959010000011</v>
      </c>
      <c r="S936" s="5">
        <f t="shared" si="1596"/>
        <v>1383.9189610000003</v>
      </c>
      <c r="T936" s="5">
        <f t="shared" si="1596"/>
        <v>17012.076983999999</v>
      </c>
      <c r="U936" s="5">
        <f t="shared" si="1596"/>
        <v>5906.9711750000006</v>
      </c>
      <c r="V936" s="5">
        <f t="shared" si="1596"/>
        <v>12218.991802000002</v>
      </c>
      <c r="W936" s="5">
        <f t="shared" si="1596"/>
        <v>16370.748685000002</v>
      </c>
      <c r="X936" s="5">
        <f t="shared" si="1596"/>
        <v>20792.538536000004</v>
      </c>
      <c r="Y936" s="5">
        <f t="shared" si="1596"/>
        <v>843.85302500000012</v>
      </c>
      <c r="Z936" s="5">
        <f t="shared" si="1596"/>
        <v>0</v>
      </c>
      <c r="AA936" s="5">
        <f t="shared" si="1596"/>
        <v>236.27884700000001</v>
      </c>
      <c r="AB936" s="5">
        <f t="shared" si="1596"/>
        <v>0</v>
      </c>
      <c r="AC936" s="56"/>
      <c r="AD936" s="23"/>
    </row>
    <row r="937" spans="1:30" s="14" customFormat="1">
      <c r="A937" s="85" t="s">
        <v>375</v>
      </c>
      <c r="B937" s="26">
        <v>544234.5</v>
      </c>
      <c r="C937" s="134">
        <f t="shared" ref="C937:C949" si="1597">ROUND(B937/12,2)</f>
        <v>45352.88</v>
      </c>
      <c r="D937" s="28"/>
      <c r="E937" s="43">
        <v>1</v>
      </c>
      <c r="F937" s="30"/>
      <c r="G937" s="30"/>
      <c r="H937" s="30"/>
      <c r="I937" s="30"/>
      <c r="J937" s="30"/>
      <c r="K937" s="30"/>
      <c r="L937" s="30"/>
      <c r="M937" s="30"/>
      <c r="N937" s="7"/>
      <c r="O937" s="30"/>
      <c r="P937" s="30"/>
      <c r="Q937" s="30"/>
      <c r="R937" s="30"/>
      <c r="S937" s="30"/>
      <c r="T937" s="30"/>
      <c r="U937" s="30"/>
      <c r="V937" s="7"/>
      <c r="W937" s="30"/>
      <c r="X937" s="30"/>
      <c r="Y937" s="30"/>
      <c r="Z937" s="30"/>
      <c r="AA937" s="30"/>
      <c r="AB937" s="30"/>
      <c r="AC937" s="56"/>
      <c r="AD937" s="23"/>
    </row>
    <row r="938" spans="1:30" s="14" customFormat="1">
      <c r="A938" s="84"/>
      <c r="B938" s="27"/>
      <c r="C938" s="134"/>
      <c r="D938" s="53">
        <f t="shared" ref="D938" si="1598">$C937*D937</f>
        <v>0</v>
      </c>
      <c r="E938" s="5">
        <f t="shared" ref="E938" si="1599">$C937*E937</f>
        <v>45352.88</v>
      </c>
      <c r="F938" s="5">
        <f t="shared" ref="F938:AB938" si="1600">$C937*F937</f>
        <v>0</v>
      </c>
      <c r="G938" s="5">
        <f t="shared" si="1600"/>
        <v>0</v>
      </c>
      <c r="H938" s="5">
        <f t="shared" si="1600"/>
        <v>0</v>
      </c>
      <c r="I938" s="5">
        <f t="shared" si="1600"/>
        <v>0</v>
      </c>
      <c r="J938" s="5">
        <f t="shared" si="1600"/>
        <v>0</v>
      </c>
      <c r="K938" s="5">
        <f t="shared" si="1600"/>
        <v>0</v>
      </c>
      <c r="L938" s="5">
        <f t="shared" si="1600"/>
        <v>0</v>
      </c>
      <c r="M938" s="5">
        <f t="shared" si="1600"/>
        <v>0</v>
      </c>
      <c r="N938" s="5">
        <f t="shared" si="1600"/>
        <v>0</v>
      </c>
      <c r="O938" s="5">
        <f t="shared" si="1600"/>
        <v>0</v>
      </c>
      <c r="P938" s="5">
        <f t="shared" si="1600"/>
        <v>0</v>
      </c>
      <c r="Q938" s="5">
        <f t="shared" si="1600"/>
        <v>0</v>
      </c>
      <c r="R938" s="5">
        <f t="shared" si="1600"/>
        <v>0</v>
      </c>
      <c r="S938" s="5">
        <f t="shared" si="1600"/>
        <v>0</v>
      </c>
      <c r="T938" s="5">
        <f t="shared" si="1600"/>
        <v>0</v>
      </c>
      <c r="U938" s="5">
        <f t="shared" si="1600"/>
        <v>0</v>
      </c>
      <c r="V938" s="5">
        <f t="shared" si="1600"/>
        <v>0</v>
      </c>
      <c r="W938" s="5">
        <f t="shared" si="1600"/>
        <v>0</v>
      </c>
      <c r="X938" s="5">
        <f t="shared" si="1600"/>
        <v>0</v>
      </c>
      <c r="Y938" s="5">
        <f t="shared" si="1600"/>
        <v>0</v>
      </c>
      <c r="Z938" s="5">
        <f t="shared" si="1600"/>
        <v>0</v>
      </c>
      <c r="AA938" s="5">
        <f t="shared" si="1600"/>
        <v>0</v>
      </c>
      <c r="AB938" s="5">
        <f t="shared" si="1600"/>
        <v>0</v>
      </c>
      <c r="AC938" s="56"/>
      <c r="AD938" s="23"/>
    </row>
    <row r="939" spans="1:30" s="14" customFormat="1">
      <c r="A939" s="85" t="s">
        <v>373</v>
      </c>
      <c r="B939" s="26">
        <v>544234.5</v>
      </c>
      <c r="C939" s="134">
        <f t="shared" si="1597"/>
        <v>45352.88</v>
      </c>
      <c r="D939" s="35">
        <v>1.6299999999999999E-2</v>
      </c>
      <c r="E939" s="35">
        <v>0.14269999999999999</v>
      </c>
      <c r="F939" s="35">
        <v>5.8900000000000001E-2</v>
      </c>
      <c r="G939" s="35">
        <v>7.6200000000000004E-2</v>
      </c>
      <c r="H939" s="35">
        <v>3.9600000000000003E-2</v>
      </c>
      <c r="I939" s="35">
        <v>0.12470000000000001</v>
      </c>
      <c r="J939" s="35">
        <v>2.0400000000000001E-2</v>
      </c>
      <c r="K939" s="35">
        <v>3.1199999999999999E-2</v>
      </c>
      <c r="L939" s="35">
        <v>1.6199999999999999E-2</v>
      </c>
      <c r="M939" s="35">
        <v>2.53E-2</v>
      </c>
      <c r="N939" s="35">
        <v>0.14849999999999999</v>
      </c>
      <c r="O939" s="35">
        <v>2.2599999999999999E-2</v>
      </c>
      <c r="P939" s="35">
        <v>0</v>
      </c>
      <c r="Q939" s="35">
        <v>3.78E-2</v>
      </c>
      <c r="R939" s="35">
        <v>1.8100000000000002E-2</v>
      </c>
      <c r="S939" s="35">
        <v>4.1000000000000003E-3</v>
      </c>
      <c r="T939" s="35">
        <v>5.04E-2</v>
      </c>
      <c r="U939" s="35">
        <v>1.7500000000000002E-2</v>
      </c>
      <c r="V939" s="35">
        <v>3.6200000000000003E-2</v>
      </c>
      <c r="W939" s="35">
        <v>4.8500000000000001E-2</v>
      </c>
      <c r="X939" s="35">
        <v>6.1600000000000002E-2</v>
      </c>
      <c r="Y939" s="35">
        <v>2.5000000000000001E-3</v>
      </c>
      <c r="Z939" s="4">
        <v>0</v>
      </c>
      <c r="AA939" s="4">
        <v>6.9999999999999999E-4</v>
      </c>
      <c r="AB939" s="4">
        <v>0</v>
      </c>
      <c r="AC939" s="56"/>
      <c r="AD939" s="23"/>
    </row>
    <row r="940" spans="1:30" s="14" customFormat="1">
      <c r="A940" s="86"/>
      <c r="B940" s="61"/>
      <c r="C940" s="134"/>
      <c r="D940" s="53">
        <f t="shared" ref="D940" si="1601">$C939*D939</f>
        <v>739.25194399999987</v>
      </c>
      <c r="E940" s="5">
        <f t="shared" ref="E940" si="1602">$C939*E939</f>
        <v>6471.8559759999989</v>
      </c>
      <c r="F940" s="5">
        <f t="shared" ref="F940:AB940" si="1603">$C939*F939</f>
        <v>2671.2846319999999</v>
      </c>
      <c r="G940" s="5">
        <f t="shared" si="1603"/>
        <v>3455.8894559999999</v>
      </c>
      <c r="H940" s="5">
        <f t="shared" si="1603"/>
        <v>1795.974048</v>
      </c>
      <c r="I940" s="5">
        <f t="shared" si="1603"/>
        <v>5655.5041359999996</v>
      </c>
      <c r="J940" s="5">
        <f t="shared" si="1603"/>
        <v>925.19875200000001</v>
      </c>
      <c r="K940" s="5">
        <f t="shared" si="1603"/>
        <v>1415.0098559999999</v>
      </c>
      <c r="L940" s="5">
        <f t="shared" si="1603"/>
        <v>734.71665599999994</v>
      </c>
      <c r="M940" s="5">
        <f t="shared" si="1603"/>
        <v>1147.427864</v>
      </c>
      <c r="N940" s="5">
        <f t="shared" si="1603"/>
        <v>6734.9026799999992</v>
      </c>
      <c r="O940" s="5">
        <f t="shared" si="1603"/>
        <v>1024.9750879999999</v>
      </c>
      <c r="P940" s="5">
        <f t="shared" si="1603"/>
        <v>0</v>
      </c>
      <c r="Q940" s="5">
        <f t="shared" si="1603"/>
        <v>1714.3388639999998</v>
      </c>
      <c r="R940" s="5">
        <f t="shared" si="1603"/>
        <v>820.88712800000008</v>
      </c>
      <c r="S940" s="5">
        <f t="shared" si="1603"/>
        <v>185.946808</v>
      </c>
      <c r="T940" s="5">
        <f t="shared" si="1603"/>
        <v>2285.7851519999999</v>
      </c>
      <c r="U940" s="5">
        <f t="shared" si="1603"/>
        <v>793.67540000000008</v>
      </c>
      <c r="V940" s="5">
        <f t="shared" si="1603"/>
        <v>1641.7742560000002</v>
      </c>
      <c r="W940" s="5">
        <f t="shared" si="1603"/>
        <v>2199.6146800000001</v>
      </c>
      <c r="X940" s="5">
        <f t="shared" si="1603"/>
        <v>2793.737408</v>
      </c>
      <c r="Y940" s="5">
        <f t="shared" si="1603"/>
        <v>113.3822</v>
      </c>
      <c r="Z940" s="5">
        <f t="shared" si="1603"/>
        <v>0</v>
      </c>
      <c r="AA940" s="5">
        <f t="shared" si="1603"/>
        <v>31.747015999999999</v>
      </c>
      <c r="AB940" s="5">
        <f t="shared" si="1603"/>
        <v>0</v>
      </c>
      <c r="AC940" s="56"/>
      <c r="AD940" s="23"/>
    </row>
    <row r="941" spans="1:30" s="14" customFormat="1">
      <c r="A941" s="85" t="s">
        <v>462</v>
      </c>
      <c r="B941" s="26">
        <v>493367.5</v>
      </c>
      <c r="C941" s="134">
        <f t="shared" si="1597"/>
        <v>41113.96</v>
      </c>
      <c r="D941" s="35">
        <v>1.6299999999999999E-2</v>
      </c>
      <c r="E941" s="35">
        <v>0.14269999999999999</v>
      </c>
      <c r="F941" s="35">
        <v>5.8900000000000001E-2</v>
      </c>
      <c r="G941" s="35">
        <v>7.6200000000000004E-2</v>
      </c>
      <c r="H941" s="35">
        <v>3.9600000000000003E-2</v>
      </c>
      <c r="I941" s="35">
        <v>0.12470000000000001</v>
      </c>
      <c r="J941" s="35">
        <v>2.0400000000000001E-2</v>
      </c>
      <c r="K941" s="35">
        <v>3.1199999999999999E-2</v>
      </c>
      <c r="L941" s="35">
        <v>1.6199999999999999E-2</v>
      </c>
      <c r="M941" s="35">
        <v>2.53E-2</v>
      </c>
      <c r="N941" s="35">
        <v>0.14849999999999999</v>
      </c>
      <c r="O941" s="35">
        <v>2.2599999999999999E-2</v>
      </c>
      <c r="P941" s="35">
        <v>0</v>
      </c>
      <c r="Q941" s="35">
        <v>3.78E-2</v>
      </c>
      <c r="R941" s="35">
        <v>1.8100000000000002E-2</v>
      </c>
      <c r="S941" s="35">
        <v>4.1000000000000003E-3</v>
      </c>
      <c r="T941" s="35">
        <v>5.04E-2</v>
      </c>
      <c r="U941" s="35">
        <v>1.7500000000000002E-2</v>
      </c>
      <c r="V941" s="35">
        <v>3.6200000000000003E-2</v>
      </c>
      <c r="W941" s="35">
        <v>4.8500000000000001E-2</v>
      </c>
      <c r="X941" s="35">
        <v>6.1600000000000002E-2</v>
      </c>
      <c r="Y941" s="35">
        <v>2.5000000000000001E-3</v>
      </c>
      <c r="Z941" s="4">
        <v>0</v>
      </c>
      <c r="AA941" s="4">
        <v>6.9999999999999999E-4</v>
      </c>
      <c r="AB941" s="4">
        <v>0</v>
      </c>
      <c r="AC941" s="56"/>
      <c r="AD941" s="23"/>
    </row>
    <row r="942" spans="1:30" s="14" customFormat="1">
      <c r="A942" s="84"/>
      <c r="B942" s="27"/>
      <c r="C942" s="134"/>
      <c r="D942" s="53">
        <f t="shared" ref="D942" si="1604">$C941*D941</f>
        <v>670.15754799999991</v>
      </c>
      <c r="E942" s="5">
        <f t="shared" ref="E942" si="1605">$C941*E941</f>
        <v>5866.9620919999998</v>
      </c>
      <c r="F942" s="5">
        <f t="shared" ref="F942:AB942" si="1606">$C941*F941</f>
        <v>2421.6122439999999</v>
      </c>
      <c r="G942" s="5">
        <f t="shared" si="1606"/>
        <v>3132.8837520000002</v>
      </c>
      <c r="H942" s="5">
        <f t="shared" si="1606"/>
        <v>1628.1128160000001</v>
      </c>
      <c r="I942" s="5">
        <f t="shared" si="1606"/>
        <v>5126.9108120000001</v>
      </c>
      <c r="J942" s="5">
        <f t="shared" si="1606"/>
        <v>838.724784</v>
      </c>
      <c r="K942" s="5">
        <f t="shared" si="1606"/>
        <v>1282.7555519999999</v>
      </c>
      <c r="L942" s="5">
        <f t="shared" si="1606"/>
        <v>666.04615200000001</v>
      </c>
      <c r="M942" s="5">
        <f t="shared" si="1606"/>
        <v>1040.183188</v>
      </c>
      <c r="N942" s="5">
        <f t="shared" si="1606"/>
        <v>6105.4230599999992</v>
      </c>
      <c r="O942" s="5">
        <f t="shared" si="1606"/>
        <v>929.17549599999995</v>
      </c>
      <c r="P942" s="5">
        <f t="shared" si="1606"/>
        <v>0</v>
      </c>
      <c r="Q942" s="5">
        <f t="shared" si="1606"/>
        <v>1554.1076880000001</v>
      </c>
      <c r="R942" s="5">
        <f t="shared" si="1606"/>
        <v>744.16267600000003</v>
      </c>
      <c r="S942" s="5">
        <f t="shared" si="1606"/>
        <v>168.56723600000001</v>
      </c>
      <c r="T942" s="5">
        <f t="shared" si="1606"/>
        <v>2072.1435839999999</v>
      </c>
      <c r="U942" s="5">
        <f t="shared" si="1606"/>
        <v>719.49430000000007</v>
      </c>
      <c r="V942" s="5">
        <f t="shared" si="1606"/>
        <v>1488.3253520000001</v>
      </c>
      <c r="W942" s="5">
        <f t="shared" si="1606"/>
        <v>1994.0270600000001</v>
      </c>
      <c r="X942" s="5">
        <f t="shared" si="1606"/>
        <v>2532.6199360000001</v>
      </c>
      <c r="Y942" s="5">
        <f t="shared" si="1606"/>
        <v>102.78489999999999</v>
      </c>
      <c r="Z942" s="5">
        <f t="shared" si="1606"/>
        <v>0</v>
      </c>
      <c r="AA942" s="5">
        <f t="shared" si="1606"/>
        <v>28.779771999999998</v>
      </c>
      <c r="AB942" s="5">
        <f t="shared" si="1606"/>
        <v>0</v>
      </c>
      <c r="AC942" s="56"/>
      <c r="AD942" s="23"/>
    </row>
    <row r="943" spans="1:30" s="14" customFormat="1">
      <c r="A943" s="85" t="s">
        <v>463</v>
      </c>
      <c r="B943" s="26">
        <v>493367.5</v>
      </c>
      <c r="C943" s="134">
        <f t="shared" si="1597"/>
        <v>41113.96</v>
      </c>
      <c r="D943" s="35"/>
      <c r="E943" s="35">
        <v>0.99070000000000003</v>
      </c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4"/>
      <c r="AA943" s="4">
        <v>9.2999999999999992E-3</v>
      </c>
      <c r="AB943" s="4"/>
      <c r="AC943" s="56"/>
      <c r="AD943" s="23"/>
    </row>
    <row r="944" spans="1:30" s="14" customFormat="1">
      <c r="A944" s="84"/>
      <c r="B944" s="27"/>
      <c r="C944" s="134"/>
      <c r="D944" s="53">
        <f t="shared" ref="D944" si="1607">$C943*D943</f>
        <v>0</v>
      </c>
      <c r="E944" s="5">
        <f t="shared" ref="E944" si="1608">$C943*E943</f>
        <v>40731.600171999999</v>
      </c>
      <c r="F944" s="5">
        <f t="shared" ref="F944:AB944" si="1609">$C943*F943</f>
        <v>0</v>
      </c>
      <c r="G944" s="5">
        <f t="shared" si="1609"/>
        <v>0</v>
      </c>
      <c r="H944" s="5">
        <f t="shared" si="1609"/>
        <v>0</v>
      </c>
      <c r="I944" s="5">
        <f t="shared" si="1609"/>
        <v>0</v>
      </c>
      <c r="J944" s="5">
        <f t="shared" si="1609"/>
        <v>0</v>
      </c>
      <c r="K944" s="5">
        <f t="shared" si="1609"/>
        <v>0</v>
      </c>
      <c r="L944" s="5">
        <f t="shared" si="1609"/>
        <v>0</v>
      </c>
      <c r="M944" s="5">
        <f t="shared" si="1609"/>
        <v>0</v>
      </c>
      <c r="N944" s="5">
        <f t="shared" si="1609"/>
        <v>0</v>
      </c>
      <c r="O944" s="5">
        <f t="shared" si="1609"/>
        <v>0</v>
      </c>
      <c r="P944" s="5">
        <f t="shared" si="1609"/>
        <v>0</v>
      </c>
      <c r="Q944" s="5">
        <f t="shared" si="1609"/>
        <v>0</v>
      </c>
      <c r="R944" s="5">
        <f t="shared" si="1609"/>
        <v>0</v>
      </c>
      <c r="S944" s="5">
        <f t="shared" si="1609"/>
        <v>0</v>
      </c>
      <c r="T944" s="5">
        <f t="shared" si="1609"/>
        <v>0</v>
      </c>
      <c r="U944" s="5">
        <f t="shared" si="1609"/>
        <v>0</v>
      </c>
      <c r="V944" s="5">
        <f t="shared" si="1609"/>
        <v>0</v>
      </c>
      <c r="W944" s="5">
        <f t="shared" si="1609"/>
        <v>0</v>
      </c>
      <c r="X944" s="5">
        <f t="shared" si="1609"/>
        <v>0</v>
      </c>
      <c r="Y944" s="5">
        <f t="shared" si="1609"/>
        <v>0</v>
      </c>
      <c r="Z944" s="5">
        <f t="shared" si="1609"/>
        <v>0</v>
      </c>
      <c r="AA944" s="5">
        <f t="shared" si="1609"/>
        <v>382.35982799999994</v>
      </c>
      <c r="AB944" s="5">
        <f t="shared" si="1609"/>
        <v>0</v>
      </c>
      <c r="AC944" s="56"/>
      <c r="AD944" s="23"/>
    </row>
    <row r="945" spans="1:30" s="14" customFormat="1">
      <c r="A945" s="85" t="s">
        <v>464</v>
      </c>
      <c r="B945" s="26">
        <v>69902</v>
      </c>
      <c r="C945" s="134">
        <f t="shared" si="1597"/>
        <v>5825.17</v>
      </c>
      <c r="D945" s="24"/>
      <c r="E945" s="34">
        <v>0.35189999999999999</v>
      </c>
      <c r="F945" s="7"/>
      <c r="G945" s="7"/>
      <c r="H945" s="7"/>
      <c r="I945" s="7"/>
      <c r="J945" s="34">
        <v>0.33379999999999999</v>
      </c>
      <c r="K945" s="34">
        <v>0.31430000000000002</v>
      </c>
      <c r="L945" s="7"/>
      <c r="M945" s="7"/>
      <c r="N945" s="7"/>
      <c r="O945" s="34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56"/>
      <c r="AD945" s="23"/>
    </row>
    <row r="946" spans="1:30" s="14" customFormat="1">
      <c r="A946" s="84"/>
      <c r="B946" s="27"/>
      <c r="C946" s="134"/>
      <c r="D946" s="53">
        <f t="shared" ref="D946" si="1610">$C945*D945</f>
        <v>0</v>
      </c>
      <c r="E946" s="5">
        <f t="shared" ref="E946" si="1611">$C945*E945</f>
        <v>2049.8773230000002</v>
      </c>
      <c r="F946" s="5">
        <f t="shared" ref="F946:AB946" si="1612">$C945*F945</f>
        <v>0</v>
      </c>
      <c r="G946" s="5">
        <f t="shared" si="1612"/>
        <v>0</v>
      </c>
      <c r="H946" s="5">
        <f t="shared" si="1612"/>
        <v>0</v>
      </c>
      <c r="I946" s="5">
        <f t="shared" si="1612"/>
        <v>0</v>
      </c>
      <c r="J946" s="5">
        <f t="shared" si="1612"/>
        <v>1944.441746</v>
      </c>
      <c r="K946" s="5">
        <f t="shared" si="1612"/>
        <v>1830.8509310000002</v>
      </c>
      <c r="L946" s="5">
        <f t="shared" si="1612"/>
        <v>0</v>
      </c>
      <c r="M946" s="5">
        <f t="shared" si="1612"/>
        <v>0</v>
      </c>
      <c r="N946" s="5">
        <f t="shared" si="1612"/>
        <v>0</v>
      </c>
      <c r="O946" s="5">
        <f t="shared" si="1612"/>
        <v>0</v>
      </c>
      <c r="P946" s="5">
        <f t="shared" si="1612"/>
        <v>0</v>
      </c>
      <c r="Q946" s="5">
        <f t="shared" si="1612"/>
        <v>0</v>
      </c>
      <c r="R946" s="5">
        <f t="shared" si="1612"/>
        <v>0</v>
      </c>
      <c r="S946" s="5">
        <f t="shared" si="1612"/>
        <v>0</v>
      </c>
      <c r="T946" s="5">
        <f t="shared" si="1612"/>
        <v>0</v>
      </c>
      <c r="U946" s="5">
        <f t="shared" si="1612"/>
        <v>0</v>
      </c>
      <c r="V946" s="5">
        <f t="shared" si="1612"/>
        <v>0</v>
      </c>
      <c r="W946" s="5">
        <f t="shared" si="1612"/>
        <v>0</v>
      </c>
      <c r="X946" s="5">
        <f t="shared" si="1612"/>
        <v>0</v>
      </c>
      <c r="Y946" s="5">
        <f t="shared" si="1612"/>
        <v>0</v>
      </c>
      <c r="Z946" s="5">
        <f t="shared" si="1612"/>
        <v>0</v>
      </c>
      <c r="AA946" s="5">
        <f t="shared" si="1612"/>
        <v>0</v>
      </c>
      <c r="AB946" s="5">
        <f t="shared" si="1612"/>
        <v>0</v>
      </c>
      <c r="AC946" s="56"/>
      <c r="AD946" s="23"/>
    </row>
    <row r="947" spans="1:30" s="14" customFormat="1">
      <c r="A947" s="85" t="s">
        <v>465</v>
      </c>
      <c r="B947" s="26">
        <v>2995425</v>
      </c>
      <c r="C947" s="134">
        <f t="shared" si="1597"/>
        <v>249618.75</v>
      </c>
      <c r="D947" s="35"/>
      <c r="E947" s="35">
        <v>0.43180000000000002</v>
      </c>
      <c r="F947" s="35"/>
      <c r="G947" s="35">
        <v>0.38140000000000002</v>
      </c>
      <c r="H947" s="35"/>
      <c r="I947" s="35"/>
      <c r="J947" s="35">
        <v>0.18679999999999999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4"/>
      <c r="AA947" s="4"/>
      <c r="AB947" s="4"/>
      <c r="AC947" s="56"/>
      <c r="AD947" s="23"/>
    </row>
    <row r="948" spans="1:30" s="14" customFormat="1">
      <c r="A948" s="86"/>
      <c r="B948" s="61"/>
      <c r="C948" s="134"/>
      <c r="D948" s="53">
        <f t="shared" ref="D948:D950" si="1613">$C947*D947</f>
        <v>0</v>
      </c>
      <c r="E948" s="5">
        <f t="shared" ref="E948:T950" si="1614">$C947*E947</f>
        <v>107785.37625</v>
      </c>
      <c r="F948" s="5">
        <f t="shared" ref="F948:AB948" si="1615">$C947*F947</f>
        <v>0</v>
      </c>
      <c r="G948" s="5">
        <f t="shared" si="1615"/>
        <v>95204.591249999998</v>
      </c>
      <c r="H948" s="5">
        <f t="shared" si="1615"/>
        <v>0</v>
      </c>
      <c r="I948" s="5">
        <f t="shared" si="1615"/>
        <v>0</v>
      </c>
      <c r="J948" s="5">
        <f t="shared" si="1615"/>
        <v>46628.782500000001</v>
      </c>
      <c r="K948" s="5">
        <f t="shared" si="1615"/>
        <v>0</v>
      </c>
      <c r="L948" s="5">
        <f t="shared" si="1615"/>
        <v>0</v>
      </c>
      <c r="M948" s="5">
        <f t="shared" si="1615"/>
        <v>0</v>
      </c>
      <c r="N948" s="5">
        <f t="shared" si="1615"/>
        <v>0</v>
      </c>
      <c r="O948" s="5">
        <f t="shared" si="1615"/>
        <v>0</v>
      </c>
      <c r="P948" s="5">
        <f t="shared" si="1615"/>
        <v>0</v>
      </c>
      <c r="Q948" s="5">
        <f t="shared" si="1615"/>
        <v>0</v>
      </c>
      <c r="R948" s="5">
        <f t="shared" si="1615"/>
        <v>0</v>
      </c>
      <c r="S948" s="5">
        <f t="shared" si="1615"/>
        <v>0</v>
      </c>
      <c r="T948" s="5">
        <f t="shared" si="1615"/>
        <v>0</v>
      </c>
      <c r="U948" s="5">
        <f t="shared" si="1615"/>
        <v>0</v>
      </c>
      <c r="V948" s="5">
        <f t="shared" si="1615"/>
        <v>0</v>
      </c>
      <c r="W948" s="5">
        <f t="shared" si="1615"/>
        <v>0</v>
      </c>
      <c r="X948" s="5">
        <f t="shared" si="1615"/>
        <v>0</v>
      </c>
      <c r="Y948" s="5">
        <f t="shared" si="1615"/>
        <v>0</v>
      </c>
      <c r="Z948" s="5">
        <f t="shared" si="1615"/>
        <v>0</v>
      </c>
      <c r="AA948" s="5">
        <f t="shared" si="1615"/>
        <v>0</v>
      </c>
      <c r="AB948" s="5">
        <f t="shared" si="1615"/>
        <v>0</v>
      </c>
      <c r="AC948" s="56"/>
      <c r="AD948" s="23"/>
    </row>
    <row r="949" spans="1:30" s="14" customFormat="1">
      <c r="A949" s="85" t="s">
        <v>602</v>
      </c>
      <c r="B949" s="26">
        <v>4127671</v>
      </c>
      <c r="C949" s="134">
        <f t="shared" si="1597"/>
        <v>343972.58</v>
      </c>
      <c r="D949" s="35"/>
      <c r="E949" s="35">
        <v>1</v>
      </c>
      <c r="F949" s="35"/>
      <c r="G949" s="35"/>
      <c r="H949" s="35"/>
      <c r="I949" s="35"/>
      <c r="J949" s="35"/>
      <c r="K949" s="35"/>
      <c r="L949" s="35"/>
      <c r="M949" s="35"/>
      <c r="N949" s="35"/>
      <c r="O949" s="35">
        <v>0</v>
      </c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4"/>
      <c r="AA949" s="4">
        <v>0</v>
      </c>
      <c r="AB949" s="4"/>
      <c r="AC949" s="56"/>
      <c r="AD949" s="23"/>
    </row>
    <row r="950" spans="1:30" s="14" customFormat="1">
      <c r="A950" s="86"/>
      <c r="B950" s="61"/>
      <c r="C950" s="133" t="s">
        <v>159</v>
      </c>
      <c r="D950" s="53">
        <f t="shared" si="1613"/>
        <v>0</v>
      </c>
      <c r="E950" s="5">
        <f t="shared" si="1614"/>
        <v>343972.58</v>
      </c>
      <c r="F950" s="5">
        <f t="shared" si="1614"/>
        <v>0</v>
      </c>
      <c r="G950" s="5">
        <f t="shared" si="1614"/>
        <v>0</v>
      </c>
      <c r="H950" s="5">
        <f t="shared" si="1614"/>
        <v>0</v>
      </c>
      <c r="I950" s="5">
        <f t="shared" si="1614"/>
        <v>0</v>
      </c>
      <c r="J950" s="5">
        <f t="shared" si="1614"/>
        <v>0</v>
      </c>
      <c r="K950" s="5">
        <f t="shared" si="1614"/>
        <v>0</v>
      </c>
      <c r="L950" s="5">
        <f t="shared" si="1614"/>
        <v>0</v>
      </c>
      <c r="M950" s="5">
        <f t="shared" si="1614"/>
        <v>0</v>
      </c>
      <c r="N950" s="5">
        <f t="shared" si="1614"/>
        <v>0</v>
      </c>
      <c r="O950" s="5">
        <f t="shared" si="1614"/>
        <v>0</v>
      </c>
      <c r="P950" s="5">
        <f t="shared" si="1614"/>
        <v>0</v>
      </c>
      <c r="Q950" s="5">
        <f t="shared" si="1614"/>
        <v>0</v>
      </c>
      <c r="R950" s="5">
        <f t="shared" si="1614"/>
        <v>0</v>
      </c>
      <c r="S950" s="5">
        <f t="shared" si="1614"/>
        <v>0</v>
      </c>
      <c r="T950" s="5">
        <f t="shared" si="1614"/>
        <v>0</v>
      </c>
      <c r="U950" s="5">
        <f t="shared" ref="U950:AB950" si="1616">$C949*U949</f>
        <v>0</v>
      </c>
      <c r="V950" s="5">
        <f t="shared" si="1616"/>
        <v>0</v>
      </c>
      <c r="W950" s="5">
        <f t="shared" si="1616"/>
        <v>0</v>
      </c>
      <c r="X950" s="5">
        <f t="shared" si="1616"/>
        <v>0</v>
      </c>
      <c r="Y950" s="5">
        <f t="shared" si="1616"/>
        <v>0</v>
      </c>
      <c r="Z950" s="5">
        <f t="shared" si="1616"/>
        <v>0</v>
      </c>
      <c r="AA950" s="5">
        <f t="shared" si="1616"/>
        <v>0</v>
      </c>
      <c r="AB950" s="5">
        <f t="shared" si="1616"/>
        <v>0</v>
      </c>
      <c r="AC950" s="56"/>
      <c r="AD950" s="23"/>
    </row>
    <row r="951" spans="1:30" s="14" customFormat="1">
      <c r="A951" s="85" t="s">
        <v>653</v>
      </c>
      <c r="B951" s="26">
        <v>316877</v>
      </c>
      <c r="C951" s="134">
        <f t="shared" ref="C951" si="1617">ROUND(B951/12,2)</f>
        <v>26406.42</v>
      </c>
      <c r="D951" s="24"/>
      <c r="E951" s="34">
        <v>1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v>0</v>
      </c>
      <c r="AB951" s="7"/>
      <c r="AC951" s="56"/>
      <c r="AD951" s="23"/>
    </row>
    <row r="952" spans="1:30" s="14" customFormat="1">
      <c r="A952" s="84"/>
      <c r="B952" s="27"/>
      <c r="C952" s="134"/>
      <c r="D952" s="53">
        <f>$C951*D951</f>
        <v>0</v>
      </c>
      <c r="E952" s="5">
        <f>$C951*E951</f>
        <v>26406.42</v>
      </c>
      <c r="F952" s="5">
        <f t="shared" ref="F952:AB952" si="1618">$C951*F951</f>
        <v>0</v>
      </c>
      <c r="G952" s="5">
        <f t="shared" si="1618"/>
        <v>0</v>
      </c>
      <c r="H952" s="5">
        <f t="shared" si="1618"/>
        <v>0</v>
      </c>
      <c r="I952" s="5">
        <f t="shared" si="1618"/>
        <v>0</v>
      </c>
      <c r="J952" s="5">
        <f t="shared" si="1618"/>
        <v>0</v>
      </c>
      <c r="K952" s="5">
        <f t="shared" si="1618"/>
        <v>0</v>
      </c>
      <c r="L952" s="5">
        <f t="shared" si="1618"/>
        <v>0</v>
      </c>
      <c r="M952" s="5">
        <f t="shared" si="1618"/>
        <v>0</v>
      </c>
      <c r="N952" s="5">
        <f t="shared" si="1618"/>
        <v>0</v>
      </c>
      <c r="O952" s="5">
        <f t="shared" si="1618"/>
        <v>0</v>
      </c>
      <c r="P952" s="5">
        <f t="shared" si="1618"/>
        <v>0</v>
      </c>
      <c r="Q952" s="5">
        <f t="shared" si="1618"/>
        <v>0</v>
      </c>
      <c r="R952" s="5">
        <f t="shared" si="1618"/>
        <v>0</v>
      </c>
      <c r="S952" s="5">
        <f t="shared" si="1618"/>
        <v>0</v>
      </c>
      <c r="T952" s="5">
        <f t="shared" si="1618"/>
        <v>0</v>
      </c>
      <c r="U952" s="5">
        <f t="shared" si="1618"/>
        <v>0</v>
      </c>
      <c r="V952" s="5">
        <f t="shared" si="1618"/>
        <v>0</v>
      </c>
      <c r="W952" s="5">
        <f t="shared" si="1618"/>
        <v>0</v>
      </c>
      <c r="X952" s="5">
        <f t="shared" si="1618"/>
        <v>0</v>
      </c>
      <c r="Y952" s="5">
        <f t="shared" si="1618"/>
        <v>0</v>
      </c>
      <c r="Z952" s="5">
        <f t="shared" si="1618"/>
        <v>0</v>
      </c>
      <c r="AA952" s="5">
        <f t="shared" si="1618"/>
        <v>0</v>
      </c>
      <c r="AB952" s="5">
        <f t="shared" si="1618"/>
        <v>0</v>
      </c>
      <c r="AC952" s="56"/>
      <c r="AD952" s="23"/>
    </row>
    <row r="953" spans="1:30" s="14" customFormat="1">
      <c r="A953" s="85" t="s">
        <v>654</v>
      </c>
      <c r="B953" s="26">
        <v>-101273</v>
      </c>
      <c r="C953" s="134">
        <f t="shared" ref="C953" si="1619">ROUND(B953/12,2)</f>
        <v>-8439.42</v>
      </c>
      <c r="D953" s="24"/>
      <c r="E953" s="34">
        <v>1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v>0</v>
      </c>
      <c r="AB953" s="7"/>
      <c r="AC953" s="56"/>
      <c r="AD953" s="23"/>
    </row>
    <row r="954" spans="1:30" s="14" customFormat="1">
      <c r="A954" s="86"/>
      <c r="B954" s="61"/>
      <c r="C954" s="134"/>
      <c r="D954" s="53">
        <f t="shared" ref="D954:AB954" si="1620">$C953*D953</f>
        <v>0</v>
      </c>
      <c r="E954" s="5">
        <f>$C953*E953</f>
        <v>-8439.42</v>
      </c>
      <c r="F954" s="5">
        <f t="shared" si="1620"/>
        <v>0</v>
      </c>
      <c r="G954" s="5">
        <f t="shared" si="1620"/>
        <v>0</v>
      </c>
      <c r="H954" s="5">
        <f t="shared" si="1620"/>
        <v>0</v>
      </c>
      <c r="I954" s="5">
        <f t="shared" si="1620"/>
        <v>0</v>
      </c>
      <c r="J954" s="5">
        <f t="shared" si="1620"/>
        <v>0</v>
      </c>
      <c r="K954" s="5">
        <f t="shared" si="1620"/>
        <v>0</v>
      </c>
      <c r="L954" s="5">
        <f t="shared" si="1620"/>
        <v>0</v>
      </c>
      <c r="M954" s="5">
        <f t="shared" si="1620"/>
        <v>0</v>
      </c>
      <c r="N954" s="5">
        <f t="shared" si="1620"/>
        <v>0</v>
      </c>
      <c r="O954" s="5">
        <f t="shared" si="1620"/>
        <v>0</v>
      </c>
      <c r="P954" s="5">
        <f t="shared" si="1620"/>
        <v>0</v>
      </c>
      <c r="Q954" s="5">
        <f t="shared" si="1620"/>
        <v>0</v>
      </c>
      <c r="R954" s="5">
        <f t="shared" si="1620"/>
        <v>0</v>
      </c>
      <c r="S954" s="5">
        <f t="shared" si="1620"/>
        <v>0</v>
      </c>
      <c r="T954" s="5">
        <f t="shared" si="1620"/>
        <v>0</v>
      </c>
      <c r="U954" s="5">
        <f t="shared" si="1620"/>
        <v>0</v>
      </c>
      <c r="V954" s="5">
        <f t="shared" si="1620"/>
        <v>0</v>
      </c>
      <c r="W954" s="5">
        <f t="shared" si="1620"/>
        <v>0</v>
      </c>
      <c r="X954" s="5">
        <f t="shared" si="1620"/>
        <v>0</v>
      </c>
      <c r="Y954" s="5">
        <f t="shared" si="1620"/>
        <v>0</v>
      </c>
      <c r="Z954" s="5">
        <f t="shared" si="1620"/>
        <v>0</v>
      </c>
      <c r="AA954" s="5">
        <f>$C953*AA953</f>
        <v>0</v>
      </c>
      <c r="AB954" s="5">
        <f t="shared" si="1620"/>
        <v>0</v>
      </c>
      <c r="AC954" s="56"/>
      <c r="AD954" s="23"/>
    </row>
    <row r="955" spans="1:30" s="14" customFormat="1">
      <c r="A955" s="85" t="s">
        <v>657</v>
      </c>
      <c r="B955" s="26">
        <v>0</v>
      </c>
      <c r="C955" s="134">
        <f t="shared" ref="C955" si="1621">ROUND(B955/12,2)</f>
        <v>0</v>
      </c>
      <c r="D955" s="35"/>
      <c r="E955" s="35">
        <v>1</v>
      </c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4"/>
      <c r="AA955" s="4"/>
      <c r="AB955" s="4"/>
      <c r="AC955" s="56"/>
      <c r="AD955" s="23"/>
    </row>
    <row r="956" spans="1:30" s="14" customFormat="1">
      <c r="A956" s="84"/>
      <c r="B956" s="27"/>
      <c r="C956" s="134"/>
      <c r="D956" s="53">
        <f t="shared" ref="D956:AB956" si="1622">$C955*D955</f>
        <v>0</v>
      </c>
      <c r="E956" s="5">
        <f>$C955*E955</f>
        <v>0</v>
      </c>
      <c r="F956" s="5">
        <f t="shared" si="1622"/>
        <v>0</v>
      </c>
      <c r="G956" s="5">
        <f t="shared" si="1622"/>
        <v>0</v>
      </c>
      <c r="H956" s="5">
        <f t="shared" si="1622"/>
        <v>0</v>
      </c>
      <c r="I956" s="5">
        <f t="shared" si="1622"/>
        <v>0</v>
      </c>
      <c r="J956" s="5">
        <f t="shared" si="1622"/>
        <v>0</v>
      </c>
      <c r="K956" s="5">
        <f t="shared" si="1622"/>
        <v>0</v>
      </c>
      <c r="L956" s="5">
        <f t="shared" si="1622"/>
        <v>0</v>
      </c>
      <c r="M956" s="5">
        <f t="shared" si="1622"/>
        <v>0</v>
      </c>
      <c r="N956" s="5">
        <f t="shared" si="1622"/>
        <v>0</v>
      </c>
      <c r="O956" s="5">
        <f t="shared" si="1622"/>
        <v>0</v>
      </c>
      <c r="P956" s="5">
        <f t="shared" si="1622"/>
        <v>0</v>
      </c>
      <c r="Q956" s="5">
        <f t="shared" si="1622"/>
        <v>0</v>
      </c>
      <c r="R956" s="5">
        <f t="shared" si="1622"/>
        <v>0</v>
      </c>
      <c r="S956" s="5">
        <f t="shared" si="1622"/>
        <v>0</v>
      </c>
      <c r="T956" s="5">
        <f t="shared" si="1622"/>
        <v>0</v>
      </c>
      <c r="U956" s="5">
        <f t="shared" si="1622"/>
        <v>0</v>
      </c>
      <c r="V956" s="5">
        <f t="shared" si="1622"/>
        <v>0</v>
      </c>
      <c r="W956" s="5">
        <f t="shared" si="1622"/>
        <v>0</v>
      </c>
      <c r="X956" s="5">
        <f t="shared" si="1622"/>
        <v>0</v>
      </c>
      <c r="Y956" s="5">
        <f t="shared" si="1622"/>
        <v>0</v>
      </c>
      <c r="Z956" s="5">
        <f t="shared" si="1622"/>
        <v>0</v>
      </c>
      <c r="AA956" s="5">
        <f t="shared" si="1622"/>
        <v>0</v>
      </c>
      <c r="AB956" s="5">
        <f t="shared" si="1622"/>
        <v>0</v>
      </c>
      <c r="AC956" s="56"/>
      <c r="AD956" s="23"/>
    </row>
    <row r="957" spans="1:30" s="14" customFormat="1">
      <c r="A957" s="85" t="s">
        <v>658</v>
      </c>
      <c r="B957" s="26">
        <v>0</v>
      </c>
      <c r="C957" s="134">
        <f t="shared" ref="C957" si="1623">ROUND(B957/12,2)</f>
        <v>0</v>
      </c>
      <c r="D957" s="35">
        <v>8.6999999999999994E-3</v>
      </c>
      <c r="E957" s="35">
        <v>0.2407</v>
      </c>
      <c r="F957" s="35">
        <v>3.95E-2</v>
      </c>
      <c r="G957" s="35">
        <v>0.1104</v>
      </c>
      <c r="H957" s="35">
        <v>4.2999999999999997E-2</v>
      </c>
      <c r="I957" s="35"/>
      <c r="J957" s="35">
        <v>3.5200000000000002E-2</v>
      </c>
      <c r="K957" s="35">
        <v>5.3499999999999999E-2</v>
      </c>
      <c r="L957" s="35">
        <v>2.1100000000000001E-2</v>
      </c>
      <c r="M957" s="35">
        <v>1.7299999999999999E-2</v>
      </c>
      <c r="N957" s="35">
        <v>0.2009</v>
      </c>
      <c r="O957" s="35">
        <v>1.7299999999999999E-2</v>
      </c>
      <c r="P957" s="35">
        <v>6.9999999999999999E-4</v>
      </c>
      <c r="Q957" s="35">
        <v>1.9800000000000002E-2</v>
      </c>
      <c r="R957" s="35">
        <v>1.6299999999999999E-2</v>
      </c>
      <c r="S957" s="35">
        <v>4.3E-3</v>
      </c>
      <c r="T957" s="35">
        <v>3.5900000000000001E-2</v>
      </c>
      <c r="U957" s="35">
        <v>1.6799999999999999E-2</v>
      </c>
      <c r="V957" s="35">
        <v>3.9100000000000003E-2</v>
      </c>
      <c r="W957" s="35">
        <v>3.6400000000000002E-2</v>
      </c>
      <c r="X957" s="35">
        <v>3.9300000000000002E-2</v>
      </c>
      <c r="Y957" s="35">
        <v>1.4E-3</v>
      </c>
      <c r="Z957" s="4">
        <v>1.6999999999999999E-3</v>
      </c>
      <c r="AA957" s="4">
        <v>6.9999999999999999E-4</v>
      </c>
      <c r="AB957" s="4"/>
      <c r="AC957" s="56"/>
      <c r="AD957" s="23"/>
    </row>
    <row r="958" spans="1:30" s="14" customFormat="1">
      <c r="A958" s="84"/>
      <c r="B958" s="27"/>
      <c r="C958" s="134"/>
      <c r="D958" s="53">
        <f>$C957*D957</f>
        <v>0</v>
      </c>
      <c r="E958" s="5">
        <f>$C957*E957</f>
        <v>0</v>
      </c>
      <c r="F958" s="5">
        <f>$C957*F957</f>
        <v>0</v>
      </c>
      <c r="G958" s="5">
        <f t="shared" ref="G958:AB958" si="1624">$C957*G957</f>
        <v>0</v>
      </c>
      <c r="H958" s="5">
        <f t="shared" si="1624"/>
        <v>0</v>
      </c>
      <c r="I958" s="5">
        <f t="shared" si="1624"/>
        <v>0</v>
      </c>
      <c r="J958" s="5">
        <f>$C957*J957</f>
        <v>0</v>
      </c>
      <c r="K958" s="5">
        <f t="shared" si="1624"/>
        <v>0</v>
      </c>
      <c r="L958" s="5">
        <f t="shared" si="1624"/>
        <v>0</v>
      </c>
      <c r="M958" s="5">
        <f t="shared" si="1624"/>
        <v>0</v>
      </c>
      <c r="N958" s="5">
        <f t="shared" si="1624"/>
        <v>0</v>
      </c>
      <c r="O958" s="5">
        <f>$C957*O957</f>
        <v>0</v>
      </c>
      <c r="P958" s="5">
        <f t="shared" si="1624"/>
        <v>0</v>
      </c>
      <c r="Q958" s="5">
        <f t="shared" si="1624"/>
        <v>0</v>
      </c>
      <c r="R958" s="5">
        <f t="shared" si="1624"/>
        <v>0</v>
      </c>
      <c r="S958" s="5">
        <f t="shared" si="1624"/>
        <v>0</v>
      </c>
      <c r="T958" s="5">
        <f t="shared" si="1624"/>
        <v>0</v>
      </c>
      <c r="U958" s="5">
        <f t="shared" si="1624"/>
        <v>0</v>
      </c>
      <c r="V958" s="5">
        <f t="shared" si="1624"/>
        <v>0</v>
      </c>
      <c r="W958" s="5">
        <f t="shared" si="1624"/>
        <v>0</v>
      </c>
      <c r="X958" s="5">
        <f t="shared" si="1624"/>
        <v>0</v>
      </c>
      <c r="Y958" s="5">
        <f t="shared" si="1624"/>
        <v>0</v>
      </c>
      <c r="Z958" s="5">
        <f t="shared" si="1624"/>
        <v>0</v>
      </c>
      <c r="AA958" s="5">
        <f t="shared" si="1624"/>
        <v>0</v>
      </c>
      <c r="AB958" s="5">
        <f t="shared" si="1624"/>
        <v>0</v>
      </c>
      <c r="AC958" s="56"/>
      <c r="AD958" s="23"/>
    </row>
    <row r="959" spans="1:30" s="14" customFormat="1">
      <c r="A959" s="85" t="s">
        <v>659</v>
      </c>
      <c r="B959" s="26">
        <v>155904.21</v>
      </c>
      <c r="C959" s="134">
        <f t="shared" ref="C959" si="1625">ROUND(B959/12,2)</f>
        <v>12992.02</v>
      </c>
      <c r="D959" s="35"/>
      <c r="E959" s="35">
        <v>0.90580000000000005</v>
      </c>
      <c r="F959" s="35"/>
      <c r="G959" s="35"/>
      <c r="H959" s="35"/>
      <c r="I959" s="35">
        <v>9.4200000000000006E-2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4"/>
      <c r="AA959" s="4"/>
      <c r="AB959" s="4"/>
      <c r="AC959" s="56"/>
      <c r="AD959" s="23"/>
    </row>
    <row r="960" spans="1:30" s="14" customFormat="1">
      <c r="A960" s="84"/>
      <c r="B960" s="27"/>
      <c r="C960" s="134"/>
      <c r="D960" s="53">
        <f t="shared" ref="D960:AB960" si="1626">$C959*D959</f>
        <v>0</v>
      </c>
      <c r="E960" s="5">
        <f t="shared" si="1626"/>
        <v>11768.171716000001</v>
      </c>
      <c r="F960" s="5">
        <f t="shared" si="1626"/>
        <v>0</v>
      </c>
      <c r="G960" s="5">
        <f t="shared" si="1626"/>
        <v>0</v>
      </c>
      <c r="H960" s="5">
        <f t="shared" si="1626"/>
        <v>0</v>
      </c>
      <c r="I960" s="5">
        <f t="shared" si="1626"/>
        <v>1223.8482840000001</v>
      </c>
      <c r="J960" s="5">
        <f t="shared" si="1626"/>
        <v>0</v>
      </c>
      <c r="K960" s="5">
        <f t="shared" si="1626"/>
        <v>0</v>
      </c>
      <c r="L960" s="5">
        <f t="shared" si="1626"/>
        <v>0</v>
      </c>
      <c r="M960" s="5">
        <f t="shared" si="1626"/>
        <v>0</v>
      </c>
      <c r="N960" s="5">
        <f t="shared" si="1626"/>
        <v>0</v>
      </c>
      <c r="O960" s="5">
        <f t="shared" si="1626"/>
        <v>0</v>
      </c>
      <c r="P960" s="5">
        <f t="shared" si="1626"/>
        <v>0</v>
      </c>
      <c r="Q960" s="5">
        <f t="shared" si="1626"/>
        <v>0</v>
      </c>
      <c r="R960" s="5">
        <f t="shared" si="1626"/>
        <v>0</v>
      </c>
      <c r="S960" s="5">
        <f t="shared" si="1626"/>
        <v>0</v>
      </c>
      <c r="T960" s="5">
        <f t="shared" si="1626"/>
        <v>0</v>
      </c>
      <c r="U960" s="5">
        <f t="shared" si="1626"/>
        <v>0</v>
      </c>
      <c r="V960" s="5">
        <f t="shared" si="1626"/>
        <v>0</v>
      </c>
      <c r="W960" s="5">
        <f t="shared" si="1626"/>
        <v>0</v>
      </c>
      <c r="X960" s="5">
        <f t="shared" si="1626"/>
        <v>0</v>
      </c>
      <c r="Y960" s="5">
        <f t="shared" si="1626"/>
        <v>0</v>
      </c>
      <c r="Z960" s="5">
        <f t="shared" si="1626"/>
        <v>0</v>
      </c>
      <c r="AA960" s="5">
        <f t="shared" si="1626"/>
        <v>0</v>
      </c>
      <c r="AB960" s="5">
        <f t="shared" si="1626"/>
        <v>0</v>
      </c>
      <c r="AC960" s="56"/>
      <c r="AD960" s="23"/>
    </row>
    <row r="961" spans="1:30" s="14" customFormat="1">
      <c r="A961" s="85" t="s">
        <v>660</v>
      </c>
      <c r="B961" s="26">
        <v>174051.78999999998</v>
      </c>
      <c r="C961" s="134">
        <f t="shared" ref="C961" si="1627">ROUND(B961/12,2)</f>
        <v>14504.32</v>
      </c>
      <c r="D961" s="35">
        <v>8.6999999999999994E-3</v>
      </c>
      <c r="E961" s="35">
        <v>0.2407</v>
      </c>
      <c r="F961" s="35">
        <v>3.95E-2</v>
      </c>
      <c r="G961" s="35">
        <v>0.1104</v>
      </c>
      <c r="H961" s="35">
        <v>4.2999999999999997E-2</v>
      </c>
      <c r="I961" s="35"/>
      <c r="J961" s="35">
        <v>3.5200000000000002E-2</v>
      </c>
      <c r="K961" s="35">
        <v>5.3499999999999999E-2</v>
      </c>
      <c r="L961" s="35">
        <v>2.1100000000000001E-2</v>
      </c>
      <c r="M961" s="35">
        <v>1.7299999999999999E-2</v>
      </c>
      <c r="N961" s="35">
        <v>0.2009</v>
      </c>
      <c r="O961" s="35">
        <v>1.7299999999999999E-2</v>
      </c>
      <c r="P961" s="35">
        <v>6.9999999999999999E-4</v>
      </c>
      <c r="Q961" s="35">
        <v>1.9800000000000002E-2</v>
      </c>
      <c r="R961" s="35">
        <v>1.6299999999999999E-2</v>
      </c>
      <c r="S961" s="35">
        <v>4.3E-3</v>
      </c>
      <c r="T961" s="35">
        <v>3.5900000000000001E-2</v>
      </c>
      <c r="U961" s="35">
        <v>1.6799999999999999E-2</v>
      </c>
      <c r="V961" s="35">
        <v>3.9100000000000003E-2</v>
      </c>
      <c r="W961" s="35">
        <v>3.6400000000000002E-2</v>
      </c>
      <c r="X961" s="35">
        <v>3.9300000000000002E-2</v>
      </c>
      <c r="Y961" s="35">
        <v>1.4E-3</v>
      </c>
      <c r="Z961" s="4">
        <v>1.6999999999999999E-3</v>
      </c>
      <c r="AA961" s="4">
        <v>6.9999999999999999E-4</v>
      </c>
      <c r="AB961" s="4"/>
      <c r="AC961" s="56"/>
      <c r="AD961" s="23"/>
    </row>
    <row r="962" spans="1:30" s="14" customFormat="1">
      <c r="A962" s="84"/>
      <c r="B962" s="27"/>
      <c r="C962" s="134"/>
      <c r="D962" s="53">
        <f t="shared" ref="D962:AB962" si="1628">$C961*D961</f>
        <v>126.18758399999999</v>
      </c>
      <c r="E962" s="5">
        <f t="shared" si="1628"/>
        <v>3491.189824</v>
      </c>
      <c r="F962" s="5">
        <f t="shared" si="1628"/>
        <v>572.92064000000005</v>
      </c>
      <c r="G962" s="5">
        <f t="shared" si="1628"/>
        <v>1601.276928</v>
      </c>
      <c r="H962" s="5">
        <f t="shared" si="1628"/>
        <v>623.68575999999996</v>
      </c>
      <c r="I962" s="5">
        <f t="shared" si="1628"/>
        <v>0</v>
      </c>
      <c r="J962" s="5">
        <f t="shared" si="1628"/>
        <v>510.55206400000003</v>
      </c>
      <c r="K962" s="5">
        <f t="shared" si="1628"/>
        <v>775.98111999999992</v>
      </c>
      <c r="L962" s="5">
        <f t="shared" si="1628"/>
        <v>306.04115200000001</v>
      </c>
      <c r="M962" s="5">
        <f t="shared" si="1628"/>
        <v>250.924736</v>
      </c>
      <c r="N962" s="5">
        <f t="shared" si="1628"/>
        <v>2913.9178879999999</v>
      </c>
      <c r="O962" s="5">
        <f t="shared" si="1628"/>
        <v>250.924736</v>
      </c>
      <c r="P962" s="5">
        <f t="shared" si="1628"/>
        <v>10.153024</v>
      </c>
      <c r="Q962" s="5">
        <f t="shared" si="1628"/>
        <v>287.18553600000001</v>
      </c>
      <c r="R962" s="5">
        <f t="shared" si="1628"/>
        <v>236.42041599999996</v>
      </c>
      <c r="S962" s="5">
        <f t="shared" si="1628"/>
        <v>62.368575999999997</v>
      </c>
      <c r="T962" s="5">
        <f t="shared" si="1628"/>
        <v>520.70508800000005</v>
      </c>
      <c r="U962" s="5">
        <f t="shared" si="1628"/>
        <v>243.67257599999999</v>
      </c>
      <c r="V962" s="5">
        <f t="shared" si="1628"/>
        <v>567.11891200000002</v>
      </c>
      <c r="W962" s="5">
        <f t="shared" si="1628"/>
        <v>527.95724800000005</v>
      </c>
      <c r="X962" s="5">
        <f t="shared" si="1628"/>
        <v>570.01977599999998</v>
      </c>
      <c r="Y962" s="5">
        <f t="shared" si="1628"/>
        <v>20.306048000000001</v>
      </c>
      <c r="Z962" s="5">
        <f>$C961*Z961</f>
        <v>24.657343999999998</v>
      </c>
      <c r="AA962" s="5">
        <f>$C961*AA961</f>
        <v>10.153024</v>
      </c>
      <c r="AB962" s="5">
        <f t="shared" si="1628"/>
        <v>0</v>
      </c>
      <c r="AC962" s="56"/>
      <c r="AD962" s="23"/>
    </row>
    <row r="963" spans="1:30" s="14" customFormat="1">
      <c r="A963" s="85" t="s">
        <v>661</v>
      </c>
      <c r="B963" s="26">
        <v>167853.26249999998</v>
      </c>
      <c r="C963" s="134">
        <f t="shared" ref="C963" si="1629">ROUND(B963/12,2)</f>
        <v>13987.77</v>
      </c>
      <c r="D963" s="24"/>
      <c r="E963" s="34">
        <v>0.90580000000000005</v>
      </c>
      <c r="F963" s="7"/>
      <c r="G963" s="7"/>
      <c r="H963" s="7"/>
      <c r="I963" s="7">
        <v>9.4200000000000006E-2</v>
      </c>
      <c r="J963" s="34"/>
      <c r="K963" s="34"/>
      <c r="L963" s="7"/>
      <c r="M963" s="7"/>
      <c r="N963" s="7"/>
      <c r="O963" s="34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56"/>
      <c r="AD963" s="23"/>
    </row>
    <row r="964" spans="1:30" s="14" customFormat="1">
      <c r="A964" s="84"/>
      <c r="B964" s="27"/>
      <c r="C964" s="134"/>
      <c r="D964" s="53">
        <f t="shared" ref="D964:AB964" si="1630">$C963*D963</f>
        <v>0</v>
      </c>
      <c r="E964" s="5">
        <f t="shared" si="1630"/>
        <v>12670.122066000002</v>
      </c>
      <c r="F964" s="5">
        <f t="shared" si="1630"/>
        <v>0</v>
      </c>
      <c r="G964" s="5">
        <f t="shared" si="1630"/>
        <v>0</v>
      </c>
      <c r="H964" s="5">
        <f t="shared" si="1630"/>
        <v>0</v>
      </c>
      <c r="I964" s="5">
        <f t="shared" si="1630"/>
        <v>1317.6479340000001</v>
      </c>
      <c r="J964" s="5">
        <f t="shared" si="1630"/>
        <v>0</v>
      </c>
      <c r="K964" s="5">
        <f t="shared" si="1630"/>
        <v>0</v>
      </c>
      <c r="L964" s="5">
        <f t="shared" si="1630"/>
        <v>0</v>
      </c>
      <c r="M964" s="5">
        <f t="shared" si="1630"/>
        <v>0</v>
      </c>
      <c r="N964" s="5">
        <f t="shared" si="1630"/>
        <v>0</v>
      </c>
      <c r="O964" s="5">
        <f t="shared" si="1630"/>
        <v>0</v>
      </c>
      <c r="P964" s="5">
        <f t="shared" si="1630"/>
        <v>0</v>
      </c>
      <c r="Q964" s="5">
        <f t="shared" si="1630"/>
        <v>0</v>
      </c>
      <c r="R964" s="5">
        <f t="shared" si="1630"/>
        <v>0</v>
      </c>
      <c r="S964" s="5">
        <f t="shared" si="1630"/>
        <v>0</v>
      </c>
      <c r="T964" s="5">
        <f t="shared" si="1630"/>
        <v>0</v>
      </c>
      <c r="U964" s="5">
        <f t="shared" si="1630"/>
        <v>0</v>
      </c>
      <c r="V964" s="5">
        <f t="shared" si="1630"/>
        <v>0</v>
      </c>
      <c r="W964" s="5">
        <f t="shared" si="1630"/>
        <v>0</v>
      </c>
      <c r="X964" s="5">
        <f t="shared" si="1630"/>
        <v>0</v>
      </c>
      <c r="Y964" s="5">
        <f t="shared" si="1630"/>
        <v>0</v>
      </c>
      <c r="Z964" s="5">
        <f t="shared" si="1630"/>
        <v>0</v>
      </c>
      <c r="AA964" s="5">
        <f t="shared" si="1630"/>
        <v>0</v>
      </c>
      <c r="AB964" s="5">
        <f t="shared" si="1630"/>
        <v>0</v>
      </c>
      <c r="AC964" s="56"/>
      <c r="AD964" s="23"/>
    </row>
    <row r="965" spans="1:30" s="14" customFormat="1">
      <c r="A965" s="85" t="s">
        <v>662</v>
      </c>
      <c r="B965" s="26">
        <v>187391.73749999999</v>
      </c>
      <c r="C965" s="134">
        <f t="shared" ref="C965" si="1631">ROUND(B965/12,2)</f>
        <v>15615.98</v>
      </c>
      <c r="D965" s="35">
        <v>8.6999999999999994E-3</v>
      </c>
      <c r="E965" s="35">
        <v>0.2407</v>
      </c>
      <c r="F965" s="35">
        <v>3.95E-2</v>
      </c>
      <c r="G965" s="35">
        <v>0.1104</v>
      </c>
      <c r="H965" s="35">
        <v>4.2999999999999997E-2</v>
      </c>
      <c r="I965" s="35"/>
      <c r="J965" s="35">
        <v>3.5200000000000002E-2</v>
      </c>
      <c r="K965" s="35">
        <v>5.3499999999999999E-2</v>
      </c>
      <c r="L965" s="35">
        <v>2.1100000000000001E-2</v>
      </c>
      <c r="M965" s="35">
        <v>1.7299999999999999E-2</v>
      </c>
      <c r="N965" s="35">
        <v>0.2009</v>
      </c>
      <c r="O965" s="35">
        <v>1.7299999999999999E-2</v>
      </c>
      <c r="P965" s="35">
        <v>6.9999999999999999E-4</v>
      </c>
      <c r="Q965" s="35">
        <v>1.9800000000000002E-2</v>
      </c>
      <c r="R965" s="35">
        <v>1.6299999999999999E-2</v>
      </c>
      <c r="S965" s="35">
        <v>4.3E-3</v>
      </c>
      <c r="T965" s="35">
        <v>3.5900000000000001E-2</v>
      </c>
      <c r="U965" s="35">
        <v>1.6799999999999999E-2</v>
      </c>
      <c r="V965" s="35">
        <v>3.9100000000000003E-2</v>
      </c>
      <c r="W965" s="35">
        <v>3.6400000000000002E-2</v>
      </c>
      <c r="X965" s="35">
        <v>3.9300000000000002E-2</v>
      </c>
      <c r="Y965" s="35">
        <v>1.4E-3</v>
      </c>
      <c r="Z965" s="4">
        <v>1.6999999999999999E-3</v>
      </c>
      <c r="AA965" s="4">
        <v>6.9999999999999999E-4</v>
      </c>
      <c r="AB965" s="4"/>
      <c r="AC965" s="56"/>
      <c r="AD965" s="23"/>
    </row>
    <row r="966" spans="1:30" s="14" customFormat="1">
      <c r="A966" s="84"/>
      <c r="B966" s="27"/>
      <c r="C966" s="134"/>
      <c r="D966" s="53">
        <f t="shared" ref="D966:AB966" si="1632">$C965*D965</f>
        <v>135.859026</v>
      </c>
      <c r="E966" s="5">
        <f t="shared" si="1632"/>
        <v>3758.7663859999998</v>
      </c>
      <c r="F966" s="5">
        <f t="shared" si="1632"/>
        <v>616.83120999999994</v>
      </c>
      <c r="G966" s="5">
        <f t="shared" si="1632"/>
        <v>1724.0041919999999</v>
      </c>
      <c r="H966" s="5">
        <f t="shared" si="1632"/>
        <v>671.48713999999995</v>
      </c>
      <c r="I966" s="5">
        <f t="shared" si="1632"/>
        <v>0</v>
      </c>
      <c r="J966" s="5">
        <f t="shared" si="1632"/>
        <v>549.68249600000001</v>
      </c>
      <c r="K966" s="5">
        <f t="shared" si="1632"/>
        <v>835.45492999999999</v>
      </c>
      <c r="L966" s="5">
        <f t="shared" si="1632"/>
        <v>329.49717800000002</v>
      </c>
      <c r="M966" s="5">
        <f t="shared" si="1632"/>
        <v>270.156454</v>
      </c>
      <c r="N966" s="5">
        <f t="shared" si="1632"/>
        <v>3137.2503819999997</v>
      </c>
      <c r="O966" s="5">
        <f t="shared" si="1632"/>
        <v>270.156454</v>
      </c>
      <c r="P966" s="5">
        <f t="shared" si="1632"/>
        <v>10.931186</v>
      </c>
      <c r="Q966" s="5">
        <f t="shared" si="1632"/>
        <v>309.19640400000003</v>
      </c>
      <c r="R966" s="5">
        <f t="shared" si="1632"/>
        <v>254.54047399999996</v>
      </c>
      <c r="S966" s="5">
        <f t="shared" si="1632"/>
        <v>67.148713999999998</v>
      </c>
      <c r="T966" s="5">
        <f t="shared" si="1632"/>
        <v>560.61368200000004</v>
      </c>
      <c r="U966" s="5">
        <f t="shared" si="1632"/>
        <v>262.34846399999998</v>
      </c>
      <c r="V966" s="5">
        <f t="shared" si="1632"/>
        <v>610.58481800000004</v>
      </c>
      <c r="W966" s="5">
        <f t="shared" si="1632"/>
        <v>568.42167200000006</v>
      </c>
      <c r="X966" s="5">
        <f t="shared" si="1632"/>
        <v>613.70801400000005</v>
      </c>
      <c r="Y966" s="5">
        <f t="shared" si="1632"/>
        <v>21.862372000000001</v>
      </c>
      <c r="Z966" s="5">
        <f t="shared" si="1632"/>
        <v>26.547165999999997</v>
      </c>
      <c r="AA966" s="5">
        <f t="shared" si="1632"/>
        <v>10.931186</v>
      </c>
      <c r="AB966" s="5">
        <f t="shared" si="1632"/>
        <v>0</v>
      </c>
      <c r="AC966" s="56"/>
      <c r="AD966" s="23"/>
    </row>
    <row r="967" spans="1:30" s="14" customFormat="1">
      <c r="A967" s="85" t="s">
        <v>655</v>
      </c>
      <c r="B967" s="26">
        <v>789874</v>
      </c>
      <c r="C967" s="134">
        <f t="shared" ref="C967" si="1633">ROUND(B967/12,2)</f>
        <v>65822.83</v>
      </c>
      <c r="D967" s="35"/>
      <c r="E967" s="35">
        <v>0.96009999999999995</v>
      </c>
      <c r="F967" s="35">
        <v>6.1999999999999998E-3</v>
      </c>
      <c r="G967" s="35"/>
      <c r="H967" s="35"/>
      <c r="I967" s="35">
        <v>1.9E-3</v>
      </c>
      <c r="J967" s="35">
        <v>4.4000000000000003E-3</v>
      </c>
      <c r="K967" s="35"/>
      <c r="L967" s="35">
        <v>1.2999999999999999E-3</v>
      </c>
      <c r="M967" s="35"/>
      <c r="N967" s="35"/>
      <c r="O967" s="35"/>
      <c r="P967" s="35"/>
      <c r="Q967" s="35"/>
      <c r="R967" s="35"/>
      <c r="S967" s="35"/>
      <c r="T967" s="35"/>
      <c r="U967" s="35">
        <v>2.6100000000000002E-2</v>
      </c>
      <c r="V967" s="35"/>
      <c r="W967" s="35"/>
      <c r="X967" s="35"/>
      <c r="Y967" s="35"/>
      <c r="Z967" s="4"/>
      <c r="AA967" s="4"/>
      <c r="AB967" s="4"/>
      <c r="AC967" s="56"/>
      <c r="AD967" s="23"/>
    </row>
    <row r="968" spans="1:30" s="14" customFormat="1">
      <c r="A968" s="86"/>
      <c r="B968" s="61"/>
      <c r="C968" s="134"/>
      <c r="D968" s="53">
        <f t="shared" ref="D968:AB970" si="1634">$C967*D967</f>
        <v>0</v>
      </c>
      <c r="E968" s="5">
        <f t="shared" si="1634"/>
        <v>63196.499082999995</v>
      </c>
      <c r="F968" s="5">
        <f t="shared" si="1634"/>
        <v>408.10154599999998</v>
      </c>
      <c r="G968" s="5">
        <f t="shared" si="1634"/>
        <v>0</v>
      </c>
      <c r="H968" s="5">
        <f t="shared" si="1634"/>
        <v>0</v>
      </c>
      <c r="I968" s="5">
        <f t="shared" si="1634"/>
        <v>125.063377</v>
      </c>
      <c r="J968" s="5">
        <f t="shared" si="1634"/>
        <v>289.620452</v>
      </c>
      <c r="K968" s="5">
        <f t="shared" si="1634"/>
        <v>0</v>
      </c>
      <c r="L968" s="5">
        <f t="shared" si="1634"/>
        <v>85.569678999999994</v>
      </c>
      <c r="M968" s="5">
        <f t="shared" si="1634"/>
        <v>0</v>
      </c>
      <c r="N968" s="5">
        <f t="shared" si="1634"/>
        <v>0</v>
      </c>
      <c r="O968" s="5">
        <f t="shared" si="1634"/>
        <v>0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1717.9758630000001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6"/>
      <c r="AD968" s="23"/>
    </row>
    <row r="969" spans="1:30" s="14" customFormat="1">
      <c r="A969" s="85" t="s">
        <v>656</v>
      </c>
      <c r="B969" s="26">
        <v>-3338184</v>
      </c>
      <c r="C969" s="134">
        <f t="shared" ref="C969" si="1635">ROUND(B969/12,2)</f>
        <v>-278182</v>
      </c>
      <c r="D969" s="35"/>
      <c r="E969" s="35">
        <v>0.96009999999999995</v>
      </c>
      <c r="F969" s="35">
        <v>6.1999999999999998E-3</v>
      </c>
      <c r="G969" s="35"/>
      <c r="H969" s="35"/>
      <c r="I969" s="35">
        <v>1.9E-3</v>
      </c>
      <c r="J969" s="35">
        <v>4.4000000000000003E-3</v>
      </c>
      <c r="K969" s="35"/>
      <c r="L969" s="35">
        <v>1.2999999999999999E-3</v>
      </c>
      <c r="M969" s="35"/>
      <c r="N969" s="35"/>
      <c r="O969" s="35"/>
      <c r="P969" s="35"/>
      <c r="Q969" s="35"/>
      <c r="R969" s="35"/>
      <c r="S969" s="35"/>
      <c r="T969" s="35"/>
      <c r="U969" s="35">
        <v>2.6100000000000002E-2</v>
      </c>
      <c r="V969" s="35"/>
      <c r="W969" s="35"/>
      <c r="X969" s="35"/>
      <c r="Y969" s="35"/>
      <c r="Z969" s="4"/>
      <c r="AA969" s="4"/>
      <c r="AB969" s="4"/>
      <c r="AC969" s="56"/>
      <c r="AD969" s="23"/>
    </row>
    <row r="970" spans="1:30" s="14" customFormat="1">
      <c r="A970" s="86"/>
      <c r="B970" s="61"/>
      <c r="C970" s="133" t="s">
        <v>159</v>
      </c>
      <c r="D970" s="53">
        <f t="shared" si="1634"/>
        <v>0</v>
      </c>
      <c r="E970" s="5">
        <f t="shared" si="1634"/>
        <v>-267082.53820000001</v>
      </c>
      <c r="F970" s="5">
        <f t="shared" si="1634"/>
        <v>-1724.7284</v>
      </c>
      <c r="G970" s="5">
        <f t="shared" si="1634"/>
        <v>0</v>
      </c>
      <c r="H970" s="5">
        <f t="shared" si="1634"/>
        <v>0</v>
      </c>
      <c r="I970" s="5">
        <f t="shared" si="1634"/>
        <v>-528.54579999999999</v>
      </c>
      <c r="J970" s="5">
        <f t="shared" si="1634"/>
        <v>-1224.0008</v>
      </c>
      <c r="K970" s="5">
        <f t="shared" si="1634"/>
        <v>0</v>
      </c>
      <c r="L970" s="5">
        <f t="shared" si="1634"/>
        <v>-361.63659999999999</v>
      </c>
      <c r="M970" s="5">
        <f t="shared" si="1634"/>
        <v>0</v>
      </c>
      <c r="N970" s="5">
        <f t="shared" si="1634"/>
        <v>0</v>
      </c>
      <c r="O970" s="5">
        <f t="shared" si="1634"/>
        <v>0</v>
      </c>
      <c r="P970" s="5">
        <f t="shared" si="1634"/>
        <v>0</v>
      </c>
      <c r="Q970" s="5">
        <f t="shared" si="1634"/>
        <v>0</v>
      </c>
      <c r="R970" s="5">
        <f t="shared" si="1634"/>
        <v>0</v>
      </c>
      <c r="S970" s="5">
        <f t="shared" si="1634"/>
        <v>0</v>
      </c>
      <c r="T970" s="5">
        <f t="shared" si="1634"/>
        <v>0</v>
      </c>
      <c r="U970" s="5">
        <f t="shared" si="1634"/>
        <v>-7260.5502000000006</v>
      </c>
      <c r="V970" s="5">
        <f t="shared" si="1634"/>
        <v>0</v>
      </c>
      <c r="W970" s="5">
        <f t="shared" si="1634"/>
        <v>0</v>
      </c>
      <c r="X970" s="5">
        <f t="shared" si="1634"/>
        <v>0</v>
      </c>
      <c r="Y970" s="5">
        <f t="shared" si="1634"/>
        <v>0</v>
      </c>
      <c r="Z970" s="5">
        <f t="shared" si="1634"/>
        <v>0</v>
      </c>
      <c r="AA970" s="5">
        <f t="shared" si="1634"/>
        <v>0</v>
      </c>
      <c r="AB970" s="5">
        <f t="shared" si="1634"/>
        <v>0</v>
      </c>
      <c r="AC970" s="56"/>
      <c r="AD970" s="23"/>
    </row>
    <row r="971" spans="1:30" s="14" customFormat="1">
      <c r="A971" s="85" t="s">
        <v>672</v>
      </c>
      <c r="B971" s="26">
        <v>6321</v>
      </c>
      <c r="C971" s="134">
        <f>ROUND(B971/12,2)</f>
        <v>526.75</v>
      </c>
      <c r="D971" s="35">
        <v>1.6299999999999999E-2</v>
      </c>
      <c r="E971" s="35">
        <v>0.14269999999999999</v>
      </c>
      <c r="F971" s="35">
        <v>5.8900000000000001E-2</v>
      </c>
      <c r="G971" s="35">
        <v>7.6200000000000004E-2</v>
      </c>
      <c r="H971" s="35">
        <v>3.9600000000000003E-2</v>
      </c>
      <c r="I971" s="35">
        <v>0.12470000000000001</v>
      </c>
      <c r="J971" s="35">
        <v>2.0400000000000001E-2</v>
      </c>
      <c r="K971" s="35">
        <v>3.1199999999999999E-2</v>
      </c>
      <c r="L971" s="35">
        <v>1.6199999999999999E-2</v>
      </c>
      <c r="M971" s="35">
        <v>2.53E-2</v>
      </c>
      <c r="N971" s="35">
        <v>0.14849999999999999</v>
      </c>
      <c r="O971" s="35">
        <v>2.2599999999999999E-2</v>
      </c>
      <c r="P971" s="35">
        <v>0</v>
      </c>
      <c r="Q971" s="35">
        <v>3.78E-2</v>
      </c>
      <c r="R971" s="35">
        <v>1.8100000000000002E-2</v>
      </c>
      <c r="S971" s="35">
        <v>4.1000000000000003E-3</v>
      </c>
      <c r="T971" s="35">
        <v>5.04E-2</v>
      </c>
      <c r="U971" s="35">
        <v>1.7500000000000002E-2</v>
      </c>
      <c r="V971" s="35">
        <v>3.6200000000000003E-2</v>
      </c>
      <c r="W971" s="35">
        <v>4.8500000000000001E-2</v>
      </c>
      <c r="X971" s="35">
        <v>6.1600000000000002E-2</v>
      </c>
      <c r="Y971" s="35">
        <v>2.5000000000000001E-3</v>
      </c>
      <c r="Z971" s="4">
        <v>0</v>
      </c>
      <c r="AA971" s="4">
        <v>6.9999999999999999E-4</v>
      </c>
      <c r="AB971" s="4">
        <v>0</v>
      </c>
      <c r="AC971" s="56"/>
      <c r="AD971" s="23"/>
    </row>
    <row r="972" spans="1:30" s="14" customFormat="1">
      <c r="A972" s="86"/>
      <c r="B972" s="61"/>
      <c r="C972" s="133" t="s">
        <v>159</v>
      </c>
      <c r="D972" s="53">
        <f t="shared" ref="D972:AB972" si="1636">$C971*D971</f>
        <v>8.5860249999999994</v>
      </c>
      <c r="E972" s="5">
        <f t="shared" si="1636"/>
        <v>75.167225000000002</v>
      </c>
      <c r="F972" s="5">
        <f t="shared" si="1636"/>
        <v>31.025575</v>
      </c>
      <c r="G972" s="5">
        <f t="shared" si="1636"/>
        <v>40.138350000000003</v>
      </c>
      <c r="H972" s="5">
        <f t="shared" si="1636"/>
        <v>20.859300000000001</v>
      </c>
      <c r="I972" s="5">
        <f t="shared" si="1636"/>
        <v>65.685725000000005</v>
      </c>
      <c r="J972" s="5">
        <f t="shared" si="1636"/>
        <v>10.745700000000001</v>
      </c>
      <c r="K972" s="5">
        <f t="shared" si="1636"/>
        <v>16.4346</v>
      </c>
      <c r="L972" s="5">
        <f t="shared" si="1636"/>
        <v>8.5333499999999987</v>
      </c>
      <c r="M972" s="5">
        <f t="shared" si="1636"/>
        <v>13.326775</v>
      </c>
      <c r="N972" s="5">
        <f t="shared" si="1636"/>
        <v>78.222375</v>
      </c>
      <c r="O972" s="5">
        <f t="shared" si="1636"/>
        <v>11.904549999999999</v>
      </c>
      <c r="P972" s="5">
        <f t="shared" si="1636"/>
        <v>0</v>
      </c>
      <c r="Q972" s="5">
        <f t="shared" si="1636"/>
        <v>19.911149999999999</v>
      </c>
      <c r="R972" s="5">
        <f t="shared" si="1636"/>
        <v>9.5341750000000012</v>
      </c>
      <c r="S972" s="5">
        <f t="shared" si="1636"/>
        <v>2.159675</v>
      </c>
      <c r="T972" s="5">
        <f t="shared" si="1636"/>
        <v>26.548200000000001</v>
      </c>
      <c r="U972" s="5">
        <f t="shared" si="1636"/>
        <v>9.2181250000000006</v>
      </c>
      <c r="V972" s="5">
        <f t="shared" si="1636"/>
        <v>19.068350000000002</v>
      </c>
      <c r="W972" s="5">
        <f t="shared" si="1636"/>
        <v>25.547375000000002</v>
      </c>
      <c r="X972" s="5">
        <f t="shared" si="1636"/>
        <v>32.447800000000001</v>
      </c>
      <c r="Y972" s="5">
        <f t="shared" si="1636"/>
        <v>1.316875</v>
      </c>
      <c r="Z972" s="5">
        <f t="shared" si="1636"/>
        <v>0</v>
      </c>
      <c r="AA972" s="5">
        <f t="shared" si="1636"/>
        <v>0.36872499999999997</v>
      </c>
      <c r="AB972" s="5">
        <f t="shared" si="1636"/>
        <v>0</v>
      </c>
      <c r="AC972" s="56"/>
      <c r="AD972" s="23"/>
    </row>
    <row r="973" spans="1:30" s="14" customFormat="1">
      <c r="A973" s="85" t="s">
        <v>673</v>
      </c>
      <c r="B973" s="26">
        <v>6321</v>
      </c>
      <c r="C973" s="134">
        <f>ROUND(B973/12,2)</f>
        <v>526.75</v>
      </c>
      <c r="D973" s="35"/>
      <c r="E973" s="35">
        <v>0.21659999999999999</v>
      </c>
      <c r="F973" s="35">
        <v>1E-4</v>
      </c>
      <c r="G973" s="35"/>
      <c r="H973" s="35">
        <v>7.1400000000000005E-2</v>
      </c>
      <c r="I973" s="35"/>
      <c r="J973" s="35"/>
      <c r="K973" s="35">
        <v>1E-4</v>
      </c>
      <c r="L973" s="35"/>
      <c r="M973" s="35"/>
      <c r="N973" s="35">
        <v>0.62250000000000005</v>
      </c>
      <c r="O973" s="35"/>
      <c r="P973" s="35"/>
      <c r="Q973" s="35"/>
      <c r="R973" s="35"/>
      <c r="S973" s="35"/>
      <c r="T973" s="35"/>
      <c r="U973" s="35"/>
      <c r="V973" s="35">
        <v>8.9300000000000004E-2</v>
      </c>
      <c r="W973" s="35"/>
      <c r="X973" s="35"/>
      <c r="Y973" s="35"/>
      <c r="Z973" s="4"/>
      <c r="AA973" s="4"/>
      <c r="AB973" s="4"/>
      <c r="AC973" s="56"/>
      <c r="AD973" s="23"/>
    </row>
    <row r="974" spans="1:30" s="14" customFormat="1">
      <c r="A974" s="86"/>
      <c r="B974" s="61"/>
      <c r="C974" s="133" t="s">
        <v>159</v>
      </c>
      <c r="D974" s="53">
        <f t="shared" ref="D974:AB974" si="1637">$C973*D973</f>
        <v>0</v>
      </c>
      <c r="E974" s="5">
        <f t="shared" si="1637"/>
        <v>114.09405</v>
      </c>
      <c r="F974" s="5">
        <f t="shared" si="1637"/>
        <v>5.2675E-2</v>
      </c>
      <c r="G974" s="5">
        <f t="shared" si="1637"/>
        <v>0</v>
      </c>
      <c r="H974" s="5">
        <f t="shared" si="1637"/>
        <v>37.609950000000005</v>
      </c>
      <c r="I974" s="5">
        <f t="shared" si="1637"/>
        <v>0</v>
      </c>
      <c r="J974" s="5">
        <f t="shared" si="1637"/>
        <v>0</v>
      </c>
      <c r="K974" s="5">
        <f t="shared" si="1637"/>
        <v>5.2675E-2</v>
      </c>
      <c r="L974" s="5">
        <f t="shared" si="1637"/>
        <v>0</v>
      </c>
      <c r="M974" s="5">
        <f t="shared" si="1637"/>
        <v>0</v>
      </c>
      <c r="N974" s="5">
        <f t="shared" si="1637"/>
        <v>327.90187500000002</v>
      </c>
      <c r="O974" s="5">
        <f t="shared" si="1637"/>
        <v>0</v>
      </c>
      <c r="P974" s="5">
        <f t="shared" si="1637"/>
        <v>0</v>
      </c>
      <c r="Q974" s="5">
        <f t="shared" si="1637"/>
        <v>0</v>
      </c>
      <c r="R974" s="5">
        <f t="shared" si="1637"/>
        <v>0</v>
      </c>
      <c r="S974" s="5">
        <f t="shared" si="1637"/>
        <v>0</v>
      </c>
      <c r="T974" s="5">
        <f t="shared" si="1637"/>
        <v>0</v>
      </c>
      <c r="U974" s="5">
        <f t="shared" si="1637"/>
        <v>0</v>
      </c>
      <c r="V974" s="5">
        <f t="shared" si="1637"/>
        <v>47.038775000000001</v>
      </c>
      <c r="W974" s="5">
        <f t="shared" si="1637"/>
        <v>0</v>
      </c>
      <c r="X974" s="5">
        <f t="shared" si="1637"/>
        <v>0</v>
      </c>
      <c r="Y974" s="5">
        <f t="shared" si="1637"/>
        <v>0</v>
      </c>
      <c r="Z974" s="5">
        <f t="shared" si="1637"/>
        <v>0</v>
      </c>
      <c r="AA974" s="5">
        <f t="shared" si="1637"/>
        <v>0</v>
      </c>
      <c r="AB974" s="5">
        <f t="shared" si="1637"/>
        <v>0</v>
      </c>
      <c r="AC974" s="56"/>
      <c r="AD974" s="23"/>
    </row>
    <row r="975" spans="1:30" s="14" customFormat="1">
      <c r="A975" s="85" t="s">
        <v>702</v>
      </c>
      <c r="B975" s="26">
        <v>1</v>
      </c>
      <c r="C975" s="134">
        <f>ROUND(B975/12,2)</f>
        <v>0.08</v>
      </c>
      <c r="D975" s="35"/>
      <c r="E975" s="35">
        <v>0.85099999999999998</v>
      </c>
      <c r="F975" s="35"/>
      <c r="G975" s="35"/>
      <c r="H975" s="35"/>
      <c r="I975" s="35"/>
      <c r="J975" s="35">
        <v>9.3299999999999994E-2</v>
      </c>
      <c r="K975" s="35">
        <v>5.4800000000000001E-2</v>
      </c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4"/>
      <c r="AA975" s="4">
        <v>8.9999999999999998E-4</v>
      </c>
      <c r="AB975" s="4"/>
      <c r="AC975" s="56"/>
      <c r="AD975" s="23"/>
    </row>
    <row r="976" spans="1:30" s="14" customFormat="1">
      <c r="A976" s="86"/>
      <c r="B976" s="61"/>
      <c r="C976" s="133" t="s">
        <v>159</v>
      </c>
      <c r="D976" s="53">
        <f t="shared" ref="D976:AB976" si="1638">$C975*D975</f>
        <v>0</v>
      </c>
      <c r="E976" s="5">
        <f t="shared" si="1638"/>
        <v>6.8080000000000002E-2</v>
      </c>
      <c r="F976" s="5">
        <f t="shared" si="1638"/>
        <v>0</v>
      </c>
      <c r="G976" s="5">
        <f t="shared" si="1638"/>
        <v>0</v>
      </c>
      <c r="H976" s="5">
        <f t="shared" si="1638"/>
        <v>0</v>
      </c>
      <c r="I976" s="5">
        <f t="shared" si="1638"/>
        <v>0</v>
      </c>
      <c r="J976" s="5">
        <f t="shared" si="1638"/>
        <v>7.4639999999999993E-3</v>
      </c>
      <c r="K976" s="5">
        <f t="shared" si="1638"/>
        <v>4.3839999999999999E-3</v>
      </c>
      <c r="L976" s="5">
        <f t="shared" si="1638"/>
        <v>0</v>
      </c>
      <c r="M976" s="5">
        <f t="shared" si="1638"/>
        <v>0</v>
      </c>
      <c r="N976" s="5">
        <f t="shared" si="1638"/>
        <v>0</v>
      </c>
      <c r="O976" s="5">
        <f t="shared" si="1638"/>
        <v>0</v>
      </c>
      <c r="P976" s="5">
        <f t="shared" si="1638"/>
        <v>0</v>
      </c>
      <c r="Q976" s="5">
        <f t="shared" si="1638"/>
        <v>0</v>
      </c>
      <c r="R976" s="5">
        <f t="shared" si="1638"/>
        <v>0</v>
      </c>
      <c r="S976" s="5">
        <f t="shared" si="1638"/>
        <v>0</v>
      </c>
      <c r="T976" s="5">
        <f t="shared" si="1638"/>
        <v>0</v>
      </c>
      <c r="U976" s="5">
        <f t="shared" si="1638"/>
        <v>0</v>
      </c>
      <c r="V976" s="5">
        <f t="shared" si="1638"/>
        <v>0</v>
      </c>
      <c r="W976" s="5">
        <f t="shared" si="1638"/>
        <v>0</v>
      </c>
      <c r="X976" s="5">
        <f t="shared" si="1638"/>
        <v>0</v>
      </c>
      <c r="Y976" s="5">
        <f t="shared" si="1638"/>
        <v>0</v>
      </c>
      <c r="Z976" s="5">
        <f t="shared" si="1638"/>
        <v>0</v>
      </c>
      <c r="AA976" s="5">
        <f t="shared" si="1638"/>
        <v>7.2000000000000002E-5</v>
      </c>
      <c r="AB976" s="5">
        <f t="shared" si="1638"/>
        <v>0</v>
      </c>
      <c r="AC976" s="56"/>
      <c r="AD976" s="23"/>
    </row>
    <row r="977" spans="1:30" s="14" customFormat="1">
      <c r="A977" s="85" t="s">
        <v>703</v>
      </c>
      <c r="B977" s="26">
        <v>204188</v>
      </c>
      <c r="C977" s="134">
        <f>ROUND(B977/12,2)</f>
        <v>17015.669999999998</v>
      </c>
      <c r="D977" s="35">
        <v>1.6299999999999999E-2</v>
      </c>
      <c r="E977" s="35">
        <v>0.14269999999999999</v>
      </c>
      <c r="F977" s="35">
        <v>5.8900000000000001E-2</v>
      </c>
      <c r="G977" s="35">
        <v>7.6200000000000004E-2</v>
      </c>
      <c r="H977" s="35">
        <v>3.9600000000000003E-2</v>
      </c>
      <c r="I977" s="35">
        <v>0.12470000000000001</v>
      </c>
      <c r="J977" s="35">
        <v>2.0400000000000001E-2</v>
      </c>
      <c r="K977" s="35">
        <v>3.1199999999999999E-2</v>
      </c>
      <c r="L977" s="35">
        <v>1.6199999999999999E-2</v>
      </c>
      <c r="M977" s="35">
        <v>2.53E-2</v>
      </c>
      <c r="N977" s="35">
        <v>0.14849999999999999</v>
      </c>
      <c r="O977" s="35">
        <v>2.2599999999999999E-2</v>
      </c>
      <c r="P977" s="35">
        <v>0</v>
      </c>
      <c r="Q977" s="35">
        <v>3.78E-2</v>
      </c>
      <c r="R977" s="35">
        <v>1.8100000000000002E-2</v>
      </c>
      <c r="S977" s="35">
        <v>4.1000000000000003E-3</v>
      </c>
      <c r="T977" s="35">
        <v>5.04E-2</v>
      </c>
      <c r="U977" s="35">
        <v>1.7500000000000002E-2</v>
      </c>
      <c r="V977" s="35">
        <v>3.6200000000000003E-2</v>
      </c>
      <c r="W977" s="35">
        <v>4.8500000000000001E-2</v>
      </c>
      <c r="X977" s="35">
        <v>6.1600000000000002E-2</v>
      </c>
      <c r="Y977" s="35">
        <v>2.5000000000000001E-3</v>
      </c>
      <c r="Z977" s="4">
        <v>0</v>
      </c>
      <c r="AA977" s="4">
        <v>6.9999999999999999E-4</v>
      </c>
      <c r="AB977" s="4">
        <v>0</v>
      </c>
      <c r="AC977" s="56"/>
      <c r="AD977" s="23"/>
    </row>
    <row r="978" spans="1:30" s="14" customFormat="1">
      <c r="A978" s="86"/>
      <c r="B978" s="61"/>
      <c r="C978" s="133" t="s">
        <v>159</v>
      </c>
      <c r="D978" s="53">
        <f t="shared" ref="D978:AB978" si="1639">$C977*D977</f>
        <v>277.35542099999992</v>
      </c>
      <c r="E978" s="5">
        <f t="shared" si="1639"/>
        <v>2428.1361089999996</v>
      </c>
      <c r="F978" s="5">
        <f t="shared" si="1639"/>
        <v>1002.2229629999999</v>
      </c>
      <c r="G978" s="5">
        <f t="shared" si="1639"/>
        <v>1296.5940539999999</v>
      </c>
      <c r="H978" s="5">
        <f t="shared" si="1639"/>
        <v>673.82053199999996</v>
      </c>
      <c r="I978" s="5">
        <f t="shared" si="1639"/>
        <v>2121.854049</v>
      </c>
      <c r="J978" s="5">
        <f t="shared" si="1639"/>
        <v>347.11966799999999</v>
      </c>
      <c r="K978" s="5">
        <f t="shared" si="1639"/>
        <v>530.88890399999991</v>
      </c>
      <c r="L978" s="5">
        <f t="shared" si="1639"/>
        <v>275.65385399999997</v>
      </c>
      <c r="M978" s="5">
        <f t="shared" si="1639"/>
        <v>430.49645099999992</v>
      </c>
      <c r="N978" s="5">
        <f t="shared" si="1639"/>
        <v>2526.8269949999994</v>
      </c>
      <c r="O978" s="5">
        <f t="shared" si="1639"/>
        <v>384.55414199999996</v>
      </c>
      <c r="P978" s="5">
        <f t="shared" si="1639"/>
        <v>0</v>
      </c>
      <c r="Q978" s="5">
        <f t="shared" si="1639"/>
        <v>643.19232599999998</v>
      </c>
      <c r="R978" s="5">
        <f t="shared" si="1639"/>
        <v>307.98362700000001</v>
      </c>
      <c r="S978" s="5">
        <f t="shared" si="1639"/>
        <v>69.764246999999997</v>
      </c>
      <c r="T978" s="5">
        <f t="shared" si="1639"/>
        <v>857.58976799999994</v>
      </c>
      <c r="U978" s="5">
        <f t="shared" si="1639"/>
        <v>297.774225</v>
      </c>
      <c r="V978" s="5">
        <f t="shared" si="1639"/>
        <v>615.96725400000003</v>
      </c>
      <c r="W978" s="5">
        <f t="shared" si="1639"/>
        <v>825.25999499999989</v>
      </c>
      <c r="X978" s="5">
        <f t="shared" si="1639"/>
        <v>1048.165272</v>
      </c>
      <c r="Y978" s="5">
        <f t="shared" si="1639"/>
        <v>42.539174999999993</v>
      </c>
      <c r="Z978" s="5">
        <f t="shared" si="1639"/>
        <v>0</v>
      </c>
      <c r="AA978" s="5">
        <f t="shared" si="1639"/>
        <v>11.910968999999998</v>
      </c>
      <c r="AB978" s="5">
        <f t="shared" si="1639"/>
        <v>0</v>
      </c>
      <c r="AC978" s="56"/>
      <c r="AD978" s="23"/>
    </row>
    <row r="979" spans="1:30" s="14" customFormat="1">
      <c r="A979" s="85" t="s">
        <v>704</v>
      </c>
      <c r="B979" s="26">
        <v>204188</v>
      </c>
      <c r="C979" s="134">
        <f>ROUND(B979/12,2)</f>
        <v>17015.669999999998</v>
      </c>
      <c r="D979" s="35"/>
      <c r="E979" s="35"/>
      <c r="F979" s="35">
        <v>0.13159999999999999</v>
      </c>
      <c r="G979" s="35"/>
      <c r="H979" s="35">
        <v>7.1000000000000004E-3</v>
      </c>
      <c r="I979" s="35"/>
      <c r="J979" s="35"/>
      <c r="K979" s="35"/>
      <c r="L979" s="35"/>
      <c r="M979" s="35">
        <v>3.5999999999999999E-3</v>
      </c>
      <c r="N979" s="35">
        <v>0.74280000000000002</v>
      </c>
      <c r="O979" s="35"/>
      <c r="P979" s="35"/>
      <c r="Q979" s="35"/>
      <c r="R979" s="35"/>
      <c r="S979" s="35"/>
      <c r="T979" s="35">
        <v>6.7999999999999996E-3</v>
      </c>
      <c r="U979" s="35"/>
      <c r="V979" s="35">
        <v>0.10589999999999999</v>
      </c>
      <c r="W979" s="35">
        <v>2.2000000000000001E-3</v>
      </c>
      <c r="X979" s="35"/>
      <c r="Y979" s="35"/>
      <c r="Z979" s="4"/>
      <c r="AA979" s="4"/>
      <c r="AB979" s="4"/>
      <c r="AC979" s="56"/>
      <c r="AD979" s="23"/>
    </row>
    <row r="980" spans="1:30" s="14" customFormat="1">
      <c r="A980" s="86"/>
      <c r="B980" s="61"/>
      <c r="C980" s="133" t="s">
        <v>159</v>
      </c>
      <c r="D980" s="53">
        <f t="shared" ref="D980:AB980" si="1640">$C979*D979</f>
        <v>0</v>
      </c>
      <c r="E980" s="5">
        <f t="shared" si="1640"/>
        <v>0</v>
      </c>
      <c r="F980" s="5">
        <f t="shared" si="1640"/>
        <v>2239.2621719999997</v>
      </c>
      <c r="G980" s="5">
        <f t="shared" si="1640"/>
        <v>0</v>
      </c>
      <c r="H980" s="5">
        <f t="shared" si="1640"/>
        <v>120.811257</v>
      </c>
      <c r="I980" s="5">
        <f t="shared" si="1640"/>
        <v>0</v>
      </c>
      <c r="J980" s="5">
        <f t="shared" si="1640"/>
        <v>0</v>
      </c>
      <c r="K980" s="5">
        <f t="shared" si="1640"/>
        <v>0</v>
      </c>
      <c r="L980" s="5">
        <f t="shared" si="1640"/>
        <v>0</v>
      </c>
      <c r="M980" s="5">
        <f t="shared" si="1640"/>
        <v>61.25641199999999</v>
      </c>
      <c r="N980" s="5">
        <f t="shared" si="1640"/>
        <v>12639.239675999999</v>
      </c>
      <c r="O980" s="5">
        <f t="shared" si="1640"/>
        <v>0</v>
      </c>
      <c r="P980" s="5">
        <f t="shared" si="1640"/>
        <v>0</v>
      </c>
      <c r="Q980" s="5">
        <f t="shared" si="1640"/>
        <v>0</v>
      </c>
      <c r="R980" s="5">
        <f t="shared" si="1640"/>
        <v>0</v>
      </c>
      <c r="S980" s="5">
        <f t="shared" si="1640"/>
        <v>0</v>
      </c>
      <c r="T980" s="5">
        <f t="shared" si="1640"/>
        <v>115.70655599999998</v>
      </c>
      <c r="U980" s="5">
        <f t="shared" si="1640"/>
        <v>0</v>
      </c>
      <c r="V980" s="5">
        <f t="shared" si="1640"/>
        <v>1801.9594529999997</v>
      </c>
      <c r="W980" s="5">
        <f t="shared" si="1640"/>
        <v>37.434474000000002</v>
      </c>
      <c r="X980" s="5">
        <f t="shared" si="1640"/>
        <v>0</v>
      </c>
      <c r="Y980" s="5">
        <f t="shared" si="1640"/>
        <v>0</v>
      </c>
      <c r="Z980" s="5">
        <f t="shared" si="1640"/>
        <v>0</v>
      </c>
      <c r="AA980" s="5">
        <f t="shared" si="1640"/>
        <v>0</v>
      </c>
      <c r="AB980" s="5">
        <f t="shared" si="1640"/>
        <v>0</v>
      </c>
      <c r="AC980" s="56"/>
      <c r="AD980" s="23"/>
    </row>
    <row r="981" spans="1:30" s="14" customFormat="1">
      <c r="A981" s="85" t="s">
        <v>707</v>
      </c>
      <c r="B981" s="26">
        <v>725094.5</v>
      </c>
      <c r="C981" s="134">
        <f>ROUND(B981/12,2)</f>
        <v>60424.54</v>
      </c>
      <c r="D981" s="35">
        <v>1.6299999999999999E-2</v>
      </c>
      <c r="E981" s="35">
        <v>0.14269999999999999</v>
      </c>
      <c r="F981" s="35">
        <v>5.8900000000000001E-2</v>
      </c>
      <c r="G981" s="35">
        <v>7.6200000000000004E-2</v>
      </c>
      <c r="H981" s="35">
        <v>3.9600000000000003E-2</v>
      </c>
      <c r="I981" s="35">
        <v>0.12470000000000001</v>
      </c>
      <c r="J981" s="35">
        <v>2.0400000000000001E-2</v>
      </c>
      <c r="K981" s="35">
        <v>3.1199999999999999E-2</v>
      </c>
      <c r="L981" s="35">
        <v>1.6199999999999999E-2</v>
      </c>
      <c r="M981" s="35">
        <v>2.53E-2</v>
      </c>
      <c r="N981" s="35">
        <v>0.14849999999999999</v>
      </c>
      <c r="O981" s="35">
        <v>2.2599999999999999E-2</v>
      </c>
      <c r="P981" s="35">
        <v>0</v>
      </c>
      <c r="Q981" s="35">
        <v>3.78E-2</v>
      </c>
      <c r="R981" s="35">
        <v>1.8100000000000002E-2</v>
      </c>
      <c r="S981" s="35">
        <v>4.1000000000000003E-3</v>
      </c>
      <c r="T981" s="35">
        <v>5.04E-2</v>
      </c>
      <c r="U981" s="35">
        <v>1.7500000000000002E-2</v>
      </c>
      <c r="V981" s="35">
        <v>3.6200000000000003E-2</v>
      </c>
      <c r="W981" s="35">
        <v>4.8500000000000001E-2</v>
      </c>
      <c r="X981" s="35">
        <v>6.1600000000000002E-2</v>
      </c>
      <c r="Y981" s="35">
        <v>2.5000000000000001E-3</v>
      </c>
      <c r="Z981" s="4">
        <v>0</v>
      </c>
      <c r="AA981" s="4">
        <v>6.9999999999999999E-4</v>
      </c>
      <c r="AB981" s="4">
        <v>0</v>
      </c>
      <c r="AC981" s="56"/>
      <c r="AD981" s="23"/>
    </row>
    <row r="982" spans="1:30" s="14" customFormat="1">
      <c r="A982" s="86"/>
      <c r="B982" s="61"/>
      <c r="C982" s="133" t="s">
        <v>159</v>
      </c>
      <c r="D982" s="53">
        <f t="shared" ref="D982:AB982" si="1641">$C981*D981</f>
        <v>984.92000199999995</v>
      </c>
      <c r="E982" s="5">
        <f t="shared" si="1641"/>
        <v>8622.5818579999996</v>
      </c>
      <c r="F982" s="5">
        <f t="shared" si="1641"/>
        <v>3559.0054060000002</v>
      </c>
      <c r="G982" s="5">
        <f t="shared" si="1641"/>
        <v>4604.349948</v>
      </c>
      <c r="H982" s="5">
        <f t="shared" si="1641"/>
        <v>2392.8117840000004</v>
      </c>
      <c r="I982" s="5">
        <f t="shared" si="1641"/>
        <v>7534.9401380000008</v>
      </c>
      <c r="J982" s="5">
        <f t="shared" si="1641"/>
        <v>1232.6606160000001</v>
      </c>
      <c r="K982" s="5">
        <f t="shared" si="1641"/>
        <v>1885.2456479999998</v>
      </c>
      <c r="L982" s="5">
        <f t="shared" si="1641"/>
        <v>978.87754799999993</v>
      </c>
      <c r="M982" s="5">
        <f t="shared" si="1641"/>
        <v>1528.7408620000001</v>
      </c>
      <c r="N982" s="5">
        <f t="shared" si="1641"/>
        <v>8973.0441900000005</v>
      </c>
      <c r="O982" s="5">
        <f t="shared" si="1641"/>
        <v>1365.5946039999999</v>
      </c>
      <c r="P982" s="5">
        <f t="shared" si="1641"/>
        <v>0</v>
      </c>
      <c r="Q982" s="5">
        <f t="shared" si="1641"/>
        <v>2284.0476119999998</v>
      </c>
      <c r="R982" s="5">
        <f t="shared" si="1641"/>
        <v>1093.6841740000002</v>
      </c>
      <c r="S982" s="5">
        <f t="shared" si="1641"/>
        <v>247.74061400000002</v>
      </c>
      <c r="T982" s="5">
        <f t="shared" si="1641"/>
        <v>3045.3968159999999</v>
      </c>
      <c r="U982" s="5">
        <f t="shared" si="1641"/>
        <v>1057.4294500000001</v>
      </c>
      <c r="V982" s="5">
        <f t="shared" si="1641"/>
        <v>2187.3683480000004</v>
      </c>
      <c r="W982" s="5">
        <f t="shared" si="1641"/>
        <v>2930.5901900000003</v>
      </c>
      <c r="X982" s="5">
        <f t="shared" si="1641"/>
        <v>3722.151664</v>
      </c>
      <c r="Y982" s="5">
        <f t="shared" si="1641"/>
        <v>151.06135</v>
      </c>
      <c r="Z982" s="5">
        <f t="shared" si="1641"/>
        <v>0</v>
      </c>
      <c r="AA982" s="5">
        <f t="shared" si="1641"/>
        <v>42.297178000000002</v>
      </c>
      <c r="AB982" s="5">
        <f t="shared" si="1641"/>
        <v>0</v>
      </c>
      <c r="AC982" s="56"/>
      <c r="AD982" s="23"/>
    </row>
    <row r="983" spans="1:30" s="14" customFormat="1">
      <c r="A983" s="85" t="s">
        <v>708</v>
      </c>
      <c r="B983" s="26">
        <v>725094.5</v>
      </c>
      <c r="C983" s="134">
        <f>ROUND(B983/12,2)</f>
        <v>60424.54</v>
      </c>
      <c r="D983" s="35"/>
      <c r="E983" s="35">
        <v>0.36980000000000002</v>
      </c>
      <c r="F983" s="35"/>
      <c r="G983" s="35"/>
      <c r="H983" s="35">
        <v>9.1800000000000007E-2</v>
      </c>
      <c r="I983" s="35"/>
      <c r="J983" s="35">
        <v>4.0000000000000002E-4</v>
      </c>
      <c r="K983" s="35">
        <v>1E-3</v>
      </c>
      <c r="L983" s="35"/>
      <c r="M983" s="35"/>
      <c r="N983" s="35">
        <v>0.40810000000000002</v>
      </c>
      <c r="O983" s="35">
        <v>5.0000000000000001E-4</v>
      </c>
      <c r="P983" s="35"/>
      <c r="Q983" s="35"/>
      <c r="R983" s="35"/>
      <c r="S983" s="35"/>
      <c r="T983" s="35"/>
      <c r="U983" s="35"/>
      <c r="V983" s="35">
        <v>0.12839999999999999</v>
      </c>
      <c r="W983" s="35"/>
      <c r="X983" s="35"/>
      <c r="Y983" s="35"/>
      <c r="Z983" s="4"/>
      <c r="AA983" s="4"/>
      <c r="AB983" s="4"/>
      <c r="AC983" s="56"/>
      <c r="AD983" s="23"/>
    </row>
    <row r="984" spans="1:30" s="14" customFormat="1">
      <c r="A984" s="86"/>
      <c r="B984" s="61"/>
      <c r="C984" s="133" t="s">
        <v>159</v>
      </c>
      <c r="D984" s="53">
        <f t="shared" ref="D984:AB984" si="1642">$C983*D983</f>
        <v>0</v>
      </c>
      <c r="E984" s="5">
        <f t="shared" si="1642"/>
        <v>22344.994892000002</v>
      </c>
      <c r="F984" s="5">
        <f t="shared" si="1642"/>
        <v>0</v>
      </c>
      <c r="G984" s="5">
        <f t="shared" si="1642"/>
        <v>0</v>
      </c>
      <c r="H984" s="5">
        <f t="shared" si="1642"/>
        <v>5546.9727720000001</v>
      </c>
      <c r="I984" s="5">
        <f t="shared" si="1642"/>
        <v>0</v>
      </c>
      <c r="J984" s="5">
        <f t="shared" si="1642"/>
        <v>24.169816000000001</v>
      </c>
      <c r="K984" s="5">
        <f t="shared" si="1642"/>
        <v>60.42454</v>
      </c>
      <c r="L984" s="5">
        <f t="shared" si="1642"/>
        <v>0</v>
      </c>
      <c r="M984" s="5">
        <f t="shared" si="1642"/>
        <v>0</v>
      </c>
      <c r="N984" s="5">
        <f t="shared" si="1642"/>
        <v>24659.254774000001</v>
      </c>
      <c r="O984" s="5">
        <f t="shared" si="1642"/>
        <v>30.21227</v>
      </c>
      <c r="P984" s="5">
        <f t="shared" si="1642"/>
        <v>0</v>
      </c>
      <c r="Q984" s="5">
        <f t="shared" si="1642"/>
        <v>0</v>
      </c>
      <c r="R984" s="5">
        <f t="shared" si="1642"/>
        <v>0</v>
      </c>
      <c r="S984" s="5">
        <f t="shared" si="1642"/>
        <v>0</v>
      </c>
      <c r="T984" s="5">
        <f t="shared" si="1642"/>
        <v>0</v>
      </c>
      <c r="U984" s="5">
        <f t="shared" si="1642"/>
        <v>0</v>
      </c>
      <c r="V984" s="5">
        <f t="shared" si="1642"/>
        <v>7758.5109359999997</v>
      </c>
      <c r="W984" s="5">
        <f t="shared" si="1642"/>
        <v>0</v>
      </c>
      <c r="X984" s="5">
        <f t="shared" si="1642"/>
        <v>0</v>
      </c>
      <c r="Y984" s="5">
        <f t="shared" si="1642"/>
        <v>0</v>
      </c>
      <c r="Z984" s="5">
        <f t="shared" si="1642"/>
        <v>0</v>
      </c>
      <c r="AA984" s="5">
        <f t="shared" si="1642"/>
        <v>0</v>
      </c>
      <c r="AB984" s="5">
        <f t="shared" si="1642"/>
        <v>0</v>
      </c>
      <c r="AC984" s="56"/>
      <c r="AD984" s="23"/>
    </row>
    <row r="985" spans="1:30" s="14" customFormat="1">
      <c r="A985" s="85" t="s">
        <v>705</v>
      </c>
      <c r="B985" s="26">
        <v>1981.665</v>
      </c>
      <c r="C985" s="134">
        <f>ROUND(B985/12,2)</f>
        <v>165.14</v>
      </c>
      <c r="D985" s="35"/>
      <c r="E985" s="35"/>
      <c r="F985" s="35"/>
      <c r="G985" s="35"/>
      <c r="H985" s="35"/>
      <c r="I985" s="35">
        <v>0.54449999999999998</v>
      </c>
      <c r="J985" s="35">
        <v>0.45550000000000002</v>
      </c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4"/>
      <c r="AA985" s="4"/>
      <c r="AB985" s="4"/>
      <c r="AC985" s="56"/>
      <c r="AD985" s="23"/>
    </row>
    <row r="986" spans="1:30" s="14" customFormat="1">
      <c r="A986" s="86"/>
      <c r="B986" s="61"/>
      <c r="C986" s="133" t="s">
        <v>159</v>
      </c>
      <c r="D986" s="53">
        <f t="shared" ref="D986:AB986" si="1643">$C985*D985</f>
        <v>0</v>
      </c>
      <c r="E986" s="5">
        <f t="shared" si="1643"/>
        <v>0</v>
      </c>
      <c r="F986" s="5">
        <f t="shared" si="1643"/>
        <v>0</v>
      </c>
      <c r="G986" s="5">
        <f t="shared" si="1643"/>
        <v>0</v>
      </c>
      <c r="H986" s="5">
        <f t="shared" si="1643"/>
        <v>0</v>
      </c>
      <c r="I986" s="5">
        <f t="shared" si="1643"/>
        <v>89.918729999999996</v>
      </c>
      <c r="J986" s="5">
        <f t="shared" si="1643"/>
        <v>75.22126999999999</v>
      </c>
      <c r="K986" s="5">
        <f t="shared" si="1643"/>
        <v>0</v>
      </c>
      <c r="L986" s="5">
        <f t="shared" si="1643"/>
        <v>0</v>
      </c>
      <c r="M986" s="5">
        <f t="shared" si="1643"/>
        <v>0</v>
      </c>
      <c r="N986" s="5">
        <f t="shared" si="1643"/>
        <v>0</v>
      </c>
      <c r="O986" s="5">
        <f t="shared" si="1643"/>
        <v>0</v>
      </c>
      <c r="P986" s="5">
        <f t="shared" si="1643"/>
        <v>0</v>
      </c>
      <c r="Q986" s="5">
        <f t="shared" si="1643"/>
        <v>0</v>
      </c>
      <c r="R986" s="5">
        <f t="shared" si="1643"/>
        <v>0</v>
      </c>
      <c r="S986" s="5">
        <f t="shared" si="1643"/>
        <v>0</v>
      </c>
      <c r="T986" s="5">
        <f t="shared" si="1643"/>
        <v>0</v>
      </c>
      <c r="U986" s="5">
        <f t="shared" si="1643"/>
        <v>0</v>
      </c>
      <c r="V986" s="5">
        <f t="shared" si="1643"/>
        <v>0</v>
      </c>
      <c r="W986" s="5">
        <f t="shared" si="1643"/>
        <v>0</v>
      </c>
      <c r="X986" s="5">
        <f t="shared" si="1643"/>
        <v>0</v>
      </c>
      <c r="Y986" s="5">
        <f t="shared" si="1643"/>
        <v>0</v>
      </c>
      <c r="Z986" s="5">
        <f t="shared" si="1643"/>
        <v>0</v>
      </c>
      <c r="AA986" s="5">
        <f t="shared" si="1643"/>
        <v>0</v>
      </c>
      <c r="AB986" s="5">
        <f t="shared" si="1643"/>
        <v>0</v>
      </c>
      <c r="AC986" s="56"/>
      <c r="AD986" s="23"/>
    </row>
    <row r="987" spans="1:30" s="14" customFormat="1">
      <c r="A987" s="85" t="s">
        <v>706</v>
      </c>
      <c r="B987" s="26">
        <v>2212.335</v>
      </c>
      <c r="C987" s="134">
        <f>ROUND(B987/12,2)</f>
        <v>184.36</v>
      </c>
      <c r="D987" s="35">
        <v>8.6999999999999994E-3</v>
      </c>
      <c r="E987" s="35">
        <v>0.2407</v>
      </c>
      <c r="F987" s="35">
        <v>3.95E-2</v>
      </c>
      <c r="G987" s="35">
        <v>0.1104</v>
      </c>
      <c r="H987" s="35">
        <v>4.2999999999999997E-2</v>
      </c>
      <c r="I987" s="35"/>
      <c r="J987" s="35">
        <v>3.5200000000000002E-2</v>
      </c>
      <c r="K987" s="35">
        <v>5.3499999999999999E-2</v>
      </c>
      <c r="L987" s="35">
        <v>2.1100000000000001E-2</v>
      </c>
      <c r="M987" s="35">
        <v>1.7299999999999999E-2</v>
      </c>
      <c r="N987" s="35">
        <v>0.2009</v>
      </c>
      <c r="O987" s="35">
        <v>1.7299999999999999E-2</v>
      </c>
      <c r="P987" s="35">
        <v>6.9999999999999999E-4</v>
      </c>
      <c r="Q987" s="35">
        <v>1.9800000000000002E-2</v>
      </c>
      <c r="R987" s="35">
        <v>1.6299999999999999E-2</v>
      </c>
      <c r="S987" s="35">
        <v>4.3E-3</v>
      </c>
      <c r="T987" s="35">
        <v>3.5900000000000001E-2</v>
      </c>
      <c r="U987" s="35">
        <v>1.6799999999999999E-2</v>
      </c>
      <c r="V987" s="35">
        <v>3.9100000000000003E-2</v>
      </c>
      <c r="W987" s="35">
        <v>3.6400000000000002E-2</v>
      </c>
      <c r="X987" s="35">
        <v>3.9300000000000002E-2</v>
      </c>
      <c r="Y987" s="35">
        <v>1.4E-3</v>
      </c>
      <c r="Z987" s="4">
        <v>1.6999999999999999E-3</v>
      </c>
      <c r="AA987" s="4">
        <v>6.9999999999999999E-4</v>
      </c>
      <c r="AB987" s="4"/>
      <c r="AC987" s="56"/>
      <c r="AD987" s="23"/>
    </row>
    <row r="988" spans="1:30" s="14" customFormat="1">
      <c r="A988" s="86"/>
      <c r="B988" s="61"/>
      <c r="C988" s="133" t="s">
        <v>159</v>
      </c>
      <c r="D988" s="53">
        <f t="shared" ref="D988:AB988" si="1644">$C987*D987</f>
        <v>1.6039319999999999</v>
      </c>
      <c r="E988" s="5">
        <f t="shared" si="1644"/>
        <v>44.375452000000003</v>
      </c>
      <c r="F988" s="5">
        <f t="shared" si="1644"/>
        <v>7.2822200000000006</v>
      </c>
      <c r="G988" s="5">
        <f t="shared" si="1644"/>
        <v>20.353344</v>
      </c>
      <c r="H988" s="5">
        <f t="shared" si="1644"/>
        <v>7.9274800000000001</v>
      </c>
      <c r="I988" s="5">
        <f t="shared" si="1644"/>
        <v>0</v>
      </c>
      <c r="J988" s="5">
        <f t="shared" si="1644"/>
        <v>6.489472000000001</v>
      </c>
      <c r="K988" s="5">
        <f t="shared" si="1644"/>
        <v>9.8632600000000004</v>
      </c>
      <c r="L988" s="5">
        <f t="shared" si="1644"/>
        <v>3.8899960000000005</v>
      </c>
      <c r="M988" s="5">
        <f t="shared" si="1644"/>
        <v>3.1894279999999999</v>
      </c>
      <c r="N988" s="5">
        <f t="shared" si="1644"/>
        <v>37.037924000000004</v>
      </c>
      <c r="O988" s="5">
        <f t="shared" si="1644"/>
        <v>3.1894279999999999</v>
      </c>
      <c r="P988" s="5">
        <f t="shared" si="1644"/>
        <v>0.129052</v>
      </c>
      <c r="Q988" s="5">
        <f t="shared" si="1644"/>
        <v>3.6503280000000005</v>
      </c>
      <c r="R988" s="5">
        <f t="shared" si="1644"/>
        <v>3.0050680000000001</v>
      </c>
      <c r="S988" s="5">
        <f t="shared" si="1644"/>
        <v>0.79274800000000001</v>
      </c>
      <c r="T988" s="5">
        <f t="shared" si="1644"/>
        <v>6.6185240000000007</v>
      </c>
      <c r="U988" s="5">
        <f t="shared" si="1644"/>
        <v>3.097248</v>
      </c>
      <c r="V988" s="5">
        <f t="shared" si="1644"/>
        <v>7.208476000000001</v>
      </c>
      <c r="W988" s="5">
        <f t="shared" si="1644"/>
        <v>6.7107040000000007</v>
      </c>
      <c r="X988" s="5">
        <f t="shared" si="1644"/>
        <v>7.2453480000000008</v>
      </c>
      <c r="Y988" s="5">
        <f t="shared" si="1644"/>
        <v>0.258104</v>
      </c>
      <c r="Z988" s="5">
        <f t="shared" si="1644"/>
        <v>0.31341200000000002</v>
      </c>
      <c r="AA988" s="5">
        <f t="shared" si="1644"/>
        <v>0.129052</v>
      </c>
      <c r="AB988" s="5">
        <f t="shared" si="1644"/>
        <v>0</v>
      </c>
      <c r="AC988" s="56"/>
      <c r="AD988" s="23"/>
    </row>
    <row r="989" spans="1:30" s="14" customFormat="1">
      <c r="A989" s="13" t="s">
        <v>50</v>
      </c>
      <c r="B989" s="27">
        <f>SUM(B807:B987)</f>
        <v>178741711</v>
      </c>
      <c r="C989" s="27">
        <f>SUM(C807:C987)</f>
        <v>14895142.630000005</v>
      </c>
      <c r="D989" s="8">
        <f>D808+D810+D812+D814+D816+D818+D820+D822+D824+D826+D828+D830+D832+D834+D836+D838+D840+D842+D844+D846+D848+D850+D852+D854+D856+D858+D860+D862+D864+D866+D868+D870+D872+D874+D876+D878+D880+D882+D884+D886+D888+D890+D892+D894+D896+D898+D900+D902+D904+D906+D908+D910+D912+D914+D916+D918+D920+D922+D924+D926+D930+D928+D932+D934+D938+D936+D940+D942+D944+D946+D948+D950+D952+D954+D956+D958+D960+D962+D964+D966+D968+D970+D972+D974+D976+D978+D980+D982+D984+D986+D988</f>
        <v>36435.378078000002</v>
      </c>
      <c r="E989" s="8">
        <f t="shared" ref="E989:AB989" si="1645">E808+E810+E812+E814+E816+E818+E820+E822+E824+E826+E828+E830+E832+E834+E836+E838+E840+E842+E844+E846+E848+E850+E852+E854+E856+E858+E860+E862+E864+E866+E868+E870+E872+E874+E876+E878+E880+E882+E884+E886+E888+E890+E892+E894+E896+E898+E900+E902+E904+E906+E908+E910+E912+E914+E916+E918+E920+E922+E924+E926+E930+E928+E932+E934+E938+E936+E940+E942+E944+E946+E948+E950+E952+E954+E956+E958+E960+E962+E964+E966+E968+E970+E972+E974+E976+E978+E980+E982+E984+E986+E988</f>
        <v>9525582.7956720013</v>
      </c>
      <c r="F989" s="8">
        <f t="shared" si="1645"/>
        <v>1127836.6167029999</v>
      </c>
      <c r="G989" s="8">
        <f t="shared" si="1645"/>
        <v>1314649.0959479995</v>
      </c>
      <c r="H989" s="8">
        <f t="shared" si="1645"/>
        <v>95416.737702999977</v>
      </c>
      <c r="I989" s="8">
        <f t="shared" si="1645"/>
        <v>358400.36256199999</v>
      </c>
      <c r="J989" s="8">
        <f t="shared" si="1645"/>
        <v>318657.88404700009</v>
      </c>
      <c r="K989" s="8">
        <f t="shared" si="1645"/>
        <v>177511.22973100003</v>
      </c>
      <c r="L989" s="8">
        <f t="shared" si="1645"/>
        <v>278405.72133099998</v>
      </c>
      <c r="M989" s="8">
        <f t="shared" si="1645"/>
        <v>55876.947608000002</v>
      </c>
      <c r="N989" s="8">
        <f t="shared" si="1645"/>
        <v>548974.451168</v>
      </c>
      <c r="O989" s="8">
        <f t="shared" si="1645"/>
        <v>49877.274943999997</v>
      </c>
      <c r="P989" s="8">
        <f t="shared" si="1645"/>
        <v>1429.0451149999999</v>
      </c>
      <c r="Q989" s="8">
        <f t="shared" si="1645"/>
        <v>94744.354643000013</v>
      </c>
      <c r="R989" s="8">
        <f t="shared" si="1645"/>
        <v>36419.163070000002</v>
      </c>
      <c r="S989" s="8">
        <f t="shared" si="1645"/>
        <v>10163.164460000004</v>
      </c>
      <c r="T989" s="8">
        <f t="shared" si="1645"/>
        <v>112341.859238</v>
      </c>
      <c r="U989" s="8">
        <f t="shared" si="1645"/>
        <v>99177.172728999984</v>
      </c>
      <c r="V989" s="8">
        <f t="shared" si="1645"/>
        <v>382515.77926600003</v>
      </c>
      <c r="W989" s="8">
        <f t="shared" si="1645"/>
        <v>97404.173817999981</v>
      </c>
      <c r="X989" s="8">
        <f t="shared" si="1645"/>
        <v>161903.64820600001</v>
      </c>
      <c r="Y989" s="8">
        <f t="shared" si="1645"/>
        <v>6545.5905019999991</v>
      </c>
      <c r="Z989" s="8">
        <f t="shared" si="1645"/>
        <v>1361.8145239999999</v>
      </c>
      <c r="AA989" s="8">
        <f t="shared" si="1645"/>
        <v>3512.3689339999992</v>
      </c>
      <c r="AB989" s="8">
        <f t="shared" si="1645"/>
        <v>0</v>
      </c>
      <c r="AC989" s="56"/>
      <c r="AD989" s="23"/>
    </row>
    <row r="990" spans="1:30" s="14" customFormat="1">
      <c r="A990" s="13"/>
      <c r="B990" s="27"/>
      <c r="C990" s="143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56"/>
      <c r="AD990" s="23"/>
    </row>
    <row r="991" spans="1:30" s="14" customFormat="1">
      <c r="A991" s="150"/>
      <c r="B991" s="57"/>
      <c r="C991" s="143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56"/>
      <c r="AD991" s="23"/>
    </row>
    <row r="992" spans="1:30" s="14" customFormat="1" ht="15.75">
      <c r="A992" s="70"/>
      <c r="B992" s="62"/>
      <c r="C992" s="143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56"/>
      <c r="AD992" s="23"/>
    </row>
    <row r="993" spans="1:30" s="14" customFormat="1" ht="13.5" thickBot="1">
      <c r="A993" s="66" t="s">
        <v>126</v>
      </c>
      <c r="B993" s="65"/>
      <c r="C993" s="157"/>
      <c r="D993" s="65"/>
      <c r="E993" s="65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56"/>
      <c r="AD993" s="23"/>
    </row>
    <row r="994" spans="1:30" s="14" customFormat="1" ht="13.5" thickBot="1">
      <c r="A994" s="93" t="s">
        <v>1</v>
      </c>
      <c r="B994" s="94" t="s">
        <v>2</v>
      </c>
      <c r="C994" s="129" t="s">
        <v>3</v>
      </c>
      <c r="D994" s="219" t="s">
        <v>4</v>
      </c>
      <c r="E994" s="220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103"/>
      <c r="AA994" s="103"/>
      <c r="AB994" s="103"/>
      <c r="AC994" s="56"/>
      <c r="AD994" s="23"/>
    </row>
    <row r="995" spans="1:30" s="14" customFormat="1">
      <c r="A995" s="95" t="s">
        <v>5</v>
      </c>
      <c r="B995" s="96" t="s">
        <v>6</v>
      </c>
      <c r="C995" s="130" t="s">
        <v>6</v>
      </c>
      <c r="D995" s="97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9"/>
      <c r="Z995" s="96" t="s">
        <v>7</v>
      </c>
      <c r="AA995" s="96"/>
      <c r="AB995" s="96"/>
      <c r="AC995" s="56"/>
      <c r="AD995" s="23"/>
    </row>
    <row r="996" spans="1:30" s="14" customFormat="1">
      <c r="A996" s="95" t="s">
        <v>8</v>
      </c>
      <c r="B996" s="96" t="s">
        <v>9</v>
      </c>
      <c r="C996" s="130" t="s">
        <v>9</v>
      </c>
      <c r="D996" s="100" t="s">
        <v>10</v>
      </c>
      <c r="E996" s="96" t="s">
        <v>11</v>
      </c>
      <c r="F996" s="96" t="s">
        <v>12</v>
      </c>
      <c r="G996" s="96" t="s">
        <v>13</v>
      </c>
      <c r="H996" s="96" t="s">
        <v>14</v>
      </c>
      <c r="I996" s="96" t="s">
        <v>15</v>
      </c>
      <c r="J996" s="96" t="s">
        <v>16</v>
      </c>
      <c r="K996" s="96" t="s">
        <v>17</v>
      </c>
      <c r="L996" s="96" t="s">
        <v>18</v>
      </c>
      <c r="M996" s="96" t="s">
        <v>19</v>
      </c>
      <c r="N996" s="96" t="s">
        <v>20</v>
      </c>
      <c r="O996" s="96" t="s">
        <v>169</v>
      </c>
      <c r="P996" s="96" t="s">
        <v>21</v>
      </c>
      <c r="Q996" s="96" t="s">
        <v>22</v>
      </c>
      <c r="R996" s="96" t="s">
        <v>23</v>
      </c>
      <c r="S996" s="96" t="s">
        <v>24</v>
      </c>
      <c r="T996" s="96" t="s">
        <v>25</v>
      </c>
      <c r="U996" s="96" t="s">
        <v>26</v>
      </c>
      <c r="V996" s="96" t="s">
        <v>27</v>
      </c>
      <c r="W996" s="96" t="s">
        <v>28</v>
      </c>
      <c r="X996" s="96" t="s">
        <v>29</v>
      </c>
      <c r="Y996" s="96" t="s">
        <v>30</v>
      </c>
      <c r="Z996" s="96" t="s">
        <v>31</v>
      </c>
      <c r="AA996" s="96" t="s">
        <v>484</v>
      </c>
      <c r="AB996" s="96" t="s">
        <v>467</v>
      </c>
      <c r="AC996" s="56"/>
      <c r="AD996" s="23"/>
    </row>
    <row r="997" spans="1:30" s="14" customFormat="1">
      <c r="A997" s="95"/>
      <c r="B997" s="96"/>
      <c r="C997" s="130" t="s">
        <v>678</v>
      </c>
      <c r="D997" s="101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56"/>
      <c r="AD997" s="23"/>
    </row>
    <row r="998" spans="1:30" s="14" customFormat="1">
      <c r="A998" s="78" t="s">
        <v>127</v>
      </c>
      <c r="B998" s="173">
        <v>420857</v>
      </c>
      <c r="C998" s="134">
        <f>ROUND(B998/12,2)</f>
        <v>35071.42</v>
      </c>
      <c r="D998" s="4">
        <v>0.89870000000000005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>
        <v>9.4799999999999995E-2</v>
      </c>
      <c r="R998" s="4"/>
      <c r="S998" s="4">
        <v>6.4999999999999997E-3</v>
      </c>
      <c r="T998" s="4"/>
      <c r="U998" s="4"/>
      <c r="V998" s="4"/>
      <c r="W998" s="4"/>
      <c r="X998" s="4"/>
      <c r="Y998" s="4"/>
      <c r="Z998" s="4"/>
      <c r="AA998" s="4"/>
      <c r="AB998" s="4"/>
      <c r="AC998" s="56"/>
      <c r="AD998" s="23"/>
    </row>
    <row r="999" spans="1:30" s="14" customFormat="1">
      <c r="A999" s="79"/>
      <c r="B999" s="9"/>
      <c r="C999" s="134"/>
      <c r="D999" s="5">
        <f t="shared" ref="D999" si="1646">$C998*D998</f>
        <v>31518.685153999999</v>
      </c>
      <c r="E999" s="5">
        <f t="shared" ref="E999" si="1647">$C998*E998</f>
        <v>0</v>
      </c>
      <c r="F999" s="5">
        <f t="shared" ref="F999:AB999" si="1648">$C998*F998</f>
        <v>0</v>
      </c>
      <c r="G999" s="5">
        <f t="shared" si="1648"/>
        <v>0</v>
      </c>
      <c r="H999" s="5">
        <f t="shared" si="1648"/>
        <v>0</v>
      </c>
      <c r="I999" s="5">
        <f t="shared" si="1648"/>
        <v>0</v>
      </c>
      <c r="J999" s="5">
        <f t="shared" si="1648"/>
        <v>0</v>
      </c>
      <c r="K999" s="5">
        <f t="shared" si="1648"/>
        <v>0</v>
      </c>
      <c r="L999" s="5">
        <f t="shared" si="1648"/>
        <v>0</v>
      </c>
      <c r="M999" s="5">
        <f t="shared" si="1648"/>
        <v>0</v>
      </c>
      <c r="N999" s="5">
        <f t="shared" si="1648"/>
        <v>0</v>
      </c>
      <c r="O999" s="5">
        <f t="shared" si="1648"/>
        <v>0</v>
      </c>
      <c r="P999" s="5">
        <f t="shared" si="1648"/>
        <v>0</v>
      </c>
      <c r="Q999" s="5">
        <f t="shared" si="1648"/>
        <v>3324.7706159999998</v>
      </c>
      <c r="R999" s="5">
        <f t="shared" si="1648"/>
        <v>0</v>
      </c>
      <c r="S999" s="5">
        <f t="shared" si="1648"/>
        <v>227.96422999999999</v>
      </c>
      <c r="T999" s="5">
        <f t="shared" si="1648"/>
        <v>0</v>
      </c>
      <c r="U999" s="5">
        <f t="shared" si="1648"/>
        <v>0</v>
      </c>
      <c r="V999" s="5">
        <f t="shared" si="1648"/>
        <v>0</v>
      </c>
      <c r="W999" s="5">
        <f t="shared" si="1648"/>
        <v>0</v>
      </c>
      <c r="X999" s="5">
        <f t="shared" si="1648"/>
        <v>0</v>
      </c>
      <c r="Y999" s="5">
        <f t="shared" si="1648"/>
        <v>0</v>
      </c>
      <c r="Z999" s="5">
        <f t="shared" si="1648"/>
        <v>0</v>
      </c>
      <c r="AA999" s="5">
        <f t="shared" si="1648"/>
        <v>0</v>
      </c>
      <c r="AB999" s="5">
        <f t="shared" si="1648"/>
        <v>0</v>
      </c>
      <c r="AC999" s="56"/>
      <c r="AD999" s="23"/>
    </row>
    <row r="1000" spans="1:30" s="14" customFormat="1">
      <c r="A1000" s="78" t="s">
        <v>128</v>
      </c>
      <c r="B1000" s="173">
        <v>648116</v>
      </c>
      <c r="C1000" s="134">
        <f t="shared" ref="C1000:C1018" si="1649">ROUND(B1000/12,2)</f>
        <v>54009.67</v>
      </c>
      <c r="D1000" s="37">
        <v>0.91279999999999994</v>
      </c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>
        <v>8.2900000000000001E-2</v>
      </c>
      <c r="Y1000" s="37">
        <v>2.3E-3</v>
      </c>
      <c r="Z1000" s="37">
        <v>2E-3</v>
      </c>
      <c r="AA1000" s="37">
        <v>0</v>
      </c>
      <c r="AB1000" s="37">
        <v>0</v>
      </c>
      <c r="AC1000" s="56"/>
      <c r="AD1000" s="23"/>
    </row>
    <row r="1001" spans="1:30" s="14" customFormat="1">
      <c r="A1001" s="79"/>
      <c r="B1001" s="9"/>
      <c r="C1001" s="134"/>
      <c r="D1001" s="36">
        <f t="shared" ref="D1001" si="1650">$C1000*D1000</f>
        <v>49300.026775999999</v>
      </c>
      <c r="E1001" s="36">
        <f t="shared" ref="E1001" si="1651">$C1000*E1000</f>
        <v>0</v>
      </c>
      <c r="F1001" s="36">
        <f t="shared" ref="F1001:AB1001" si="1652">$C1000*F1000</f>
        <v>0</v>
      </c>
      <c r="G1001" s="36">
        <f t="shared" si="1652"/>
        <v>0</v>
      </c>
      <c r="H1001" s="36">
        <f t="shared" si="1652"/>
        <v>0</v>
      </c>
      <c r="I1001" s="36">
        <f t="shared" si="1652"/>
        <v>0</v>
      </c>
      <c r="J1001" s="36">
        <f t="shared" si="1652"/>
        <v>0</v>
      </c>
      <c r="K1001" s="36">
        <f t="shared" si="1652"/>
        <v>0</v>
      </c>
      <c r="L1001" s="36">
        <f t="shared" si="1652"/>
        <v>0</v>
      </c>
      <c r="M1001" s="36">
        <f t="shared" si="1652"/>
        <v>0</v>
      </c>
      <c r="N1001" s="36">
        <f t="shared" si="1652"/>
        <v>0</v>
      </c>
      <c r="O1001" s="36">
        <f t="shared" si="1652"/>
        <v>0</v>
      </c>
      <c r="P1001" s="36">
        <f t="shared" si="1652"/>
        <v>0</v>
      </c>
      <c r="Q1001" s="36">
        <f t="shared" si="1652"/>
        <v>0</v>
      </c>
      <c r="R1001" s="36">
        <f t="shared" si="1652"/>
        <v>0</v>
      </c>
      <c r="S1001" s="36">
        <f t="shared" si="1652"/>
        <v>0</v>
      </c>
      <c r="T1001" s="36">
        <f t="shared" si="1652"/>
        <v>0</v>
      </c>
      <c r="U1001" s="36">
        <f t="shared" si="1652"/>
        <v>0</v>
      </c>
      <c r="V1001" s="36">
        <f t="shared" si="1652"/>
        <v>0</v>
      </c>
      <c r="W1001" s="36">
        <f t="shared" si="1652"/>
        <v>0</v>
      </c>
      <c r="X1001" s="36">
        <f t="shared" si="1652"/>
        <v>4477.4016430000001</v>
      </c>
      <c r="Y1001" s="36">
        <f t="shared" si="1652"/>
        <v>124.222241</v>
      </c>
      <c r="Z1001" s="36">
        <f t="shared" si="1652"/>
        <v>108.01934</v>
      </c>
      <c r="AA1001" s="36">
        <f t="shared" si="1652"/>
        <v>0</v>
      </c>
      <c r="AB1001" s="36">
        <f t="shared" si="1652"/>
        <v>0</v>
      </c>
      <c r="AC1001" s="56"/>
      <c r="AD1001" s="23"/>
    </row>
    <row r="1002" spans="1:30" s="14" customFormat="1">
      <c r="A1002" s="78" t="s">
        <v>129</v>
      </c>
      <c r="B1002" s="173">
        <v>1100826</v>
      </c>
      <c r="C1002" s="134">
        <f t="shared" si="1649"/>
        <v>91735.5</v>
      </c>
      <c r="D1002" s="4">
        <v>0.65229999999999999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16"/>
      <c r="P1002" s="16"/>
      <c r="Q1002" s="16">
        <v>0.25869999999999999</v>
      </c>
      <c r="R1002" s="4"/>
      <c r="S1002" s="16">
        <v>2.5499999999999998E-2</v>
      </c>
      <c r="T1002" s="4"/>
      <c r="U1002" s="4"/>
      <c r="V1002" s="4"/>
      <c r="W1002" s="4"/>
      <c r="X1002" s="16">
        <v>6.3500000000000001E-2</v>
      </c>
      <c r="Y1002" s="4"/>
      <c r="Z1002" s="4"/>
      <c r="AA1002" s="4"/>
      <c r="AB1002" s="4"/>
      <c r="AC1002" s="56"/>
      <c r="AD1002" s="23"/>
    </row>
    <row r="1003" spans="1:30" s="14" customFormat="1">
      <c r="A1003" s="80"/>
      <c r="B1003" s="8"/>
      <c r="C1003" s="134"/>
      <c r="D1003" s="5">
        <f t="shared" ref="D1003" si="1653">$C1002*D1002</f>
        <v>59839.066650000001</v>
      </c>
      <c r="E1003" s="5">
        <f t="shared" ref="E1003" si="1654">$C1002*E1002</f>
        <v>0</v>
      </c>
      <c r="F1003" s="5">
        <f t="shared" ref="F1003:AB1003" si="1655">$C1002*F1002</f>
        <v>0</v>
      </c>
      <c r="G1003" s="5">
        <f t="shared" si="1655"/>
        <v>0</v>
      </c>
      <c r="H1003" s="5">
        <f t="shared" si="1655"/>
        <v>0</v>
      </c>
      <c r="I1003" s="5">
        <f t="shared" si="1655"/>
        <v>0</v>
      </c>
      <c r="J1003" s="5">
        <f t="shared" si="1655"/>
        <v>0</v>
      </c>
      <c r="K1003" s="5">
        <f t="shared" si="1655"/>
        <v>0</v>
      </c>
      <c r="L1003" s="5">
        <f t="shared" si="1655"/>
        <v>0</v>
      </c>
      <c r="M1003" s="5">
        <f t="shared" si="1655"/>
        <v>0</v>
      </c>
      <c r="N1003" s="5">
        <f t="shared" si="1655"/>
        <v>0</v>
      </c>
      <c r="O1003" s="5">
        <f t="shared" si="1655"/>
        <v>0</v>
      </c>
      <c r="P1003" s="5">
        <f t="shared" si="1655"/>
        <v>0</v>
      </c>
      <c r="Q1003" s="5">
        <f t="shared" si="1655"/>
        <v>23731.973849999998</v>
      </c>
      <c r="R1003" s="5">
        <f t="shared" si="1655"/>
        <v>0</v>
      </c>
      <c r="S1003" s="5">
        <f t="shared" si="1655"/>
        <v>2339.2552499999997</v>
      </c>
      <c r="T1003" s="5">
        <f t="shared" si="1655"/>
        <v>0</v>
      </c>
      <c r="U1003" s="5">
        <f t="shared" si="1655"/>
        <v>0</v>
      </c>
      <c r="V1003" s="5">
        <f t="shared" si="1655"/>
        <v>0</v>
      </c>
      <c r="W1003" s="5">
        <f t="shared" si="1655"/>
        <v>0</v>
      </c>
      <c r="X1003" s="5">
        <f t="shared" si="1655"/>
        <v>5825.2042499999998</v>
      </c>
      <c r="Y1003" s="5">
        <f t="shared" si="1655"/>
        <v>0</v>
      </c>
      <c r="Z1003" s="5">
        <f t="shared" si="1655"/>
        <v>0</v>
      </c>
      <c r="AA1003" s="5">
        <f t="shared" si="1655"/>
        <v>0</v>
      </c>
      <c r="AB1003" s="5">
        <f t="shared" si="1655"/>
        <v>0</v>
      </c>
      <c r="AC1003" s="56"/>
      <c r="AD1003" s="23"/>
    </row>
    <row r="1004" spans="1:30" s="14" customFormat="1">
      <c r="A1004" s="78" t="s">
        <v>130</v>
      </c>
      <c r="B1004" s="26">
        <f>2187099/2</f>
        <v>1093549.5</v>
      </c>
      <c r="C1004" s="134">
        <f t="shared" si="1649"/>
        <v>91129.13</v>
      </c>
      <c r="D1004" s="35">
        <v>1.6299999999999999E-2</v>
      </c>
      <c r="E1004" s="35">
        <v>0.14269999999999999</v>
      </c>
      <c r="F1004" s="35">
        <v>5.8900000000000001E-2</v>
      </c>
      <c r="G1004" s="35">
        <v>7.6200000000000004E-2</v>
      </c>
      <c r="H1004" s="35">
        <v>3.9600000000000003E-2</v>
      </c>
      <c r="I1004" s="35">
        <v>0.12470000000000001</v>
      </c>
      <c r="J1004" s="35">
        <v>2.0400000000000001E-2</v>
      </c>
      <c r="K1004" s="35">
        <v>3.1199999999999999E-2</v>
      </c>
      <c r="L1004" s="35">
        <v>1.6199999999999999E-2</v>
      </c>
      <c r="M1004" s="35">
        <v>2.53E-2</v>
      </c>
      <c r="N1004" s="35">
        <v>0.14849999999999999</v>
      </c>
      <c r="O1004" s="35">
        <v>2.2599999999999999E-2</v>
      </c>
      <c r="P1004" s="35">
        <v>0</v>
      </c>
      <c r="Q1004" s="35">
        <v>3.78E-2</v>
      </c>
      <c r="R1004" s="35">
        <v>1.8100000000000002E-2</v>
      </c>
      <c r="S1004" s="35">
        <v>4.1000000000000003E-3</v>
      </c>
      <c r="T1004" s="35">
        <v>5.04E-2</v>
      </c>
      <c r="U1004" s="35">
        <v>1.7500000000000002E-2</v>
      </c>
      <c r="V1004" s="35">
        <v>3.6200000000000003E-2</v>
      </c>
      <c r="W1004" s="35">
        <v>4.8500000000000001E-2</v>
      </c>
      <c r="X1004" s="35">
        <v>6.1600000000000002E-2</v>
      </c>
      <c r="Y1004" s="35">
        <v>2.5000000000000001E-3</v>
      </c>
      <c r="Z1004" s="4">
        <v>0</v>
      </c>
      <c r="AA1004" s="4">
        <v>6.9999999999999999E-4</v>
      </c>
      <c r="AB1004" s="4">
        <v>0</v>
      </c>
      <c r="AC1004" s="56"/>
      <c r="AD1004" s="23"/>
    </row>
    <row r="1005" spans="1:30" s="14" customFormat="1">
      <c r="A1005" s="79"/>
      <c r="B1005" s="27"/>
      <c r="C1005" s="134"/>
      <c r="D1005" s="5">
        <f>$C1004*D1004</f>
        <v>1485.4048189999999</v>
      </c>
      <c r="E1005" s="5">
        <f t="shared" ref="E1005" si="1656">$C1004*E1004</f>
        <v>13004.126851000001</v>
      </c>
      <c r="F1005" s="5">
        <f t="shared" ref="F1005:O1005" si="1657">$C1004*F1004</f>
        <v>5367.5057570000008</v>
      </c>
      <c r="G1005" s="5">
        <f t="shared" si="1657"/>
        <v>6944.0397060000005</v>
      </c>
      <c r="H1005" s="5">
        <f t="shared" si="1657"/>
        <v>3608.7135480000006</v>
      </c>
      <c r="I1005" s="5">
        <f t="shared" si="1657"/>
        <v>11363.802511000002</v>
      </c>
      <c r="J1005" s="5">
        <f t="shared" si="1657"/>
        <v>1859.0342520000002</v>
      </c>
      <c r="K1005" s="5">
        <f t="shared" si="1657"/>
        <v>2843.2288560000002</v>
      </c>
      <c r="L1005" s="5">
        <f t="shared" si="1657"/>
        <v>1476.2919059999999</v>
      </c>
      <c r="M1005" s="5">
        <f t="shared" si="1657"/>
        <v>2305.5669889999999</v>
      </c>
      <c r="N1005" s="5">
        <f t="shared" si="1657"/>
        <v>13532.675805000001</v>
      </c>
      <c r="O1005" s="5">
        <f t="shared" si="1657"/>
        <v>2059.5183379999999</v>
      </c>
      <c r="P1005" s="5">
        <f t="shared" ref="P1005" si="1658">$C1004*P1004</f>
        <v>0</v>
      </c>
      <c r="Q1005" s="5">
        <f t="shared" ref="Q1005" si="1659">$C1004*Q1004</f>
        <v>3444.681114</v>
      </c>
      <c r="R1005" s="5">
        <f t="shared" ref="R1005:AB1005" si="1660">$C1004*R1004</f>
        <v>1649.4372530000003</v>
      </c>
      <c r="S1005" s="5">
        <f t="shared" si="1660"/>
        <v>373.62943300000006</v>
      </c>
      <c r="T1005" s="5">
        <f t="shared" si="1660"/>
        <v>4592.908152</v>
      </c>
      <c r="U1005" s="5">
        <f t="shared" si="1660"/>
        <v>1594.7597750000002</v>
      </c>
      <c r="V1005" s="5">
        <f t="shared" si="1660"/>
        <v>3298.8745060000006</v>
      </c>
      <c r="W1005" s="5">
        <f t="shared" si="1660"/>
        <v>4419.7628050000003</v>
      </c>
      <c r="X1005" s="5">
        <f t="shared" si="1660"/>
        <v>5613.5544080000009</v>
      </c>
      <c r="Y1005" s="5">
        <f t="shared" si="1660"/>
        <v>227.82282500000002</v>
      </c>
      <c r="Z1005" s="5">
        <f t="shared" si="1660"/>
        <v>0</v>
      </c>
      <c r="AA1005" s="5">
        <f t="shared" si="1660"/>
        <v>63.790391</v>
      </c>
      <c r="AB1005" s="5">
        <f t="shared" si="1660"/>
        <v>0</v>
      </c>
      <c r="AC1005" s="56"/>
      <c r="AD1005" s="23"/>
    </row>
    <row r="1006" spans="1:30" s="14" customFormat="1">
      <c r="A1006" s="78" t="s">
        <v>447</v>
      </c>
      <c r="B1006" s="26">
        <f>2187099/2</f>
        <v>1093549.5</v>
      </c>
      <c r="C1006" s="134">
        <f t="shared" si="1649"/>
        <v>91129.13</v>
      </c>
      <c r="D1006" s="4">
        <v>1</v>
      </c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>
        <v>0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56"/>
      <c r="AD1006" s="23"/>
    </row>
    <row r="1007" spans="1:30" s="14" customFormat="1">
      <c r="A1007" s="79"/>
      <c r="B1007" s="9"/>
      <c r="C1007" s="134"/>
      <c r="D1007" s="5">
        <f t="shared" ref="D1007" si="1661">$C1006*D1006</f>
        <v>91129.13</v>
      </c>
      <c r="E1007" s="5">
        <f t="shared" ref="E1007" si="1662">$C1006*E1006</f>
        <v>0</v>
      </c>
      <c r="F1007" s="5">
        <f t="shared" ref="F1007:O1007" si="1663">$C1006*F1006</f>
        <v>0</v>
      </c>
      <c r="G1007" s="5">
        <f t="shared" si="1663"/>
        <v>0</v>
      </c>
      <c r="H1007" s="5">
        <f t="shared" si="1663"/>
        <v>0</v>
      </c>
      <c r="I1007" s="5">
        <f t="shared" si="1663"/>
        <v>0</v>
      </c>
      <c r="J1007" s="5">
        <f t="shared" si="1663"/>
        <v>0</v>
      </c>
      <c r="K1007" s="5">
        <f t="shared" si="1663"/>
        <v>0</v>
      </c>
      <c r="L1007" s="5">
        <f t="shared" si="1663"/>
        <v>0</v>
      </c>
      <c r="M1007" s="5">
        <f t="shared" si="1663"/>
        <v>0</v>
      </c>
      <c r="N1007" s="5">
        <f t="shared" si="1663"/>
        <v>0</v>
      </c>
      <c r="O1007" s="5">
        <f t="shared" si="1663"/>
        <v>0</v>
      </c>
      <c r="P1007" s="5">
        <f t="shared" ref="P1007" si="1664">$C1006*P1006</f>
        <v>0</v>
      </c>
      <c r="Q1007" s="5">
        <f t="shared" ref="Q1007" si="1665">$C1006*Q1006</f>
        <v>0</v>
      </c>
      <c r="R1007" s="5">
        <f t="shared" ref="R1007:AB1007" si="1666">$C1006*R1006</f>
        <v>0</v>
      </c>
      <c r="S1007" s="5">
        <f t="shared" si="1666"/>
        <v>0</v>
      </c>
      <c r="T1007" s="5">
        <f t="shared" si="1666"/>
        <v>0</v>
      </c>
      <c r="U1007" s="5">
        <f t="shared" si="1666"/>
        <v>0</v>
      </c>
      <c r="V1007" s="5">
        <f t="shared" si="1666"/>
        <v>0</v>
      </c>
      <c r="W1007" s="5">
        <f t="shared" si="1666"/>
        <v>0</v>
      </c>
      <c r="X1007" s="5">
        <f t="shared" si="1666"/>
        <v>0</v>
      </c>
      <c r="Y1007" s="5">
        <f t="shared" si="1666"/>
        <v>0</v>
      </c>
      <c r="Z1007" s="5">
        <f t="shared" si="1666"/>
        <v>0</v>
      </c>
      <c r="AA1007" s="5">
        <f t="shared" si="1666"/>
        <v>0</v>
      </c>
      <c r="AB1007" s="5">
        <f t="shared" si="1666"/>
        <v>0</v>
      </c>
      <c r="AC1007" s="56"/>
      <c r="AD1007" s="23"/>
    </row>
    <row r="1008" spans="1:30" s="14" customFormat="1">
      <c r="A1008" s="78" t="s">
        <v>131</v>
      </c>
      <c r="B1008" s="173">
        <v>1559482</v>
      </c>
      <c r="C1008" s="134">
        <f>ROUND(B1008/12,2)</f>
        <v>129956.83</v>
      </c>
      <c r="D1008" s="16">
        <v>0.65229999999999999</v>
      </c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>
        <v>0.25869999999999999</v>
      </c>
      <c r="R1008" s="16"/>
      <c r="S1008" s="16">
        <v>2.5499999999999998E-2</v>
      </c>
      <c r="T1008" s="16"/>
      <c r="U1008" s="16"/>
      <c r="V1008" s="16"/>
      <c r="W1008" s="16"/>
      <c r="X1008" s="16">
        <v>6.3500000000000001E-2</v>
      </c>
      <c r="Y1008" s="16"/>
      <c r="Z1008" s="16"/>
      <c r="AA1008" s="16"/>
      <c r="AB1008" s="16"/>
      <c r="AC1008" s="56"/>
      <c r="AD1008" s="23"/>
    </row>
    <row r="1009" spans="1:30" s="14" customFormat="1">
      <c r="A1009" s="79"/>
      <c r="B1009" s="9"/>
      <c r="C1009" s="134"/>
      <c r="D1009" s="5">
        <f t="shared" ref="D1009" si="1667">$C1008*D1008</f>
        <v>84770.840209000002</v>
      </c>
      <c r="E1009" s="5">
        <f t="shared" ref="E1009" si="1668">$C1008*E1008</f>
        <v>0</v>
      </c>
      <c r="F1009" s="5">
        <f t="shared" ref="F1009:AB1009" si="1669">$C1008*F1008</f>
        <v>0</v>
      </c>
      <c r="G1009" s="5">
        <f t="shared" si="1669"/>
        <v>0</v>
      </c>
      <c r="H1009" s="5">
        <f t="shared" si="1669"/>
        <v>0</v>
      </c>
      <c r="I1009" s="5">
        <f t="shared" si="1669"/>
        <v>0</v>
      </c>
      <c r="J1009" s="5">
        <f t="shared" si="1669"/>
        <v>0</v>
      </c>
      <c r="K1009" s="5">
        <f t="shared" si="1669"/>
        <v>0</v>
      </c>
      <c r="L1009" s="5">
        <f t="shared" si="1669"/>
        <v>0</v>
      </c>
      <c r="M1009" s="5">
        <f t="shared" si="1669"/>
        <v>0</v>
      </c>
      <c r="N1009" s="5">
        <f t="shared" si="1669"/>
        <v>0</v>
      </c>
      <c r="O1009" s="5">
        <f t="shared" si="1669"/>
        <v>0</v>
      </c>
      <c r="P1009" s="5">
        <f t="shared" si="1669"/>
        <v>0</v>
      </c>
      <c r="Q1009" s="5">
        <f t="shared" si="1669"/>
        <v>33619.831920999997</v>
      </c>
      <c r="R1009" s="5">
        <f t="shared" si="1669"/>
        <v>0</v>
      </c>
      <c r="S1009" s="5">
        <f t="shared" si="1669"/>
        <v>3313.8991649999998</v>
      </c>
      <c r="T1009" s="5">
        <f t="shared" si="1669"/>
        <v>0</v>
      </c>
      <c r="U1009" s="5">
        <f t="shared" si="1669"/>
        <v>0</v>
      </c>
      <c r="V1009" s="5">
        <f t="shared" si="1669"/>
        <v>0</v>
      </c>
      <c r="W1009" s="5">
        <f t="shared" si="1669"/>
        <v>0</v>
      </c>
      <c r="X1009" s="5">
        <f t="shared" si="1669"/>
        <v>8252.2587050000002</v>
      </c>
      <c r="Y1009" s="5">
        <f t="shared" si="1669"/>
        <v>0</v>
      </c>
      <c r="Z1009" s="5">
        <f t="shared" si="1669"/>
        <v>0</v>
      </c>
      <c r="AA1009" s="5">
        <f t="shared" si="1669"/>
        <v>0</v>
      </c>
      <c r="AB1009" s="5">
        <f t="shared" si="1669"/>
        <v>0</v>
      </c>
      <c r="AC1009" s="56"/>
      <c r="AD1009" s="23"/>
    </row>
    <row r="1010" spans="1:30" s="14" customFormat="1">
      <c r="A1010" s="78" t="s">
        <v>235</v>
      </c>
      <c r="B1010" s="173">
        <v>405762</v>
      </c>
      <c r="C1010" s="134">
        <f t="shared" si="1649"/>
        <v>33813.5</v>
      </c>
      <c r="D1010" s="51"/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>
        <v>7.9000000000000008E-3</v>
      </c>
      <c r="Q1010" s="51">
        <v>0.12820000000000001</v>
      </c>
      <c r="R1010" s="51"/>
      <c r="S1010" s="51">
        <v>1.18E-2</v>
      </c>
      <c r="T1010" s="51">
        <v>0.51080000000000003</v>
      </c>
      <c r="U1010" s="51"/>
      <c r="V1010" s="51">
        <v>5.7000000000000002E-3</v>
      </c>
      <c r="W1010" s="51"/>
      <c r="X1010" s="51">
        <v>0.31459999999999999</v>
      </c>
      <c r="Y1010" s="51">
        <v>1.2500000000000001E-2</v>
      </c>
      <c r="Z1010" s="51">
        <v>8.5000000000000006E-3</v>
      </c>
      <c r="AA1010" s="51">
        <v>0</v>
      </c>
      <c r="AB1010" s="51">
        <v>0</v>
      </c>
      <c r="AC1010" s="56"/>
      <c r="AD1010" s="23"/>
    </row>
    <row r="1011" spans="1:30" s="14" customFormat="1">
      <c r="A1011" s="79"/>
      <c r="B1011" s="9"/>
      <c r="C1011" s="134"/>
      <c r="D1011" s="36">
        <f t="shared" ref="D1011" si="1670">$C1010*D1010</f>
        <v>0</v>
      </c>
      <c r="E1011" s="36">
        <f t="shared" ref="E1011" si="1671">$C1010*E1010</f>
        <v>0</v>
      </c>
      <c r="F1011" s="36">
        <f t="shared" ref="F1011:AB1011" si="1672">$C1010*F1010</f>
        <v>0</v>
      </c>
      <c r="G1011" s="36">
        <f t="shared" si="1672"/>
        <v>0</v>
      </c>
      <c r="H1011" s="36">
        <f t="shared" si="1672"/>
        <v>0</v>
      </c>
      <c r="I1011" s="36">
        <f t="shared" si="1672"/>
        <v>0</v>
      </c>
      <c r="J1011" s="36">
        <f t="shared" si="1672"/>
        <v>0</v>
      </c>
      <c r="K1011" s="36">
        <f t="shared" si="1672"/>
        <v>0</v>
      </c>
      <c r="L1011" s="36">
        <f t="shared" si="1672"/>
        <v>0</v>
      </c>
      <c r="M1011" s="36">
        <f t="shared" si="1672"/>
        <v>0</v>
      </c>
      <c r="N1011" s="36">
        <f t="shared" si="1672"/>
        <v>0</v>
      </c>
      <c r="O1011" s="36">
        <f t="shared" si="1672"/>
        <v>0</v>
      </c>
      <c r="P1011" s="36">
        <f t="shared" si="1672"/>
        <v>267.12665000000004</v>
      </c>
      <c r="Q1011" s="36">
        <f t="shared" si="1672"/>
        <v>4334.8906999999999</v>
      </c>
      <c r="R1011" s="36">
        <f t="shared" si="1672"/>
        <v>0</v>
      </c>
      <c r="S1011" s="36">
        <f t="shared" si="1672"/>
        <v>398.99930000000001</v>
      </c>
      <c r="T1011" s="36">
        <f t="shared" si="1672"/>
        <v>17271.935799999999</v>
      </c>
      <c r="U1011" s="36">
        <f t="shared" si="1672"/>
        <v>0</v>
      </c>
      <c r="V1011" s="36">
        <f t="shared" si="1672"/>
        <v>192.73695000000001</v>
      </c>
      <c r="W1011" s="36">
        <f t="shared" si="1672"/>
        <v>0</v>
      </c>
      <c r="X1011" s="36">
        <f t="shared" si="1672"/>
        <v>10637.7271</v>
      </c>
      <c r="Y1011" s="36">
        <f t="shared" si="1672"/>
        <v>422.66875000000005</v>
      </c>
      <c r="Z1011" s="36">
        <f t="shared" si="1672"/>
        <v>287.41475000000003</v>
      </c>
      <c r="AA1011" s="36">
        <f t="shared" si="1672"/>
        <v>0</v>
      </c>
      <c r="AB1011" s="36">
        <f t="shared" si="1672"/>
        <v>0</v>
      </c>
      <c r="AC1011" s="56"/>
      <c r="AD1011" s="23"/>
    </row>
    <row r="1012" spans="1:30" s="14" customFormat="1">
      <c r="A1012" s="78" t="s">
        <v>287</v>
      </c>
      <c r="B1012" s="173">
        <v>1260794</v>
      </c>
      <c r="C1012" s="134">
        <f>ROUND(B1012/12,2)</f>
        <v>105066.17</v>
      </c>
      <c r="D1012" s="51"/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>
        <v>7.9000000000000008E-3</v>
      </c>
      <c r="Q1012" s="51">
        <v>0.12820000000000001</v>
      </c>
      <c r="R1012" s="51"/>
      <c r="S1012" s="51">
        <v>1.18E-2</v>
      </c>
      <c r="T1012" s="51">
        <v>0.51080000000000003</v>
      </c>
      <c r="U1012" s="51"/>
      <c r="V1012" s="51">
        <v>5.7000000000000002E-3</v>
      </c>
      <c r="W1012" s="51"/>
      <c r="X1012" s="51">
        <v>0.31459999999999999</v>
      </c>
      <c r="Y1012" s="51">
        <v>1.2500000000000001E-2</v>
      </c>
      <c r="Z1012" s="51">
        <v>8.5000000000000006E-3</v>
      </c>
      <c r="AA1012" s="51">
        <v>0</v>
      </c>
      <c r="AB1012" s="51">
        <v>0</v>
      </c>
      <c r="AC1012" s="56"/>
      <c r="AD1012" s="23"/>
    </row>
    <row r="1013" spans="1:30" s="14" customFormat="1">
      <c r="A1013" s="79"/>
      <c r="B1013" s="9"/>
      <c r="C1013" s="134"/>
      <c r="D1013" s="36">
        <f t="shared" ref="D1013" si="1673">$C1012*D1012</f>
        <v>0</v>
      </c>
      <c r="E1013" s="36">
        <f t="shared" ref="E1013" si="1674">$C1012*E1012</f>
        <v>0</v>
      </c>
      <c r="F1013" s="36">
        <f t="shared" ref="F1013:AB1013" si="1675">$C1012*F1012</f>
        <v>0</v>
      </c>
      <c r="G1013" s="36">
        <f t="shared" si="1675"/>
        <v>0</v>
      </c>
      <c r="H1013" s="36">
        <f t="shared" si="1675"/>
        <v>0</v>
      </c>
      <c r="I1013" s="36">
        <f t="shared" si="1675"/>
        <v>0</v>
      </c>
      <c r="J1013" s="36">
        <f t="shared" si="1675"/>
        <v>0</v>
      </c>
      <c r="K1013" s="36">
        <f t="shared" si="1675"/>
        <v>0</v>
      </c>
      <c r="L1013" s="36">
        <f t="shared" si="1675"/>
        <v>0</v>
      </c>
      <c r="M1013" s="36">
        <f t="shared" si="1675"/>
        <v>0</v>
      </c>
      <c r="N1013" s="36">
        <f t="shared" si="1675"/>
        <v>0</v>
      </c>
      <c r="O1013" s="36">
        <f t="shared" si="1675"/>
        <v>0</v>
      </c>
      <c r="P1013" s="36">
        <f t="shared" si="1675"/>
        <v>830.0227430000001</v>
      </c>
      <c r="Q1013" s="36">
        <f t="shared" si="1675"/>
        <v>13469.482994</v>
      </c>
      <c r="R1013" s="36">
        <f t="shared" si="1675"/>
        <v>0</v>
      </c>
      <c r="S1013" s="36">
        <f t="shared" si="1675"/>
        <v>1239.780806</v>
      </c>
      <c r="T1013" s="36">
        <f t="shared" si="1675"/>
        <v>53667.799636000003</v>
      </c>
      <c r="U1013" s="36">
        <f t="shared" si="1675"/>
        <v>0</v>
      </c>
      <c r="V1013" s="36">
        <f t="shared" si="1675"/>
        <v>598.87716899999998</v>
      </c>
      <c r="W1013" s="36">
        <f t="shared" si="1675"/>
        <v>0</v>
      </c>
      <c r="X1013" s="36">
        <f t="shared" si="1675"/>
        <v>33053.817082000001</v>
      </c>
      <c r="Y1013" s="36">
        <f t="shared" si="1675"/>
        <v>1313.327125</v>
      </c>
      <c r="Z1013" s="36">
        <f t="shared" si="1675"/>
        <v>893.06244500000003</v>
      </c>
      <c r="AA1013" s="36">
        <f t="shared" si="1675"/>
        <v>0</v>
      </c>
      <c r="AB1013" s="36">
        <f t="shared" si="1675"/>
        <v>0</v>
      </c>
      <c r="AC1013" s="56"/>
      <c r="AD1013" s="23"/>
    </row>
    <row r="1014" spans="1:30" s="14" customFormat="1">
      <c r="A1014" s="78" t="s">
        <v>281</v>
      </c>
      <c r="B1014" s="173">
        <v>1506062</v>
      </c>
      <c r="C1014" s="134">
        <f t="shared" si="1649"/>
        <v>125505.17</v>
      </c>
      <c r="D1014" s="51">
        <v>0.88829999999999998</v>
      </c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>
        <v>2E-3</v>
      </c>
      <c r="Q1014" s="51">
        <v>4.7399999999999998E-2</v>
      </c>
      <c r="R1014" s="51"/>
      <c r="S1014" s="51"/>
      <c r="T1014" s="51"/>
      <c r="U1014" s="51"/>
      <c r="V1014" s="51"/>
      <c r="W1014" s="51"/>
      <c r="X1014" s="51">
        <v>5.7799999999999997E-2</v>
      </c>
      <c r="Y1014" s="51">
        <v>2.3E-3</v>
      </c>
      <c r="Z1014" s="51">
        <v>2.2000000000000001E-3</v>
      </c>
      <c r="AA1014" s="51">
        <v>0</v>
      </c>
      <c r="AB1014" s="51">
        <v>0</v>
      </c>
      <c r="AC1014" s="56"/>
      <c r="AD1014" s="23"/>
    </row>
    <row r="1015" spans="1:30" s="14" customFormat="1">
      <c r="A1015" s="79"/>
      <c r="B1015" s="9"/>
      <c r="C1015" s="134"/>
      <c r="D1015" s="36">
        <f t="shared" ref="D1015" si="1676">$C1014*D1014</f>
        <v>111486.24251099999</v>
      </c>
      <c r="E1015" s="36">
        <f t="shared" ref="E1015" si="1677">$C1014*E1014</f>
        <v>0</v>
      </c>
      <c r="F1015" s="36">
        <f t="shared" ref="F1015:AB1015" si="1678">$C1014*F1014</f>
        <v>0</v>
      </c>
      <c r="G1015" s="36">
        <f t="shared" si="1678"/>
        <v>0</v>
      </c>
      <c r="H1015" s="36">
        <f t="shared" si="1678"/>
        <v>0</v>
      </c>
      <c r="I1015" s="36">
        <f t="shared" si="1678"/>
        <v>0</v>
      </c>
      <c r="J1015" s="36">
        <f t="shared" si="1678"/>
        <v>0</v>
      </c>
      <c r="K1015" s="36">
        <f t="shared" si="1678"/>
        <v>0</v>
      </c>
      <c r="L1015" s="36">
        <f t="shared" si="1678"/>
        <v>0</v>
      </c>
      <c r="M1015" s="36">
        <f t="shared" si="1678"/>
        <v>0</v>
      </c>
      <c r="N1015" s="36">
        <f t="shared" si="1678"/>
        <v>0</v>
      </c>
      <c r="O1015" s="36">
        <f t="shared" si="1678"/>
        <v>0</v>
      </c>
      <c r="P1015" s="36">
        <f t="shared" si="1678"/>
        <v>251.01034000000001</v>
      </c>
      <c r="Q1015" s="36">
        <f t="shared" si="1678"/>
        <v>5948.9450579999993</v>
      </c>
      <c r="R1015" s="36">
        <f t="shared" si="1678"/>
        <v>0</v>
      </c>
      <c r="S1015" s="36">
        <f t="shared" si="1678"/>
        <v>0</v>
      </c>
      <c r="T1015" s="36">
        <f t="shared" si="1678"/>
        <v>0</v>
      </c>
      <c r="U1015" s="36">
        <f t="shared" si="1678"/>
        <v>0</v>
      </c>
      <c r="V1015" s="36">
        <f t="shared" si="1678"/>
        <v>0</v>
      </c>
      <c r="W1015" s="36">
        <f t="shared" si="1678"/>
        <v>0</v>
      </c>
      <c r="X1015" s="36">
        <f t="shared" si="1678"/>
        <v>7254.1988259999998</v>
      </c>
      <c r="Y1015" s="36">
        <f t="shared" si="1678"/>
        <v>288.66189099999997</v>
      </c>
      <c r="Z1015" s="36">
        <f t="shared" si="1678"/>
        <v>276.11137400000001</v>
      </c>
      <c r="AA1015" s="36">
        <f t="shared" si="1678"/>
        <v>0</v>
      </c>
      <c r="AB1015" s="36">
        <f t="shared" si="1678"/>
        <v>0</v>
      </c>
      <c r="AC1015" s="56"/>
      <c r="AD1015" s="23"/>
    </row>
    <row r="1016" spans="1:30" s="14" customFormat="1">
      <c r="A1016" s="78" t="s">
        <v>514</v>
      </c>
      <c r="B1016" s="173">
        <v>1335422</v>
      </c>
      <c r="C1016" s="134">
        <f t="shared" si="1649"/>
        <v>111285.17</v>
      </c>
      <c r="D1016" s="16">
        <v>0.65229999999999999</v>
      </c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>
        <v>0.25869999999999999</v>
      </c>
      <c r="R1016" s="16"/>
      <c r="S1016" s="16">
        <v>2.5499999999999998E-2</v>
      </c>
      <c r="T1016" s="16"/>
      <c r="U1016" s="16"/>
      <c r="V1016" s="16"/>
      <c r="W1016" s="16"/>
      <c r="X1016" s="16">
        <v>6.3500000000000001E-2</v>
      </c>
      <c r="Y1016" s="16"/>
      <c r="Z1016" s="16"/>
      <c r="AA1016" s="16"/>
      <c r="AB1016" s="16"/>
      <c r="AC1016" s="56"/>
      <c r="AD1016" s="23"/>
    </row>
    <row r="1017" spans="1:30" s="14" customFormat="1">
      <c r="A1017" s="79"/>
      <c r="B1017" s="9"/>
      <c r="C1017" s="134"/>
      <c r="D1017" s="5">
        <f t="shared" ref="D1017" si="1679">$C1016*D1016</f>
        <v>72591.316391</v>
      </c>
      <c r="E1017" s="5">
        <f t="shared" ref="E1017" si="1680">$C1016*E1016</f>
        <v>0</v>
      </c>
      <c r="F1017" s="5">
        <f t="shared" ref="F1017:AB1017" si="1681">$C1016*F1016</f>
        <v>0</v>
      </c>
      <c r="G1017" s="5">
        <f t="shared" si="1681"/>
        <v>0</v>
      </c>
      <c r="H1017" s="5">
        <f t="shared" si="1681"/>
        <v>0</v>
      </c>
      <c r="I1017" s="5">
        <f t="shared" si="1681"/>
        <v>0</v>
      </c>
      <c r="J1017" s="5">
        <f t="shared" si="1681"/>
        <v>0</v>
      </c>
      <c r="K1017" s="5">
        <f t="shared" si="1681"/>
        <v>0</v>
      </c>
      <c r="L1017" s="5">
        <f t="shared" si="1681"/>
        <v>0</v>
      </c>
      <c r="M1017" s="5">
        <f t="shared" si="1681"/>
        <v>0</v>
      </c>
      <c r="N1017" s="5">
        <f t="shared" si="1681"/>
        <v>0</v>
      </c>
      <c r="O1017" s="5">
        <f t="shared" si="1681"/>
        <v>0</v>
      </c>
      <c r="P1017" s="5">
        <f t="shared" si="1681"/>
        <v>0</v>
      </c>
      <c r="Q1017" s="5">
        <f t="shared" si="1681"/>
        <v>28789.473478999997</v>
      </c>
      <c r="R1017" s="5">
        <f t="shared" si="1681"/>
        <v>0</v>
      </c>
      <c r="S1017" s="5">
        <f t="shared" si="1681"/>
        <v>2837.7718349999996</v>
      </c>
      <c r="T1017" s="5">
        <f t="shared" si="1681"/>
        <v>0</v>
      </c>
      <c r="U1017" s="5">
        <f t="shared" si="1681"/>
        <v>0</v>
      </c>
      <c r="V1017" s="5">
        <f t="shared" si="1681"/>
        <v>0</v>
      </c>
      <c r="W1017" s="5">
        <f t="shared" si="1681"/>
        <v>0</v>
      </c>
      <c r="X1017" s="5">
        <f t="shared" si="1681"/>
        <v>7066.608295</v>
      </c>
      <c r="Y1017" s="5">
        <f t="shared" si="1681"/>
        <v>0</v>
      </c>
      <c r="Z1017" s="5">
        <f t="shared" si="1681"/>
        <v>0</v>
      </c>
      <c r="AA1017" s="5">
        <f t="shared" si="1681"/>
        <v>0</v>
      </c>
      <c r="AB1017" s="5">
        <f t="shared" si="1681"/>
        <v>0</v>
      </c>
      <c r="AC1017" s="56"/>
      <c r="AD1017" s="23"/>
    </row>
    <row r="1018" spans="1:30" s="14" customFormat="1">
      <c r="A1018" s="78" t="s">
        <v>515</v>
      </c>
      <c r="B1018" s="173">
        <v>5711</v>
      </c>
      <c r="C1018" s="134">
        <f t="shared" si="1649"/>
        <v>475.92</v>
      </c>
      <c r="D1018" s="16">
        <v>0.65229999999999999</v>
      </c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>
        <v>0.25869999999999999</v>
      </c>
      <c r="R1018" s="16"/>
      <c r="S1018" s="16">
        <v>2.5499999999999998E-2</v>
      </c>
      <c r="T1018" s="16"/>
      <c r="U1018" s="16"/>
      <c r="V1018" s="16"/>
      <c r="W1018" s="16"/>
      <c r="X1018" s="16">
        <v>6.3500000000000001E-2</v>
      </c>
      <c r="Y1018" s="16"/>
      <c r="Z1018" s="16"/>
      <c r="AA1018" s="16"/>
      <c r="AB1018" s="16"/>
      <c r="AC1018" s="56"/>
      <c r="AD1018" s="23"/>
    </row>
    <row r="1019" spans="1:30" s="14" customFormat="1">
      <c r="A1019" s="79"/>
      <c r="B1019" s="9"/>
      <c r="C1019" s="133"/>
      <c r="D1019" s="5">
        <f t="shared" ref="D1019" si="1682">$C1018*D1018</f>
        <v>310.44261599999999</v>
      </c>
      <c r="E1019" s="5">
        <f t="shared" ref="E1019" si="1683">$C1018*E1018</f>
        <v>0</v>
      </c>
      <c r="F1019" s="5">
        <f t="shared" ref="F1019:AB1019" si="1684">$C1018*F1018</f>
        <v>0</v>
      </c>
      <c r="G1019" s="5">
        <f t="shared" si="1684"/>
        <v>0</v>
      </c>
      <c r="H1019" s="5">
        <f t="shared" si="1684"/>
        <v>0</v>
      </c>
      <c r="I1019" s="5">
        <f t="shared" si="1684"/>
        <v>0</v>
      </c>
      <c r="J1019" s="5">
        <f t="shared" si="1684"/>
        <v>0</v>
      </c>
      <c r="K1019" s="5">
        <f t="shared" si="1684"/>
        <v>0</v>
      </c>
      <c r="L1019" s="5">
        <f t="shared" si="1684"/>
        <v>0</v>
      </c>
      <c r="M1019" s="5">
        <f t="shared" si="1684"/>
        <v>0</v>
      </c>
      <c r="N1019" s="5">
        <f t="shared" si="1684"/>
        <v>0</v>
      </c>
      <c r="O1019" s="5">
        <f t="shared" si="1684"/>
        <v>0</v>
      </c>
      <c r="P1019" s="5">
        <f t="shared" si="1684"/>
        <v>0</v>
      </c>
      <c r="Q1019" s="5">
        <f t="shared" si="1684"/>
        <v>123.120504</v>
      </c>
      <c r="R1019" s="5">
        <f t="shared" si="1684"/>
        <v>0</v>
      </c>
      <c r="S1019" s="5">
        <f t="shared" si="1684"/>
        <v>12.135959999999999</v>
      </c>
      <c r="T1019" s="5">
        <f t="shared" si="1684"/>
        <v>0</v>
      </c>
      <c r="U1019" s="5">
        <f t="shared" si="1684"/>
        <v>0</v>
      </c>
      <c r="V1019" s="5">
        <f t="shared" si="1684"/>
        <v>0</v>
      </c>
      <c r="W1019" s="5">
        <f t="shared" si="1684"/>
        <v>0</v>
      </c>
      <c r="X1019" s="5">
        <f t="shared" si="1684"/>
        <v>30.220920000000003</v>
      </c>
      <c r="Y1019" s="5">
        <f t="shared" si="1684"/>
        <v>0</v>
      </c>
      <c r="Z1019" s="5">
        <f t="shared" si="1684"/>
        <v>0</v>
      </c>
      <c r="AA1019" s="5">
        <f t="shared" si="1684"/>
        <v>0</v>
      </c>
      <c r="AB1019" s="5">
        <f t="shared" si="1684"/>
        <v>0</v>
      </c>
      <c r="AC1019" s="56"/>
      <c r="AD1019" s="23"/>
    </row>
    <row r="1020" spans="1:30" s="14" customFormat="1">
      <c r="A1020" s="13" t="s">
        <v>50</v>
      </c>
      <c r="B1020" s="6">
        <f>SUM(B998:B1019)</f>
        <v>10430131</v>
      </c>
      <c r="C1020" s="138">
        <f>SUM(C998:C1019)</f>
        <v>869177.6100000001</v>
      </c>
      <c r="D1020" s="6">
        <f>D999+D1001+D1003+D1005+D1007+D1009+D1011+D1013+D1015+D1017+D1019</f>
        <v>502431.15512599994</v>
      </c>
      <c r="E1020" s="6">
        <f t="shared" ref="E1020:AB1020" si="1685">E999+E1001+E1003+E1005+E1007+E1009+E1011+E1013+E1015+E1017+E1019</f>
        <v>13004.126851000001</v>
      </c>
      <c r="F1020" s="6">
        <f t="shared" si="1685"/>
        <v>5367.5057570000008</v>
      </c>
      <c r="G1020" s="6">
        <f t="shared" si="1685"/>
        <v>6944.0397060000005</v>
      </c>
      <c r="H1020" s="6">
        <f t="shared" si="1685"/>
        <v>3608.7135480000006</v>
      </c>
      <c r="I1020" s="6">
        <f t="shared" si="1685"/>
        <v>11363.802511000002</v>
      </c>
      <c r="J1020" s="6">
        <f t="shared" si="1685"/>
        <v>1859.0342520000002</v>
      </c>
      <c r="K1020" s="6">
        <f t="shared" si="1685"/>
        <v>2843.2288560000002</v>
      </c>
      <c r="L1020" s="6">
        <f t="shared" si="1685"/>
        <v>1476.2919059999999</v>
      </c>
      <c r="M1020" s="6">
        <f t="shared" si="1685"/>
        <v>2305.5669889999999</v>
      </c>
      <c r="N1020" s="6">
        <f t="shared" si="1685"/>
        <v>13532.675805000001</v>
      </c>
      <c r="O1020" s="6">
        <f t="shared" si="1685"/>
        <v>2059.5183379999999</v>
      </c>
      <c r="P1020" s="6">
        <f t="shared" si="1685"/>
        <v>1348.1597330000002</v>
      </c>
      <c r="Q1020" s="6">
        <f t="shared" si="1685"/>
        <v>116787.17023599999</v>
      </c>
      <c r="R1020" s="6">
        <f t="shared" si="1685"/>
        <v>1649.4372530000003</v>
      </c>
      <c r="S1020" s="6">
        <f t="shared" si="1685"/>
        <v>10743.435978999998</v>
      </c>
      <c r="T1020" s="6">
        <f t="shared" si="1685"/>
        <v>75532.643588000006</v>
      </c>
      <c r="U1020" s="6">
        <f t="shared" si="1685"/>
        <v>1594.7597750000002</v>
      </c>
      <c r="V1020" s="6">
        <f t="shared" si="1685"/>
        <v>4090.4886250000004</v>
      </c>
      <c r="W1020" s="6">
        <f t="shared" si="1685"/>
        <v>4419.7628050000003</v>
      </c>
      <c r="X1020" s="6">
        <f t="shared" si="1685"/>
        <v>82210.991229000007</v>
      </c>
      <c r="Y1020" s="6">
        <f t="shared" si="1685"/>
        <v>2376.7028319999999</v>
      </c>
      <c r="Z1020" s="6">
        <f t="shared" si="1685"/>
        <v>1564.6079090000001</v>
      </c>
      <c r="AA1020" s="6">
        <f t="shared" si="1685"/>
        <v>63.790391</v>
      </c>
      <c r="AB1020" s="6">
        <f t="shared" si="1685"/>
        <v>0</v>
      </c>
      <c r="AC1020" s="56"/>
      <c r="AD1020" s="23"/>
    </row>
    <row r="1021" spans="1:30" s="14" customFormat="1">
      <c r="A1021" s="69"/>
      <c r="B1021" s="23"/>
      <c r="C1021" s="159"/>
      <c r="AC1021" s="56"/>
      <c r="AD1021" s="23"/>
    </row>
    <row r="1022" spans="1:30" s="14" customFormat="1">
      <c r="A1022" s="69"/>
      <c r="C1022" s="159"/>
      <c r="AC1022" s="56"/>
      <c r="AD1022" s="23"/>
    </row>
    <row r="1023" spans="1:30" s="14" customFormat="1" ht="13.5" thickBot="1">
      <c r="A1023" s="66" t="s">
        <v>132</v>
      </c>
      <c r="B1023" s="65"/>
      <c r="C1023" s="157"/>
      <c r="D1023" s="65"/>
      <c r="E1023" s="65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56"/>
      <c r="AD1023" s="23"/>
    </row>
    <row r="1024" spans="1:30" s="14" customFormat="1" ht="13.5" thickBot="1">
      <c r="A1024" s="93" t="s">
        <v>1</v>
      </c>
      <c r="B1024" s="94" t="s">
        <v>2</v>
      </c>
      <c r="C1024" s="129" t="s">
        <v>3</v>
      </c>
      <c r="D1024" s="219" t="s">
        <v>4</v>
      </c>
      <c r="E1024" s="220"/>
      <c r="F1024" s="220"/>
      <c r="G1024" s="220"/>
      <c r="H1024" s="220"/>
      <c r="I1024" s="220"/>
      <c r="J1024" s="220"/>
      <c r="K1024" s="220"/>
      <c r="L1024" s="220"/>
      <c r="M1024" s="220"/>
      <c r="N1024" s="220"/>
      <c r="O1024" s="220"/>
      <c r="P1024" s="220"/>
      <c r="Q1024" s="220"/>
      <c r="R1024" s="220"/>
      <c r="S1024" s="220"/>
      <c r="T1024" s="220"/>
      <c r="U1024" s="220"/>
      <c r="V1024" s="220"/>
      <c r="W1024" s="220"/>
      <c r="X1024" s="220"/>
      <c r="Y1024" s="220"/>
      <c r="Z1024" s="103"/>
      <c r="AA1024" s="103"/>
      <c r="AB1024" s="103"/>
      <c r="AC1024" s="56"/>
      <c r="AD1024" s="23"/>
    </row>
    <row r="1025" spans="1:30" s="14" customFormat="1">
      <c r="A1025" s="95" t="s">
        <v>5</v>
      </c>
      <c r="B1025" s="96" t="s">
        <v>6</v>
      </c>
      <c r="C1025" s="130" t="s">
        <v>6</v>
      </c>
      <c r="D1025" s="97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9"/>
      <c r="Z1025" s="96" t="s">
        <v>7</v>
      </c>
      <c r="AA1025" s="96"/>
      <c r="AB1025" s="96"/>
      <c r="AC1025" s="56"/>
      <c r="AD1025" s="23"/>
    </row>
    <row r="1026" spans="1:30" s="14" customFormat="1">
      <c r="A1026" s="95" t="s">
        <v>8</v>
      </c>
      <c r="B1026" s="96" t="s">
        <v>9</v>
      </c>
      <c r="C1026" s="130" t="s">
        <v>9</v>
      </c>
      <c r="D1026" s="100" t="s">
        <v>10</v>
      </c>
      <c r="E1026" s="96" t="s">
        <v>11</v>
      </c>
      <c r="F1026" s="96" t="s">
        <v>12</v>
      </c>
      <c r="G1026" s="96" t="s">
        <v>13</v>
      </c>
      <c r="H1026" s="96" t="s">
        <v>14</v>
      </c>
      <c r="I1026" s="96" t="s">
        <v>15</v>
      </c>
      <c r="J1026" s="96" t="s">
        <v>16</v>
      </c>
      <c r="K1026" s="96" t="s">
        <v>17</v>
      </c>
      <c r="L1026" s="96" t="s">
        <v>18</v>
      </c>
      <c r="M1026" s="96" t="s">
        <v>19</v>
      </c>
      <c r="N1026" s="96" t="s">
        <v>20</v>
      </c>
      <c r="O1026" s="96" t="s">
        <v>169</v>
      </c>
      <c r="P1026" s="96" t="s">
        <v>21</v>
      </c>
      <c r="Q1026" s="96" t="s">
        <v>22</v>
      </c>
      <c r="R1026" s="96" t="s">
        <v>23</v>
      </c>
      <c r="S1026" s="96" t="s">
        <v>24</v>
      </c>
      <c r="T1026" s="96" t="s">
        <v>25</v>
      </c>
      <c r="U1026" s="96" t="s">
        <v>26</v>
      </c>
      <c r="V1026" s="96" t="s">
        <v>27</v>
      </c>
      <c r="W1026" s="96" t="s">
        <v>28</v>
      </c>
      <c r="X1026" s="96" t="s">
        <v>29</v>
      </c>
      <c r="Y1026" s="96" t="s">
        <v>30</v>
      </c>
      <c r="Z1026" s="96" t="s">
        <v>31</v>
      </c>
      <c r="AA1026" s="96" t="s">
        <v>484</v>
      </c>
      <c r="AB1026" s="96" t="s">
        <v>467</v>
      </c>
      <c r="AC1026" s="56"/>
      <c r="AD1026" s="23"/>
    </row>
    <row r="1027" spans="1:30" s="14" customFormat="1">
      <c r="A1027" s="95"/>
      <c r="B1027" s="96"/>
      <c r="C1027" s="130" t="s">
        <v>678</v>
      </c>
      <c r="D1027" s="101"/>
      <c r="E1027" s="102"/>
      <c r="F1027" s="102"/>
      <c r="G1027" s="102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56"/>
      <c r="AD1027" s="23"/>
    </row>
    <row r="1028" spans="1:30" s="14" customFormat="1">
      <c r="A1028" s="78" t="s">
        <v>133</v>
      </c>
      <c r="B1028" s="173">
        <v>1379327</v>
      </c>
      <c r="C1028" s="134">
        <f>ROUND(B1028/12,2)</f>
        <v>114943.92</v>
      </c>
      <c r="D1028" s="4"/>
      <c r="E1028" s="4"/>
      <c r="F1028" s="4"/>
      <c r="G1028" s="4"/>
      <c r="H1028" s="4"/>
      <c r="I1028" s="4"/>
      <c r="J1028" s="4"/>
      <c r="K1028" s="4"/>
      <c r="L1028" s="4"/>
      <c r="M1028" s="4">
        <v>0.84499999999999997</v>
      </c>
      <c r="N1028" s="4"/>
      <c r="O1028" s="4"/>
      <c r="P1028" s="4"/>
      <c r="Q1028" s="4"/>
      <c r="R1028" s="4"/>
      <c r="S1028" s="4"/>
      <c r="T1028" s="4">
        <v>0.155</v>
      </c>
      <c r="U1028" s="4"/>
      <c r="V1028" s="4"/>
      <c r="W1028" s="4"/>
      <c r="X1028" s="4"/>
      <c r="Y1028" s="4"/>
      <c r="Z1028" s="4"/>
      <c r="AA1028" s="4"/>
      <c r="AB1028" s="4"/>
      <c r="AC1028" s="56"/>
      <c r="AD1028" s="23"/>
    </row>
    <row r="1029" spans="1:30" s="14" customFormat="1">
      <c r="A1029" s="79"/>
      <c r="B1029" s="9"/>
      <c r="C1029" s="134"/>
      <c r="D1029" s="5">
        <f t="shared" ref="D1029" si="1686">$C1028*D1028</f>
        <v>0</v>
      </c>
      <c r="E1029" s="5">
        <f t="shared" ref="E1029" si="1687">$C1028*E1028</f>
        <v>0</v>
      </c>
      <c r="F1029" s="5">
        <f t="shared" ref="F1029:AB1029" si="1688">$C1028*F1028</f>
        <v>0</v>
      </c>
      <c r="G1029" s="5">
        <f t="shared" si="1688"/>
        <v>0</v>
      </c>
      <c r="H1029" s="5">
        <f t="shared" si="1688"/>
        <v>0</v>
      </c>
      <c r="I1029" s="5">
        <f t="shared" si="1688"/>
        <v>0</v>
      </c>
      <c r="J1029" s="5">
        <f t="shared" si="1688"/>
        <v>0</v>
      </c>
      <c r="K1029" s="5">
        <f t="shared" si="1688"/>
        <v>0</v>
      </c>
      <c r="L1029" s="5">
        <f t="shared" si="1688"/>
        <v>0</v>
      </c>
      <c r="M1029" s="5">
        <f t="shared" si="1688"/>
        <v>97127.612399999998</v>
      </c>
      <c r="N1029" s="5">
        <f t="shared" si="1688"/>
        <v>0</v>
      </c>
      <c r="O1029" s="5">
        <f t="shared" si="1688"/>
        <v>0</v>
      </c>
      <c r="P1029" s="5">
        <f t="shared" si="1688"/>
        <v>0</v>
      </c>
      <c r="Q1029" s="5">
        <f t="shared" si="1688"/>
        <v>0</v>
      </c>
      <c r="R1029" s="5">
        <f t="shared" si="1688"/>
        <v>0</v>
      </c>
      <c r="S1029" s="5">
        <f t="shared" si="1688"/>
        <v>0</v>
      </c>
      <c r="T1029" s="5">
        <f t="shared" si="1688"/>
        <v>17816.3076</v>
      </c>
      <c r="U1029" s="5">
        <f t="shared" si="1688"/>
        <v>0</v>
      </c>
      <c r="V1029" s="5">
        <f t="shared" si="1688"/>
        <v>0</v>
      </c>
      <c r="W1029" s="5">
        <f t="shared" si="1688"/>
        <v>0</v>
      </c>
      <c r="X1029" s="5">
        <f t="shared" si="1688"/>
        <v>0</v>
      </c>
      <c r="Y1029" s="5">
        <f t="shared" si="1688"/>
        <v>0</v>
      </c>
      <c r="Z1029" s="5">
        <f t="shared" si="1688"/>
        <v>0</v>
      </c>
      <c r="AA1029" s="5">
        <f t="shared" si="1688"/>
        <v>0</v>
      </c>
      <c r="AB1029" s="5">
        <f t="shared" si="1688"/>
        <v>0</v>
      </c>
      <c r="AC1029" s="56"/>
      <c r="AD1029" s="23"/>
    </row>
    <row r="1030" spans="1:30" s="14" customFormat="1">
      <c r="A1030" s="78" t="s">
        <v>134</v>
      </c>
      <c r="B1030" s="26">
        <f>21492/2</f>
        <v>10746</v>
      </c>
      <c r="C1030" s="134">
        <f t="shared" ref="C1030:C1042" si="1689">ROUND(B1030/12,2)</f>
        <v>895.5</v>
      </c>
      <c r="D1030" s="35">
        <v>1.6299999999999999E-2</v>
      </c>
      <c r="E1030" s="35">
        <v>0.14269999999999999</v>
      </c>
      <c r="F1030" s="35">
        <v>5.8900000000000001E-2</v>
      </c>
      <c r="G1030" s="35">
        <v>7.6200000000000004E-2</v>
      </c>
      <c r="H1030" s="35">
        <v>3.9600000000000003E-2</v>
      </c>
      <c r="I1030" s="35">
        <v>0.12470000000000001</v>
      </c>
      <c r="J1030" s="35">
        <v>2.0400000000000001E-2</v>
      </c>
      <c r="K1030" s="35">
        <v>3.1199999999999999E-2</v>
      </c>
      <c r="L1030" s="35">
        <v>1.6199999999999999E-2</v>
      </c>
      <c r="M1030" s="35">
        <v>2.53E-2</v>
      </c>
      <c r="N1030" s="35">
        <v>0.14849999999999999</v>
      </c>
      <c r="O1030" s="35">
        <v>2.2599999999999999E-2</v>
      </c>
      <c r="P1030" s="35">
        <v>0</v>
      </c>
      <c r="Q1030" s="35">
        <v>3.78E-2</v>
      </c>
      <c r="R1030" s="35">
        <v>1.8100000000000002E-2</v>
      </c>
      <c r="S1030" s="35">
        <v>4.1000000000000003E-3</v>
      </c>
      <c r="T1030" s="35">
        <v>5.04E-2</v>
      </c>
      <c r="U1030" s="35">
        <v>1.7500000000000002E-2</v>
      </c>
      <c r="V1030" s="35">
        <v>3.6200000000000003E-2</v>
      </c>
      <c r="W1030" s="35">
        <v>4.8500000000000001E-2</v>
      </c>
      <c r="X1030" s="35">
        <v>6.1600000000000002E-2</v>
      </c>
      <c r="Y1030" s="35">
        <v>2.5000000000000001E-3</v>
      </c>
      <c r="Z1030" s="4">
        <v>0</v>
      </c>
      <c r="AA1030" s="4">
        <v>6.9999999999999999E-4</v>
      </c>
      <c r="AB1030" s="4">
        <v>0</v>
      </c>
      <c r="AC1030" s="56"/>
      <c r="AD1030" s="23"/>
    </row>
    <row r="1031" spans="1:30" s="14" customFormat="1">
      <c r="A1031" s="79"/>
      <c r="B1031" s="27"/>
      <c r="C1031" s="134"/>
      <c r="D1031" s="5">
        <f t="shared" ref="D1031" si="1690">$C1030*D1030</f>
        <v>14.596649999999999</v>
      </c>
      <c r="E1031" s="5">
        <f t="shared" ref="E1031" si="1691">$C1030*E1030</f>
        <v>127.78784999999999</v>
      </c>
      <c r="F1031" s="5">
        <f t="shared" ref="F1031:O1031" si="1692">$C1030*F1030</f>
        <v>52.744950000000003</v>
      </c>
      <c r="G1031" s="5">
        <f t="shared" si="1692"/>
        <v>68.237099999999998</v>
      </c>
      <c r="H1031" s="5">
        <f t="shared" si="1692"/>
        <v>35.461800000000004</v>
      </c>
      <c r="I1031" s="5">
        <f t="shared" si="1692"/>
        <v>111.66885000000001</v>
      </c>
      <c r="J1031" s="5">
        <f t="shared" si="1692"/>
        <v>18.2682</v>
      </c>
      <c r="K1031" s="5">
        <f t="shared" si="1692"/>
        <v>27.939599999999999</v>
      </c>
      <c r="L1031" s="5">
        <f t="shared" si="1692"/>
        <v>14.507099999999999</v>
      </c>
      <c r="M1031" s="5">
        <f t="shared" si="1692"/>
        <v>22.65615</v>
      </c>
      <c r="N1031" s="5">
        <f t="shared" si="1692"/>
        <v>132.98175000000001</v>
      </c>
      <c r="O1031" s="5">
        <f t="shared" si="1692"/>
        <v>20.238299999999999</v>
      </c>
      <c r="P1031" s="5">
        <f t="shared" ref="P1031" si="1693">$C1030*P1030</f>
        <v>0</v>
      </c>
      <c r="Q1031" s="5">
        <f t="shared" ref="Q1031" si="1694">$C1030*Q1030</f>
        <v>33.849899999999998</v>
      </c>
      <c r="R1031" s="5">
        <f t="shared" ref="R1031:AB1031" si="1695">$C1030*R1030</f>
        <v>16.208550000000002</v>
      </c>
      <c r="S1031" s="5">
        <f t="shared" si="1695"/>
        <v>3.6715500000000003</v>
      </c>
      <c r="T1031" s="5">
        <f t="shared" si="1695"/>
        <v>45.133200000000002</v>
      </c>
      <c r="U1031" s="5">
        <f t="shared" si="1695"/>
        <v>15.671250000000002</v>
      </c>
      <c r="V1031" s="5">
        <f t="shared" si="1695"/>
        <v>32.417100000000005</v>
      </c>
      <c r="W1031" s="5">
        <f t="shared" si="1695"/>
        <v>43.431750000000001</v>
      </c>
      <c r="X1031" s="5">
        <f t="shared" si="1695"/>
        <v>55.162800000000004</v>
      </c>
      <c r="Y1031" s="5">
        <f t="shared" si="1695"/>
        <v>2.23875</v>
      </c>
      <c r="Z1031" s="5">
        <f t="shared" si="1695"/>
        <v>0</v>
      </c>
      <c r="AA1031" s="5">
        <f t="shared" si="1695"/>
        <v>0.62685000000000002</v>
      </c>
      <c r="AB1031" s="5">
        <f t="shared" si="1695"/>
        <v>0</v>
      </c>
      <c r="AC1031" s="56"/>
      <c r="AD1031" s="23"/>
    </row>
    <row r="1032" spans="1:30" s="14" customFormat="1">
      <c r="A1032" s="78" t="s">
        <v>448</v>
      </c>
      <c r="B1032" s="26">
        <f>21492/2</f>
        <v>10746</v>
      </c>
      <c r="C1032" s="134">
        <f t="shared" si="1689"/>
        <v>895.5</v>
      </c>
      <c r="D1032" s="4">
        <v>0.17530000000000001</v>
      </c>
      <c r="E1032" s="4"/>
      <c r="F1032" s="4"/>
      <c r="G1032" s="4"/>
      <c r="H1032" s="4">
        <v>1.84E-2</v>
      </c>
      <c r="I1032" s="4"/>
      <c r="J1032" s="4"/>
      <c r="K1032" s="4"/>
      <c r="L1032" s="4"/>
      <c r="M1032" s="4">
        <v>0.43459999999999999</v>
      </c>
      <c r="N1032" s="4"/>
      <c r="O1032" s="4"/>
      <c r="P1032" s="4"/>
      <c r="Q1032" s="4"/>
      <c r="R1032" s="4"/>
      <c r="S1032" s="4"/>
      <c r="T1032" s="4">
        <v>0.18790000000000001</v>
      </c>
      <c r="U1032" s="4"/>
      <c r="V1032" s="4">
        <v>1.52E-2</v>
      </c>
      <c r="W1032" s="4">
        <v>0.13730000000000001</v>
      </c>
      <c r="X1032" s="4">
        <v>3.0099999999999998E-2</v>
      </c>
      <c r="Y1032" s="4">
        <v>1.1999999999999999E-3</v>
      </c>
      <c r="Z1032" s="4"/>
      <c r="AA1032" s="4"/>
      <c r="AB1032" s="4"/>
      <c r="AC1032" s="56"/>
      <c r="AD1032" s="23"/>
    </row>
    <row r="1033" spans="1:30" s="14" customFormat="1">
      <c r="A1033" s="79"/>
      <c r="B1033" s="9"/>
      <c r="C1033" s="134"/>
      <c r="D1033" s="5">
        <f t="shared" ref="D1033" si="1696">$C1032*D1032</f>
        <v>156.98115000000001</v>
      </c>
      <c r="E1033" s="5">
        <f t="shared" ref="E1033" si="1697">$C1032*E1032</f>
        <v>0</v>
      </c>
      <c r="F1033" s="5">
        <f t="shared" ref="F1033:O1033" si="1698">$C1032*F1032</f>
        <v>0</v>
      </c>
      <c r="G1033" s="5">
        <f t="shared" si="1698"/>
        <v>0</v>
      </c>
      <c r="H1033" s="5">
        <f t="shared" si="1698"/>
        <v>16.4772</v>
      </c>
      <c r="I1033" s="5">
        <f t="shared" si="1698"/>
        <v>0</v>
      </c>
      <c r="J1033" s="5">
        <f t="shared" si="1698"/>
        <v>0</v>
      </c>
      <c r="K1033" s="5">
        <f t="shared" si="1698"/>
        <v>0</v>
      </c>
      <c r="L1033" s="5">
        <f t="shared" si="1698"/>
        <v>0</v>
      </c>
      <c r="M1033" s="5">
        <f t="shared" si="1698"/>
        <v>389.18430000000001</v>
      </c>
      <c r="N1033" s="5">
        <f t="shared" si="1698"/>
        <v>0</v>
      </c>
      <c r="O1033" s="5">
        <f t="shared" si="1698"/>
        <v>0</v>
      </c>
      <c r="P1033" s="5">
        <f t="shared" ref="P1033" si="1699">$C1032*P1032</f>
        <v>0</v>
      </c>
      <c r="Q1033" s="5">
        <f t="shared" ref="Q1033" si="1700">$C1032*Q1032</f>
        <v>0</v>
      </c>
      <c r="R1033" s="5">
        <f t="shared" ref="R1033:AB1033" si="1701">$C1032*R1032</f>
        <v>0</v>
      </c>
      <c r="S1033" s="5">
        <f t="shared" si="1701"/>
        <v>0</v>
      </c>
      <c r="T1033" s="5">
        <f t="shared" si="1701"/>
        <v>168.26445000000001</v>
      </c>
      <c r="U1033" s="5">
        <f t="shared" si="1701"/>
        <v>0</v>
      </c>
      <c r="V1033" s="5">
        <f t="shared" si="1701"/>
        <v>13.611599999999999</v>
      </c>
      <c r="W1033" s="5">
        <f t="shared" si="1701"/>
        <v>122.95215</v>
      </c>
      <c r="X1033" s="5">
        <f t="shared" si="1701"/>
        <v>26.954549999999998</v>
      </c>
      <c r="Y1033" s="5">
        <f t="shared" si="1701"/>
        <v>1.0746</v>
      </c>
      <c r="Z1033" s="5">
        <f t="shared" si="1701"/>
        <v>0</v>
      </c>
      <c r="AA1033" s="5">
        <f t="shared" si="1701"/>
        <v>0</v>
      </c>
      <c r="AB1033" s="5">
        <f t="shared" si="1701"/>
        <v>0</v>
      </c>
      <c r="AC1033" s="56"/>
      <c r="AD1033" s="23"/>
    </row>
    <row r="1034" spans="1:30" s="14" customFormat="1">
      <c r="A1034" s="78" t="s">
        <v>135</v>
      </c>
      <c r="B1034" s="26">
        <f>499144/2</f>
        <v>249572</v>
      </c>
      <c r="C1034" s="134">
        <f t="shared" si="1689"/>
        <v>20797.669999999998</v>
      </c>
      <c r="D1034" s="35">
        <v>1.6299999999999999E-2</v>
      </c>
      <c r="E1034" s="35">
        <v>0.14269999999999999</v>
      </c>
      <c r="F1034" s="35">
        <v>5.8900000000000001E-2</v>
      </c>
      <c r="G1034" s="35">
        <v>7.6200000000000004E-2</v>
      </c>
      <c r="H1034" s="35">
        <v>3.9600000000000003E-2</v>
      </c>
      <c r="I1034" s="35">
        <v>0.12470000000000001</v>
      </c>
      <c r="J1034" s="35">
        <v>2.0400000000000001E-2</v>
      </c>
      <c r="K1034" s="35">
        <v>3.1199999999999999E-2</v>
      </c>
      <c r="L1034" s="35">
        <v>1.6199999999999999E-2</v>
      </c>
      <c r="M1034" s="35">
        <v>2.53E-2</v>
      </c>
      <c r="N1034" s="35">
        <v>0.14849999999999999</v>
      </c>
      <c r="O1034" s="35">
        <v>2.2599999999999999E-2</v>
      </c>
      <c r="P1034" s="35">
        <v>0</v>
      </c>
      <c r="Q1034" s="35">
        <v>3.78E-2</v>
      </c>
      <c r="R1034" s="35">
        <v>1.8100000000000002E-2</v>
      </c>
      <c r="S1034" s="35">
        <v>4.1000000000000003E-3</v>
      </c>
      <c r="T1034" s="35">
        <v>5.04E-2</v>
      </c>
      <c r="U1034" s="35">
        <v>1.7500000000000002E-2</v>
      </c>
      <c r="V1034" s="35">
        <v>3.6200000000000003E-2</v>
      </c>
      <c r="W1034" s="35">
        <v>4.8500000000000001E-2</v>
      </c>
      <c r="X1034" s="35">
        <v>6.1600000000000002E-2</v>
      </c>
      <c r="Y1034" s="35">
        <v>2.5000000000000001E-3</v>
      </c>
      <c r="Z1034" s="4">
        <v>0</v>
      </c>
      <c r="AA1034" s="4">
        <v>6.9999999999999999E-4</v>
      </c>
      <c r="AB1034" s="4">
        <v>0</v>
      </c>
      <c r="AC1034" s="56"/>
      <c r="AD1034" s="23"/>
    </row>
    <row r="1035" spans="1:30" s="14" customFormat="1">
      <c r="A1035" s="79"/>
      <c r="B1035" s="27"/>
      <c r="C1035" s="134"/>
      <c r="D1035" s="5">
        <f t="shared" ref="D1035" si="1702">$C1034*D1034</f>
        <v>339.00202099999996</v>
      </c>
      <c r="E1035" s="5">
        <f t="shared" ref="E1035" si="1703">$C1034*E1034</f>
        <v>2967.8275089999997</v>
      </c>
      <c r="F1035" s="5">
        <f t="shared" ref="F1035:O1035" si="1704">$C1034*F1034</f>
        <v>1224.982763</v>
      </c>
      <c r="G1035" s="5">
        <f t="shared" si="1704"/>
        <v>1584.7824539999999</v>
      </c>
      <c r="H1035" s="5">
        <f t="shared" si="1704"/>
        <v>823.58773199999996</v>
      </c>
      <c r="I1035" s="5">
        <f t="shared" si="1704"/>
        <v>2593.4694489999997</v>
      </c>
      <c r="J1035" s="5">
        <f t="shared" si="1704"/>
        <v>424.272468</v>
      </c>
      <c r="K1035" s="5">
        <f t="shared" si="1704"/>
        <v>648.88730399999997</v>
      </c>
      <c r="L1035" s="5">
        <f t="shared" si="1704"/>
        <v>336.92225399999995</v>
      </c>
      <c r="M1035" s="5">
        <f t="shared" si="1704"/>
        <v>526.18105099999991</v>
      </c>
      <c r="N1035" s="5">
        <f t="shared" si="1704"/>
        <v>3088.4539949999994</v>
      </c>
      <c r="O1035" s="5">
        <f t="shared" si="1704"/>
        <v>470.02734199999992</v>
      </c>
      <c r="P1035" s="5">
        <f t="shared" ref="P1035" si="1705">$C1034*P1034</f>
        <v>0</v>
      </c>
      <c r="Q1035" s="5">
        <f t="shared" ref="Q1035" si="1706">$C1034*Q1034</f>
        <v>786.15192599999989</v>
      </c>
      <c r="R1035" s="5">
        <f t="shared" ref="R1035:AB1035" si="1707">$C1034*R1034</f>
        <v>376.43782700000003</v>
      </c>
      <c r="S1035" s="5">
        <f t="shared" si="1707"/>
        <v>85.270447000000004</v>
      </c>
      <c r="T1035" s="5">
        <f t="shared" si="1707"/>
        <v>1048.2025679999999</v>
      </c>
      <c r="U1035" s="5">
        <f t="shared" si="1707"/>
        <v>363.959225</v>
      </c>
      <c r="V1035" s="5">
        <f t="shared" si="1707"/>
        <v>752.87565400000005</v>
      </c>
      <c r="W1035" s="5">
        <f t="shared" si="1707"/>
        <v>1008.6869949999999</v>
      </c>
      <c r="X1035" s="5">
        <f t="shared" si="1707"/>
        <v>1281.1364719999999</v>
      </c>
      <c r="Y1035" s="5">
        <f t="shared" si="1707"/>
        <v>51.994174999999998</v>
      </c>
      <c r="Z1035" s="5">
        <f t="shared" si="1707"/>
        <v>0</v>
      </c>
      <c r="AA1035" s="5">
        <f t="shared" si="1707"/>
        <v>14.558368999999999</v>
      </c>
      <c r="AB1035" s="5">
        <f t="shared" si="1707"/>
        <v>0</v>
      </c>
      <c r="AC1035" s="56"/>
      <c r="AD1035" s="23"/>
    </row>
    <row r="1036" spans="1:30" s="14" customFormat="1">
      <c r="A1036" s="78" t="s">
        <v>449</v>
      </c>
      <c r="B1036" s="26">
        <f>499144/2</f>
        <v>249572</v>
      </c>
      <c r="C1036" s="134">
        <f t="shared" si="1689"/>
        <v>20797.669999999998</v>
      </c>
      <c r="D1036" s="4"/>
      <c r="E1036" s="4"/>
      <c r="F1036" s="4"/>
      <c r="G1036" s="4"/>
      <c r="H1036" s="4"/>
      <c r="I1036" s="4"/>
      <c r="J1036" s="4"/>
      <c r="K1036" s="4"/>
      <c r="L1036" s="4"/>
      <c r="M1036" s="4">
        <v>1</v>
      </c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56"/>
      <c r="AD1036" s="23"/>
    </row>
    <row r="1037" spans="1:30" s="14" customFormat="1">
      <c r="A1037" s="79"/>
      <c r="B1037" s="9"/>
      <c r="C1037" s="134"/>
      <c r="D1037" s="5">
        <f t="shared" ref="D1037" si="1708">$C1036*D1036</f>
        <v>0</v>
      </c>
      <c r="E1037" s="5">
        <f t="shared" ref="E1037" si="1709">$C1036*E1036</f>
        <v>0</v>
      </c>
      <c r="F1037" s="5">
        <f t="shared" ref="F1037:O1037" si="1710">$C1036*F1036</f>
        <v>0</v>
      </c>
      <c r="G1037" s="5">
        <f t="shared" si="1710"/>
        <v>0</v>
      </c>
      <c r="H1037" s="5">
        <f t="shared" si="1710"/>
        <v>0</v>
      </c>
      <c r="I1037" s="5">
        <f t="shared" si="1710"/>
        <v>0</v>
      </c>
      <c r="J1037" s="5">
        <f t="shared" si="1710"/>
        <v>0</v>
      </c>
      <c r="K1037" s="5">
        <f t="shared" si="1710"/>
        <v>0</v>
      </c>
      <c r="L1037" s="5">
        <f t="shared" si="1710"/>
        <v>0</v>
      </c>
      <c r="M1037" s="5">
        <f t="shared" si="1710"/>
        <v>20797.669999999998</v>
      </c>
      <c r="N1037" s="5">
        <f t="shared" si="1710"/>
        <v>0</v>
      </c>
      <c r="O1037" s="5">
        <f t="shared" si="1710"/>
        <v>0</v>
      </c>
      <c r="P1037" s="5">
        <f t="shared" ref="P1037" si="1711">$C1036*P1036</f>
        <v>0</v>
      </c>
      <c r="Q1037" s="5">
        <f t="shared" ref="Q1037" si="1712">$C1036*Q1036</f>
        <v>0</v>
      </c>
      <c r="R1037" s="5">
        <f t="shared" ref="R1037:AB1037" si="1713">$C1036*R1036</f>
        <v>0</v>
      </c>
      <c r="S1037" s="5">
        <f t="shared" si="1713"/>
        <v>0</v>
      </c>
      <c r="T1037" s="5">
        <f t="shared" si="1713"/>
        <v>0</v>
      </c>
      <c r="U1037" s="5">
        <f t="shared" si="1713"/>
        <v>0</v>
      </c>
      <c r="V1037" s="5">
        <f t="shared" si="1713"/>
        <v>0</v>
      </c>
      <c r="W1037" s="5">
        <f t="shared" si="1713"/>
        <v>0</v>
      </c>
      <c r="X1037" s="5">
        <f t="shared" si="1713"/>
        <v>0</v>
      </c>
      <c r="Y1037" s="5">
        <f t="shared" si="1713"/>
        <v>0</v>
      </c>
      <c r="Z1037" s="5">
        <f t="shared" si="1713"/>
        <v>0</v>
      </c>
      <c r="AA1037" s="5">
        <f t="shared" si="1713"/>
        <v>0</v>
      </c>
      <c r="AB1037" s="5">
        <f t="shared" si="1713"/>
        <v>0</v>
      </c>
      <c r="AC1037" s="56"/>
      <c r="AD1037" s="23"/>
    </row>
    <row r="1038" spans="1:30" s="14" customFormat="1">
      <c r="A1038" s="78" t="s">
        <v>147</v>
      </c>
      <c r="B1038" s="173">
        <v>1071450</v>
      </c>
      <c r="C1038" s="134">
        <f t="shared" si="1689"/>
        <v>89287.5</v>
      </c>
      <c r="D1038" s="4"/>
      <c r="E1038" s="4"/>
      <c r="F1038" s="4"/>
      <c r="G1038" s="4"/>
      <c r="H1038" s="4"/>
      <c r="I1038" s="4"/>
      <c r="J1038" s="4"/>
      <c r="K1038" s="4"/>
      <c r="L1038" s="4"/>
      <c r="M1038" s="4">
        <v>0.97060000000000002</v>
      </c>
      <c r="N1038" s="4"/>
      <c r="O1038" s="4"/>
      <c r="P1038" s="4"/>
      <c r="Q1038" s="4"/>
      <c r="R1038" s="4"/>
      <c r="S1038" s="4"/>
      <c r="T1038" s="4">
        <v>2.9399999999999999E-2</v>
      </c>
      <c r="U1038" s="4"/>
      <c r="V1038" s="4"/>
      <c r="W1038" s="4"/>
      <c r="X1038" s="4"/>
      <c r="Y1038" s="4"/>
      <c r="Z1038" s="4"/>
      <c r="AA1038" s="4"/>
      <c r="AB1038" s="4"/>
      <c r="AC1038" s="56"/>
      <c r="AD1038" s="23"/>
    </row>
    <row r="1039" spans="1:30" s="14" customFormat="1">
      <c r="A1039" s="79"/>
      <c r="B1039" s="9"/>
      <c r="C1039" s="134"/>
      <c r="D1039" s="5">
        <f t="shared" ref="D1039" si="1714">$C1038*D1038</f>
        <v>0</v>
      </c>
      <c r="E1039" s="5">
        <f t="shared" ref="E1039" si="1715">$C1038*E1038</f>
        <v>0</v>
      </c>
      <c r="F1039" s="5">
        <f t="shared" ref="F1039:AB1039" si="1716">$C1038*F1038</f>
        <v>0</v>
      </c>
      <c r="G1039" s="5">
        <f t="shared" si="1716"/>
        <v>0</v>
      </c>
      <c r="H1039" s="5">
        <f t="shared" si="1716"/>
        <v>0</v>
      </c>
      <c r="I1039" s="5">
        <f t="shared" si="1716"/>
        <v>0</v>
      </c>
      <c r="J1039" s="5">
        <f t="shared" si="1716"/>
        <v>0</v>
      </c>
      <c r="K1039" s="5">
        <f t="shared" si="1716"/>
        <v>0</v>
      </c>
      <c r="L1039" s="5">
        <f t="shared" si="1716"/>
        <v>0</v>
      </c>
      <c r="M1039" s="5">
        <f t="shared" si="1716"/>
        <v>86662.447499999995</v>
      </c>
      <c r="N1039" s="5">
        <f t="shared" si="1716"/>
        <v>0</v>
      </c>
      <c r="O1039" s="5">
        <f t="shared" si="1716"/>
        <v>0</v>
      </c>
      <c r="P1039" s="5">
        <f t="shared" si="1716"/>
        <v>0</v>
      </c>
      <c r="Q1039" s="5">
        <f t="shared" si="1716"/>
        <v>0</v>
      </c>
      <c r="R1039" s="5">
        <f t="shared" si="1716"/>
        <v>0</v>
      </c>
      <c r="S1039" s="5">
        <f t="shared" si="1716"/>
        <v>0</v>
      </c>
      <c r="T1039" s="5">
        <f t="shared" si="1716"/>
        <v>2625.0524999999998</v>
      </c>
      <c r="U1039" s="5">
        <f t="shared" si="1716"/>
        <v>0</v>
      </c>
      <c r="V1039" s="5">
        <f t="shared" si="1716"/>
        <v>0</v>
      </c>
      <c r="W1039" s="5">
        <f t="shared" si="1716"/>
        <v>0</v>
      </c>
      <c r="X1039" s="5">
        <f t="shared" si="1716"/>
        <v>0</v>
      </c>
      <c r="Y1039" s="5">
        <f t="shared" si="1716"/>
        <v>0</v>
      </c>
      <c r="Z1039" s="5">
        <f t="shared" si="1716"/>
        <v>0</v>
      </c>
      <c r="AA1039" s="5">
        <f t="shared" si="1716"/>
        <v>0</v>
      </c>
      <c r="AB1039" s="5">
        <f t="shared" si="1716"/>
        <v>0</v>
      </c>
      <c r="AC1039" s="56"/>
      <c r="AD1039" s="23"/>
    </row>
    <row r="1040" spans="1:30" s="14" customFormat="1">
      <c r="A1040" s="81" t="s">
        <v>234</v>
      </c>
      <c r="B1040" s="173">
        <v>722339</v>
      </c>
      <c r="C1040" s="134">
        <f t="shared" si="1689"/>
        <v>60194.92</v>
      </c>
      <c r="D1040" s="37"/>
      <c r="E1040" s="37"/>
      <c r="F1040" s="37"/>
      <c r="G1040" s="37"/>
      <c r="H1040" s="37"/>
      <c r="I1040" s="37"/>
      <c r="J1040" s="37"/>
      <c r="K1040" s="37"/>
      <c r="L1040" s="37"/>
      <c r="M1040" s="37">
        <v>0.72060000000000002</v>
      </c>
      <c r="N1040" s="37"/>
      <c r="O1040" s="37"/>
      <c r="P1040" s="37"/>
      <c r="Q1040" s="37"/>
      <c r="R1040" s="37"/>
      <c r="S1040" s="37"/>
      <c r="T1040" s="37">
        <v>0.27939999999999998</v>
      </c>
      <c r="U1040" s="37"/>
      <c r="V1040" s="37"/>
      <c r="W1040" s="37"/>
      <c r="X1040" s="37"/>
      <c r="Y1040" s="37"/>
      <c r="Z1040" s="37"/>
      <c r="AA1040" s="37"/>
      <c r="AB1040" s="37"/>
      <c r="AC1040" s="56"/>
      <c r="AD1040" s="23"/>
    </row>
    <row r="1041" spans="1:30" s="14" customFormat="1">
      <c r="A1041" s="82"/>
      <c r="B1041" s="29"/>
      <c r="C1041" s="134"/>
      <c r="D1041" s="36">
        <f t="shared" ref="D1041" si="1717">$C1040*D1040</f>
        <v>0</v>
      </c>
      <c r="E1041" s="36">
        <f t="shared" ref="E1041" si="1718">$C1040*E1040</f>
        <v>0</v>
      </c>
      <c r="F1041" s="36">
        <f t="shared" ref="F1041:AB1041" si="1719">$C1040*F1040</f>
        <v>0</v>
      </c>
      <c r="G1041" s="36">
        <f t="shared" si="1719"/>
        <v>0</v>
      </c>
      <c r="H1041" s="36">
        <f t="shared" si="1719"/>
        <v>0</v>
      </c>
      <c r="I1041" s="36">
        <f t="shared" si="1719"/>
        <v>0</v>
      </c>
      <c r="J1041" s="36">
        <f t="shared" si="1719"/>
        <v>0</v>
      </c>
      <c r="K1041" s="36">
        <f t="shared" si="1719"/>
        <v>0</v>
      </c>
      <c r="L1041" s="36">
        <f t="shared" si="1719"/>
        <v>0</v>
      </c>
      <c r="M1041" s="36">
        <f t="shared" si="1719"/>
        <v>43376.459351999998</v>
      </c>
      <c r="N1041" s="36">
        <f t="shared" si="1719"/>
        <v>0</v>
      </c>
      <c r="O1041" s="36">
        <f t="shared" si="1719"/>
        <v>0</v>
      </c>
      <c r="P1041" s="36">
        <f t="shared" si="1719"/>
        <v>0</v>
      </c>
      <c r="Q1041" s="36">
        <f t="shared" si="1719"/>
        <v>0</v>
      </c>
      <c r="R1041" s="36">
        <f t="shared" si="1719"/>
        <v>0</v>
      </c>
      <c r="S1041" s="36">
        <f t="shared" si="1719"/>
        <v>0</v>
      </c>
      <c r="T1041" s="36">
        <f t="shared" si="1719"/>
        <v>16818.460648</v>
      </c>
      <c r="U1041" s="36">
        <f t="shared" si="1719"/>
        <v>0</v>
      </c>
      <c r="V1041" s="36">
        <f t="shared" si="1719"/>
        <v>0</v>
      </c>
      <c r="W1041" s="36">
        <f t="shared" si="1719"/>
        <v>0</v>
      </c>
      <c r="X1041" s="36">
        <f t="shared" si="1719"/>
        <v>0</v>
      </c>
      <c r="Y1041" s="36">
        <f t="shared" si="1719"/>
        <v>0</v>
      </c>
      <c r="Z1041" s="36">
        <f t="shared" si="1719"/>
        <v>0</v>
      </c>
      <c r="AA1041" s="36">
        <f t="shared" si="1719"/>
        <v>0</v>
      </c>
      <c r="AB1041" s="36">
        <f t="shared" si="1719"/>
        <v>0</v>
      </c>
      <c r="AC1041" s="56"/>
      <c r="AD1041" s="23"/>
    </row>
    <row r="1042" spans="1:30" s="14" customFormat="1">
      <c r="A1042" s="81" t="s">
        <v>516</v>
      </c>
      <c r="B1042" s="173">
        <v>683138</v>
      </c>
      <c r="C1042" s="134">
        <f t="shared" si="1689"/>
        <v>56928.17</v>
      </c>
      <c r="D1042" s="37">
        <v>8.0100000000000005E-2</v>
      </c>
      <c r="E1042" s="37"/>
      <c r="F1042" s="37"/>
      <c r="G1042" s="37"/>
      <c r="H1042" s="37">
        <v>1.9400000000000001E-2</v>
      </c>
      <c r="I1042" s="37"/>
      <c r="J1042" s="37"/>
      <c r="K1042" s="37"/>
      <c r="L1042" s="37"/>
      <c r="M1042" s="37">
        <v>0.12989999999999999</v>
      </c>
      <c r="N1042" s="37"/>
      <c r="O1042" s="37"/>
      <c r="P1042" s="37"/>
      <c r="Q1042" s="37">
        <v>0.13850000000000001</v>
      </c>
      <c r="R1042" s="37">
        <v>5.8799999999999998E-2</v>
      </c>
      <c r="S1042" s="37">
        <v>3.4500000000000003E-2</v>
      </c>
      <c r="T1042" s="37">
        <v>0.1762</v>
      </c>
      <c r="U1042" s="37"/>
      <c r="V1042" s="37"/>
      <c r="W1042" s="37">
        <v>0.14849999999999999</v>
      </c>
      <c r="X1042" s="37">
        <v>0.2079</v>
      </c>
      <c r="Y1042" s="37">
        <v>6.1999999999999998E-3</v>
      </c>
      <c r="Z1042" s="37"/>
      <c r="AA1042" s="37"/>
      <c r="AB1042" s="37"/>
      <c r="AC1042" s="56"/>
      <c r="AD1042" s="23"/>
    </row>
    <row r="1043" spans="1:30" s="14" customFormat="1">
      <c r="A1043" s="82"/>
      <c r="B1043" s="29"/>
      <c r="C1043" s="133"/>
      <c r="D1043" s="36">
        <f t="shared" ref="D1043" si="1720">$C1042*D1042</f>
        <v>4559.9464170000001</v>
      </c>
      <c r="E1043" s="36">
        <f t="shared" ref="E1043" si="1721">$C1042*E1042</f>
        <v>0</v>
      </c>
      <c r="F1043" s="36">
        <f t="shared" ref="F1043:AB1043" si="1722">$C1042*F1042</f>
        <v>0</v>
      </c>
      <c r="G1043" s="36">
        <f t="shared" si="1722"/>
        <v>0</v>
      </c>
      <c r="H1043" s="36">
        <f t="shared" si="1722"/>
        <v>1104.4064980000001</v>
      </c>
      <c r="I1043" s="36">
        <f t="shared" si="1722"/>
        <v>0</v>
      </c>
      <c r="J1043" s="36">
        <f t="shared" si="1722"/>
        <v>0</v>
      </c>
      <c r="K1043" s="36">
        <f t="shared" si="1722"/>
        <v>0</v>
      </c>
      <c r="L1043" s="36">
        <f t="shared" si="1722"/>
        <v>0</v>
      </c>
      <c r="M1043" s="36">
        <f t="shared" si="1722"/>
        <v>7394.9692829999995</v>
      </c>
      <c r="N1043" s="36">
        <f t="shared" si="1722"/>
        <v>0</v>
      </c>
      <c r="O1043" s="36">
        <f t="shared" si="1722"/>
        <v>0</v>
      </c>
      <c r="P1043" s="36">
        <f t="shared" si="1722"/>
        <v>0</v>
      </c>
      <c r="Q1043" s="36">
        <f t="shared" si="1722"/>
        <v>7884.5515450000003</v>
      </c>
      <c r="R1043" s="36">
        <f t="shared" si="1722"/>
        <v>3347.3763959999997</v>
      </c>
      <c r="S1043" s="36">
        <f t="shared" si="1722"/>
        <v>1964.0218650000002</v>
      </c>
      <c r="T1043" s="36">
        <f t="shared" si="1722"/>
        <v>10030.743553999999</v>
      </c>
      <c r="U1043" s="36">
        <f t="shared" si="1722"/>
        <v>0</v>
      </c>
      <c r="V1043" s="36">
        <f t="shared" si="1722"/>
        <v>0</v>
      </c>
      <c r="W1043" s="36">
        <f t="shared" si="1722"/>
        <v>8453.8332449999998</v>
      </c>
      <c r="X1043" s="36">
        <f t="shared" si="1722"/>
        <v>11835.366543</v>
      </c>
      <c r="Y1043" s="36">
        <f t="shared" si="1722"/>
        <v>352.954654</v>
      </c>
      <c r="Z1043" s="36">
        <f t="shared" si="1722"/>
        <v>0</v>
      </c>
      <c r="AA1043" s="36">
        <f t="shared" si="1722"/>
        <v>0</v>
      </c>
      <c r="AB1043" s="36">
        <f t="shared" si="1722"/>
        <v>0</v>
      </c>
      <c r="AC1043" s="56"/>
      <c r="AD1043" s="23"/>
    </row>
    <row r="1044" spans="1:30" s="14" customFormat="1">
      <c r="A1044" s="13" t="s">
        <v>50</v>
      </c>
      <c r="B1044" s="6">
        <f>SUM(B1028:B1042)</f>
        <v>4376890</v>
      </c>
      <c r="C1044" s="135">
        <f>SUM(C1028:C1042)</f>
        <v>364740.85</v>
      </c>
      <c r="D1044" s="6">
        <f>D1029+D1031+D1033+D1035+D1037+D1039+D1041+D1043</f>
        <v>5070.5262380000004</v>
      </c>
      <c r="E1044" s="6">
        <f t="shared" ref="E1044" si="1723">E1029+E1031+E1033+E1035+E1037+E1039+E1041+E1043</f>
        <v>3095.6153589999999</v>
      </c>
      <c r="F1044" s="6">
        <f t="shared" ref="F1044" si="1724">F1029+F1031+F1033+F1035+F1037+F1039+F1041+F1043</f>
        <v>1277.727713</v>
      </c>
      <c r="G1044" s="6">
        <f t="shared" ref="G1044:AB1044" si="1725">G1029+G1031+G1033+G1035+G1037+G1039+G1041+G1043</f>
        <v>1653.019554</v>
      </c>
      <c r="H1044" s="6">
        <f t="shared" si="1725"/>
        <v>1979.9332300000001</v>
      </c>
      <c r="I1044" s="6">
        <f t="shared" si="1725"/>
        <v>2705.1382989999997</v>
      </c>
      <c r="J1044" s="6">
        <f t="shared" si="1725"/>
        <v>442.54066799999998</v>
      </c>
      <c r="K1044" s="6">
        <f t="shared" si="1725"/>
        <v>676.82690400000001</v>
      </c>
      <c r="L1044" s="6">
        <f t="shared" si="1725"/>
        <v>351.42935399999993</v>
      </c>
      <c r="M1044" s="6">
        <f t="shared" si="1725"/>
        <v>256297.18003600001</v>
      </c>
      <c r="N1044" s="6">
        <f t="shared" si="1725"/>
        <v>3221.4357449999993</v>
      </c>
      <c r="O1044" s="6">
        <f t="shared" si="1725"/>
        <v>490.2656419999999</v>
      </c>
      <c r="P1044" s="6">
        <f t="shared" si="1725"/>
        <v>0</v>
      </c>
      <c r="Q1044" s="6">
        <f t="shared" si="1725"/>
        <v>8704.553371</v>
      </c>
      <c r="R1044" s="6">
        <f t="shared" si="1725"/>
        <v>3740.0227729999997</v>
      </c>
      <c r="S1044" s="6">
        <f t="shared" si="1725"/>
        <v>2052.9638620000001</v>
      </c>
      <c r="T1044" s="6">
        <f t="shared" si="1725"/>
        <v>48552.164519999998</v>
      </c>
      <c r="U1044" s="6">
        <f t="shared" si="1725"/>
        <v>379.63047499999999</v>
      </c>
      <c r="V1044" s="6">
        <f t="shared" si="1725"/>
        <v>798.90435400000001</v>
      </c>
      <c r="W1044" s="6">
        <f t="shared" si="1725"/>
        <v>9628.9041399999987</v>
      </c>
      <c r="X1044" s="6">
        <f t="shared" si="1725"/>
        <v>13198.620365000001</v>
      </c>
      <c r="Y1044" s="6">
        <f t="shared" si="1725"/>
        <v>408.262179</v>
      </c>
      <c r="Z1044" s="6">
        <f t="shared" si="1725"/>
        <v>0</v>
      </c>
      <c r="AA1044" s="6">
        <f t="shared" si="1725"/>
        <v>15.185218999999998</v>
      </c>
      <c r="AB1044" s="6">
        <f t="shared" si="1725"/>
        <v>0</v>
      </c>
      <c r="AC1044" s="56"/>
      <c r="AD1044" s="23"/>
    </row>
    <row r="1045" spans="1:30" s="14" customFormat="1">
      <c r="A1045" s="69"/>
      <c r="C1045" s="159"/>
      <c r="AC1045" s="56"/>
      <c r="AD1045" s="23"/>
    </row>
    <row r="1046" spans="1:30" s="14" customFormat="1">
      <c r="A1046" s="69"/>
      <c r="C1046" s="159"/>
      <c r="AC1046" s="56"/>
      <c r="AD1046" s="23"/>
    </row>
    <row r="1047" spans="1:30" s="14" customFormat="1" ht="13.5" thickBot="1">
      <c r="A1047" s="64" t="s">
        <v>136</v>
      </c>
      <c r="B1047" s="65"/>
      <c r="C1047" s="157"/>
      <c r="D1047" s="65"/>
      <c r="E1047" s="65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56"/>
      <c r="AD1047" s="23"/>
    </row>
    <row r="1048" spans="1:30" s="14" customFormat="1" ht="13.5" thickBot="1">
      <c r="A1048" s="93" t="s">
        <v>1</v>
      </c>
      <c r="B1048" s="94" t="s">
        <v>2</v>
      </c>
      <c r="C1048" s="129" t="s">
        <v>3</v>
      </c>
      <c r="D1048" s="219" t="s">
        <v>4</v>
      </c>
      <c r="E1048" s="220"/>
      <c r="F1048" s="220"/>
      <c r="G1048" s="220"/>
      <c r="H1048" s="220"/>
      <c r="I1048" s="220"/>
      <c r="J1048" s="220"/>
      <c r="K1048" s="220"/>
      <c r="L1048" s="220"/>
      <c r="M1048" s="220"/>
      <c r="N1048" s="220"/>
      <c r="O1048" s="220"/>
      <c r="P1048" s="220"/>
      <c r="Q1048" s="220"/>
      <c r="R1048" s="220"/>
      <c r="S1048" s="220"/>
      <c r="T1048" s="220"/>
      <c r="U1048" s="220"/>
      <c r="V1048" s="220"/>
      <c r="W1048" s="220"/>
      <c r="X1048" s="220"/>
      <c r="Y1048" s="220"/>
      <c r="Z1048" s="103"/>
      <c r="AA1048" s="103"/>
      <c r="AB1048" s="103"/>
      <c r="AC1048" s="56"/>
      <c r="AD1048" s="23"/>
    </row>
    <row r="1049" spans="1:30" s="14" customFormat="1">
      <c r="A1049" s="95" t="s">
        <v>5</v>
      </c>
      <c r="B1049" s="96" t="s">
        <v>6</v>
      </c>
      <c r="C1049" s="130" t="s">
        <v>6</v>
      </c>
      <c r="D1049" s="97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9"/>
      <c r="Z1049" s="96" t="s">
        <v>7</v>
      </c>
      <c r="AA1049" s="96"/>
      <c r="AB1049" s="96"/>
      <c r="AC1049" s="56"/>
      <c r="AD1049" s="23"/>
    </row>
    <row r="1050" spans="1:30" s="14" customFormat="1">
      <c r="A1050" s="95" t="s">
        <v>8</v>
      </c>
      <c r="B1050" s="96" t="s">
        <v>9</v>
      </c>
      <c r="C1050" s="130" t="s">
        <v>9</v>
      </c>
      <c r="D1050" s="100" t="s">
        <v>10</v>
      </c>
      <c r="E1050" s="96" t="s">
        <v>11</v>
      </c>
      <c r="F1050" s="96" t="s">
        <v>12</v>
      </c>
      <c r="G1050" s="96" t="s">
        <v>13</v>
      </c>
      <c r="H1050" s="96" t="s">
        <v>14</v>
      </c>
      <c r="I1050" s="96" t="s">
        <v>15</v>
      </c>
      <c r="J1050" s="96" t="s">
        <v>16</v>
      </c>
      <c r="K1050" s="96" t="s">
        <v>17</v>
      </c>
      <c r="L1050" s="96" t="s">
        <v>18</v>
      </c>
      <c r="M1050" s="96" t="s">
        <v>19</v>
      </c>
      <c r="N1050" s="96" t="s">
        <v>20</v>
      </c>
      <c r="O1050" s="96" t="s">
        <v>169</v>
      </c>
      <c r="P1050" s="96" t="s">
        <v>21</v>
      </c>
      <c r="Q1050" s="96" t="s">
        <v>22</v>
      </c>
      <c r="R1050" s="96" t="s">
        <v>23</v>
      </c>
      <c r="S1050" s="96" t="s">
        <v>24</v>
      </c>
      <c r="T1050" s="96" t="s">
        <v>25</v>
      </c>
      <c r="U1050" s="96" t="s">
        <v>26</v>
      </c>
      <c r="V1050" s="96" t="s">
        <v>27</v>
      </c>
      <c r="W1050" s="96" t="s">
        <v>28</v>
      </c>
      <c r="X1050" s="96" t="s">
        <v>29</v>
      </c>
      <c r="Y1050" s="96" t="s">
        <v>30</v>
      </c>
      <c r="Z1050" s="96" t="s">
        <v>31</v>
      </c>
      <c r="AA1050" s="96" t="s">
        <v>484</v>
      </c>
      <c r="AB1050" s="96" t="s">
        <v>467</v>
      </c>
      <c r="AC1050" s="56"/>
      <c r="AD1050" s="23"/>
    </row>
    <row r="1051" spans="1:30" s="14" customFormat="1">
      <c r="A1051" s="95"/>
      <c r="B1051" s="96"/>
      <c r="C1051" s="130" t="s">
        <v>678</v>
      </c>
      <c r="D1051" s="101"/>
      <c r="E1051" s="102"/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56"/>
      <c r="AD1051" s="23"/>
    </row>
    <row r="1052" spans="1:30" s="14" customFormat="1">
      <c r="A1052" s="78" t="s">
        <v>137</v>
      </c>
      <c r="B1052" s="173">
        <v>2002373</v>
      </c>
      <c r="C1052" s="147">
        <f>ROUND(B1052/12,2)</f>
        <v>166864.42000000001</v>
      </c>
      <c r="D1052" s="37">
        <v>1.78E-2</v>
      </c>
      <c r="E1052" s="37"/>
      <c r="F1052" s="37"/>
      <c r="G1052" s="37"/>
      <c r="H1052" s="37">
        <v>0.26519999999999999</v>
      </c>
      <c r="I1052" s="37"/>
      <c r="J1052" s="37"/>
      <c r="K1052" s="37"/>
      <c r="L1052" s="37"/>
      <c r="M1052" s="37">
        <v>3.2500000000000001E-2</v>
      </c>
      <c r="N1052" s="37"/>
      <c r="O1052" s="37"/>
      <c r="P1052" s="37"/>
      <c r="Q1052" s="37">
        <v>2.6700000000000002E-2</v>
      </c>
      <c r="R1052" s="37">
        <v>1.1599999999999999E-2</v>
      </c>
      <c r="S1052" s="37">
        <v>2.5000000000000001E-3</v>
      </c>
      <c r="T1052" s="37">
        <v>4.7899999999999998E-2</v>
      </c>
      <c r="U1052" s="37"/>
      <c r="V1052" s="37">
        <v>0.52459999999999996</v>
      </c>
      <c r="W1052" s="37">
        <v>3.2300000000000002E-2</v>
      </c>
      <c r="X1052" s="37">
        <v>3.8100000000000002E-2</v>
      </c>
      <c r="Y1052" s="37"/>
      <c r="Z1052" s="37">
        <v>8.0000000000000004E-4</v>
      </c>
      <c r="AA1052" s="37">
        <v>0</v>
      </c>
      <c r="AB1052" s="37">
        <v>0</v>
      </c>
      <c r="AC1052" s="56"/>
      <c r="AD1052" s="23"/>
    </row>
    <row r="1053" spans="1:30" s="14" customFormat="1">
      <c r="A1053" s="79"/>
      <c r="B1053" s="8"/>
      <c r="C1053" s="147"/>
      <c r="D1053" s="36">
        <f t="shared" ref="D1053" si="1726">$C1052*D1052</f>
        <v>2970.1866760000003</v>
      </c>
      <c r="E1053" s="36">
        <f t="shared" ref="E1053" si="1727">$C1052*E1052</f>
        <v>0</v>
      </c>
      <c r="F1053" s="36">
        <f t="shared" ref="F1053:AB1053" si="1728">$C1052*F1052</f>
        <v>0</v>
      </c>
      <c r="G1053" s="36">
        <f t="shared" si="1728"/>
        <v>0</v>
      </c>
      <c r="H1053" s="36">
        <f t="shared" si="1728"/>
        <v>44252.444184</v>
      </c>
      <c r="I1053" s="36">
        <f t="shared" si="1728"/>
        <v>0</v>
      </c>
      <c r="J1053" s="36">
        <f t="shared" si="1728"/>
        <v>0</v>
      </c>
      <c r="K1053" s="36">
        <f t="shared" si="1728"/>
        <v>0</v>
      </c>
      <c r="L1053" s="36">
        <f t="shared" si="1728"/>
        <v>0</v>
      </c>
      <c r="M1053" s="36">
        <f t="shared" si="1728"/>
        <v>5423.0936500000007</v>
      </c>
      <c r="N1053" s="36">
        <f t="shared" si="1728"/>
        <v>0</v>
      </c>
      <c r="O1053" s="36">
        <f t="shared" si="1728"/>
        <v>0</v>
      </c>
      <c r="P1053" s="36">
        <f t="shared" si="1728"/>
        <v>0</v>
      </c>
      <c r="Q1053" s="36">
        <f t="shared" si="1728"/>
        <v>4455.2800140000008</v>
      </c>
      <c r="R1053" s="36">
        <f t="shared" si="1728"/>
        <v>1935.6272719999999</v>
      </c>
      <c r="S1053" s="36">
        <f t="shared" si="1728"/>
        <v>417.16105000000005</v>
      </c>
      <c r="T1053" s="36">
        <f t="shared" si="1728"/>
        <v>7992.8057180000005</v>
      </c>
      <c r="U1053" s="36">
        <f t="shared" si="1728"/>
        <v>0</v>
      </c>
      <c r="V1053" s="36">
        <f t="shared" si="1728"/>
        <v>87537.074731999994</v>
      </c>
      <c r="W1053" s="36">
        <f t="shared" si="1728"/>
        <v>5389.7207660000004</v>
      </c>
      <c r="X1053" s="36">
        <f t="shared" si="1728"/>
        <v>6357.5344020000011</v>
      </c>
      <c r="Y1053" s="36">
        <f t="shared" si="1728"/>
        <v>0</v>
      </c>
      <c r="Z1053" s="36">
        <f t="shared" si="1728"/>
        <v>133.49153600000002</v>
      </c>
      <c r="AA1053" s="36">
        <f t="shared" si="1728"/>
        <v>0</v>
      </c>
      <c r="AB1053" s="36">
        <f t="shared" si="1728"/>
        <v>0</v>
      </c>
      <c r="AC1053" s="56"/>
      <c r="AD1053" s="23"/>
    </row>
    <row r="1054" spans="1:30" s="14" customFormat="1">
      <c r="A1054" s="78" t="s">
        <v>138</v>
      </c>
      <c r="B1054" s="26">
        <f>188798/2</f>
        <v>94399</v>
      </c>
      <c r="C1054" s="147">
        <f t="shared" ref="C1054:C1090" si="1729">ROUND(B1054/12,2)</f>
        <v>7866.58</v>
      </c>
      <c r="D1054" s="35">
        <v>1.6299999999999999E-2</v>
      </c>
      <c r="E1054" s="35">
        <v>0.14269999999999999</v>
      </c>
      <c r="F1054" s="35">
        <v>5.8900000000000001E-2</v>
      </c>
      <c r="G1054" s="35">
        <v>7.6200000000000004E-2</v>
      </c>
      <c r="H1054" s="35">
        <v>3.9600000000000003E-2</v>
      </c>
      <c r="I1054" s="35">
        <v>0.12470000000000001</v>
      </c>
      <c r="J1054" s="35">
        <v>2.0400000000000001E-2</v>
      </c>
      <c r="K1054" s="35">
        <v>3.1199999999999999E-2</v>
      </c>
      <c r="L1054" s="35">
        <v>1.6199999999999999E-2</v>
      </c>
      <c r="M1054" s="35">
        <v>2.53E-2</v>
      </c>
      <c r="N1054" s="35">
        <v>0.14849999999999999</v>
      </c>
      <c r="O1054" s="35">
        <v>2.2599999999999999E-2</v>
      </c>
      <c r="P1054" s="35">
        <v>0</v>
      </c>
      <c r="Q1054" s="35">
        <v>3.78E-2</v>
      </c>
      <c r="R1054" s="35">
        <v>1.8100000000000002E-2</v>
      </c>
      <c r="S1054" s="35">
        <v>4.1000000000000003E-3</v>
      </c>
      <c r="T1054" s="35">
        <v>5.04E-2</v>
      </c>
      <c r="U1054" s="35">
        <v>1.7500000000000002E-2</v>
      </c>
      <c r="V1054" s="35">
        <v>3.6200000000000003E-2</v>
      </c>
      <c r="W1054" s="35">
        <v>4.8500000000000001E-2</v>
      </c>
      <c r="X1054" s="35">
        <v>6.1600000000000002E-2</v>
      </c>
      <c r="Y1054" s="35">
        <v>2.5000000000000001E-3</v>
      </c>
      <c r="Z1054" s="4">
        <v>0</v>
      </c>
      <c r="AA1054" s="4">
        <v>6.9999999999999999E-4</v>
      </c>
      <c r="AB1054" s="4">
        <v>0</v>
      </c>
      <c r="AC1054" s="56"/>
      <c r="AD1054" s="23"/>
    </row>
    <row r="1055" spans="1:30" s="14" customFormat="1">
      <c r="A1055" s="79"/>
      <c r="B1055" s="27"/>
      <c r="C1055" s="147"/>
      <c r="D1055" s="5">
        <f t="shared" ref="D1055" si="1730">$C1054*D1054</f>
        <v>128.22525399999998</v>
      </c>
      <c r="E1055" s="5">
        <f t="shared" ref="E1055" si="1731">$C1054*E1054</f>
        <v>1122.560966</v>
      </c>
      <c r="F1055" s="5">
        <f t="shared" ref="F1055:O1055" si="1732">$C1054*F1054</f>
        <v>463.34156200000001</v>
      </c>
      <c r="G1055" s="5">
        <f t="shared" si="1732"/>
        <v>599.43339600000002</v>
      </c>
      <c r="H1055" s="5">
        <f t="shared" si="1732"/>
        <v>311.51656800000001</v>
      </c>
      <c r="I1055" s="5">
        <f t="shared" si="1732"/>
        <v>980.96252600000003</v>
      </c>
      <c r="J1055" s="5">
        <f t="shared" si="1732"/>
        <v>160.47823200000002</v>
      </c>
      <c r="K1055" s="5">
        <f t="shared" si="1732"/>
        <v>245.43729599999998</v>
      </c>
      <c r="L1055" s="5">
        <f t="shared" si="1732"/>
        <v>127.43859599999999</v>
      </c>
      <c r="M1055" s="5">
        <f t="shared" si="1732"/>
        <v>199.024474</v>
      </c>
      <c r="N1055" s="5">
        <f t="shared" si="1732"/>
        <v>1168.18713</v>
      </c>
      <c r="O1055" s="5">
        <f t="shared" si="1732"/>
        <v>177.78470799999999</v>
      </c>
      <c r="P1055" s="5">
        <f t="shared" ref="P1055" si="1733">$C1054*P1054</f>
        <v>0</v>
      </c>
      <c r="Q1055" s="5">
        <f t="shared" ref="Q1055" si="1734">$C1054*Q1054</f>
        <v>297.35672399999999</v>
      </c>
      <c r="R1055" s="5">
        <f t="shared" ref="R1055:AB1055" si="1735">$C1054*R1054</f>
        <v>142.385098</v>
      </c>
      <c r="S1055" s="5">
        <f t="shared" si="1735"/>
        <v>32.252978000000006</v>
      </c>
      <c r="T1055" s="5">
        <f t="shared" si="1735"/>
        <v>396.47563200000002</v>
      </c>
      <c r="U1055" s="5">
        <f t="shared" si="1735"/>
        <v>137.66515000000001</v>
      </c>
      <c r="V1055" s="5">
        <f t="shared" si="1735"/>
        <v>284.770196</v>
      </c>
      <c r="W1055" s="5">
        <f t="shared" si="1735"/>
        <v>381.52913000000001</v>
      </c>
      <c r="X1055" s="5">
        <f t="shared" si="1735"/>
        <v>484.58132799999998</v>
      </c>
      <c r="Y1055" s="5">
        <f t="shared" si="1735"/>
        <v>19.666450000000001</v>
      </c>
      <c r="Z1055" s="5">
        <f t="shared" si="1735"/>
        <v>0</v>
      </c>
      <c r="AA1055" s="5">
        <f t="shared" si="1735"/>
        <v>5.5066059999999997</v>
      </c>
      <c r="AB1055" s="5">
        <f t="shared" si="1735"/>
        <v>0</v>
      </c>
      <c r="AC1055" s="56"/>
      <c r="AD1055" s="23"/>
    </row>
    <row r="1056" spans="1:30" s="14" customFormat="1">
      <c r="A1056" s="78" t="s">
        <v>450</v>
      </c>
      <c r="B1056" s="26">
        <f>188798/2</f>
        <v>94399</v>
      </c>
      <c r="C1056" s="147">
        <f t="shared" si="1729"/>
        <v>7866.58</v>
      </c>
      <c r="D1056" s="4">
        <v>3.9399999999999998E-2</v>
      </c>
      <c r="E1056" s="4"/>
      <c r="F1056" s="4">
        <v>3.3E-3</v>
      </c>
      <c r="G1056" s="4"/>
      <c r="H1056" s="4">
        <v>0.34539999999999998</v>
      </c>
      <c r="I1056" s="4"/>
      <c r="J1056" s="4"/>
      <c r="K1056" s="4"/>
      <c r="L1056" s="4"/>
      <c r="M1056" s="4">
        <v>0.1469</v>
      </c>
      <c r="N1056" s="4">
        <v>3.0000000000000001E-3</v>
      </c>
      <c r="O1056" s="4"/>
      <c r="P1056" s="4"/>
      <c r="Q1056" s="4">
        <v>9.4299999999999995E-2</v>
      </c>
      <c r="R1056" s="4">
        <v>2.1600000000000001E-2</v>
      </c>
      <c r="S1056" s="4">
        <v>8.9999999999999993E-3</v>
      </c>
      <c r="T1056" s="4">
        <v>0.1052</v>
      </c>
      <c r="U1056" s="4"/>
      <c r="V1056" s="4">
        <v>2.4400000000000002E-2</v>
      </c>
      <c r="W1056" s="4">
        <v>5.5E-2</v>
      </c>
      <c r="X1056" s="4">
        <v>0.14710000000000001</v>
      </c>
      <c r="Y1056" s="4">
        <v>5.4000000000000003E-3</v>
      </c>
      <c r="Z1056" s="4"/>
      <c r="AA1056" s="4"/>
      <c r="AB1056" s="4"/>
      <c r="AC1056" s="56"/>
      <c r="AD1056" s="23"/>
    </row>
    <row r="1057" spans="1:30" s="14" customFormat="1">
      <c r="A1057" s="79"/>
      <c r="B1057" s="9"/>
      <c r="C1057" s="147"/>
      <c r="D1057" s="5">
        <f t="shared" ref="D1057" si="1736">$C1056*D1056</f>
        <v>309.94325199999997</v>
      </c>
      <c r="E1057" s="5">
        <f t="shared" ref="E1057" si="1737">$C1056*E1056</f>
        <v>0</v>
      </c>
      <c r="F1057" s="5">
        <f t="shared" ref="F1057:O1057" si="1738">$C1056*F1056</f>
        <v>25.959713999999998</v>
      </c>
      <c r="G1057" s="5">
        <f t="shared" si="1738"/>
        <v>0</v>
      </c>
      <c r="H1057" s="5">
        <f t="shared" si="1738"/>
        <v>2717.116732</v>
      </c>
      <c r="I1057" s="5">
        <f t="shared" si="1738"/>
        <v>0</v>
      </c>
      <c r="J1057" s="5">
        <f t="shared" si="1738"/>
        <v>0</v>
      </c>
      <c r="K1057" s="5">
        <f t="shared" si="1738"/>
        <v>0</v>
      </c>
      <c r="L1057" s="5">
        <f t="shared" si="1738"/>
        <v>0</v>
      </c>
      <c r="M1057" s="5">
        <f t="shared" si="1738"/>
        <v>1155.600602</v>
      </c>
      <c r="N1057" s="5">
        <f t="shared" si="1738"/>
        <v>23.599740000000001</v>
      </c>
      <c r="O1057" s="5">
        <f t="shared" si="1738"/>
        <v>0</v>
      </c>
      <c r="P1057" s="5">
        <f t="shared" ref="P1057" si="1739">$C1056*P1056</f>
        <v>0</v>
      </c>
      <c r="Q1057" s="5">
        <f t="shared" ref="Q1057" si="1740">$C1056*Q1056</f>
        <v>741.81849399999999</v>
      </c>
      <c r="R1057" s="5">
        <f t="shared" ref="R1057:AB1057" si="1741">$C1056*R1056</f>
        <v>169.918128</v>
      </c>
      <c r="S1057" s="5">
        <f t="shared" si="1741"/>
        <v>70.799219999999991</v>
      </c>
      <c r="T1057" s="5">
        <f t="shared" si="1741"/>
        <v>827.56421599999999</v>
      </c>
      <c r="U1057" s="5">
        <f t="shared" si="1741"/>
        <v>0</v>
      </c>
      <c r="V1057" s="5">
        <f t="shared" si="1741"/>
        <v>191.94455200000002</v>
      </c>
      <c r="W1057" s="5">
        <f t="shared" si="1741"/>
        <v>432.6619</v>
      </c>
      <c r="X1057" s="5">
        <f t="shared" si="1741"/>
        <v>1157.173918</v>
      </c>
      <c r="Y1057" s="5">
        <f t="shared" si="1741"/>
        <v>42.479531999999999</v>
      </c>
      <c r="Z1057" s="5">
        <f t="shared" si="1741"/>
        <v>0</v>
      </c>
      <c r="AA1057" s="5">
        <f t="shared" si="1741"/>
        <v>0</v>
      </c>
      <c r="AB1057" s="5">
        <f t="shared" si="1741"/>
        <v>0</v>
      </c>
      <c r="AC1057" s="56"/>
      <c r="AD1057" s="23"/>
    </row>
    <row r="1058" spans="1:30" s="14" customFormat="1">
      <c r="A1058" s="78" t="s">
        <v>139</v>
      </c>
      <c r="B1058" s="26">
        <f>188798/2</f>
        <v>94399</v>
      </c>
      <c r="C1058" s="147">
        <f t="shared" si="1729"/>
        <v>7866.58</v>
      </c>
      <c r="D1058" s="35">
        <v>1.6299999999999999E-2</v>
      </c>
      <c r="E1058" s="35">
        <v>0.14269999999999999</v>
      </c>
      <c r="F1058" s="35">
        <v>5.8900000000000001E-2</v>
      </c>
      <c r="G1058" s="35">
        <v>7.6200000000000004E-2</v>
      </c>
      <c r="H1058" s="35">
        <v>3.9600000000000003E-2</v>
      </c>
      <c r="I1058" s="35">
        <v>0.12470000000000001</v>
      </c>
      <c r="J1058" s="35">
        <v>2.0400000000000001E-2</v>
      </c>
      <c r="K1058" s="35">
        <v>3.1199999999999999E-2</v>
      </c>
      <c r="L1058" s="35">
        <v>1.6199999999999999E-2</v>
      </c>
      <c r="M1058" s="35">
        <v>2.53E-2</v>
      </c>
      <c r="N1058" s="35">
        <v>0.14849999999999999</v>
      </c>
      <c r="O1058" s="35">
        <v>2.2599999999999999E-2</v>
      </c>
      <c r="P1058" s="35">
        <v>0</v>
      </c>
      <c r="Q1058" s="35">
        <v>3.78E-2</v>
      </c>
      <c r="R1058" s="35">
        <v>1.8100000000000002E-2</v>
      </c>
      <c r="S1058" s="35">
        <v>4.1000000000000003E-3</v>
      </c>
      <c r="T1058" s="35">
        <v>5.04E-2</v>
      </c>
      <c r="U1058" s="35">
        <v>1.7500000000000002E-2</v>
      </c>
      <c r="V1058" s="35">
        <v>3.6200000000000003E-2</v>
      </c>
      <c r="W1058" s="35">
        <v>4.8500000000000001E-2</v>
      </c>
      <c r="X1058" s="35">
        <v>6.1600000000000002E-2</v>
      </c>
      <c r="Y1058" s="35">
        <v>2.5000000000000001E-3</v>
      </c>
      <c r="Z1058" s="4">
        <v>0</v>
      </c>
      <c r="AA1058" s="4">
        <v>6.9999999999999999E-4</v>
      </c>
      <c r="AB1058" s="4">
        <v>0</v>
      </c>
      <c r="AC1058" s="56"/>
      <c r="AD1058" s="23"/>
    </row>
    <row r="1059" spans="1:30" s="14" customFormat="1">
      <c r="A1059" s="79"/>
      <c r="B1059" s="27"/>
      <c r="C1059" s="147"/>
      <c r="D1059" s="5">
        <f t="shared" ref="D1059" si="1742">$C1058*D1058</f>
        <v>128.22525399999998</v>
      </c>
      <c r="E1059" s="5">
        <f t="shared" ref="E1059" si="1743">$C1058*E1058</f>
        <v>1122.560966</v>
      </c>
      <c r="F1059" s="5">
        <f t="shared" ref="F1059:O1059" si="1744">$C1058*F1058</f>
        <v>463.34156200000001</v>
      </c>
      <c r="G1059" s="5">
        <f t="shared" si="1744"/>
        <v>599.43339600000002</v>
      </c>
      <c r="H1059" s="5">
        <f t="shared" si="1744"/>
        <v>311.51656800000001</v>
      </c>
      <c r="I1059" s="5">
        <f t="shared" si="1744"/>
        <v>980.96252600000003</v>
      </c>
      <c r="J1059" s="5">
        <f t="shared" si="1744"/>
        <v>160.47823200000002</v>
      </c>
      <c r="K1059" s="5">
        <f t="shared" si="1744"/>
        <v>245.43729599999998</v>
      </c>
      <c r="L1059" s="5">
        <f t="shared" si="1744"/>
        <v>127.43859599999999</v>
      </c>
      <c r="M1059" s="5">
        <f t="shared" si="1744"/>
        <v>199.024474</v>
      </c>
      <c r="N1059" s="5">
        <f t="shared" si="1744"/>
        <v>1168.18713</v>
      </c>
      <c r="O1059" s="5">
        <f t="shared" si="1744"/>
        <v>177.78470799999999</v>
      </c>
      <c r="P1059" s="5">
        <f t="shared" ref="P1059" si="1745">$C1058*P1058</f>
        <v>0</v>
      </c>
      <c r="Q1059" s="5">
        <f t="shared" ref="Q1059" si="1746">$C1058*Q1058</f>
        <v>297.35672399999999</v>
      </c>
      <c r="R1059" s="5">
        <f t="shared" ref="R1059:AB1059" si="1747">$C1058*R1058</f>
        <v>142.385098</v>
      </c>
      <c r="S1059" s="5">
        <f t="shared" si="1747"/>
        <v>32.252978000000006</v>
      </c>
      <c r="T1059" s="5">
        <f t="shared" si="1747"/>
        <v>396.47563200000002</v>
      </c>
      <c r="U1059" s="5">
        <f t="shared" si="1747"/>
        <v>137.66515000000001</v>
      </c>
      <c r="V1059" s="5">
        <f t="shared" si="1747"/>
        <v>284.770196</v>
      </c>
      <c r="W1059" s="5">
        <f t="shared" si="1747"/>
        <v>381.52913000000001</v>
      </c>
      <c r="X1059" s="5">
        <f t="shared" si="1747"/>
        <v>484.58132799999998</v>
      </c>
      <c r="Y1059" s="5">
        <f t="shared" si="1747"/>
        <v>19.666450000000001</v>
      </c>
      <c r="Z1059" s="5">
        <f t="shared" si="1747"/>
        <v>0</v>
      </c>
      <c r="AA1059" s="5">
        <f t="shared" si="1747"/>
        <v>5.5066059999999997</v>
      </c>
      <c r="AB1059" s="5">
        <f t="shared" si="1747"/>
        <v>0</v>
      </c>
      <c r="AC1059" s="56"/>
      <c r="AD1059" s="23"/>
    </row>
    <row r="1060" spans="1:30" s="14" customFormat="1">
      <c r="A1060" s="78" t="s">
        <v>451</v>
      </c>
      <c r="B1060" s="26">
        <f>188798/2</f>
        <v>94399</v>
      </c>
      <c r="C1060" s="147">
        <f t="shared" si="1729"/>
        <v>7866.58</v>
      </c>
      <c r="D1060" s="4">
        <v>3.9399999999999998E-2</v>
      </c>
      <c r="E1060" s="4"/>
      <c r="F1060" s="4">
        <v>3.3E-3</v>
      </c>
      <c r="G1060" s="4"/>
      <c r="H1060" s="4">
        <v>0.34539999999999998</v>
      </c>
      <c r="I1060" s="4"/>
      <c r="J1060" s="4"/>
      <c r="K1060" s="4"/>
      <c r="L1060" s="4"/>
      <c r="M1060" s="4">
        <v>0.1469</v>
      </c>
      <c r="N1060" s="4">
        <v>3.0000000000000001E-3</v>
      </c>
      <c r="O1060" s="4"/>
      <c r="P1060" s="4"/>
      <c r="Q1060" s="4">
        <v>9.4299999999999995E-2</v>
      </c>
      <c r="R1060" s="4">
        <v>2.1600000000000001E-2</v>
      </c>
      <c r="S1060" s="4">
        <v>8.9999999999999993E-3</v>
      </c>
      <c r="T1060" s="4">
        <v>0.1052</v>
      </c>
      <c r="U1060" s="4"/>
      <c r="V1060" s="4">
        <v>2.4400000000000002E-2</v>
      </c>
      <c r="W1060" s="4">
        <v>5.5E-2</v>
      </c>
      <c r="X1060" s="4">
        <v>0.14710000000000001</v>
      </c>
      <c r="Y1060" s="4">
        <v>5.4000000000000003E-3</v>
      </c>
      <c r="Z1060" s="4"/>
      <c r="AA1060" s="4"/>
      <c r="AB1060" s="4"/>
      <c r="AC1060" s="56"/>
      <c r="AD1060" s="23"/>
    </row>
    <row r="1061" spans="1:30" s="14" customFormat="1">
      <c r="A1061" s="79"/>
      <c r="B1061" s="9"/>
      <c r="C1061" s="147"/>
      <c r="D1061" s="5">
        <f t="shared" ref="D1061" si="1748">$C1060*D1060</f>
        <v>309.94325199999997</v>
      </c>
      <c r="E1061" s="5">
        <f t="shared" ref="E1061" si="1749">$C1060*E1060</f>
        <v>0</v>
      </c>
      <c r="F1061" s="5">
        <f t="shared" ref="F1061:O1061" si="1750">$C1060*F1060</f>
        <v>25.959713999999998</v>
      </c>
      <c r="G1061" s="5">
        <f t="shared" si="1750"/>
        <v>0</v>
      </c>
      <c r="H1061" s="5">
        <f t="shared" si="1750"/>
        <v>2717.116732</v>
      </c>
      <c r="I1061" s="5">
        <f t="shared" si="1750"/>
        <v>0</v>
      </c>
      <c r="J1061" s="5">
        <f t="shared" si="1750"/>
        <v>0</v>
      </c>
      <c r="K1061" s="5">
        <f t="shared" si="1750"/>
        <v>0</v>
      </c>
      <c r="L1061" s="5">
        <f t="shared" si="1750"/>
        <v>0</v>
      </c>
      <c r="M1061" s="5">
        <f t="shared" si="1750"/>
        <v>1155.600602</v>
      </c>
      <c r="N1061" s="5">
        <f t="shared" si="1750"/>
        <v>23.599740000000001</v>
      </c>
      <c r="O1061" s="5">
        <f t="shared" si="1750"/>
        <v>0</v>
      </c>
      <c r="P1061" s="5">
        <f t="shared" ref="P1061" si="1751">$C1060*P1060</f>
        <v>0</v>
      </c>
      <c r="Q1061" s="5">
        <f t="shared" ref="Q1061" si="1752">$C1060*Q1060</f>
        <v>741.81849399999999</v>
      </c>
      <c r="R1061" s="5">
        <f t="shared" ref="R1061:AB1061" si="1753">$C1060*R1060</f>
        <v>169.918128</v>
      </c>
      <c r="S1061" s="5">
        <f t="shared" si="1753"/>
        <v>70.799219999999991</v>
      </c>
      <c r="T1061" s="5">
        <f t="shared" si="1753"/>
        <v>827.56421599999999</v>
      </c>
      <c r="U1061" s="5">
        <f t="shared" si="1753"/>
        <v>0</v>
      </c>
      <c r="V1061" s="5">
        <f t="shared" si="1753"/>
        <v>191.94455200000002</v>
      </c>
      <c r="W1061" s="5">
        <f t="shared" si="1753"/>
        <v>432.6619</v>
      </c>
      <c r="X1061" s="5">
        <f t="shared" si="1753"/>
        <v>1157.173918</v>
      </c>
      <c r="Y1061" s="5">
        <f t="shared" si="1753"/>
        <v>42.479531999999999</v>
      </c>
      <c r="Z1061" s="5">
        <f t="shared" si="1753"/>
        <v>0</v>
      </c>
      <c r="AA1061" s="5">
        <f t="shared" si="1753"/>
        <v>0</v>
      </c>
      <c r="AB1061" s="5">
        <f t="shared" si="1753"/>
        <v>0</v>
      </c>
      <c r="AC1061" s="56"/>
      <c r="AD1061" s="23"/>
    </row>
    <row r="1062" spans="1:30" s="14" customFormat="1">
      <c r="A1062" s="78" t="s">
        <v>140</v>
      </c>
      <c r="B1062" s="26">
        <f>188798/2</f>
        <v>94399</v>
      </c>
      <c r="C1062" s="147">
        <f t="shared" si="1729"/>
        <v>7866.58</v>
      </c>
      <c r="D1062" s="35">
        <v>1.6299999999999999E-2</v>
      </c>
      <c r="E1062" s="35">
        <v>0.14269999999999999</v>
      </c>
      <c r="F1062" s="35">
        <v>5.8900000000000001E-2</v>
      </c>
      <c r="G1062" s="35">
        <v>7.6200000000000004E-2</v>
      </c>
      <c r="H1062" s="35">
        <v>3.9600000000000003E-2</v>
      </c>
      <c r="I1062" s="35">
        <v>0.12470000000000001</v>
      </c>
      <c r="J1062" s="35">
        <v>2.0400000000000001E-2</v>
      </c>
      <c r="K1062" s="35">
        <v>3.1199999999999999E-2</v>
      </c>
      <c r="L1062" s="35">
        <v>1.6199999999999999E-2</v>
      </c>
      <c r="M1062" s="35">
        <v>2.53E-2</v>
      </c>
      <c r="N1062" s="35">
        <v>0.14849999999999999</v>
      </c>
      <c r="O1062" s="35">
        <v>2.2599999999999999E-2</v>
      </c>
      <c r="P1062" s="35">
        <v>0</v>
      </c>
      <c r="Q1062" s="35">
        <v>3.78E-2</v>
      </c>
      <c r="R1062" s="35">
        <v>1.8100000000000002E-2</v>
      </c>
      <c r="S1062" s="35">
        <v>4.1000000000000003E-3</v>
      </c>
      <c r="T1062" s="35">
        <v>5.04E-2</v>
      </c>
      <c r="U1062" s="35">
        <v>1.7500000000000002E-2</v>
      </c>
      <c r="V1062" s="35">
        <v>3.6200000000000003E-2</v>
      </c>
      <c r="W1062" s="35">
        <v>4.8500000000000001E-2</v>
      </c>
      <c r="X1062" s="35">
        <v>6.1600000000000002E-2</v>
      </c>
      <c r="Y1062" s="35">
        <v>2.5000000000000001E-3</v>
      </c>
      <c r="Z1062" s="4">
        <v>0</v>
      </c>
      <c r="AA1062" s="4">
        <v>6.9999999999999999E-4</v>
      </c>
      <c r="AB1062" s="4">
        <v>0</v>
      </c>
      <c r="AC1062" s="56"/>
      <c r="AD1062" s="23"/>
    </row>
    <row r="1063" spans="1:30" s="14" customFormat="1">
      <c r="A1063" s="79"/>
      <c r="B1063" s="27"/>
      <c r="C1063" s="147"/>
      <c r="D1063" s="5">
        <f t="shared" ref="D1063" si="1754">$C1062*D1062</f>
        <v>128.22525399999998</v>
      </c>
      <c r="E1063" s="5">
        <f t="shared" ref="E1063" si="1755">$C1062*E1062</f>
        <v>1122.560966</v>
      </c>
      <c r="F1063" s="5">
        <f t="shared" ref="F1063:O1063" si="1756">$C1062*F1062</f>
        <v>463.34156200000001</v>
      </c>
      <c r="G1063" s="5">
        <f t="shared" si="1756"/>
        <v>599.43339600000002</v>
      </c>
      <c r="H1063" s="5">
        <f t="shared" si="1756"/>
        <v>311.51656800000001</v>
      </c>
      <c r="I1063" s="5">
        <f t="shared" si="1756"/>
        <v>980.96252600000003</v>
      </c>
      <c r="J1063" s="5">
        <f t="shared" si="1756"/>
        <v>160.47823200000002</v>
      </c>
      <c r="K1063" s="5">
        <f t="shared" si="1756"/>
        <v>245.43729599999998</v>
      </c>
      <c r="L1063" s="5">
        <f t="shared" si="1756"/>
        <v>127.43859599999999</v>
      </c>
      <c r="M1063" s="5">
        <f t="shared" si="1756"/>
        <v>199.024474</v>
      </c>
      <c r="N1063" s="5">
        <f t="shared" si="1756"/>
        <v>1168.18713</v>
      </c>
      <c r="O1063" s="5">
        <f t="shared" si="1756"/>
        <v>177.78470799999999</v>
      </c>
      <c r="P1063" s="5">
        <f t="shared" ref="P1063" si="1757">$C1062*P1062</f>
        <v>0</v>
      </c>
      <c r="Q1063" s="5">
        <f t="shared" ref="Q1063" si="1758">$C1062*Q1062</f>
        <v>297.35672399999999</v>
      </c>
      <c r="R1063" s="5">
        <f t="shared" ref="R1063:AB1063" si="1759">$C1062*R1062</f>
        <v>142.385098</v>
      </c>
      <c r="S1063" s="5">
        <f t="shared" si="1759"/>
        <v>32.252978000000006</v>
      </c>
      <c r="T1063" s="5">
        <f t="shared" si="1759"/>
        <v>396.47563200000002</v>
      </c>
      <c r="U1063" s="5">
        <f t="shared" si="1759"/>
        <v>137.66515000000001</v>
      </c>
      <c r="V1063" s="5">
        <f t="shared" si="1759"/>
        <v>284.770196</v>
      </c>
      <c r="W1063" s="5">
        <f t="shared" si="1759"/>
        <v>381.52913000000001</v>
      </c>
      <c r="X1063" s="5">
        <f t="shared" si="1759"/>
        <v>484.58132799999998</v>
      </c>
      <c r="Y1063" s="5">
        <f t="shared" si="1759"/>
        <v>19.666450000000001</v>
      </c>
      <c r="Z1063" s="5">
        <f t="shared" si="1759"/>
        <v>0</v>
      </c>
      <c r="AA1063" s="5">
        <f t="shared" si="1759"/>
        <v>5.5066059999999997</v>
      </c>
      <c r="AB1063" s="5">
        <f t="shared" si="1759"/>
        <v>0</v>
      </c>
      <c r="AC1063" s="56"/>
      <c r="AD1063" s="23"/>
    </row>
    <row r="1064" spans="1:30" s="14" customFormat="1">
      <c r="A1064" s="78" t="s">
        <v>452</v>
      </c>
      <c r="B1064" s="26">
        <f>188798/2</f>
        <v>94399</v>
      </c>
      <c r="C1064" s="147">
        <f t="shared" si="1729"/>
        <v>7866.58</v>
      </c>
      <c r="D1064" s="4">
        <v>3.9399999999999998E-2</v>
      </c>
      <c r="E1064" s="4"/>
      <c r="F1064" s="4">
        <v>3.3E-3</v>
      </c>
      <c r="G1064" s="4"/>
      <c r="H1064" s="4">
        <v>0.34539999999999998</v>
      </c>
      <c r="I1064" s="4"/>
      <c r="J1064" s="4"/>
      <c r="K1064" s="4"/>
      <c r="L1064" s="4"/>
      <c r="M1064" s="4">
        <v>0.1469</v>
      </c>
      <c r="N1064" s="4">
        <v>3.0000000000000001E-3</v>
      </c>
      <c r="O1064" s="4"/>
      <c r="P1064" s="4"/>
      <c r="Q1064" s="4">
        <v>9.4299999999999995E-2</v>
      </c>
      <c r="R1064" s="4">
        <v>2.1600000000000001E-2</v>
      </c>
      <c r="S1064" s="4">
        <v>8.9999999999999993E-3</v>
      </c>
      <c r="T1064" s="4">
        <v>0.1052</v>
      </c>
      <c r="U1064" s="4"/>
      <c r="V1064" s="4">
        <v>2.4400000000000002E-2</v>
      </c>
      <c r="W1064" s="4">
        <v>5.5E-2</v>
      </c>
      <c r="X1064" s="4">
        <v>0.14710000000000001</v>
      </c>
      <c r="Y1064" s="4">
        <v>5.4000000000000003E-3</v>
      </c>
      <c r="Z1064" s="4"/>
      <c r="AA1064" s="4"/>
      <c r="AB1064" s="4"/>
      <c r="AC1064" s="56"/>
      <c r="AD1064" s="23"/>
    </row>
    <row r="1065" spans="1:30" s="14" customFormat="1">
      <c r="A1065" s="79"/>
      <c r="B1065" s="9"/>
      <c r="C1065" s="147"/>
      <c r="D1065" s="5">
        <f t="shared" ref="D1065" si="1760">$C1064*D1064</f>
        <v>309.94325199999997</v>
      </c>
      <c r="E1065" s="5">
        <f t="shared" ref="E1065" si="1761">$C1064*E1064</f>
        <v>0</v>
      </c>
      <c r="F1065" s="5">
        <f t="shared" ref="F1065:O1065" si="1762">$C1064*F1064</f>
        <v>25.959713999999998</v>
      </c>
      <c r="G1065" s="5">
        <f t="shared" si="1762"/>
        <v>0</v>
      </c>
      <c r="H1065" s="5">
        <f t="shared" si="1762"/>
        <v>2717.116732</v>
      </c>
      <c r="I1065" s="5">
        <f t="shared" si="1762"/>
        <v>0</v>
      </c>
      <c r="J1065" s="5">
        <f t="shared" si="1762"/>
        <v>0</v>
      </c>
      <c r="K1065" s="5">
        <f t="shared" si="1762"/>
        <v>0</v>
      </c>
      <c r="L1065" s="5">
        <f t="shared" si="1762"/>
        <v>0</v>
      </c>
      <c r="M1065" s="5">
        <f t="shared" si="1762"/>
        <v>1155.600602</v>
      </c>
      <c r="N1065" s="5">
        <f t="shared" si="1762"/>
        <v>23.599740000000001</v>
      </c>
      <c r="O1065" s="5">
        <f t="shared" si="1762"/>
        <v>0</v>
      </c>
      <c r="P1065" s="5">
        <f t="shared" ref="P1065" si="1763">$C1064*P1064</f>
        <v>0</v>
      </c>
      <c r="Q1065" s="5">
        <f t="shared" ref="Q1065" si="1764">$C1064*Q1064</f>
        <v>741.81849399999999</v>
      </c>
      <c r="R1065" s="5">
        <f t="shared" ref="R1065:AB1065" si="1765">$C1064*R1064</f>
        <v>169.918128</v>
      </c>
      <c r="S1065" s="5">
        <f t="shared" si="1765"/>
        <v>70.799219999999991</v>
      </c>
      <c r="T1065" s="5">
        <f t="shared" si="1765"/>
        <v>827.56421599999999</v>
      </c>
      <c r="U1065" s="5">
        <f t="shared" si="1765"/>
        <v>0</v>
      </c>
      <c r="V1065" s="5">
        <f t="shared" si="1765"/>
        <v>191.94455200000002</v>
      </c>
      <c r="W1065" s="5">
        <f t="shared" si="1765"/>
        <v>432.6619</v>
      </c>
      <c r="X1065" s="5">
        <f t="shared" si="1765"/>
        <v>1157.173918</v>
      </c>
      <c r="Y1065" s="5">
        <f t="shared" si="1765"/>
        <v>42.479531999999999</v>
      </c>
      <c r="Z1065" s="5">
        <f t="shared" si="1765"/>
        <v>0</v>
      </c>
      <c r="AA1065" s="5">
        <f t="shared" si="1765"/>
        <v>0</v>
      </c>
      <c r="AB1065" s="5">
        <f t="shared" si="1765"/>
        <v>0</v>
      </c>
      <c r="AC1065" s="56"/>
      <c r="AD1065" s="23"/>
    </row>
    <row r="1066" spans="1:30" s="14" customFormat="1">
      <c r="A1066" s="78" t="s">
        <v>141</v>
      </c>
      <c r="B1066" s="26">
        <f>191113/2</f>
        <v>95556.5</v>
      </c>
      <c r="C1066" s="147">
        <f t="shared" si="1729"/>
        <v>7963.04</v>
      </c>
      <c r="D1066" s="35">
        <v>1.6299999999999999E-2</v>
      </c>
      <c r="E1066" s="35">
        <v>0.14269999999999999</v>
      </c>
      <c r="F1066" s="35">
        <v>5.8900000000000001E-2</v>
      </c>
      <c r="G1066" s="35">
        <v>7.6200000000000004E-2</v>
      </c>
      <c r="H1066" s="35">
        <v>3.9600000000000003E-2</v>
      </c>
      <c r="I1066" s="35">
        <v>0.12470000000000001</v>
      </c>
      <c r="J1066" s="35">
        <v>2.0400000000000001E-2</v>
      </c>
      <c r="K1066" s="35">
        <v>3.1199999999999999E-2</v>
      </c>
      <c r="L1066" s="35">
        <v>1.6199999999999999E-2</v>
      </c>
      <c r="M1066" s="35">
        <v>2.53E-2</v>
      </c>
      <c r="N1066" s="35">
        <v>0.14849999999999999</v>
      </c>
      <c r="O1066" s="35">
        <v>2.2599999999999999E-2</v>
      </c>
      <c r="P1066" s="35">
        <v>0</v>
      </c>
      <c r="Q1066" s="35">
        <v>3.78E-2</v>
      </c>
      <c r="R1066" s="35">
        <v>1.8100000000000002E-2</v>
      </c>
      <c r="S1066" s="35">
        <v>4.1000000000000003E-3</v>
      </c>
      <c r="T1066" s="35">
        <v>5.04E-2</v>
      </c>
      <c r="U1066" s="35">
        <v>1.7500000000000002E-2</v>
      </c>
      <c r="V1066" s="35">
        <v>3.6200000000000003E-2</v>
      </c>
      <c r="W1066" s="35">
        <v>4.8500000000000001E-2</v>
      </c>
      <c r="X1066" s="35">
        <v>6.1600000000000002E-2</v>
      </c>
      <c r="Y1066" s="35">
        <v>2.5000000000000001E-3</v>
      </c>
      <c r="Z1066" s="4">
        <v>0</v>
      </c>
      <c r="AA1066" s="4">
        <v>6.9999999999999999E-4</v>
      </c>
      <c r="AB1066" s="4">
        <v>0</v>
      </c>
      <c r="AC1066" s="56"/>
      <c r="AD1066" s="23"/>
    </row>
    <row r="1067" spans="1:30" s="14" customFormat="1">
      <c r="A1067" s="79"/>
      <c r="B1067" s="27"/>
      <c r="C1067" s="147"/>
      <c r="D1067" s="5">
        <f t="shared" ref="D1067" si="1766">$C1066*D1066</f>
        <v>129.797552</v>
      </c>
      <c r="E1067" s="5">
        <f t="shared" ref="E1067" si="1767">$C1066*E1066</f>
        <v>1136.3258080000001</v>
      </c>
      <c r="F1067" s="5">
        <f t="shared" ref="F1067:O1067" si="1768">$C1066*F1066</f>
        <v>469.023056</v>
      </c>
      <c r="G1067" s="5">
        <f t="shared" si="1768"/>
        <v>606.78364799999997</v>
      </c>
      <c r="H1067" s="5">
        <f t="shared" si="1768"/>
        <v>315.33638400000001</v>
      </c>
      <c r="I1067" s="5">
        <f t="shared" si="1768"/>
        <v>992.99108799999999</v>
      </c>
      <c r="J1067" s="5">
        <f t="shared" si="1768"/>
        <v>162.44601600000001</v>
      </c>
      <c r="K1067" s="5">
        <f t="shared" si="1768"/>
        <v>248.44684799999999</v>
      </c>
      <c r="L1067" s="5">
        <f t="shared" si="1768"/>
        <v>129.001248</v>
      </c>
      <c r="M1067" s="5">
        <f t="shared" si="1768"/>
        <v>201.464912</v>
      </c>
      <c r="N1067" s="5">
        <f t="shared" si="1768"/>
        <v>1182.51144</v>
      </c>
      <c r="O1067" s="5">
        <f t="shared" si="1768"/>
        <v>179.96470399999998</v>
      </c>
      <c r="P1067" s="5">
        <f t="shared" ref="P1067" si="1769">$C1066*P1066</f>
        <v>0</v>
      </c>
      <c r="Q1067" s="5">
        <f t="shared" ref="Q1067" si="1770">$C1066*Q1066</f>
        <v>301.00291199999998</v>
      </c>
      <c r="R1067" s="5">
        <f t="shared" ref="R1067:AB1067" si="1771">$C1066*R1066</f>
        <v>144.13102400000002</v>
      </c>
      <c r="S1067" s="5">
        <f t="shared" si="1771"/>
        <v>32.648464000000004</v>
      </c>
      <c r="T1067" s="5">
        <f t="shared" si="1771"/>
        <v>401.33721600000001</v>
      </c>
      <c r="U1067" s="5">
        <f t="shared" si="1771"/>
        <v>139.35320000000002</v>
      </c>
      <c r="V1067" s="5">
        <f t="shared" si="1771"/>
        <v>288.26204800000005</v>
      </c>
      <c r="W1067" s="5">
        <f t="shared" si="1771"/>
        <v>386.20744000000002</v>
      </c>
      <c r="X1067" s="5">
        <f t="shared" si="1771"/>
        <v>490.52326400000004</v>
      </c>
      <c r="Y1067" s="5">
        <f t="shared" si="1771"/>
        <v>19.907599999999999</v>
      </c>
      <c r="Z1067" s="5">
        <f t="shared" si="1771"/>
        <v>0</v>
      </c>
      <c r="AA1067" s="5">
        <f t="shared" si="1771"/>
        <v>5.574128</v>
      </c>
      <c r="AB1067" s="5">
        <f t="shared" si="1771"/>
        <v>0</v>
      </c>
      <c r="AC1067" s="56"/>
      <c r="AD1067" s="23"/>
    </row>
    <row r="1068" spans="1:30" s="14" customFormat="1">
      <c r="A1068" s="78" t="s">
        <v>453</v>
      </c>
      <c r="B1068" s="26">
        <f>191113/2</f>
        <v>95556.5</v>
      </c>
      <c r="C1068" s="147">
        <f t="shared" si="1729"/>
        <v>7963.04</v>
      </c>
      <c r="D1068" s="4">
        <v>3.9399999999999998E-2</v>
      </c>
      <c r="E1068" s="4"/>
      <c r="F1068" s="4">
        <v>3.3E-3</v>
      </c>
      <c r="G1068" s="4"/>
      <c r="H1068" s="4">
        <v>0.34539999999999998</v>
      </c>
      <c r="I1068" s="4"/>
      <c r="J1068" s="4"/>
      <c r="K1068" s="4"/>
      <c r="L1068" s="4"/>
      <c r="M1068" s="4">
        <v>0.1469</v>
      </c>
      <c r="N1068" s="4">
        <v>3.0000000000000001E-3</v>
      </c>
      <c r="O1068" s="4"/>
      <c r="P1068" s="4"/>
      <c r="Q1068" s="4">
        <v>9.4299999999999995E-2</v>
      </c>
      <c r="R1068" s="4">
        <v>2.1600000000000001E-2</v>
      </c>
      <c r="S1068" s="4">
        <v>8.9999999999999993E-3</v>
      </c>
      <c r="T1068" s="4">
        <v>0.1052</v>
      </c>
      <c r="U1068" s="4"/>
      <c r="V1068" s="4">
        <v>2.4400000000000002E-2</v>
      </c>
      <c r="W1068" s="4">
        <v>5.5E-2</v>
      </c>
      <c r="X1068" s="4">
        <v>0.14710000000000001</v>
      </c>
      <c r="Y1068" s="4">
        <v>5.4000000000000003E-3</v>
      </c>
      <c r="Z1068" s="4"/>
      <c r="AA1068" s="4"/>
      <c r="AB1068" s="4"/>
      <c r="AC1068" s="56"/>
      <c r="AD1068" s="23"/>
    </row>
    <row r="1069" spans="1:30" s="14" customFormat="1">
      <c r="A1069" s="79"/>
      <c r="B1069" s="9"/>
      <c r="C1069" s="147"/>
      <c r="D1069" s="5">
        <f t="shared" ref="D1069" si="1772">$C1068*D1068</f>
        <v>313.74377599999997</v>
      </c>
      <c r="E1069" s="5">
        <f t="shared" ref="E1069" si="1773">$C1068*E1068</f>
        <v>0</v>
      </c>
      <c r="F1069" s="5">
        <f t="shared" ref="F1069:O1069" si="1774">$C1068*F1068</f>
        <v>26.278032</v>
      </c>
      <c r="G1069" s="5">
        <f t="shared" si="1774"/>
        <v>0</v>
      </c>
      <c r="H1069" s="5">
        <f t="shared" si="1774"/>
        <v>2750.4340159999997</v>
      </c>
      <c r="I1069" s="5">
        <f t="shared" si="1774"/>
        <v>0</v>
      </c>
      <c r="J1069" s="5">
        <f t="shared" si="1774"/>
        <v>0</v>
      </c>
      <c r="K1069" s="5">
        <f t="shared" si="1774"/>
        <v>0</v>
      </c>
      <c r="L1069" s="5">
        <f t="shared" si="1774"/>
        <v>0</v>
      </c>
      <c r="M1069" s="5">
        <f t="shared" si="1774"/>
        <v>1169.7705760000001</v>
      </c>
      <c r="N1069" s="5">
        <f t="shared" si="1774"/>
        <v>23.889120000000002</v>
      </c>
      <c r="O1069" s="5">
        <f t="shared" si="1774"/>
        <v>0</v>
      </c>
      <c r="P1069" s="5">
        <f t="shared" ref="P1069" si="1775">$C1068*P1068</f>
        <v>0</v>
      </c>
      <c r="Q1069" s="5">
        <f t="shared" ref="Q1069" si="1776">$C1068*Q1068</f>
        <v>750.914672</v>
      </c>
      <c r="R1069" s="5">
        <f t="shared" ref="R1069:AB1069" si="1777">$C1068*R1068</f>
        <v>172.00166400000001</v>
      </c>
      <c r="S1069" s="5">
        <f t="shared" si="1777"/>
        <v>71.667359999999988</v>
      </c>
      <c r="T1069" s="5">
        <f t="shared" si="1777"/>
        <v>837.71180800000002</v>
      </c>
      <c r="U1069" s="5">
        <f t="shared" si="1777"/>
        <v>0</v>
      </c>
      <c r="V1069" s="5">
        <f t="shared" si="1777"/>
        <v>194.29817600000001</v>
      </c>
      <c r="W1069" s="5">
        <f t="shared" si="1777"/>
        <v>437.96719999999999</v>
      </c>
      <c r="X1069" s="5">
        <f t="shared" si="1777"/>
        <v>1171.363184</v>
      </c>
      <c r="Y1069" s="5">
        <f t="shared" si="1777"/>
        <v>43.000416000000001</v>
      </c>
      <c r="Z1069" s="5">
        <f t="shared" si="1777"/>
        <v>0</v>
      </c>
      <c r="AA1069" s="5">
        <f t="shared" si="1777"/>
        <v>0</v>
      </c>
      <c r="AB1069" s="5">
        <f t="shared" si="1777"/>
        <v>0</v>
      </c>
      <c r="AC1069" s="56"/>
      <c r="AD1069" s="23"/>
    </row>
    <row r="1070" spans="1:30" s="14" customFormat="1">
      <c r="A1070" s="78" t="s">
        <v>142</v>
      </c>
      <c r="B1070" s="173">
        <v>1638855</v>
      </c>
      <c r="C1070" s="147">
        <f t="shared" si="1729"/>
        <v>136571.25</v>
      </c>
      <c r="D1070" s="4"/>
      <c r="E1070" s="4"/>
      <c r="F1070" s="4">
        <v>1.6799999999999999E-2</v>
      </c>
      <c r="G1070" s="4"/>
      <c r="H1070" s="4">
        <v>1.83E-2</v>
      </c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>
        <v>0.96489999999999998</v>
      </c>
      <c r="W1070" s="4"/>
      <c r="X1070" s="4"/>
      <c r="Y1070" s="4"/>
      <c r="Z1070" s="4"/>
      <c r="AA1070" s="4"/>
      <c r="AB1070" s="4"/>
      <c r="AC1070" s="56"/>
      <c r="AD1070" s="23"/>
    </row>
    <row r="1071" spans="1:30" s="14" customFormat="1">
      <c r="A1071" s="79"/>
      <c r="B1071" s="8"/>
      <c r="C1071" s="147"/>
      <c r="D1071" s="5">
        <f t="shared" ref="D1071" si="1778">$C1070*D1070</f>
        <v>0</v>
      </c>
      <c r="E1071" s="5">
        <f t="shared" ref="E1071" si="1779">$C1070*E1070</f>
        <v>0</v>
      </c>
      <c r="F1071" s="5">
        <f t="shared" ref="F1071:AB1071" si="1780">$C1070*F1070</f>
        <v>2294.3969999999999</v>
      </c>
      <c r="G1071" s="5">
        <f t="shared" si="1780"/>
        <v>0</v>
      </c>
      <c r="H1071" s="5">
        <f t="shared" si="1780"/>
        <v>2499.2538749999999</v>
      </c>
      <c r="I1071" s="5">
        <f t="shared" si="1780"/>
        <v>0</v>
      </c>
      <c r="J1071" s="5">
        <f t="shared" si="1780"/>
        <v>0</v>
      </c>
      <c r="K1071" s="5">
        <f t="shared" si="1780"/>
        <v>0</v>
      </c>
      <c r="L1071" s="5">
        <f t="shared" si="1780"/>
        <v>0</v>
      </c>
      <c r="M1071" s="5">
        <f t="shared" si="1780"/>
        <v>0</v>
      </c>
      <c r="N1071" s="5">
        <f t="shared" si="1780"/>
        <v>0</v>
      </c>
      <c r="O1071" s="5">
        <f t="shared" si="1780"/>
        <v>0</v>
      </c>
      <c r="P1071" s="5">
        <f t="shared" si="1780"/>
        <v>0</v>
      </c>
      <c r="Q1071" s="5">
        <f t="shared" si="1780"/>
        <v>0</v>
      </c>
      <c r="R1071" s="5">
        <f t="shared" si="1780"/>
        <v>0</v>
      </c>
      <c r="S1071" s="5">
        <f t="shared" si="1780"/>
        <v>0</v>
      </c>
      <c r="T1071" s="5">
        <f t="shared" si="1780"/>
        <v>0</v>
      </c>
      <c r="U1071" s="5">
        <f t="shared" si="1780"/>
        <v>0</v>
      </c>
      <c r="V1071" s="5">
        <f t="shared" si="1780"/>
        <v>131777.59912500001</v>
      </c>
      <c r="W1071" s="5">
        <f t="shared" si="1780"/>
        <v>0</v>
      </c>
      <c r="X1071" s="5">
        <f t="shared" si="1780"/>
        <v>0</v>
      </c>
      <c r="Y1071" s="5">
        <f t="shared" si="1780"/>
        <v>0</v>
      </c>
      <c r="Z1071" s="5">
        <f t="shared" si="1780"/>
        <v>0</v>
      </c>
      <c r="AA1071" s="5">
        <f t="shared" si="1780"/>
        <v>0</v>
      </c>
      <c r="AB1071" s="5">
        <f t="shared" si="1780"/>
        <v>0</v>
      </c>
      <c r="AC1071" s="56"/>
      <c r="AD1071" s="23"/>
    </row>
    <row r="1072" spans="1:30" s="14" customFormat="1">
      <c r="A1072" s="78" t="s">
        <v>143</v>
      </c>
      <c r="B1072" s="173">
        <v>3049937</v>
      </c>
      <c r="C1072" s="147">
        <f t="shared" si="1729"/>
        <v>254161.42</v>
      </c>
      <c r="D1072" s="4"/>
      <c r="E1072" s="4"/>
      <c r="F1072" s="4">
        <v>3.5400000000000001E-2</v>
      </c>
      <c r="G1072" s="4"/>
      <c r="H1072" s="4">
        <v>7.3099999999999998E-2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0.89149999999999996</v>
      </c>
      <c r="W1072" s="4"/>
      <c r="X1072" s="4"/>
      <c r="Y1072" s="4"/>
      <c r="Z1072" s="4"/>
      <c r="AA1072" s="4"/>
      <c r="AB1072" s="4"/>
      <c r="AC1072" s="56"/>
      <c r="AD1072" s="23"/>
    </row>
    <row r="1073" spans="1:30" s="14" customFormat="1">
      <c r="A1073" s="79"/>
      <c r="B1073" s="8"/>
      <c r="C1073" s="147"/>
      <c r="D1073" s="5">
        <f t="shared" ref="D1073" si="1781">$C1072*D1072</f>
        <v>0</v>
      </c>
      <c r="E1073" s="5">
        <f t="shared" ref="E1073" si="1782">$C1072*E1072</f>
        <v>0</v>
      </c>
      <c r="F1073" s="5">
        <f t="shared" ref="F1073:AB1073" si="1783">$C1072*F1072</f>
        <v>8997.3142680000001</v>
      </c>
      <c r="G1073" s="5">
        <f t="shared" si="1783"/>
        <v>0</v>
      </c>
      <c r="H1073" s="5">
        <f t="shared" si="1783"/>
        <v>18579.199801999999</v>
      </c>
      <c r="I1073" s="5">
        <f t="shared" si="1783"/>
        <v>0</v>
      </c>
      <c r="J1073" s="5">
        <f t="shared" si="1783"/>
        <v>0</v>
      </c>
      <c r="K1073" s="5">
        <f t="shared" si="1783"/>
        <v>0</v>
      </c>
      <c r="L1073" s="5">
        <f t="shared" si="1783"/>
        <v>0</v>
      </c>
      <c r="M1073" s="5">
        <f t="shared" si="1783"/>
        <v>0</v>
      </c>
      <c r="N1073" s="5">
        <f t="shared" si="1783"/>
        <v>0</v>
      </c>
      <c r="O1073" s="5">
        <f t="shared" si="1783"/>
        <v>0</v>
      </c>
      <c r="P1073" s="5">
        <f t="shared" si="1783"/>
        <v>0</v>
      </c>
      <c r="Q1073" s="5">
        <f t="shared" si="1783"/>
        <v>0</v>
      </c>
      <c r="R1073" s="5">
        <f t="shared" si="1783"/>
        <v>0</v>
      </c>
      <c r="S1073" s="5">
        <f t="shared" si="1783"/>
        <v>0</v>
      </c>
      <c r="T1073" s="5">
        <f t="shared" si="1783"/>
        <v>0</v>
      </c>
      <c r="U1073" s="5">
        <f t="shared" si="1783"/>
        <v>0</v>
      </c>
      <c r="V1073" s="5">
        <f t="shared" si="1783"/>
        <v>226584.90593000001</v>
      </c>
      <c r="W1073" s="5">
        <f t="shared" si="1783"/>
        <v>0</v>
      </c>
      <c r="X1073" s="5">
        <f t="shared" si="1783"/>
        <v>0</v>
      </c>
      <c r="Y1073" s="5">
        <f t="shared" si="1783"/>
        <v>0</v>
      </c>
      <c r="Z1073" s="5">
        <f t="shared" si="1783"/>
        <v>0</v>
      </c>
      <c r="AA1073" s="5">
        <f t="shared" si="1783"/>
        <v>0</v>
      </c>
      <c r="AB1073" s="5">
        <f t="shared" si="1783"/>
        <v>0</v>
      </c>
      <c r="AC1073" s="56"/>
      <c r="AD1073" s="23"/>
    </row>
    <row r="1074" spans="1:30" s="14" customFormat="1">
      <c r="A1074" s="78" t="s">
        <v>144</v>
      </c>
      <c r="B1074" s="173">
        <v>5699523</v>
      </c>
      <c r="C1074" s="147">
        <f t="shared" si="1729"/>
        <v>474960.25</v>
      </c>
      <c r="D1074" s="4">
        <v>7.7000000000000002E-3</v>
      </c>
      <c r="E1074" s="4"/>
      <c r="F1074" s="4"/>
      <c r="G1074" s="4"/>
      <c r="H1074" s="4">
        <v>0.1676</v>
      </c>
      <c r="I1074" s="4"/>
      <c r="J1074" s="4"/>
      <c r="K1074" s="4"/>
      <c r="L1074" s="4"/>
      <c r="M1074" s="4">
        <v>1.2200000000000001E-2</v>
      </c>
      <c r="N1074" s="4"/>
      <c r="O1074" s="4"/>
      <c r="P1074" s="4"/>
      <c r="Q1074" s="4">
        <v>1.3899999999999999E-2</v>
      </c>
      <c r="R1074" s="4">
        <v>5.8999999999999999E-3</v>
      </c>
      <c r="S1074" s="4">
        <v>1.2999999999999999E-3</v>
      </c>
      <c r="T1074" s="4">
        <v>2.1000000000000001E-2</v>
      </c>
      <c r="U1074" s="4"/>
      <c r="V1074" s="4">
        <v>0.74860000000000004</v>
      </c>
      <c r="W1074" s="4"/>
      <c r="X1074" s="4">
        <v>2.1000000000000001E-2</v>
      </c>
      <c r="Y1074" s="4">
        <v>8.0000000000000004E-4</v>
      </c>
      <c r="Z1074" s="4"/>
      <c r="AA1074" s="4"/>
      <c r="AB1074" s="4"/>
      <c r="AC1074" s="56"/>
      <c r="AD1074" s="23"/>
    </row>
    <row r="1075" spans="1:30" s="14" customFormat="1">
      <c r="A1075" s="79"/>
      <c r="B1075" s="8"/>
      <c r="C1075" s="147"/>
      <c r="D1075" s="5">
        <f t="shared" ref="D1075" si="1784">$C1074*D1074</f>
        <v>3657.193925</v>
      </c>
      <c r="E1075" s="5">
        <f t="shared" ref="E1075" si="1785">$C1074*E1074</f>
        <v>0</v>
      </c>
      <c r="F1075" s="5">
        <f t="shared" ref="F1075:AB1075" si="1786">$C1074*F1074</f>
        <v>0</v>
      </c>
      <c r="G1075" s="5">
        <f t="shared" si="1786"/>
        <v>0</v>
      </c>
      <c r="H1075" s="5">
        <f t="shared" si="1786"/>
        <v>79603.337899999999</v>
      </c>
      <c r="I1075" s="5">
        <f t="shared" si="1786"/>
        <v>0</v>
      </c>
      <c r="J1075" s="5">
        <f t="shared" si="1786"/>
        <v>0</v>
      </c>
      <c r="K1075" s="5">
        <f t="shared" si="1786"/>
        <v>0</v>
      </c>
      <c r="L1075" s="5">
        <f t="shared" si="1786"/>
        <v>0</v>
      </c>
      <c r="M1075" s="5">
        <f t="shared" si="1786"/>
        <v>5794.51505</v>
      </c>
      <c r="N1075" s="5">
        <f t="shared" si="1786"/>
        <v>0</v>
      </c>
      <c r="O1075" s="5">
        <f t="shared" si="1786"/>
        <v>0</v>
      </c>
      <c r="P1075" s="5">
        <f t="shared" si="1786"/>
        <v>0</v>
      </c>
      <c r="Q1075" s="5">
        <f t="shared" si="1786"/>
        <v>6601.9474749999999</v>
      </c>
      <c r="R1075" s="5">
        <f t="shared" si="1786"/>
        <v>2802.2654750000002</v>
      </c>
      <c r="S1075" s="5">
        <f t="shared" si="1786"/>
        <v>617.44832499999995</v>
      </c>
      <c r="T1075" s="5">
        <f t="shared" si="1786"/>
        <v>9974.16525</v>
      </c>
      <c r="U1075" s="5">
        <f t="shared" si="1786"/>
        <v>0</v>
      </c>
      <c r="V1075" s="5">
        <f t="shared" si="1786"/>
        <v>355555.24314999999</v>
      </c>
      <c r="W1075" s="5">
        <f t="shared" si="1786"/>
        <v>0</v>
      </c>
      <c r="X1075" s="5">
        <f t="shared" si="1786"/>
        <v>9974.16525</v>
      </c>
      <c r="Y1075" s="5">
        <f t="shared" si="1786"/>
        <v>379.96820000000002</v>
      </c>
      <c r="Z1075" s="5">
        <f t="shared" si="1786"/>
        <v>0</v>
      </c>
      <c r="AA1075" s="5">
        <f t="shared" si="1786"/>
        <v>0</v>
      </c>
      <c r="AB1075" s="5">
        <f t="shared" si="1786"/>
        <v>0</v>
      </c>
      <c r="AC1075" s="56"/>
      <c r="AD1075" s="23"/>
    </row>
    <row r="1076" spans="1:30" s="14" customFormat="1">
      <c r="A1076" s="78" t="s">
        <v>145</v>
      </c>
      <c r="B1076" s="173">
        <v>508545</v>
      </c>
      <c r="C1076" s="147">
        <f t="shared" si="1729"/>
        <v>42378.75</v>
      </c>
      <c r="D1076" s="4"/>
      <c r="E1076" s="4"/>
      <c r="F1076" s="4"/>
      <c r="G1076" s="4"/>
      <c r="H1076" s="4">
        <v>0.30570000000000003</v>
      </c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>
        <v>0.69430000000000003</v>
      </c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8"/>
      <c r="C1077" s="147"/>
      <c r="D1077" s="5">
        <f t="shared" ref="D1077" si="1787">$C1076*D1076</f>
        <v>0</v>
      </c>
      <c r="E1077" s="5">
        <f t="shared" ref="E1077" si="1788">$C1076*E1076</f>
        <v>0</v>
      </c>
      <c r="F1077" s="5">
        <f t="shared" ref="F1077:AB1077" si="1789">$C1076*F1076</f>
        <v>0</v>
      </c>
      <c r="G1077" s="5">
        <f t="shared" si="1789"/>
        <v>0</v>
      </c>
      <c r="H1077" s="5">
        <f t="shared" si="1789"/>
        <v>12955.183875000001</v>
      </c>
      <c r="I1077" s="5">
        <f t="shared" si="1789"/>
        <v>0</v>
      </c>
      <c r="J1077" s="5">
        <f t="shared" si="1789"/>
        <v>0</v>
      </c>
      <c r="K1077" s="5">
        <f t="shared" si="1789"/>
        <v>0</v>
      </c>
      <c r="L1077" s="5">
        <f t="shared" si="1789"/>
        <v>0</v>
      </c>
      <c r="M1077" s="5">
        <f t="shared" si="1789"/>
        <v>0</v>
      </c>
      <c r="N1077" s="5">
        <f t="shared" si="1789"/>
        <v>0</v>
      </c>
      <c r="O1077" s="5">
        <f t="shared" si="1789"/>
        <v>0</v>
      </c>
      <c r="P1077" s="5">
        <f t="shared" si="1789"/>
        <v>0</v>
      </c>
      <c r="Q1077" s="5">
        <f t="shared" si="1789"/>
        <v>0</v>
      </c>
      <c r="R1077" s="5">
        <f t="shared" si="1789"/>
        <v>0</v>
      </c>
      <c r="S1077" s="5">
        <f t="shared" si="1789"/>
        <v>0</v>
      </c>
      <c r="T1077" s="5">
        <f t="shared" si="1789"/>
        <v>0</v>
      </c>
      <c r="U1077" s="5">
        <f t="shared" si="1789"/>
        <v>0</v>
      </c>
      <c r="V1077" s="5">
        <f t="shared" si="1789"/>
        <v>29423.566125000001</v>
      </c>
      <c r="W1077" s="5">
        <f t="shared" si="1789"/>
        <v>0</v>
      </c>
      <c r="X1077" s="5">
        <f t="shared" si="1789"/>
        <v>0</v>
      </c>
      <c r="Y1077" s="5">
        <f t="shared" si="1789"/>
        <v>0</v>
      </c>
      <c r="Z1077" s="5">
        <f t="shared" si="1789"/>
        <v>0</v>
      </c>
      <c r="AA1077" s="5">
        <f t="shared" si="1789"/>
        <v>0</v>
      </c>
      <c r="AB1077" s="5">
        <f t="shared" si="1789"/>
        <v>0</v>
      </c>
      <c r="AC1077" s="56"/>
      <c r="AD1077" s="23"/>
    </row>
    <row r="1078" spans="1:30" s="14" customFormat="1">
      <c r="A1078" s="78" t="s">
        <v>148</v>
      </c>
      <c r="B1078" s="173">
        <v>2035287</v>
      </c>
      <c r="C1078" s="147">
        <f t="shared" si="1729"/>
        <v>169607.25</v>
      </c>
      <c r="D1078" s="4"/>
      <c r="E1078" s="4"/>
      <c r="F1078" s="4">
        <v>5.67E-2</v>
      </c>
      <c r="G1078" s="4"/>
      <c r="H1078" s="4">
        <v>0.29680000000000001</v>
      </c>
      <c r="I1078" s="4"/>
      <c r="J1078" s="4"/>
      <c r="K1078" s="4"/>
      <c r="L1078" s="4"/>
      <c r="M1078" s="4"/>
      <c r="N1078" s="34">
        <v>0.1091</v>
      </c>
      <c r="O1078" s="4"/>
      <c r="P1078" s="4"/>
      <c r="Q1078" s="4"/>
      <c r="R1078" s="4"/>
      <c r="S1078" s="4"/>
      <c r="T1078" s="4"/>
      <c r="U1078" s="4"/>
      <c r="V1078" s="4">
        <v>0.53739999999999999</v>
      </c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47"/>
      <c r="D1079" s="5">
        <f t="shared" ref="D1079" si="1790">$C1078*D1078</f>
        <v>0</v>
      </c>
      <c r="E1079" s="5">
        <f t="shared" ref="E1079" si="1791">$C1078*E1078</f>
        <v>0</v>
      </c>
      <c r="F1079" s="5">
        <f t="shared" ref="F1079:AB1079" si="1792">$C1078*F1078</f>
        <v>9616.7310749999997</v>
      </c>
      <c r="G1079" s="5">
        <f t="shared" si="1792"/>
        <v>0</v>
      </c>
      <c r="H1079" s="5">
        <f t="shared" si="1792"/>
        <v>50339.431799999998</v>
      </c>
      <c r="I1079" s="5">
        <f t="shared" si="1792"/>
        <v>0</v>
      </c>
      <c r="J1079" s="5">
        <f t="shared" si="1792"/>
        <v>0</v>
      </c>
      <c r="K1079" s="5">
        <f t="shared" si="1792"/>
        <v>0</v>
      </c>
      <c r="L1079" s="5">
        <f t="shared" si="1792"/>
        <v>0</v>
      </c>
      <c r="M1079" s="5">
        <f t="shared" si="1792"/>
        <v>0</v>
      </c>
      <c r="N1079" s="5">
        <f t="shared" si="1792"/>
        <v>18504.150975</v>
      </c>
      <c r="O1079" s="5">
        <f t="shared" si="1792"/>
        <v>0</v>
      </c>
      <c r="P1079" s="5">
        <f t="shared" si="1792"/>
        <v>0</v>
      </c>
      <c r="Q1079" s="5">
        <f t="shared" si="1792"/>
        <v>0</v>
      </c>
      <c r="R1079" s="5">
        <f t="shared" si="1792"/>
        <v>0</v>
      </c>
      <c r="S1079" s="5">
        <f t="shared" si="1792"/>
        <v>0</v>
      </c>
      <c r="T1079" s="5">
        <f t="shared" si="1792"/>
        <v>0</v>
      </c>
      <c r="U1079" s="5">
        <f t="shared" si="1792"/>
        <v>0</v>
      </c>
      <c r="V1079" s="5">
        <f t="shared" si="1792"/>
        <v>91146.936149999994</v>
      </c>
      <c r="W1079" s="5">
        <f t="shared" si="1792"/>
        <v>0</v>
      </c>
      <c r="X1079" s="5">
        <f t="shared" si="1792"/>
        <v>0</v>
      </c>
      <c r="Y1079" s="5">
        <f t="shared" si="1792"/>
        <v>0</v>
      </c>
      <c r="Z1079" s="5">
        <f t="shared" si="1792"/>
        <v>0</v>
      </c>
      <c r="AA1079" s="5">
        <f t="shared" si="1792"/>
        <v>0</v>
      </c>
      <c r="AB1079" s="5">
        <f t="shared" si="1792"/>
        <v>0</v>
      </c>
      <c r="AC1079" s="56"/>
      <c r="AD1079" s="23"/>
    </row>
    <row r="1080" spans="1:30" s="14" customFormat="1">
      <c r="A1080" s="78" t="s">
        <v>182</v>
      </c>
      <c r="B1080" s="173">
        <v>3093357</v>
      </c>
      <c r="C1080" s="147">
        <f t="shared" si="1729"/>
        <v>257779.75</v>
      </c>
      <c r="D1080" s="4"/>
      <c r="E1080" s="4"/>
      <c r="F1080" s="4"/>
      <c r="G1080" s="4"/>
      <c r="H1080" s="4">
        <v>0.1933</v>
      </c>
      <c r="I1080" s="4"/>
      <c r="J1080" s="4"/>
      <c r="K1080" s="4"/>
      <c r="L1080" s="4"/>
      <c r="M1080" s="4"/>
      <c r="N1080" s="34">
        <v>0.17</v>
      </c>
      <c r="O1080" s="4"/>
      <c r="P1080" s="4"/>
      <c r="Q1080" s="4"/>
      <c r="R1080" s="4"/>
      <c r="S1080" s="4"/>
      <c r="T1080" s="4"/>
      <c r="U1080" s="4"/>
      <c r="V1080" s="4">
        <v>0.63670000000000004</v>
      </c>
      <c r="W1080" s="4"/>
      <c r="X1080" s="4"/>
      <c r="Y1080" s="4"/>
      <c r="Z1080" s="4"/>
      <c r="AA1080" s="4"/>
      <c r="AB1080" s="4"/>
      <c r="AC1080" s="56"/>
      <c r="AD1080" s="23"/>
    </row>
    <row r="1081" spans="1:30" s="14" customFormat="1">
      <c r="A1081" s="79"/>
      <c r="B1081" s="9"/>
      <c r="C1081" s="147"/>
      <c r="D1081" s="5">
        <f t="shared" ref="D1081" si="1793">$C1080*D1080</f>
        <v>0</v>
      </c>
      <c r="E1081" s="5">
        <f t="shared" ref="E1081" si="1794">$C1080*E1080</f>
        <v>0</v>
      </c>
      <c r="F1081" s="5">
        <f t="shared" ref="F1081:N1081" si="1795">$C1080*F1080</f>
        <v>0</v>
      </c>
      <c r="G1081" s="5">
        <f t="shared" si="1795"/>
        <v>0</v>
      </c>
      <c r="H1081" s="5">
        <f t="shared" si="1795"/>
        <v>49828.825675</v>
      </c>
      <c r="I1081" s="5">
        <f t="shared" si="1795"/>
        <v>0</v>
      </c>
      <c r="J1081" s="5">
        <f t="shared" si="1795"/>
        <v>0</v>
      </c>
      <c r="K1081" s="5">
        <f t="shared" si="1795"/>
        <v>0</v>
      </c>
      <c r="L1081" s="5">
        <f t="shared" si="1795"/>
        <v>0</v>
      </c>
      <c r="M1081" s="5">
        <f t="shared" si="1795"/>
        <v>0</v>
      </c>
      <c r="N1081" s="5">
        <f t="shared" si="1795"/>
        <v>43822.557500000003</v>
      </c>
      <c r="O1081" s="5">
        <f t="shared" ref="O1081" si="1796">$C1080*O1080</f>
        <v>0</v>
      </c>
      <c r="P1081" s="5">
        <f t="shared" ref="P1081" si="1797">$C1080*P1080</f>
        <v>0</v>
      </c>
      <c r="Q1081" s="5">
        <f t="shared" ref="Q1081:AB1081" si="1798">$C1080*Q1080</f>
        <v>0</v>
      </c>
      <c r="R1081" s="5">
        <f t="shared" si="1798"/>
        <v>0</v>
      </c>
      <c r="S1081" s="5">
        <f t="shared" si="1798"/>
        <v>0</v>
      </c>
      <c r="T1081" s="5">
        <f t="shared" si="1798"/>
        <v>0</v>
      </c>
      <c r="U1081" s="5">
        <f t="shared" si="1798"/>
        <v>0</v>
      </c>
      <c r="V1081" s="5">
        <f t="shared" si="1798"/>
        <v>164128.366825</v>
      </c>
      <c r="W1081" s="5">
        <f t="shared" si="1798"/>
        <v>0</v>
      </c>
      <c r="X1081" s="5">
        <f t="shared" si="1798"/>
        <v>0</v>
      </c>
      <c r="Y1081" s="5">
        <f t="shared" si="1798"/>
        <v>0</v>
      </c>
      <c r="Z1081" s="5">
        <f t="shared" si="1798"/>
        <v>0</v>
      </c>
      <c r="AA1081" s="5">
        <f t="shared" si="1798"/>
        <v>0</v>
      </c>
      <c r="AB1081" s="5">
        <f t="shared" si="1798"/>
        <v>0</v>
      </c>
      <c r="AC1081" s="56"/>
      <c r="AD1081" s="23"/>
    </row>
    <row r="1082" spans="1:30" s="14" customFormat="1">
      <c r="A1082" s="78" t="s">
        <v>181</v>
      </c>
      <c r="B1082" s="173">
        <v>5460811</v>
      </c>
      <c r="C1082" s="147">
        <f t="shared" si="1729"/>
        <v>455067.58</v>
      </c>
      <c r="D1082" s="4"/>
      <c r="E1082" s="4"/>
      <c r="F1082" s="4">
        <v>4.7399999999999998E-2</v>
      </c>
      <c r="G1082" s="4"/>
      <c r="H1082" s="4"/>
      <c r="I1082" s="4"/>
      <c r="J1082" s="4"/>
      <c r="K1082" s="4"/>
      <c r="L1082" s="4"/>
      <c r="M1082" s="4"/>
      <c r="N1082" s="34"/>
      <c r="O1082" s="4"/>
      <c r="P1082" s="4"/>
      <c r="Q1082" s="4"/>
      <c r="R1082" s="4"/>
      <c r="S1082" s="4"/>
      <c r="T1082" s="4"/>
      <c r="U1082" s="4"/>
      <c r="V1082" s="4">
        <v>0.9526</v>
      </c>
      <c r="W1082" s="4"/>
      <c r="X1082" s="4"/>
      <c r="Y1082" s="4"/>
      <c r="Z1082" s="4"/>
      <c r="AA1082" s="4"/>
      <c r="AB1082" s="4"/>
      <c r="AC1082" s="56"/>
      <c r="AD1082" s="23"/>
    </row>
    <row r="1083" spans="1:30" s="14" customFormat="1">
      <c r="A1083" s="79"/>
      <c r="B1083" s="9"/>
      <c r="C1083" s="147"/>
      <c r="D1083" s="5">
        <f t="shared" ref="D1083" si="1799">$C1082*D1082</f>
        <v>0</v>
      </c>
      <c r="E1083" s="5">
        <f t="shared" ref="E1083" si="1800">$C1082*E1082</f>
        <v>0</v>
      </c>
      <c r="F1083" s="5">
        <f t="shared" ref="F1083:N1083" si="1801">$C1082*F1082</f>
        <v>21570.203291999998</v>
      </c>
      <c r="G1083" s="5">
        <f t="shared" si="1801"/>
        <v>0</v>
      </c>
      <c r="H1083" s="5">
        <f t="shared" si="1801"/>
        <v>0</v>
      </c>
      <c r="I1083" s="5">
        <f t="shared" si="1801"/>
        <v>0</v>
      </c>
      <c r="J1083" s="5">
        <f t="shared" si="1801"/>
        <v>0</v>
      </c>
      <c r="K1083" s="5">
        <f t="shared" si="1801"/>
        <v>0</v>
      </c>
      <c r="L1083" s="5">
        <f t="shared" si="1801"/>
        <v>0</v>
      </c>
      <c r="M1083" s="5">
        <f t="shared" si="1801"/>
        <v>0</v>
      </c>
      <c r="N1083" s="5">
        <f t="shared" si="1801"/>
        <v>0</v>
      </c>
      <c r="O1083" s="5">
        <f t="shared" ref="O1083" si="1802">$C1082*O1082</f>
        <v>0</v>
      </c>
      <c r="P1083" s="5">
        <f t="shared" ref="P1083" si="1803">$C1082*P1082</f>
        <v>0</v>
      </c>
      <c r="Q1083" s="5">
        <f t="shared" ref="Q1083:AB1083" si="1804">$C1082*Q1082</f>
        <v>0</v>
      </c>
      <c r="R1083" s="5">
        <f t="shared" si="1804"/>
        <v>0</v>
      </c>
      <c r="S1083" s="5">
        <f t="shared" si="1804"/>
        <v>0</v>
      </c>
      <c r="T1083" s="5">
        <f t="shared" si="1804"/>
        <v>0</v>
      </c>
      <c r="U1083" s="5">
        <f t="shared" si="1804"/>
        <v>0</v>
      </c>
      <c r="V1083" s="5">
        <f t="shared" si="1804"/>
        <v>433497.37670800003</v>
      </c>
      <c r="W1083" s="5">
        <f t="shared" si="1804"/>
        <v>0</v>
      </c>
      <c r="X1083" s="5">
        <f t="shared" si="1804"/>
        <v>0</v>
      </c>
      <c r="Y1083" s="5">
        <f t="shared" si="1804"/>
        <v>0</v>
      </c>
      <c r="Z1083" s="5">
        <f t="shared" si="1804"/>
        <v>0</v>
      </c>
      <c r="AA1083" s="5">
        <f t="shared" si="1804"/>
        <v>0</v>
      </c>
      <c r="AB1083" s="5">
        <f t="shared" si="1804"/>
        <v>0</v>
      </c>
      <c r="AC1083" s="56"/>
      <c r="AD1083" s="23"/>
    </row>
    <row r="1084" spans="1:30" s="14" customFormat="1">
      <c r="A1084" s="78" t="s">
        <v>236</v>
      </c>
      <c r="B1084" s="173">
        <v>920160</v>
      </c>
      <c r="C1084" s="147">
        <f t="shared" si="1729"/>
        <v>76680</v>
      </c>
      <c r="D1084" s="4"/>
      <c r="E1084" s="4"/>
      <c r="F1084" s="4"/>
      <c r="G1084" s="4"/>
      <c r="H1084" s="4">
        <v>0.33050000000000002</v>
      </c>
      <c r="I1084" s="4"/>
      <c r="J1084" s="4"/>
      <c r="K1084" s="4"/>
      <c r="L1084" s="4"/>
      <c r="M1084" s="4">
        <v>1.38E-2</v>
      </c>
      <c r="N1084" s="34"/>
      <c r="O1084" s="4"/>
      <c r="P1084" s="4"/>
      <c r="Q1084" s="4"/>
      <c r="R1084" s="4"/>
      <c r="S1084" s="4"/>
      <c r="T1084" s="4">
        <v>1.35E-2</v>
      </c>
      <c r="U1084" s="4"/>
      <c r="V1084" s="4">
        <v>0.64219999999999999</v>
      </c>
      <c r="W1084" s="4"/>
      <c r="X1084" s="4"/>
      <c r="Y1084" s="4"/>
      <c r="Z1084" s="4"/>
      <c r="AA1084" s="4"/>
      <c r="AB1084" s="4"/>
      <c r="AC1084" s="56"/>
      <c r="AD1084" s="23"/>
    </row>
    <row r="1085" spans="1:30" s="14" customFormat="1">
      <c r="A1085" s="79"/>
      <c r="B1085" s="9"/>
      <c r="C1085" s="147"/>
      <c r="D1085" s="5">
        <f t="shared" ref="D1085" si="1805">$C1084*D1084</f>
        <v>0</v>
      </c>
      <c r="E1085" s="5">
        <f t="shared" ref="E1085" si="1806">$C1084*E1084</f>
        <v>0</v>
      </c>
      <c r="F1085" s="5">
        <f t="shared" ref="F1085:N1085" si="1807">$C1084*F1084</f>
        <v>0</v>
      </c>
      <c r="G1085" s="5">
        <f t="shared" si="1807"/>
        <v>0</v>
      </c>
      <c r="H1085" s="5">
        <f t="shared" si="1807"/>
        <v>25342.74</v>
      </c>
      <c r="I1085" s="5">
        <f t="shared" si="1807"/>
        <v>0</v>
      </c>
      <c r="J1085" s="5">
        <f t="shared" si="1807"/>
        <v>0</v>
      </c>
      <c r="K1085" s="5">
        <f t="shared" si="1807"/>
        <v>0</v>
      </c>
      <c r="L1085" s="5">
        <f t="shared" si="1807"/>
        <v>0</v>
      </c>
      <c r="M1085" s="5">
        <f t="shared" si="1807"/>
        <v>1058.184</v>
      </c>
      <c r="N1085" s="5">
        <f t="shared" si="1807"/>
        <v>0</v>
      </c>
      <c r="O1085" s="5">
        <f t="shared" ref="O1085" si="1808">$C1084*O1084</f>
        <v>0</v>
      </c>
      <c r="P1085" s="5">
        <f t="shared" ref="P1085" si="1809">$C1084*P1084</f>
        <v>0</v>
      </c>
      <c r="Q1085" s="5">
        <f t="shared" ref="Q1085:AB1085" si="1810">$C1084*Q1084</f>
        <v>0</v>
      </c>
      <c r="R1085" s="5">
        <f t="shared" si="1810"/>
        <v>0</v>
      </c>
      <c r="S1085" s="5">
        <f t="shared" si="1810"/>
        <v>0</v>
      </c>
      <c r="T1085" s="5">
        <f t="shared" si="1810"/>
        <v>1035.18</v>
      </c>
      <c r="U1085" s="5">
        <f t="shared" si="1810"/>
        <v>0</v>
      </c>
      <c r="V1085" s="5">
        <f t="shared" si="1810"/>
        <v>49243.896000000001</v>
      </c>
      <c r="W1085" s="5">
        <f t="shared" si="1810"/>
        <v>0</v>
      </c>
      <c r="X1085" s="5">
        <f t="shared" si="1810"/>
        <v>0</v>
      </c>
      <c r="Y1085" s="5">
        <f t="shared" si="1810"/>
        <v>0</v>
      </c>
      <c r="Z1085" s="5">
        <f t="shared" si="1810"/>
        <v>0</v>
      </c>
      <c r="AA1085" s="5">
        <f t="shared" si="1810"/>
        <v>0</v>
      </c>
      <c r="AB1085" s="5">
        <f t="shared" si="1810"/>
        <v>0</v>
      </c>
      <c r="AC1085" s="56"/>
      <c r="AD1085" s="23"/>
    </row>
    <row r="1086" spans="1:30" s="14" customFormat="1">
      <c r="A1086" s="78" t="s">
        <v>517</v>
      </c>
      <c r="B1086" s="173">
        <v>844383</v>
      </c>
      <c r="C1086" s="147">
        <f t="shared" si="1729"/>
        <v>70365.25</v>
      </c>
      <c r="D1086" s="4">
        <v>1.7500000000000002E-2</v>
      </c>
      <c r="E1086" s="4"/>
      <c r="F1086" s="4">
        <v>0.19700000000000001</v>
      </c>
      <c r="G1086" s="4"/>
      <c r="H1086" s="4">
        <v>0.2213</v>
      </c>
      <c r="I1086" s="4"/>
      <c r="J1086" s="4"/>
      <c r="K1086" s="4"/>
      <c r="L1086" s="4"/>
      <c r="M1086" s="4">
        <v>3.6999999999999998E-2</v>
      </c>
      <c r="N1086" s="34"/>
      <c r="O1086" s="4"/>
      <c r="P1086" s="4"/>
      <c r="Q1086" s="4">
        <v>7.1000000000000004E-3</v>
      </c>
      <c r="R1086" s="4">
        <v>2.4799999999999999E-2</v>
      </c>
      <c r="S1086" s="4">
        <v>5.9999999999999995E-4</v>
      </c>
      <c r="T1086" s="4">
        <v>5.5399999999999998E-2</v>
      </c>
      <c r="U1086" s="4"/>
      <c r="V1086" s="4">
        <v>0.41860000000000003</v>
      </c>
      <c r="W1086" s="4">
        <v>2.07E-2</v>
      </c>
      <c r="X1086" s="4"/>
      <c r="Y1086" s="4"/>
      <c r="Z1086" s="4"/>
      <c r="AA1086" s="4"/>
      <c r="AB1086" s="4"/>
      <c r="AC1086" s="56"/>
      <c r="AD1086" s="23"/>
    </row>
    <row r="1087" spans="1:30" s="14" customFormat="1">
      <c r="A1087" s="79"/>
      <c r="B1087" s="9"/>
      <c r="C1087" s="147"/>
      <c r="D1087" s="5">
        <f t="shared" ref="D1087" si="1811">$C1086*D1086</f>
        <v>1231.391875</v>
      </c>
      <c r="E1087" s="5">
        <f t="shared" ref="E1087" si="1812">$C1086*E1086</f>
        <v>0</v>
      </c>
      <c r="F1087" s="5">
        <f t="shared" ref="F1087:AB1087" si="1813">$C1086*F1086</f>
        <v>13861.954250000001</v>
      </c>
      <c r="G1087" s="5">
        <f t="shared" si="1813"/>
        <v>0</v>
      </c>
      <c r="H1087" s="5">
        <f t="shared" si="1813"/>
        <v>15571.829824999999</v>
      </c>
      <c r="I1087" s="5">
        <f t="shared" si="1813"/>
        <v>0</v>
      </c>
      <c r="J1087" s="5">
        <f t="shared" si="1813"/>
        <v>0</v>
      </c>
      <c r="K1087" s="5">
        <f t="shared" si="1813"/>
        <v>0</v>
      </c>
      <c r="L1087" s="5">
        <f t="shared" si="1813"/>
        <v>0</v>
      </c>
      <c r="M1087" s="5">
        <f t="shared" si="1813"/>
        <v>2603.5142499999997</v>
      </c>
      <c r="N1087" s="5">
        <f t="shared" si="1813"/>
        <v>0</v>
      </c>
      <c r="O1087" s="5">
        <f t="shared" si="1813"/>
        <v>0</v>
      </c>
      <c r="P1087" s="5">
        <f t="shared" si="1813"/>
        <v>0</v>
      </c>
      <c r="Q1087" s="5">
        <f t="shared" si="1813"/>
        <v>499.59327500000001</v>
      </c>
      <c r="R1087" s="5">
        <f t="shared" si="1813"/>
        <v>1745.0581999999999</v>
      </c>
      <c r="S1087" s="5">
        <f t="shared" si="1813"/>
        <v>42.219149999999999</v>
      </c>
      <c r="T1087" s="5">
        <f t="shared" si="1813"/>
        <v>3898.2348499999998</v>
      </c>
      <c r="U1087" s="5">
        <f t="shared" si="1813"/>
        <v>0</v>
      </c>
      <c r="V1087" s="5">
        <f t="shared" si="1813"/>
        <v>29454.893650000002</v>
      </c>
      <c r="W1087" s="5">
        <f t="shared" si="1813"/>
        <v>1456.5606749999999</v>
      </c>
      <c r="X1087" s="5">
        <f t="shared" si="1813"/>
        <v>0</v>
      </c>
      <c r="Y1087" s="5">
        <f t="shared" si="1813"/>
        <v>0</v>
      </c>
      <c r="Z1087" s="5">
        <f t="shared" si="1813"/>
        <v>0</v>
      </c>
      <c r="AA1087" s="5">
        <f t="shared" si="1813"/>
        <v>0</v>
      </c>
      <c r="AB1087" s="5">
        <f t="shared" si="1813"/>
        <v>0</v>
      </c>
      <c r="AC1087" s="56"/>
      <c r="AD1087" s="23"/>
    </row>
    <row r="1088" spans="1:30" s="14" customFormat="1">
      <c r="A1088" s="78" t="s">
        <v>518</v>
      </c>
      <c r="B1088" s="173">
        <v>4065263</v>
      </c>
      <c r="C1088" s="147">
        <f t="shared" si="1729"/>
        <v>338771.92</v>
      </c>
      <c r="D1088" s="4"/>
      <c r="E1088" s="4"/>
      <c r="F1088" s="4">
        <v>4.7399999999999998E-2</v>
      </c>
      <c r="G1088" s="4"/>
      <c r="H1088" s="4"/>
      <c r="I1088" s="4"/>
      <c r="J1088" s="4"/>
      <c r="K1088" s="4"/>
      <c r="L1088" s="4"/>
      <c r="M1088" s="4"/>
      <c r="N1088" s="34"/>
      <c r="O1088" s="4"/>
      <c r="P1088" s="4"/>
      <c r="Q1088" s="4"/>
      <c r="R1088" s="4"/>
      <c r="S1088" s="4"/>
      <c r="T1088" s="4"/>
      <c r="U1088" s="4"/>
      <c r="V1088" s="4">
        <v>0.9526</v>
      </c>
      <c r="W1088" s="4"/>
      <c r="X1088" s="4"/>
      <c r="Y1088" s="4"/>
      <c r="Z1088" s="4"/>
      <c r="AA1088" s="4"/>
      <c r="AB1088" s="4"/>
      <c r="AC1088" s="56"/>
      <c r="AD1088" s="23"/>
    </row>
    <row r="1089" spans="1:30" s="14" customFormat="1">
      <c r="A1089" s="79"/>
      <c r="B1089" s="9"/>
      <c r="C1089" s="147"/>
      <c r="D1089" s="5">
        <f t="shared" ref="D1089" si="1814">$C1088*D1088</f>
        <v>0</v>
      </c>
      <c r="E1089" s="5">
        <f t="shared" ref="E1089" si="1815">$C1088*E1088</f>
        <v>0</v>
      </c>
      <c r="F1089" s="5">
        <f t="shared" ref="F1089:AB1089" si="1816">$C1088*F1088</f>
        <v>16057.789007999998</v>
      </c>
      <c r="G1089" s="5">
        <f t="shared" si="1816"/>
        <v>0</v>
      </c>
      <c r="H1089" s="5">
        <f t="shared" si="1816"/>
        <v>0</v>
      </c>
      <c r="I1089" s="5">
        <f t="shared" si="1816"/>
        <v>0</v>
      </c>
      <c r="J1089" s="5">
        <f t="shared" si="1816"/>
        <v>0</v>
      </c>
      <c r="K1089" s="5">
        <f t="shared" si="1816"/>
        <v>0</v>
      </c>
      <c r="L1089" s="5">
        <f t="shared" si="1816"/>
        <v>0</v>
      </c>
      <c r="M1089" s="5">
        <f t="shared" si="1816"/>
        <v>0</v>
      </c>
      <c r="N1089" s="5">
        <f t="shared" si="1816"/>
        <v>0</v>
      </c>
      <c r="O1089" s="5">
        <f t="shared" si="1816"/>
        <v>0</v>
      </c>
      <c r="P1089" s="5">
        <f t="shared" si="1816"/>
        <v>0</v>
      </c>
      <c r="Q1089" s="5">
        <f t="shared" si="1816"/>
        <v>0</v>
      </c>
      <c r="R1089" s="5">
        <f t="shared" si="1816"/>
        <v>0</v>
      </c>
      <c r="S1089" s="5">
        <f t="shared" si="1816"/>
        <v>0</v>
      </c>
      <c r="T1089" s="5">
        <f t="shared" si="1816"/>
        <v>0</v>
      </c>
      <c r="U1089" s="5">
        <f t="shared" si="1816"/>
        <v>0</v>
      </c>
      <c r="V1089" s="5">
        <f t="shared" si="1816"/>
        <v>322714.13099199999</v>
      </c>
      <c r="W1089" s="5">
        <f t="shared" si="1816"/>
        <v>0</v>
      </c>
      <c r="X1089" s="5">
        <f t="shared" si="1816"/>
        <v>0</v>
      </c>
      <c r="Y1089" s="5">
        <f t="shared" si="1816"/>
        <v>0</v>
      </c>
      <c r="Z1089" s="5">
        <f t="shared" si="1816"/>
        <v>0</v>
      </c>
      <c r="AA1089" s="5">
        <f t="shared" si="1816"/>
        <v>0</v>
      </c>
      <c r="AB1089" s="5">
        <f t="shared" si="1816"/>
        <v>0</v>
      </c>
      <c r="AC1089" s="56"/>
      <c r="AD1089" s="23"/>
    </row>
    <row r="1090" spans="1:30" s="14" customFormat="1">
      <c r="A1090" s="78" t="s">
        <v>519</v>
      </c>
      <c r="B1090" s="173">
        <v>990931</v>
      </c>
      <c r="C1090" s="134">
        <f t="shared" si="1729"/>
        <v>82577.58</v>
      </c>
      <c r="D1090" s="4">
        <v>8.0000000000000002E-3</v>
      </c>
      <c r="E1090" s="4"/>
      <c r="F1090" s="4"/>
      <c r="G1090" s="4"/>
      <c r="H1090" s="4">
        <v>0.33679999999999999</v>
      </c>
      <c r="I1090" s="4"/>
      <c r="J1090" s="4"/>
      <c r="K1090" s="4"/>
      <c r="L1090" s="4"/>
      <c r="M1090" s="4">
        <v>2.0899999999999998E-2</v>
      </c>
      <c r="N1090" s="34"/>
      <c r="O1090" s="4"/>
      <c r="P1090" s="4"/>
      <c r="Q1090" s="4"/>
      <c r="R1090" s="4"/>
      <c r="S1090" s="4"/>
      <c r="T1090" s="4">
        <v>3.0700000000000002E-2</v>
      </c>
      <c r="U1090" s="4"/>
      <c r="V1090" s="4">
        <v>0.60360000000000003</v>
      </c>
      <c r="W1090" s="4"/>
      <c r="X1090" s="4"/>
      <c r="Y1090" s="4"/>
      <c r="Z1090" s="4"/>
      <c r="AA1090" s="4"/>
      <c r="AB1090" s="4"/>
      <c r="AC1090" s="56"/>
      <c r="AD1090" s="23"/>
    </row>
    <row r="1091" spans="1:30" s="14" customFormat="1">
      <c r="A1091" s="79"/>
      <c r="B1091" s="9"/>
      <c r="C1091" s="133"/>
      <c r="D1091" s="5">
        <f t="shared" ref="D1091" si="1817">$C1090*D1090</f>
        <v>660.62063999999998</v>
      </c>
      <c r="E1091" s="5">
        <f t="shared" ref="E1091" si="1818">$C1090*E1090</f>
        <v>0</v>
      </c>
      <c r="F1091" s="5">
        <f t="shared" ref="F1091:AB1091" si="1819">$C1090*F1090</f>
        <v>0</v>
      </c>
      <c r="G1091" s="5">
        <f t="shared" si="1819"/>
        <v>0</v>
      </c>
      <c r="H1091" s="5">
        <f t="shared" si="1819"/>
        <v>27812.128944</v>
      </c>
      <c r="I1091" s="5">
        <f t="shared" si="1819"/>
        <v>0</v>
      </c>
      <c r="J1091" s="5">
        <f t="shared" si="1819"/>
        <v>0</v>
      </c>
      <c r="K1091" s="5">
        <f t="shared" si="1819"/>
        <v>0</v>
      </c>
      <c r="L1091" s="5">
        <f t="shared" si="1819"/>
        <v>0</v>
      </c>
      <c r="M1091" s="5">
        <f t="shared" si="1819"/>
        <v>1725.8714219999999</v>
      </c>
      <c r="N1091" s="5">
        <f t="shared" si="1819"/>
        <v>0</v>
      </c>
      <c r="O1091" s="5">
        <f t="shared" si="1819"/>
        <v>0</v>
      </c>
      <c r="P1091" s="5">
        <f t="shared" si="1819"/>
        <v>0</v>
      </c>
      <c r="Q1091" s="5">
        <f t="shared" si="1819"/>
        <v>0</v>
      </c>
      <c r="R1091" s="5">
        <f t="shared" si="1819"/>
        <v>0</v>
      </c>
      <c r="S1091" s="5">
        <f t="shared" si="1819"/>
        <v>0</v>
      </c>
      <c r="T1091" s="5">
        <f t="shared" si="1819"/>
        <v>2535.1317060000001</v>
      </c>
      <c r="U1091" s="5">
        <f t="shared" si="1819"/>
        <v>0</v>
      </c>
      <c r="V1091" s="5">
        <f t="shared" si="1819"/>
        <v>49843.827288</v>
      </c>
      <c r="W1091" s="5">
        <f t="shared" si="1819"/>
        <v>0</v>
      </c>
      <c r="X1091" s="5">
        <f t="shared" si="1819"/>
        <v>0</v>
      </c>
      <c r="Y1091" s="5">
        <f t="shared" si="1819"/>
        <v>0</v>
      </c>
      <c r="Z1091" s="5">
        <f t="shared" si="1819"/>
        <v>0</v>
      </c>
      <c r="AA1091" s="5">
        <f t="shared" si="1819"/>
        <v>0</v>
      </c>
      <c r="AB1091" s="5">
        <f t="shared" si="1819"/>
        <v>0</v>
      </c>
      <c r="AC1091" s="56"/>
      <c r="AD1091" s="23"/>
    </row>
    <row r="1092" spans="1:30" s="14" customFormat="1">
      <c r="A1092" s="13" t="s">
        <v>50</v>
      </c>
      <c r="B1092" s="6">
        <f>SUM(B1052:B1090)</f>
        <v>31066932</v>
      </c>
      <c r="C1092" s="135">
        <f>SUM(C1052:C1090)</f>
        <v>2588910.98</v>
      </c>
      <c r="D1092" s="6">
        <f>D1053+D1055+D1057+D1059+D1061+D1063+D1065+D1067+D1069+D1071+D1073+D1075+D1077+D1079+D1081+D1083+D1085+D1087+D1089+D1091</f>
        <v>10277.439961999999</v>
      </c>
      <c r="E1092" s="6">
        <f>E1053+E1055+E1057+E1059+E1061+E1063+E1065+E1067+E1069+E1071+E1073+E1075+E1077+E1079+E1081+E1083+E1085+E1087+E1089+E1091</f>
        <v>4504.0087060000005</v>
      </c>
      <c r="F1092" s="6">
        <f t="shared" ref="F1092" si="1820">F1053+F1055+F1057+F1059+F1061+F1063+F1065+F1067+F1069+F1071+F1073+F1075+F1077+F1079+F1081+F1083+F1085+F1087+F1089+F1091</f>
        <v>74361.593808999998</v>
      </c>
      <c r="G1092" s="6">
        <f t="shared" ref="G1092" si="1821">G1053+G1055+G1057+G1059+G1061+G1063+G1065+G1067+G1069+G1071+G1073+G1075+G1077+G1079+G1081+G1083+G1085+G1087+G1089+G1091</f>
        <v>2405.0838360000002</v>
      </c>
      <c r="H1092" s="6">
        <f t="shared" ref="H1092:AB1092" si="1822">H1053+H1055+H1057+H1059+H1061+H1063+H1065+H1067+H1069+H1071+H1073+H1075+H1077+H1079+H1081+H1083+H1085+H1087+H1089+H1091</f>
        <v>338936.04618</v>
      </c>
      <c r="I1092" s="6">
        <f t="shared" si="1822"/>
        <v>3935.8786659999996</v>
      </c>
      <c r="J1092" s="6">
        <f t="shared" si="1822"/>
        <v>643.88071200000002</v>
      </c>
      <c r="K1092" s="6">
        <f t="shared" si="1822"/>
        <v>984.758736</v>
      </c>
      <c r="L1092" s="6">
        <f t="shared" si="1822"/>
        <v>511.31703600000003</v>
      </c>
      <c r="M1092" s="6">
        <f t="shared" si="1822"/>
        <v>22040.289088000001</v>
      </c>
      <c r="N1092" s="6">
        <f t="shared" si="1822"/>
        <v>67108.469645000005</v>
      </c>
      <c r="O1092" s="6">
        <f t="shared" si="1822"/>
        <v>713.31882799999994</v>
      </c>
      <c r="P1092" s="6">
        <f t="shared" si="1822"/>
        <v>0</v>
      </c>
      <c r="Q1092" s="6">
        <f t="shared" si="1822"/>
        <v>15726.264002</v>
      </c>
      <c r="R1092" s="6">
        <f t="shared" si="1822"/>
        <v>7735.993312999999</v>
      </c>
      <c r="S1092" s="6">
        <f t="shared" si="1822"/>
        <v>1490.3009429999997</v>
      </c>
      <c r="T1092" s="6">
        <f t="shared" si="1822"/>
        <v>30346.686092000004</v>
      </c>
      <c r="U1092" s="6">
        <f t="shared" si="1822"/>
        <v>552.34865000000002</v>
      </c>
      <c r="V1092" s="6">
        <f t="shared" si="1822"/>
        <v>1972820.5211429999</v>
      </c>
      <c r="W1092" s="6">
        <f t="shared" si="1822"/>
        <v>10113.029171</v>
      </c>
      <c r="X1092" s="6">
        <f t="shared" si="1822"/>
        <v>22918.851838000002</v>
      </c>
      <c r="Y1092" s="6">
        <f t="shared" si="1822"/>
        <v>629.31416200000001</v>
      </c>
      <c r="Z1092" s="6">
        <f t="shared" si="1822"/>
        <v>133.49153600000002</v>
      </c>
      <c r="AA1092" s="6">
        <f t="shared" si="1822"/>
        <v>22.093946000000003</v>
      </c>
      <c r="AB1092" s="6">
        <f t="shared" si="1822"/>
        <v>0</v>
      </c>
      <c r="AC1092" s="56"/>
      <c r="AD1092" s="23"/>
    </row>
    <row r="1093" spans="1:30" s="14" customFormat="1">
      <c r="A1093" s="13"/>
      <c r="B1093" s="6"/>
      <c r="C1093" s="135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56"/>
      <c r="AD1093" s="23"/>
    </row>
    <row r="1094" spans="1:30" s="14" customFormat="1">
      <c r="A1094" s="69"/>
      <c r="B1094" s="23"/>
      <c r="C1094" s="136"/>
      <c r="AC1094" s="56"/>
      <c r="AD1094" s="23"/>
    </row>
    <row r="1095" spans="1:30" s="14" customFormat="1" ht="13.5" thickBot="1">
      <c r="A1095" s="66" t="s">
        <v>507</v>
      </c>
      <c r="B1095" s="65"/>
      <c r="C1095" s="128"/>
      <c r="D1095" s="65"/>
      <c r="E1095" s="65"/>
      <c r="F1095" s="65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56"/>
      <c r="AD1095" s="23"/>
    </row>
    <row r="1096" spans="1:30" s="14" customFormat="1" ht="13.5" thickBot="1">
      <c r="A1096" s="93" t="s">
        <v>1</v>
      </c>
      <c r="B1096" s="94" t="s">
        <v>2</v>
      </c>
      <c r="C1096" s="129" t="s">
        <v>3</v>
      </c>
      <c r="D1096" s="219" t="s">
        <v>4</v>
      </c>
      <c r="E1096" s="220"/>
      <c r="F1096" s="220"/>
      <c r="G1096" s="220"/>
      <c r="H1096" s="220"/>
      <c r="I1096" s="220"/>
      <c r="J1096" s="220"/>
      <c r="K1096" s="220"/>
      <c r="L1096" s="220"/>
      <c r="M1096" s="220"/>
      <c r="N1096" s="220"/>
      <c r="O1096" s="220"/>
      <c r="P1096" s="220"/>
      <c r="Q1096" s="220"/>
      <c r="R1096" s="220"/>
      <c r="S1096" s="220"/>
      <c r="T1096" s="220"/>
      <c r="U1096" s="220"/>
      <c r="V1096" s="220"/>
      <c r="W1096" s="220"/>
      <c r="X1096" s="220"/>
      <c r="Y1096" s="220"/>
      <c r="Z1096" s="103"/>
      <c r="AA1096" s="103"/>
      <c r="AB1096" s="103"/>
      <c r="AC1096" s="56"/>
      <c r="AD1096" s="23"/>
    </row>
    <row r="1097" spans="1:30" s="14" customFormat="1">
      <c r="A1097" s="95" t="s">
        <v>5</v>
      </c>
      <c r="B1097" s="96" t="s">
        <v>6</v>
      </c>
      <c r="C1097" s="130" t="s">
        <v>6</v>
      </c>
      <c r="D1097" s="97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9"/>
      <c r="Z1097" s="96" t="s">
        <v>7</v>
      </c>
      <c r="AA1097" s="96"/>
      <c r="AB1097" s="96"/>
      <c r="AC1097" s="56"/>
      <c r="AD1097" s="23"/>
    </row>
    <row r="1098" spans="1:30" s="14" customFormat="1">
      <c r="A1098" s="95" t="s">
        <v>8</v>
      </c>
      <c r="B1098" s="96" t="s">
        <v>9</v>
      </c>
      <c r="C1098" s="130" t="s">
        <v>9</v>
      </c>
      <c r="D1098" s="100" t="s">
        <v>10</v>
      </c>
      <c r="E1098" s="96" t="s">
        <v>11</v>
      </c>
      <c r="F1098" s="96" t="s">
        <v>12</v>
      </c>
      <c r="G1098" s="96" t="s">
        <v>13</v>
      </c>
      <c r="H1098" s="96" t="s">
        <v>14</v>
      </c>
      <c r="I1098" s="96" t="s">
        <v>15</v>
      </c>
      <c r="J1098" s="96" t="s">
        <v>16</v>
      </c>
      <c r="K1098" s="96" t="s">
        <v>17</v>
      </c>
      <c r="L1098" s="96" t="s">
        <v>18</v>
      </c>
      <c r="M1098" s="96" t="s">
        <v>19</v>
      </c>
      <c r="N1098" s="96" t="s">
        <v>20</v>
      </c>
      <c r="O1098" s="96" t="s">
        <v>169</v>
      </c>
      <c r="P1098" s="96" t="s">
        <v>21</v>
      </c>
      <c r="Q1098" s="96" t="s">
        <v>22</v>
      </c>
      <c r="R1098" s="96" t="s">
        <v>23</v>
      </c>
      <c r="S1098" s="96" t="s">
        <v>24</v>
      </c>
      <c r="T1098" s="96" t="s">
        <v>25</v>
      </c>
      <c r="U1098" s="96" t="s">
        <v>26</v>
      </c>
      <c r="V1098" s="96" t="s">
        <v>27</v>
      </c>
      <c r="W1098" s="96" t="s">
        <v>28</v>
      </c>
      <c r="X1098" s="96" t="s">
        <v>29</v>
      </c>
      <c r="Y1098" s="96" t="s">
        <v>30</v>
      </c>
      <c r="Z1098" s="96" t="s">
        <v>31</v>
      </c>
      <c r="AA1098" s="96" t="s">
        <v>484</v>
      </c>
      <c r="AB1098" s="96" t="s">
        <v>467</v>
      </c>
      <c r="AC1098" s="56"/>
      <c r="AD1098" s="23"/>
    </row>
    <row r="1099" spans="1:30" s="14" customFormat="1">
      <c r="A1099" s="95"/>
      <c r="B1099" s="96"/>
      <c r="C1099" s="130" t="s">
        <v>678</v>
      </c>
      <c r="D1099" s="101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56"/>
      <c r="AD1099" s="23"/>
    </row>
    <row r="1100" spans="1:30" s="14" customFormat="1">
      <c r="A1100" s="78" t="s">
        <v>577</v>
      </c>
      <c r="B1100" s="15">
        <v>23980179</v>
      </c>
      <c r="C1100" s="134">
        <f>ROUND(B1100/12,2)</f>
        <v>1998348.25</v>
      </c>
      <c r="D1100" s="2"/>
      <c r="E1100" s="2"/>
      <c r="F1100" s="4">
        <v>6.7400000000000002E-2</v>
      </c>
      <c r="G1100" s="16"/>
      <c r="H1100" s="2"/>
      <c r="I1100" s="2"/>
      <c r="J1100" s="2"/>
      <c r="K1100" s="2"/>
      <c r="L1100" s="4">
        <v>0.93259999999999998</v>
      </c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56"/>
      <c r="AD1100" s="23"/>
    </row>
    <row r="1101" spans="1:30" s="14" customFormat="1">
      <c r="A1101" s="80"/>
      <c r="B1101" s="1"/>
      <c r="C1101" s="134"/>
      <c r="D1101" s="5">
        <f t="shared" ref="D1101" si="1823">$C1100*D1100</f>
        <v>0</v>
      </c>
      <c r="E1101" s="5">
        <f t="shared" ref="E1101" si="1824">$C1100*E1100</f>
        <v>0</v>
      </c>
      <c r="F1101" s="5">
        <f t="shared" ref="F1101:AB1101" si="1825">$C1100*F1100</f>
        <v>134688.67204999999</v>
      </c>
      <c r="G1101" s="5">
        <f t="shared" si="1825"/>
        <v>0</v>
      </c>
      <c r="H1101" s="5">
        <f t="shared" si="1825"/>
        <v>0</v>
      </c>
      <c r="I1101" s="5">
        <f t="shared" si="1825"/>
        <v>0</v>
      </c>
      <c r="J1101" s="5">
        <f t="shared" si="1825"/>
        <v>0</v>
      </c>
      <c r="K1101" s="5">
        <f t="shared" si="1825"/>
        <v>0</v>
      </c>
      <c r="L1101" s="5">
        <f t="shared" si="1825"/>
        <v>1863659.5779500001</v>
      </c>
      <c r="M1101" s="5">
        <f t="shared" si="1825"/>
        <v>0</v>
      </c>
      <c r="N1101" s="5">
        <f t="shared" si="1825"/>
        <v>0</v>
      </c>
      <c r="O1101" s="5">
        <f t="shared" si="1825"/>
        <v>0</v>
      </c>
      <c r="P1101" s="5">
        <f t="shared" si="1825"/>
        <v>0</v>
      </c>
      <c r="Q1101" s="5">
        <f t="shared" si="1825"/>
        <v>0</v>
      </c>
      <c r="R1101" s="5">
        <f t="shared" si="1825"/>
        <v>0</v>
      </c>
      <c r="S1101" s="5">
        <f t="shared" si="1825"/>
        <v>0</v>
      </c>
      <c r="T1101" s="5">
        <f t="shared" si="1825"/>
        <v>0</v>
      </c>
      <c r="U1101" s="5">
        <f t="shared" si="1825"/>
        <v>0</v>
      </c>
      <c r="V1101" s="5">
        <f t="shared" si="1825"/>
        <v>0</v>
      </c>
      <c r="W1101" s="5">
        <f t="shared" si="1825"/>
        <v>0</v>
      </c>
      <c r="X1101" s="5">
        <f t="shared" si="1825"/>
        <v>0</v>
      </c>
      <c r="Y1101" s="5">
        <f t="shared" si="1825"/>
        <v>0</v>
      </c>
      <c r="Z1101" s="5">
        <f t="shared" si="1825"/>
        <v>0</v>
      </c>
      <c r="AA1101" s="5">
        <f t="shared" si="1825"/>
        <v>0</v>
      </c>
      <c r="AB1101" s="5">
        <f t="shared" si="1825"/>
        <v>0</v>
      </c>
      <c r="AC1101" s="56"/>
      <c r="AD1101" s="23"/>
    </row>
    <row r="1102" spans="1:30" s="14" customFormat="1">
      <c r="A1102" s="78" t="s">
        <v>146</v>
      </c>
      <c r="B1102" s="26">
        <v>440792</v>
      </c>
      <c r="C1102" s="134">
        <f t="shared" ref="C1102:C1110" si="1826">ROUND(B1102/12,2)</f>
        <v>36732.67</v>
      </c>
      <c r="D1102" s="4"/>
      <c r="E1102" s="4"/>
      <c r="F1102" s="4">
        <v>0.9698</v>
      </c>
      <c r="G1102" s="4"/>
      <c r="H1102" s="4"/>
      <c r="I1102" s="4"/>
      <c r="J1102" s="4"/>
      <c r="K1102" s="4"/>
      <c r="L1102" s="4">
        <v>3.0200000000000001E-2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56"/>
      <c r="AD1102" s="23"/>
    </row>
    <row r="1103" spans="1:30" s="14" customFormat="1">
      <c r="A1103" s="79"/>
      <c r="B1103" s="9"/>
      <c r="C1103" s="134"/>
      <c r="D1103" s="5">
        <f t="shared" ref="D1103:S1107" si="1827">$C1102*D1102</f>
        <v>0</v>
      </c>
      <c r="E1103" s="5">
        <f t="shared" ref="E1103:T1105" si="1828">$C1102*E1102</f>
        <v>0</v>
      </c>
      <c r="F1103" s="5">
        <f t="shared" ref="F1103:AB1103" si="1829">$C1102*F1102</f>
        <v>35623.343366000001</v>
      </c>
      <c r="G1103" s="5">
        <f t="shared" si="1829"/>
        <v>0</v>
      </c>
      <c r="H1103" s="5">
        <f t="shared" si="1829"/>
        <v>0</v>
      </c>
      <c r="I1103" s="5">
        <f t="shared" si="1829"/>
        <v>0</v>
      </c>
      <c r="J1103" s="5">
        <f t="shared" si="1829"/>
        <v>0</v>
      </c>
      <c r="K1103" s="5">
        <f t="shared" si="1829"/>
        <v>0</v>
      </c>
      <c r="L1103" s="5">
        <f t="shared" si="1829"/>
        <v>1109.326634</v>
      </c>
      <c r="M1103" s="5">
        <f t="shared" si="1829"/>
        <v>0</v>
      </c>
      <c r="N1103" s="5">
        <f t="shared" si="1829"/>
        <v>0</v>
      </c>
      <c r="O1103" s="5">
        <f t="shared" si="1829"/>
        <v>0</v>
      </c>
      <c r="P1103" s="5">
        <f t="shared" si="1829"/>
        <v>0</v>
      </c>
      <c r="Q1103" s="5">
        <f t="shared" si="1829"/>
        <v>0</v>
      </c>
      <c r="R1103" s="5">
        <f t="shared" si="1829"/>
        <v>0</v>
      </c>
      <c r="S1103" s="5">
        <f t="shared" si="1829"/>
        <v>0</v>
      </c>
      <c r="T1103" s="5">
        <f t="shared" si="1829"/>
        <v>0</v>
      </c>
      <c r="U1103" s="5">
        <f t="shared" si="1829"/>
        <v>0</v>
      </c>
      <c r="V1103" s="5">
        <f t="shared" si="1829"/>
        <v>0</v>
      </c>
      <c r="W1103" s="5">
        <f t="shared" si="1829"/>
        <v>0</v>
      </c>
      <c r="X1103" s="5">
        <f t="shared" si="1829"/>
        <v>0</v>
      </c>
      <c r="Y1103" s="5">
        <f t="shared" si="1829"/>
        <v>0</v>
      </c>
      <c r="Z1103" s="5">
        <f t="shared" si="1829"/>
        <v>0</v>
      </c>
      <c r="AA1103" s="5">
        <f t="shared" si="1829"/>
        <v>0</v>
      </c>
      <c r="AB1103" s="5">
        <f t="shared" si="1829"/>
        <v>0</v>
      </c>
      <c r="AC1103" s="56"/>
      <c r="AD1103" s="23"/>
    </row>
    <row r="1104" spans="1:30" s="14" customFormat="1">
      <c r="A1104" s="78" t="s">
        <v>593</v>
      </c>
      <c r="B1104" s="26">
        <v>0</v>
      </c>
      <c r="C1104" s="134">
        <f t="shared" si="1826"/>
        <v>0</v>
      </c>
      <c r="D1104" s="4"/>
      <c r="E1104" s="4"/>
      <c r="F1104" s="4">
        <v>0</v>
      </c>
      <c r="G1104" s="4"/>
      <c r="H1104" s="4"/>
      <c r="I1104" s="4"/>
      <c r="J1104" s="4"/>
      <c r="K1104" s="4"/>
      <c r="L1104" s="4">
        <v>1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34"/>
      <c r="D1105" s="5">
        <f t="shared" si="1827"/>
        <v>0</v>
      </c>
      <c r="E1105" s="5">
        <f t="shared" si="1828"/>
        <v>0</v>
      </c>
      <c r="F1105" s="5">
        <f t="shared" si="1828"/>
        <v>0</v>
      </c>
      <c r="G1105" s="5">
        <f t="shared" si="1828"/>
        <v>0</v>
      </c>
      <c r="H1105" s="5">
        <f t="shared" si="1828"/>
        <v>0</v>
      </c>
      <c r="I1105" s="5">
        <f t="shared" si="1828"/>
        <v>0</v>
      </c>
      <c r="J1105" s="5">
        <f t="shared" si="1828"/>
        <v>0</v>
      </c>
      <c r="K1105" s="5">
        <f t="shared" si="1828"/>
        <v>0</v>
      </c>
      <c r="L1105" s="5">
        <f t="shared" si="1828"/>
        <v>0</v>
      </c>
      <c r="M1105" s="5">
        <f t="shared" si="1828"/>
        <v>0</v>
      </c>
      <c r="N1105" s="5">
        <f t="shared" si="1828"/>
        <v>0</v>
      </c>
      <c r="O1105" s="5">
        <f t="shared" si="1828"/>
        <v>0</v>
      </c>
      <c r="P1105" s="5">
        <f t="shared" si="1828"/>
        <v>0</v>
      </c>
      <c r="Q1105" s="5">
        <f t="shared" si="1828"/>
        <v>0</v>
      </c>
      <c r="R1105" s="5">
        <f t="shared" si="1828"/>
        <v>0</v>
      </c>
      <c r="S1105" s="5">
        <f t="shared" si="1828"/>
        <v>0</v>
      </c>
      <c r="T1105" s="5">
        <f t="shared" si="1828"/>
        <v>0</v>
      </c>
      <c r="U1105" s="5">
        <f t="shared" ref="U1105:AB1105" si="1830">$C1104*U1104</f>
        <v>0</v>
      </c>
      <c r="V1105" s="5">
        <f t="shared" si="1830"/>
        <v>0</v>
      </c>
      <c r="W1105" s="5">
        <f t="shared" si="1830"/>
        <v>0</v>
      </c>
      <c r="X1105" s="5">
        <f t="shared" si="1830"/>
        <v>0</v>
      </c>
      <c r="Y1105" s="5">
        <f t="shared" si="1830"/>
        <v>0</v>
      </c>
      <c r="Z1105" s="5">
        <f t="shared" si="1830"/>
        <v>0</v>
      </c>
      <c r="AA1105" s="5">
        <f t="shared" si="1830"/>
        <v>0</v>
      </c>
      <c r="AB1105" s="5">
        <f t="shared" si="1830"/>
        <v>0</v>
      </c>
      <c r="AC1105" s="56"/>
      <c r="AD1105" s="23"/>
    </row>
    <row r="1106" spans="1:30" s="14" customFormat="1">
      <c r="A1106" s="78" t="s">
        <v>594</v>
      </c>
      <c r="B1106" s="26">
        <v>0</v>
      </c>
      <c r="C1106" s="134">
        <f t="shared" si="1826"/>
        <v>0</v>
      </c>
      <c r="D1106" s="4"/>
      <c r="E1106" s="4"/>
      <c r="F1106" s="4"/>
      <c r="G1106" s="4">
        <v>0.3821</v>
      </c>
      <c r="H1106" s="4"/>
      <c r="I1106" s="4"/>
      <c r="J1106" s="4"/>
      <c r="K1106" s="4"/>
      <c r="L1106" s="4">
        <v>0.6179</v>
      </c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56"/>
      <c r="AD1106" s="23"/>
    </row>
    <row r="1107" spans="1:30" s="14" customFormat="1">
      <c r="A1107" s="79"/>
      <c r="B1107" s="9"/>
      <c r="C1107" s="134"/>
      <c r="D1107" s="5">
        <f t="shared" si="1827"/>
        <v>0</v>
      </c>
      <c r="E1107" s="5">
        <f t="shared" si="1827"/>
        <v>0</v>
      </c>
      <c r="F1107" s="5">
        <f t="shared" si="1827"/>
        <v>0</v>
      </c>
      <c r="G1107" s="5">
        <f t="shared" si="1827"/>
        <v>0</v>
      </c>
      <c r="H1107" s="5">
        <f t="shared" si="1827"/>
        <v>0</v>
      </c>
      <c r="I1107" s="5">
        <f t="shared" si="1827"/>
        <v>0</v>
      </c>
      <c r="J1107" s="5">
        <f t="shared" si="1827"/>
        <v>0</v>
      </c>
      <c r="K1107" s="5">
        <f t="shared" si="1827"/>
        <v>0</v>
      </c>
      <c r="L1107" s="5">
        <f t="shared" si="1827"/>
        <v>0</v>
      </c>
      <c r="M1107" s="5">
        <f t="shared" si="1827"/>
        <v>0</v>
      </c>
      <c r="N1107" s="5">
        <f t="shared" si="1827"/>
        <v>0</v>
      </c>
      <c r="O1107" s="5">
        <f t="shared" si="1827"/>
        <v>0</v>
      </c>
      <c r="P1107" s="5">
        <f t="shared" si="1827"/>
        <v>0</v>
      </c>
      <c r="Q1107" s="5">
        <f t="shared" si="1827"/>
        <v>0</v>
      </c>
      <c r="R1107" s="5">
        <f t="shared" si="1827"/>
        <v>0</v>
      </c>
      <c r="S1107" s="5">
        <f t="shared" si="1827"/>
        <v>0</v>
      </c>
      <c r="T1107" s="5">
        <f t="shared" ref="T1107:AB1107" si="1831">$C1106*T1106</f>
        <v>0</v>
      </c>
      <c r="U1107" s="5">
        <f t="shared" si="1831"/>
        <v>0</v>
      </c>
      <c r="V1107" s="5">
        <f t="shared" si="1831"/>
        <v>0</v>
      </c>
      <c r="W1107" s="5">
        <f t="shared" si="1831"/>
        <v>0</v>
      </c>
      <c r="X1107" s="5">
        <f t="shared" si="1831"/>
        <v>0</v>
      </c>
      <c r="Y1107" s="5">
        <f t="shared" si="1831"/>
        <v>0</v>
      </c>
      <c r="Z1107" s="5">
        <f t="shared" si="1831"/>
        <v>0</v>
      </c>
      <c r="AA1107" s="5">
        <f t="shared" si="1831"/>
        <v>0</v>
      </c>
      <c r="AB1107" s="5">
        <f t="shared" si="1831"/>
        <v>0</v>
      </c>
      <c r="AC1107" s="56"/>
      <c r="AD1107" s="23"/>
    </row>
    <row r="1108" spans="1:30" s="14" customFormat="1">
      <c r="A1108" s="78" t="s">
        <v>595</v>
      </c>
      <c r="B1108" s="26">
        <v>1547076</v>
      </c>
      <c r="C1108" s="134">
        <f t="shared" si="1826"/>
        <v>128923</v>
      </c>
      <c r="D1108" s="4"/>
      <c r="E1108" s="4"/>
      <c r="F1108" s="4">
        <v>0.18690000000000001</v>
      </c>
      <c r="G1108" s="4"/>
      <c r="H1108" s="4"/>
      <c r="I1108" s="4"/>
      <c r="J1108" s="4"/>
      <c r="K1108" s="4"/>
      <c r="L1108" s="4">
        <v>0.81310000000000004</v>
      </c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56"/>
      <c r="AD1108" s="23"/>
    </row>
    <row r="1109" spans="1:30" s="14" customFormat="1">
      <c r="A1109" s="79"/>
      <c r="B1109" s="9"/>
      <c r="C1109" s="134"/>
      <c r="D1109" s="5">
        <f t="shared" ref="D1109:AB1109" si="1832">$C1108*D1108</f>
        <v>0</v>
      </c>
      <c r="E1109" s="5">
        <f t="shared" si="1832"/>
        <v>0</v>
      </c>
      <c r="F1109" s="5">
        <f t="shared" si="1832"/>
        <v>24095.708700000003</v>
      </c>
      <c r="G1109" s="5">
        <f t="shared" si="1832"/>
        <v>0</v>
      </c>
      <c r="H1109" s="5">
        <f t="shared" si="1832"/>
        <v>0</v>
      </c>
      <c r="I1109" s="5">
        <f t="shared" si="1832"/>
        <v>0</v>
      </c>
      <c r="J1109" s="5">
        <f t="shared" si="1832"/>
        <v>0</v>
      </c>
      <c r="K1109" s="5">
        <f t="shared" si="1832"/>
        <v>0</v>
      </c>
      <c r="L1109" s="5">
        <f t="shared" si="1832"/>
        <v>104827.29130000001</v>
      </c>
      <c r="M1109" s="5">
        <f t="shared" si="1832"/>
        <v>0</v>
      </c>
      <c r="N1109" s="5">
        <f t="shared" si="1832"/>
        <v>0</v>
      </c>
      <c r="O1109" s="5">
        <f t="shared" si="1832"/>
        <v>0</v>
      </c>
      <c r="P1109" s="5">
        <f t="shared" si="1832"/>
        <v>0</v>
      </c>
      <c r="Q1109" s="5">
        <f t="shared" si="1832"/>
        <v>0</v>
      </c>
      <c r="R1109" s="5">
        <f t="shared" si="1832"/>
        <v>0</v>
      </c>
      <c r="S1109" s="5">
        <f t="shared" si="1832"/>
        <v>0</v>
      </c>
      <c r="T1109" s="5">
        <f t="shared" si="1832"/>
        <v>0</v>
      </c>
      <c r="U1109" s="5">
        <f t="shared" si="1832"/>
        <v>0</v>
      </c>
      <c r="V1109" s="5">
        <f t="shared" si="1832"/>
        <v>0</v>
      </c>
      <c r="W1109" s="5">
        <f t="shared" si="1832"/>
        <v>0</v>
      </c>
      <c r="X1109" s="5">
        <f t="shared" si="1832"/>
        <v>0</v>
      </c>
      <c r="Y1109" s="5">
        <f t="shared" si="1832"/>
        <v>0</v>
      </c>
      <c r="Z1109" s="5">
        <f t="shared" si="1832"/>
        <v>0</v>
      </c>
      <c r="AA1109" s="5">
        <f t="shared" si="1832"/>
        <v>0</v>
      </c>
      <c r="AB1109" s="5">
        <f t="shared" si="1832"/>
        <v>0</v>
      </c>
      <c r="AC1109" s="56"/>
      <c r="AD1109" s="23"/>
    </row>
    <row r="1110" spans="1:30" s="14" customFormat="1">
      <c r="A1110" s="78" t="s">
        <v>596</v>
      </c>
      <c r="B1110" s="26">
        <v>1064019</v>
      </c>
      <c r="C1110" s="134">
        <f t="shared" si="1826"/>
        <v>88668.25</v>
      </c>
      <c r="D1110" s="4">
        <v>9.9000000000000008E-3</v>
      </c>
      <c r="E1110" s="4"/>
      <c r="F1110" s="4">
        <v>0.66139999999999999</v>
      </c>
      <c r="G1110" s="4"/>
      <c r="H1110" s="4">
        <v>4.5999999999999999E-2</v>
      </c>
      <c r="I1110" s="4"/>
      <c r="J1110" s="4"/>
      <c r="K1110" s="4"/>
      <c r="L1110" s="4"/>
      <c r="M1110" s="4">
        <v>5.8299999999999998E-2</v>
      </c>
      <c r="N1110" s="4">
        <v>8.8099999999999998E-2</v>
      </c>
      <c r="O1110" s="4"/>
      <c r="P1110" s="4">
        <v>4.0000000000000002E-4</v>
      </c>
      <c r="Q1110" s="4"/>
      <c r="R1110" s="4"/>
      <c r="S1110" s="4">
        <v>1.1999999999999999E-3</v>
      </c>
      <c r="T1110" s="4">
        <v>3.39E-2</v>
      </c>
      <c r="U1110" s="4"/>
      <c r="V1110" s="4">
        <v>6.2899999999999998E-2</v>
      </c>
      <c r="W1110" s="4"/>
      <c r="X1110" s="4">
        <v>3.4500000000000003E-2</v>
      </c>
      <c r="Y1110" s="4"/>
      <c r="Z1110" s="4">
        <v>3.3999999999999998E-3</v>
      </c>
      <c r="AA1110" s="4"/>
      <c r="AB1110" s="4"/>
      <c r="AC1110" s="56"/>
      <c r="AD1110" s="23"/>
    </row>
    <row r="1111" spans="1:30" s="14" customFormat="1">
      <c r="A1111" s="79"/>
      <c r="B1111" s="9"/>
      <c r="C1111" s="133"/>
      <c r="D1111" s="5">
        <f>$C1110*D1110</f>
        <v>877.81567500000006</v>
      </c>
      <c r="E1111" s="5">
        <f t="shared" ref="E1111:AB1111" si="1833">$C1110*E1110</f>
        <v>0</v>
      </c>
      <c r="F1111" s="5">
        <f t="shared" si="1833"/>
        <v>58645.180549999997</v>
      </c>
      <c r="G1111" s="5">
        <f t="shared" si="1833"/>
        <v>0</v>
      </c>
      <c r="H1111" s="5">
        <f t="shared" si="1833"/>
        <v>4078.7395000000001</v>
      </c>
      <c r="I1111" s="5">
        <f t="shared" si="1833"/>
        <v>0</v>
      </c>
      <c r="J1111" s="5">
        <f t="shared" si="1833"/>
        <v>0</v>
      </c>
      <c r="K1111" s="5">
        <f t="shared" si="1833"/>
        <v>0</v>
      </c>
      <c r="L1111" s="5">
        <f t="shared" si="1833"/>
        <v>0</v>
      </c>
      <c r="M1111" s="5">
        <f t="shared" si="1833"/>
        <v>5169.3589750000001</v>
      </c>
      <c r="N1111" s="5">
        <f t="shared" si="1833"/>
        <v>7811.6728249999996</v>
      </c>
      <c r="O1111" s="5">
        <f t="shared" si="1833"/>
        <v>0</v>
      </c>
      <c r="P1111" s="5">
        <f t="shared" si="1833"/>
        <v>35.467300000000002</v>
      </c>
      <c r="Q1111" s="5">
        <f t="shared" si="1833"/>
        <v>0</v>
      </c>
      <c r="R1111" s="5">
        <f t="shared" si="1833"/>
        <v>0</v>
      </c>
      <c r="S1111" s="5">
        <f t="shared" si="1833"/>
        <v>106.4019</v>
      </c>
      <c r="T1111" s="5">
        <f t="shared" si="1833"/>
        <v>3005.8536749999998</v>
      </c>
      <c r="U1111" s="5">
        <f t="shared" si="1833"/>
        <v>0</v>
      </c>
      <c r="V1111" s="5">
        <f t="shared" si="1833"/>
        <v>5577.2329249999993</v>
      </c>
      <c r="W1111" s="5">
        <f t="shared" si="1833"/>
        <v>0</v>
      </c>
      <c r="X1111" s="5">
        <f t="shared" si="1833"/>
        <v>3059.0546250000002</v>
      </c>
      <c r="Y1111" s="5">
        <f t="shared" si="1833"/>
        <v>0</v>
      </c>
      <c r="Z1111" s="5">
        <f t="shared" si="1833"/>
        <v>301.47204999999997</v>
      </c>
      <c r="AA1111" s="5">
        <f t="shared" si="1833"/>
        <v>0</v>
      </c>
      <c r="AB1111" s="5">
        <f t="shared" si="1833"/>
        <v>0</v>
      </c>
      <c r="AC1111" s="56"/>
      <c r="AD1111" s="23"/>
    </row>
    <row r="1112" spans="1:30" s="14" customFormat="1">
      <c r="A1112" s="13" t="s">
        <v>50</v>
      </c>
      <c r="B1112" s="6">
        <f>SUM(B1100:B1110)</f>
        <v>27032066</v>
      </c>
      <c r="C1112" s="135">
        <f>SUM(C1100:C1110)</f>
        <v>2252672.17</v>
      </c>
      <c r="D1112" s="6">
        <f>D1101+D1103+D1105+D1107+D1109+D1111</f>
        <v>877.81567500000006</v>
      </c>
      <c r="E1112" s="6">
        <f>E1101+E1103+E1105+E1107+E1109+E1111</f>
        <v>0</v>
      </c>
      <c r="F1112" s="6">
        <f>F1101+F1103+F1105+F1107+F1109+F1111</f>
        <v>253052.90466599999</v>
      </c>
      <c r="G1112" s="6">
        <f t="shared" ref="G1112:AB1112" si="1834">G1101+G1103+G1105+G1107+G1109+G1111</f>
        <v>0</v>
      </c>
      <c r="H1112" s="6">
        <f t="shared" si="1834"/>
        <v>4078.7395000000001</v>
      </c>
      <c r="I1112" s="6">
        <f t="shared" si="1834"/>
        <v>0</v>
      </c>
      <c r="J1112" s="6">
        <f t="shared" si="1834"/>
        <v>0</v>
      </c>
      <c r="K1112" s="6">
        <f t="shared" si="1834"/>
        <v>0</v>
      </c>
      <c r="L1112" s="6">
        <f t="shared" si="1834"/>
        <v>1969596.195884</v>
      </c>
      <c r="M1112" s="6">
        <f t="shared" si="1834"/>
        <v>5169.3589750000001</v>
      </c>
      <c r="N1112" s="6">
        <f t="shared" si="1834"/>
        <v>7811.6728249999996</v>
      </c>
      <c r="O1112" s="6">
        <f t="shared" si="1834"/>
        <v>0</v>
      </c>
      <c r="P1112" s="6">
        <f t="shared" si="1834"/>
        <v>35.467300000000002</v>
      </c>
      <c r="Q1112" s="6">
        <f t="shared" si="1834"/>
        <v>0</v>
      </c>
      <c r="R1112" s="6">
        <f t="shared" si="1834"/>
        <v>0</v>
      </c>
      <c r="S1112" s="6">
        <f t="shared" si="1834"/>
        <v>106.4019</v>
      </c>
      <c r="T1112" s="6">
        <f t="shared" si="1834"/>
        <v>3005.8536749999998</v>
      </c>
      <c r="U1112" s="6">
        <f t="shared" si="1834"/>
        <v>0</v>
      </c>
      <c r="V1112" s="6">
        <f t="shared" si="1834"/>
        <v>5577.2329249999993</v>
      </c>
      <c r="W1112" s="6">
        <f t="shared" si="1834"/>
        <v>0</v>
      </c>
      <c r="X1112" s="6">
        <f t="shared" si="1834"/>
        <v>3059.0546250000002</v>
      </c>
      <c r="Y1112" s="6">
        <f t="shared" si="1834"/>
        <v>0</v>
      </c>
      <c r="Z1112" s="6">
        <f t="shared" si="1834"/>
        <v>301.47204999999997</v>
      </c>
      <c r="AA1112" s="6">
        <f t="shared" si="1834"/>
        <v>0</v>
      </c>
      <c r="AB1112" s="6">
        <f t="shared" si="1834"/>
        <v>0</v>
      </c>
      <c r="AC1112" s="56"/>
      <c r="AD1112" s="23"/>
    </row>
    <row r="1113" spans="1:30" s="14" customFormat="1">
      <c r="A1113" s="13"/>
      <c r="B1113" s="6"/>
      <c r="C1113" s="135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56"/>
      <c r="AD1113" s="23"/>
    </row>
    <row r="1114" spans="1:30" s="14" customFormat="1">
      <c r="A1114" s="69"/>
      <c r="C1114" s="136"/>
      <c r="AC1114" s="56"/>
      <c r="AD1114" s="23"/>
    </row>
    <row r="1115" spans="1:30" s="14" customFormat="1" ht="13.5" thickBot="1">
      <c r="A1115" s="66" t="s">
        <v>271</v>
      </c>
      <c r="B1115" s="65"/>
      <c r="C1115" s="128"/>
      <c r="D1115" s="65"/>
      <c r="E1115" s="65"/>
      <c r="F1115" s="65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56"/>
      <c r="AD1115" s="23"/>
    </row>
    <row r="1116" spans="1:30" s="14" customFormat="1" ht="13.5" thickBot="1">
      <c r="A1116" s="93" t="s">
        <v>1</v>
      </c>
      <c r="B1116" s="94" t="s">
        <v>2</v>
      </c>
      <c r="C1116" s="129" t="s">
        <v>3</v>
      </c>
      <c r="D1116" s="219" t="s">
        <v>4</v>
      </c>
      <c r="E1116" s="220"/>
      <c r="F1116" s="220"/>
      <c r="G1116" s="220"/>
      <c r="H1116" s="220"/>
      <c r="I1116" s="220"/>
      <c r="J1116" s="220"/>
      <c r="K1116" s="220"/>
      <c r="L1116" s="220"/>
      <c r="M1116" s="220"/>
      <c r="N1116" s="220"/>
      <c r="O1116" s="220"/>
      <c r="P1116" s="220"/>
      <c r="Q1116" s="220"/>
      <c r="R1116" s="220"/>
      <c r="S1116" s="220"/>
      <c r="T1116" s="220"/>
      <c r="U1116" s="220"/>
      <c r="V1116" s="220"/>
      <c r="W1116" s="220"/>
      <c r="X1116" s="220"/>
      <c r="Y1116" s="220"/>
      <c r="Z1116" s="103"/>
      <c r="AA1116" s="103"/>
      <c r="AB1116" s="103"/>
      <c r="AC1116" s="56"/>
      <c r="AD1116" s="23"/>
    </row>
    <row r="1117" spans="1:30" s="14" customFormat="1">
      <c r="A1117" s="95" t="s">
        <v>5</v>
      </c>
      <c r="B1117" s="96" t="s">
        <v>6</v>
      </c>
      <c r="C1117" s="130" t="s">
        <v>6</v>
      </c>
      <c r="D1117" s="97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9"/>
      <c r="Z1117" s="96" t="s">
        <v>7</v>
      </c>
      <c r="AA1117" s="96"/>
      <c r="AB1117" s="96"/>
      <c r="AC1117" s="56"/>
      <c r="AD1117" s="23"/>
    </row>
    <row r="1118" spans="1:30" s="14" customFormat="1">
      <c r="A1118" s="95" t="s">
        <v>8</v>
      </c>
      <c r="B1118" s="96" t="s">
        <v>9</v>
      </c>
      <c r="C1118" s="130" t="s">
        <v>9</v>
      </c>
      <c r="D1118" s="100" t="s">
        <v>10</v>
      </c>
      <c r="E1118" s="96" t="s">
        <v>11</v>
      </c>
      <c r="F1118" s="96" t="s">
        <v>12</v>
      </c>
      <c r="G1118" s="96" t="s">
        <v>13</v>
      </c>
      <c r="H1118" s="96" t="s">
        <v>14</v>
      </c>
      <c r="I1118" s="96" t="s">
        <v>15</v>
      </c>
      <c r="J1118" s="96" t="s">
        <v>16</v>
      </c>
      <c r="K1118" s="96" t="s">
        <v>17</v>
      </c>
      <c r="L1118" s="96" t="s">
        <v>18</v>
      </c>
      <c r="M1118" s="96" t="s">
        <v>19</v>
      </c>
      <c r="N1118" s="96" t="s">
        <v>20</v>
      </c>
      <c r="O1118" s="96" t="s">
        <v>169</v>
      </c>
      <c r="P1118" s="96" t="s">
        <v>21</v>
      </c>
      <c r="Q1118" s="96" t="s">
        <v>22</v>
      </c>
      <c r="R1118" s="96" t="s">
        <v>23</v>
      </c>
      <c r="S1118" s="96" t="s">
        <v>24</v>
      </c>
      <c r="T1118" s="96" t="s">
        <v>25</v>
      </c>
      <c r="U1118" s="96" t="s">
        <v>26</v>
      </c>
      <c r="V1118" s="96" t="s">
        <v>27</v>
      </c>
      <c r="W1118" s="96" t="s">
        <v>28</v>
      </c>
      <c r="X1118" s="96" t="s">
        <v>29</v>
      </c>
      <c r="Y1118" s="96" t="s">
        <v>30</v>
      </c>
      <c r="Z1118" s="96" t="s">
        <v>31</v>
      </c>
      <c r="AA1118" s="96" t="s">
        <v>484</v>
      </c>
      <c r="AB1118" s="96" t="s">
        <v>467</v>
      </c>
      <c r="AC1118" s="56"/>
      <c r="AD1118" s="23"/>
    </row>
    <row r="1119" spans="1:30" s="14" customFormat="1">
      <c r="A1119" s="95"/>
      <c r="B1119" s="96"/>
      <c r="C1119" s="130" t="s">
        <v>678</v>
      </c>
      <c r="D1119" s="101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56"/>
      <c r="AD1119" s="23"/>
    </row>
    <row r="1120" spans="1:30" s="14" customFormat="1">
      <c r="A1120" s="78" t="s">
        <v>272</v>
      </c>
      <c r="B1120" s="26">
        <v>28757069</v>
      </c>
      <c r="C1120" s="134">
        <f>ROUND(B1120/12,2)</f>
        <v>2396422.42</v>
      </c>
      <c r="D1120" s="17"/>
      <c r="E1120" s="17">
        <v>4.1300000000000003E-2</v>
      </c>
      <c r="F1120" s="4">
        <v>2.23E-2</v>
      </c>
      <c r="G1120" s="16">
        <v>8.0000000000000004E-4</v>
      </c>
      <c r="H1120" s="17"/>
      <c r="I1120" s="17">
        <v>0.92989999999999995</v>
      </c>
      <c r="J1120" s="17">
        <v>4.1000000000000003E-3</v>
      </c>
      <c r="K1120" s="17"/>
      <c r="L1120" s="4"/>
      <c r="M1120" s="17"/>
      <c r="N1120" s="17">
        <v>1.6000000000000001E-3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56"/>
      <c r="AD1120" s="23"/>
    </row>
    <row r="1121" spans="1:30" s="14" customFormat="1">
      <c r="A1121" s="80"/>
      <c r="B1121" s="1"/>
      <c r="C1121" s="134"/>
      <c r="D1121" s="5"/>
      <c r="E1121" s="5">
        <f>$C1120*E1120</f>
        <v>98972.24594600001</v>
      </c>
      <c r="F1121" s="5">
        <f>$C1120*F1120</f>
        <v>53440.219965999997</v>
      </c>
      <c r="G1121" s="5">
        <f>$C1120*G1120</f>
        <v>1917.1379360000001</v>
      </c>
      <c r="H1121" s="5"/>
      <c r="I1121" s="5">
        <f>$C1120*I1120</f>
        <v>2228433.208358</v>
      </c>
      <c r="J1121" s="5">
        <f>$C1120*J1120</f>
        <v>9825.3319220000012</v>
      </c>
      <c r="K1121" s="5"/>
      <c r="L1121" s="5"/>
      <c r="M1121" s="5"/>
      <c r="N1121" s="5">
        <f>$C1120*N1120</f>
        <v>3834.2758720000002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6"/>
      <c r="AD1121" s="23"/>
    </row>
    <row r="1122" spans="1:30" s="14" customFormat="1">
      <c r="A1122" s="78" t="s">
        <v>386</v>
      </c>
      <c r="B1122" s="26">
        <v>1354838</v>
      </c>
      <c r="C1122" s="134">
        <f t="shared" ref="C1122" si="1835">ROUND(B1122/12,2)</f>
        <v>112903.17</v>
      </c>
      <c r="D1122" s="4"/>
      <c r="E1122" s="4">
        <v>3.3399999999999999E-2</v>
      </c>
      <c r="F1122" s="4"/>
      <c r="G1122" s="4">
        <v>3.4299999999999997E-2</v>
      </c>
      <c r="H1122" s="4"/>
      <c r="I1122" s="4">
        <v>0.92020000000000002</v>
      </c>
      <c r="J1122" s="4"/>
      <c r="K1122" s="4"/>
      <c r="L1122" s="4">
        <v>1.21E-2</v>
      </c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56"/>
      <c r="AD1122" s="23"/>
    </row>
    <row r="1123" spans="1:30" s="14" customFormat="1">
      <c r="A1123" s="79"/>
      <c r="B1123" s="9"/>
      <c r="C1123" s="134"/>
      <c r="D1123" s="5"/>
      <c r="E1123" s="5">
        <f>$C1122*E1122</f>
        <v>3770.965878</v>
      </c>
      <c r="F1123" s="5">
        <f>$C1122*F1122</f>
        <v>0</v>
      </c>
      <c r="G1123" s="5">
        <f>$C1122*G1122</f>
        <v>3872.5787309999996</v>
      </c>
      <c r="H1123" s="5"/>
      <c r="I1123" s="5">
        <f>$C1122*I1122</f>
        <v>103893.497034</v>
      </c>
      <c r="J1123" s="5">
        <f>$C1122*J1122</f>
        <v>0</v>
      </c>
      <c r="K1123" s="5"/>
      <c r="L1123" s="5">
        <f>$C1122*L1122</f>
        <v>1366.1283570000001</v>
      </c>
      <c r="M1123" s="5"/>
      <c r="N1123" s="5">
        <f>$C1122*N1122</f>
        <v>0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6"/>
      <c r="AD1123" s="23"/>
    </row>
    <row r="1124" spans="1:30" customFormat="1">
      <c r="A1124" s="142" t="s">
        <v>520</v>
      </c>
      <c r="B1124" s="26">
        <v>1387726</v>
      </c>
      <c r="C1124" s="134">
        <f>ROUND(B1124/12,2)</f>
        <v>115643.83</v>
      </c>
      <c r="D1124" s="127">
        <v>1.8E-3</v>
      </c>
      <c r="E1124" s="127">
        <v>0.18679999999999999</v>
      </c>
      <c r="F1124" s="127">
        <v>5.8599999999999999E-2</v>
      </c>
      <c r="G1124" s="127">
        <v>7.85E-2</v>
      </c>
      <c r="H1124" s="127">
        <v>3.32E-2</v>
      </c>
      <c r="I1124" s="127">
        <v>0.3821</v>
      </c>
      <c r="J1124" s="127">
        <v>2.76E-2</v>
      </c>
      <c r="K1124" s="127">
        <v>4.1300000000000003E-2</v>
      </c>
      <c r="L1124" s="127">
        <v>2.23E-2</v>
      </c>
      <c r="M1124" s="127">
        <v>1.9699999999999999E-2</v>
      </c>
      <c r="N1124" s="127">
        <v>5.1499999999999997E-2</v>
      </c>
      <c r="O1124" s="127">
        <v>1.3599999999999999E-2</v>
      </c>
      <c r="P1124" s="127">
        <v>5.0000000000000001E-4</v>
      </c>
      <c r="Q1124" s="127">
        <v>5.1999999999999998E-3</v>
      </c>
      <c r="R1124" s="127">
        <v>4.0000000000000002E-4</v>
      </c>
      <c r="S1124" s="127">
        <v>4.0000000000000002E-4</v>
      </c>
      <c r="T1124" s="127">
        <v>1.0800000000000001E-2</v>
      </c>
      <c r="U1124" s="127">
        <v>1.2500000000000001E-2</v>
      </c>
      <c r="V1124" s="127">
        <v>3.56E-2</v>
      </c>
      <c r="W1124" s="127">
        <v>4.4999999999999997E-3</v>
      </c>
      <c r="X1124" s="127">
        <v>1.17E-2</v>
      </c>
      <c r="Y1124" s="127">
        <v>1.4E-3</v>
      </c>
      <c r="Z1124" s="127"/>
      <c r="AA1124" s="127"/>
      <c r="AB1124" s="127"/>
      <c r="AC1124" s="56"/>
      <c r="AD1124" s="59"/>
    </row>
    <row r="1125" spans="1:30" s="14" customFormat="1">
      <c r="A1125" s="79"/>
      <c r="B1125" s="9"/>
      <c r="C1125" s="133"/>
      <c r="D1125" s="5">
        <f>$C1124*D1124</f>
        <v>208.158894</v>
      </c>
      <c r="E1125" s="5">
        <f>$C1124*E1124</f>
        <v>21602.267444000001</v>
      </c>
      <c r="F1125" s="5">
        <f>$C1124*F1124</f>
        <v>6776.7284380000001</v>
      </c>
      <c r="G1125" s="5">
        <f>$C1124*G1124</f>
        <v>9078.0406550000007</v>
      </c>
      <c r="H1125" s="5">
        <f t="shared" ref="H1125" si="1836">$C1124*H1124</f>
        <v>3839.3751560000001</v>
      </c>
      <c r="I1125" s="5">
        <f t="shared" ref="I1125" si="1837">$C1124*I1124</f>
        <v>44187.507443000002</v>
      </c>
      <c r="J1125" s="5">
        <f t="shared" ref="J1125:AB1125" si="1838">$C1124*J1124</f>
        <v>3191.7697079999998</v>
      </c>
      <c r="K1125" s="5">
        <f t="shared" si="1838"/>
        <v>4776.0901790000007</v>
      </c>
      <c r="L1125" s="5">
        <f t="shared" si="1838"/>
        <v>2578.8574090000002</v>
      </c>
      <c r="M1125" s="5">
        <f t="shared" si="1838"/>
        <v>2278.1834509999999</v>
      </c>
      <c r="N1125" s="5">
        <f t="shared" si="1838"/>
        <v>5955.6572449999994</v>
      </c>
      <c r="O1125" s="5">
        <f t="shared" si="1838"/>
        <v>1572.7560879999999</v>
      </c>
      <c r="P1125" s="5">
        <f t="shared" si="1838"/>
        <v>57.821915000000004</v>
      </c>
      <c r="Q1125" s="5">
        <f t="shared" si="1838"/>
        <v>601.34791599999994</v>
      </c>
      <c r="R1125" s="5">
        <f t="shared" si="1838"/>
        <v>46.257532000000005</v>
      </c>
      <c r="S1125" s="5">
        <f t="shared" si="1838"/>
        <v>46.257532000000005</v>
      </c>
      <c r="T1125" s="5">
        <f t="shared" si="1838"/>
        <v>1248.9533640000002</v>
      </c>
      <c r="U1125" s="5">
        <f t="shared" si="1838"/>
        <v>1445.5478750000002</v>
      </c>
      <c r="V1125" s="5">
        <f t="shared" si="1838"/>
        <v>4116.9203479999996</v>
      </c>
      <c r="W1125" s="5">
        <f t="shared" si="1838"/>
        <v>520.39723500000002</v>
      </c>
      <c r="X1125" s="5">
        <f t="shared" si="1838"/>
        <v>1353.032811</v>
      </c>
      <c r="Y1125" s="5">
        <f t="shared" si="1838"/>
        <v>161.90136200000001</v>
      </c>
      <c r="Z1125" s="5">
        <f t="shared" si="1838"/>
        <v>0</v>
      </c>
      <c r="AA1125" s="5">
        <f t="shared" si="1838"/>
        <v>0</v>
      </c>
      <c r="AB1125" s="5">
        <f t="shared" si="1838"/>
        <v>0</v>
      </c>
      <c r="AC1125" s="56"/>
      <c r="AD1125" s="23"/>
    </row>
    <row r="1126" spans="1:30" s="14" customFormat="1">
      <c r="A1126" s="45" t="s">
        <v>50</v>
      </c>
      <c r="B1126" s="30">
        <f>SUM(B1120:B1125)</f>
        <v>31499633</v>
      </c>
      <c r="C1126" s="46">
        <f>SUM(C1120:C1125)</f>
        <v>2624969.42</v>
      </c>
      <c r="D1126" s="46">
        <f>D1121+D1123+D1125</f>
        <v>208.158894</v>
      </c>
      <c r="E1126" s="46">
        <f>E1121+E1123+E1125</f>
        <v>124345.47926800001</v>
      </c>
      <c r="F1126" s="46">
        <f>F1121+F1123+F1125</f>
        <v>60216.948403999995</v>
      </c>
      <c r="G1126" s="46">
        <f t="shared" ref="G1126" si="1839">G1121+G1123+G1125</f>
        <v>14867.757322000001</v>
      </c>
      <c r="H1126" s="46">
        <f t="shared" ref="H1126" si="1840">H1121+H1123+H1125</f>
        <v>3839.3751560000001</v>
      </c>
      <c r="I1126" s="46">
        <f t="shared" ref="I1126:AB1126" si="1841">I1121+I1123+I1125</f>
        <v>2376514.2128350004</v>
      </c>
      <c r="J1126" s="46">
        <f t="shared" si="1841"/>
        <v>13017.101630000001</v>
      </c>
      <c r="K1126" s="46">
        <f t="shared" si="1841"/>
        <v>4776.0901790000007</v>
      </c>
      <c r="L1126" s="46">
        <f t="shared" si="1841"/>
        <v>3944.9857660000002</v>
      </c>
      <c r="M1126" s="46">
        <f t="shared" si="1841"/>
        <v>2278.1834509999999</v>
      </c>
      <c r="N1126" s="46">
        <f t="shared" si="1841"/>
        <v>9789.9331170000005</v>
      </c>
      <c r="O1126" s="46">
        <f t="shared" si="1841"/>
        <v>1572.7560879999999</v>
      </c>
      <c r="P1126" s="46">
        <f t="shared" si="1841"/>
        <v>57.821915000000004</v>
      </c>
      <c r="Q1126" s="46">
        <f t="shared" si="1841"/>
        <v>601.34791599999994</v>
      </c>
      <c r="R1126" s="46">
        <f t="shared" si="1841"/>
        <v>46.257532000000005</v>
      </c>
      <c r="S1126" s="46">
        <f t="shared" si="1841"/>
        <v>46.257532000000005</v>
      </c>
      <c r="T1126" s="46">
        <f t="shared" si="1841"/>
        <v>1248.9533640000002</v>
      </c>
      <c r="U1126" s="46">
        <f t="shared" si="1841"/>
        <v>1445.5478750000002</v>
      </c>
      <c r="V1126" s="46">
        <f t="shared" si="1841"/>
        <v>4116.9203479999996</v>
      </c>
      <c r="W1126" s="46">
        <f t="shared" si="1841"/>
        <v>520.39723500000002</v>
      </c>
      <c r="X1126" s="46">
        <f t="shared" si="1841"/>
        <v>1353.032811</v>
      </c>
      <c r="Y1126" s="46">
        <f t="shared" si="1841"/>
        <v>161.90136200000001</v>
      </c>
      <c r="Z1126" s="46">
        <f t="shared" si="1841"/>
        <v>0</v>
      </c>
      <c r="AA1126" s="46">
        <f t="shared" si="1841"/>
        <v>0</v>
      </c>
      <c r="AB1126" s="46">
        <f t="shared" si="1841"/>
        <v>0</v>
      </c>
      <c r="AC1126" s="56"/>
      <c r="AD1126" s="23"/>
    </row>
    <row r="1127" spans="1:30" s="14" customFormat="1">
      <c r="A1127" s="13"/>
      <c r="B1127" s="6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56"/>
      <c r="AD1127" s="23"/>
    </row>
    <row r="1128" spans="1:30" s="14" customFormat="1">
      <c r="A1128" s="13"/>
      <c r="B1128" s="6"/>
      <c r="C1128" s="135"/>
      <c r="D1128" s="17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56"/>
      <c r="AD1128" s="23"/>
    </row>
    <row r="1129" spans="1:30" s="14" customFormat="1" ht="13.5" thickBot="1">
      <c r="A1129" s="66" t="s">
        <v>316</v>
      </c>
      <c r="B1129" s="65"/>
      <c r="C1129" s="128"/>
      <c r="D1129" s="65"/>
      <c r="E1129" s="65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56"/>
      <c r="AD1129" s="23"/>
    </row>
    <row r="1130" spans="1:30" s="14" customFormat="1" ht="13.5" thickBot="1">
      <c r="A1130" s="93" t="s">
        <v>1</v>
      </c>
      <c r="B1130" s="94" t="s">
        <v>2</v>
      </c>
      <c r="C1130" s="129" t="s">
        <v>3</v>
      </c>
      <c r="D1130" s="219" t="s">
        <v>4</v>
      </c>
      <c r="E1130" s="220"/>
      <c r="F1130" s="220"/>
      <c r="G1130" s="220"/>
      <c r="H1130" s="220"/>
      <c r="I1130" s="220"/>
      <c r="J1130" s="220"/>
      <c r="K1130" s="220"/>
      <c r="L1130" s="220"/>
      <c r="M1130" s="220"/>
      <c r="N1130" s="220"/>
      <c r="O1130" s="220"/>
      <c r="P1130" s="220"/>
      <c r="Q1130" s="220"/>
      <c r="R1130" s="220"/>
      <c r="S1130" s="220"/>
      <c r="T1130" s="220"/>
      <c r="U1130" s="220"/>
      <c r="V1130" s="220"/>
      <c r="W1130" s="220"/>
      <c r="X1130" s="220"/>
      <c r="Y1130" s="220"/>
      <c r="Z1130" s="103"/>
      <c r="AA1130" s="103"/>
      <c r="AB1130" s="103"/>
      <c r="AC1130" s="56"/>
      <c r="AD1130" s="23"/>
    </row>
    <row r="1131" spans="1:30" s="14" customFormat="1">
      <c r="A1131" s="95" t="s">
        <v>5</v>
      </c>
      <c r="B1131" s="96" t="s">
        <v>6</v>
      </c>
      <c r="C1131" s="130" t="s">
        <v>6</v>
      </c>
      <c r="D1131" s="97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9"/>
      <c r="Z1131" s="96" t="s">
        <v>7</v>
      </c>
      <c r="AA1131" s="96"/>
      <c r="AB1131" s="96"/>
      <c r="AC1131" s="56"/>
      <c r="AD1131" s="23"/>
    </row>
    <row r="1132" spans="1:30" s="14" customFormat="1">
      <c r="A1132" s="95" t="s">
        <v>8</v>
      </c>
      <c r="B1132" s="96" t="s">
        <v>9</v>
      </c>
      <c r="C1132" s="130" t="s">
        <v>9</v>
      </c>
      <c r="D1132" s="100" t="s">
        <v>10</v>
      </c>
      <c r="E1132" s="96" t="s">
        <v>11</v>
      </c>
      <c r="F1132" s="96" t="s">
        <v>12</v>
      </c>
      <c r="G1132" s="96" t="s">
        <v>13</v>
      </c>
      <c r="H1132" s="96" t="s">
        <v>14</v>
      </c>
      <c r="I1132" s="96" t="s">
        <v>15</v>
      </c>
      <c r="J1132" s="96" t="s">
        <v>16</v>
      </c>
      <c r="K1132" s="96" t="s">
        <v>17</v>
      </c>
      <c r="L1132" s="96" t="s">
        <v>18</v>
      </c>
      <c r="M1132" s="96" t="s">
        <v>19</v>
      </c>
      <c r="N1132" s="96" t="s">
        <v>20</v>
      </c>
      <c r="O1132" s="96" t="s">
        <v>169</v>
      </c>
      <c r="P1132" s="96" t="s">
        <v>21</v>
      </c>
      <c r="Q1132" s="96" t="s">
        <v>22</v>
      </c>
      <c r="R1132" s="96" t="s">
        <v>23</v>
      </c>
      <c r="S1132" s="96" t="s">
        <v>24</v>
      </c>
      <c r="T1132" s="96" t="s">
        <v>25</v>
      </c>
      <c r="U1132" s="96" t="s">
        <v>26</v>
      </c>
      <c r="V1132" s="96" t="s">
        <v>27</v>
      </c>
      <c r="W1132" s="96" t="s">
        <v>28</v>
      </c>
      <c r="X1132" s="96" t="s">
        <v>29</v>
      </c>
      <c r="Y1132" s="96" t="s">
        <v>30</v>
      </c>
      <c r="Z1132" s="96" t="s">
        <v>31</v>
      </c>
      <c r="AA1132" s="96" t="s">
        <v>484</v>
      </c>
      <c r="AB1132" s="96" t="s">
        <v>467</v>
      </c>
      <c r="AC1132" s="56"/>
      <c r="AD1132" s="23"/>
    </row>
    <row r="1133" spans="1:30" s="14" customFormat="1">
      <c r="A1133" s="95"/>
      <c r="B1133" s="96"/>
      <c r="C1133" s="130" t="s">
        <v>698</v>
      </c>
      <c r="D1133" s="97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56"/>
      <c r="AD1133" s="23"/>
    </row>
    <row r="1134" spans="1:30" s="14" customFormat="1">
      <c r="A1134" s="140" t="s">
        <v>317</v>
      </c>
      <c r="B1134" s="26">
        <v>1296893.1200000001</v>
      </c>
      <c r="C1134" s="134">
        <f>ROUND(B1134/12,2)</f>
        <v>108074.43</v>
      </c>
      <c r="D1134" s="123"/>
      <c r="E1134" s="34"/>
      <c r="F1134" s="37"/>
      <c r="G1134" s="37"/>
      <c r="H1134" s="123"/>
      <c r="I1134" s="123"/>
      <c r="J1134" s="123"/>
      <c r="K1134" s="123"/>
      <c r="L1134" s="37"/>
      <c r="M1134" s="123"/>
      <c r="N1134" s="123"/>
      <c r="O1134" s="123"/>
      <c r="P1134" s="123"/>
      <c r="Q1134" s="123">
        <v>0.35399999999999998</v>
      </c>
      <c r="R1134" s="123"/>
      <c r="S1134" s="123">
        <v>5.67E-2</v>
      </c>
      <c r="T1134" s="123"/>
      <c r="U1134" s="123"/>
      <c r="V1134" s="123"/>
      <c r="W1134" s="123"/>
      <c r="X1134" s="123">
        <v>0.54369999999999996</v>
      </c>
      <c r="Y1134" s="123">
        <v>2.9399999999999999E-2</v>
      </c>
      <c r="Z1134" s="123">
        <v>1.6199999999999999E-2</v>
      </c>
      <c r="AA1134" s="123">
        <v>0</v>
      </c>
      <c r="AB1134" s="123">
        <v>0</v>
      </c>
      <c r="AC1134" s="56"/>
      <c r="AD1134" s="23"/>
    </row>
    <row r="1135" spans="1:30" s="14" customFormat="1">
      <c r="A1135" s="47"/>
      <c r="B1135" s="146"/>
      <c r="C1135" s="134"/>
      <c r="D1135" s="27">
        <f>$C1134*D1134</f>
        <v>0</v>
      </c>
      <c r="E1135" s="27">
        <f t="shared" ref="E1135" si="1842">$C1134*E1134</f>
        <v>0</v>
      </c>
      <c r="F1135" s="27">
        <f t="shared" ref="F1135" si="1843">$C1134*F1134</f>
        <v>0</v>
      </c>
      <c r="G1135" s="27">
        <f t="shared" ref="G1135:AB1135" si="1844">$C1134*G1134</f>
        <v>0</v>
      </c>
      <c r="H1135" s="27">
        <f t="shared" si="1844"/>
        <v>0</v>
      </c>
      <c r="I1135" s="27">
        <f t="shared" si="1844"/>
        <v>0</v>
      </c>
      <c r="J1135" s="27">
        <f t="shared" si="1844"/>
        <v>0</v>
      </c>
      <c r="K1135" s="27">
        <f t="shared" si="1844"/>
        <v>0</v>
      </c>
      <c r="L1135" s="27">
        <f t="shared" si="1844"/>
        <v>0</v>
      </c>
      <c r="M1135" s="27">
        <f t="shared" si="1844"/>
        <v>0</v>
      </c>
      <c r="N1135" s="27">
        <f t="shared" si="1844"/>
        <v>0</v>
      </c>
      <c r="O1135" s="27">
        <f t="shared" si="1844"/>
        <v>0</v>
      </c>
      <c r="P1135" s="27">
        <f t="shared" si="1844"/>
        <v>0</v>
      </c>
      <c r="Q1135" s="27">
        <f t="shared" si="1844"/>
        <v>38258.348219999993</v>
      </c>
      <c r="R1135" s="27">
        <f t="shared" si="1844"/>
        <v>0</v>
      </c>
      <c r="S1135" s="27">
        <f t="shared" si="1844"/>
        <v>6127.820181</v>
      </c>
      <c r="T1135" s="27">
        <f t="shared" si="1844"/>
        <v>0</v>
      </c>
      <c r="U1135" s="27">
        <f t="shared" si="1844"/>
        <v>0</v>
      </c>
      <c r="V1135" s="27">
        <f t="shared" si="1844"/>
        <v>0</v>
      </c>
      <c r="W1135" s="27">
        <f t="shared" si="1844"/>
        <v>0</v>
      </c>
      <c r="X1135" s="27">
        <f t="shared" si="1844"/>
        <v>58760.067590999992</v>
      </c>
      <c r="Y1135" s="27">
        <f t="shared" si="1844"/>
        <v>3177.3882419999995</v>
      </c>
      <c r="Z1135" s="27">
        <f t="shared" si="1844"/>
        <v>1750.8057659999997</v>
      </c>
      <c r="AA1135" s="27">
        <f t="shared" si="1844"/>
        <v>0</v>
      </c>
      <c r="AB1135" s="27">
        <f t="shared" si="1844"/>
        <v>0</v>
      </c>
      <c r="AC1135" s="56"/>
      <c r="AD1135" s="23"/>
    </row>
    <row r="1136" spans="1:30" s="14" customFormat="1">
      <c r="A1136" s="140" t="s">
        <v>318</v>
      </c>
      <c r="B1136" s="26">
        <v>643620.53</v>
      </c>
      <c r="C1136" s="134">
        <f t="shared" ref="C1136:C1140" si="1845">ROUND(B1136/12,2)</f>
        <v>53635.040000000001</v>
      </c>
      <c r="D1136" s="123"/>
      <c r="E1136" s="34"/>
      <c r="F1136" s="37"/>
      <c r="G1136" s="37"/>
      <c r="H1136" s="123"/>
      <c r="I1136" s="123"/>
      <c r="J1136" s="123"/>
      <c r="K1136" s="123"/>
      <c r="L1136" s="37"/>
      <c r="M1136" s="123"/>
      <c r="N1136" s="123"/>
      <c r="O1136" s="123"/>
      <c r="P1136" s="123"/>
      <c r="Q1136" s="123">
        <v>0.61770000000000003</v>
      </c>
      <c r="R1136" s="123"/>
      <c r="S1136" s="123">
        <v>0.03</v>
      </c>
      <c r="T1136" s="123"/>
      <c r="U1136" s="123"/>
      <c r="V1136" s="123"/>
      <c r="W1136" s="123"/>
      <c r="X1136" s="123">
        <v>0.32729999999999998</v>
      </c>
      <c r="Y1136" s="123">
        <v>1.4500000000000001E-2</v>
      </c>
      <c r="Z1136" s="123">
        <v>1.0500000000000001E-2</v>
      </c>
      <c r="AA1136" s="123">
        <v>0</v>
      </c>
      <c r="AB1136" s="123">
        <v>0</v>
      </c>
      <c r="AC1136" s="56"/>
      <c r="AD1136" s="23"/>
    </row>
    <row r="1137" spans="1:30" s="14" customFormat="1">
      <c r="A1137" s="47"/>
      <c r="B1137" s="146"/>
      <c r="C1137" s="134"/>
      <c r="D1137" s="27">
        <f t="shared" ref="D1137" si="1846">$C1136*D1136</f>
        <v>0</v>
      </c>
      <c r="E1137" s="27">
        <f t="shared" ref="E1137" si="1847">$C1136*E1136</f>
        <v>0</v>
      </c>
      <c r="F1137" s="27">
        <f t="shared" ref="F1137:AB1137" si="1848">$C1136*F1136</f>
        <v>0</v>
      </c>
      <c r="G1137" s="27">
        <f t="shared" si="1848"/>
        <v>0</v>
      </c>
      <c r="H1137" s="27">
        <f t="shared" si="1848"/>
        <v>0</v>
      </c>
      <c r="I1137" s="27">
        <f t="shared" si="1848"/>
        <v>0</v>
      </c>
      <c r="J1137" s="27">
        <f t="shared" si="1848"/>
        <v>0</v>
      </c>
      <c r="K1137" s="27">
        <f t="shared" si="1848"/>
        <v>0</v>
      </c>
      <c r="L1137" s="27">
        <f t="shared" si="1848"/>
        <v>0</v>
      </c>
      <c r="M1137" s="27">
        <f t="shared" si="1848"/>
        <v>0</v>
      </c>
      <c r="N1137" s="27">
        <f t="shared" si="1848"/>
        <v>0</v>
      </c>
      <c r="O1137" s="27">
        <f t="shared" si="1848"/>
        <v>0</v>
      </c>
      <c r="P1137" s="27">
        <f t="shared" si="1848"/>
        <v>0</v>
      </c>
      <c r="Q1137" s="27">
        <f t="shared" si="1848"/>
        <v>33130.364207999999</v>
      </c>
      <c r="R1137" s="27">
        <f t="shared" si="1848"/>
        <v>0</v>
      </c>
      <c r="S1137" s="27">
        <f t="shared" si="1848"/>
        <v>1609.0511999999999</v>
      </c>
      <c r="T1137" s="27">
        <f t="shared" si="1848"/>
        <v>0</v>
      </c>
      <c r="U1137" s="27">
        <f t="shared" si="1848"/>
        <v>0</v>
      </c>
      <c r="V1137" s="27">
        <f t="shared" si="1848"/>
        <v>0</v>
      </c>
      <c r="W1137" s="27">
        <f t="shared" si="1848"/>
        <v>0</v>
      </c>
      <c r="X1137" s="27">
        <f t="shared" si="1848"/>
        <v>17554.748592</v>
      </c>
      <c r="Y1137" s="27">
        <f t="shared" si="1848"/>
        <v>777.70808</v>
      </c>
      <c r="Z1137" s="27">
        <f t="shared" si="1848"/>
        <v>563.16792000000009</v>
      </c>
      <c r="AA1137" s="27">
        <f t="shared" si="1848"/>
        <v>0</v>
      </c>
      <c r="AB1137" s="27">
        <f t="shared" si="1848"/>
        <v>0</v>
      </c>
      <c r="AC1137" s="56"/>
      <c r="AD1137" s="23"/>
    </row>
    <row r="1138" spans="1:30" s="14" customFormat="1">
      <c r="A1138" s="140" t="s">
        <v>319</v>
      </c>
      <c r="B1138" s="26">
        <v>834411.48</v>
      </c>
      <c r="C1138" s="134">
        <f t="shared" si="1845"/>
        <v>69534.289999999994</v>
      </c>
      <c r="D1138" s="7">
        <v>2.4500000000000001E-2</v>
      </c>
      <c r="E1138" s="34"/>
      <c r="F1138" s="4"/>
      <c r="G1138" s="4"/>
      <c r="H1138" s="7"/>
      <c r="I1138" s="7"/>
      <c r="J1138" s="7"/>
      <c r="K1138" s="7"/>
      <c r="L1138" s="4"/>
      <c r="M1138" s="7"/>
      <c r="N1138" s="7"/>
      <c r="O1138" s="7"/>
      <c r="P1138" s="7"/>
      <c r="Q1138" s="7">
        <v>0.97550000000000003</v>
      </c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56"/>
      <c r="AD1138" s="23"/>
    </row>
    <row r="1139" spans="1:30" s="14" customFormat="1">
      <c r="A1139" s="47"/>
      <c r="B1139" s="146"/>
      <c r="C1139" s="134"/>
      <c r="D1139" s="27">
        <f t="shared" ref="D1139" si="1849">$C1138*D1138</f>
        <v>1703.590105</v>
      </c>
      <c r="E1139" s="27">
        <f t="shared" ref="E1139" si="1850">$C1138*E1138</f>
        <v>0</v>
      </c>
      <c r="F1139" s="27">
        <f t="shared" ref="F1139:AB1139" si="1851">$C1138*F1138</f>
        <v>0</v>
      </c>
      <c r="G1139" s="27">
        <f t="shared" si="1851"/>
        <v>0</v>
      </c>
      <c r="H1139" s="27">
        <f t="shared" si="1851"/>
        <v>0</v>
      </c>
      <c r="I1139" s="27">
        <f t="shared" si="1851"/>
        <v>0</v>
      </c>
      <c r="J1139" s="27">
        <f t="shared" si="1851"/>
        <v>0</v>
      </c>
      <c r="K1139" s="27">
        <f t="shared" si="1851"/>
        <v>0</v>
      </c>
      <c r="L1139" s="27">
        <f t="shared" si="1851"/>
        <v>0</v>
      </c>
      <c r="M1139" s="27">
        <f t="shared" si="1851"/>
        <v>0</v>
      </c>
      <c r="N1139" s="27">
        <f t="shared" si="1851"/>
        <v>0</v>
      </c>
      <c r="O1139" s="27">
        <f t="shared" si="1851"/>
        <v>0</v>
      </c>
      <c r="P1139" s="27">
        <f t="shared" si="1851"/>
        <v>0</v>
      </c>
      <c r="Q1139" s="27">
        <f t="shared" si="1851"/>
        <v>67830.699894999998</v>
      </c>
      <c r="R1139" s="27">
        <f t="shared" si="1851"/>
        <v>0</v>
      </c>
      <c r="S1139" s="27">
        <f t="shared" si="1851"/>
        <v>0</v>
      </c>
      <c r="T1139" s="27">
        <f t="shared" si="1851"/>
        <v>0</v>
      </c>
      <c r="U1139" s="27">
        <f t="shared" si="1851"/>
        <v>0</v>
      </c>
      <c r="V1139" s="27">
        <f t="shared" si="1851"/>
        <v>0</v>
      </c>
      <c r="W1139" s="27">
        <f t="shared" si="1851"/>
        <v>0</v>
      </c>
      <c r="X1139" s="27">
        <f t="shared" si="1851"/>
        <v>0</v>
      </c>
      <c r="Y1139" s="27">
        <f t="shared" si="1851"/>
        <v>0</v>
      </c>
      <c r="Z1139" s="27">
        <f t="shared" si="1851"/>
        <v>0</v>
      </c>
      <c r="AA1139" s="27">
        <f t="shared" si="1851"/>
        <v>0</v>
      </c>
      <c r="AB1139" s="27">
        <f t="shared" si="1851"/>
        <v>0</v>
      </c>
      <c r="AC1139" s="56"/>
      <c r="AD1139" s="23"/>
    </row>
    <row r="1140" spans="1:30" s="14" customFormat="1">
      <c r="A1140" s="140" t="s">
        <v>320</v>
      </c>
      <c r="B1140" s="26">
        <v>20228234.050000001</v>
      </c>
      <c r="C1140" s="134">
        <f t="shared" si="1845"/>
        <v>1685686.17</v>
      </c>
      <c r="D1140" s="123"/>
      <c r="E1140" s="34"/>
      <c r="F1140" s="37"/>
      <c r="G1140" s="37"/>
      <c r="H1140" s="123"/>
      <c r="I1140" s="123"/>
      <c r="J1140" s="123"/>
      <c r="K1140" s="123"/>
      <c r="L1140" s="37"/>
      <c r="M1140" s="123"/>
      <c r="N1140" s="123"/>
      <c r="O1140" s="123"/>
      <c r="P1140" s="123">
        <v>1.77E-2</v>
      </c>
      <c r="Q1140" s="123">
        <v>0.35830000000000001</v>
      </c>
      <c r="R1140" s="123"/>
      <c r="S1140" s="123">
        <v>0.2361</v>
      </c>
      <c r="T1140" s="123"/>
      <c r="U1140" s="123"/>
      <c r="V1140" s="123"/>
      <c r="W1140" s="123"/>
      <c r="X1140" s="123">
        <v>0.35870000000000002</v>
      </c>
      <c r="Y1140" s="123">
        <v>1.43E-2</v>
      </c>
      <c r="Z1140" s="123">
        <v>1.49E-2</v>
      </c>
      <c r="AA1140" s="123">
        <v>0</v>
      </c>
      <c r="AB1140" s="123">
        <v>0</v>
      </c>
      <c r="AC1140" s="56"/>
      <c r="AD1140" s="23"/>
    </row>
    <row r="1141" spans="1:30" s="14" customFormat="1">
      <c r="A1141" s="47"/>
      <c r="B1141" s="21"/>
      <c r="C1141" s="137"/>
      <c r="D1141" s="27">
        <f t="shared" ref="D1141:D1143" si="1852">$C1140*D1140</f>
        <v>0</v>
      </c>
      <c r="E1141" s="27">
        <f t="shared" ref="E1141:T1143" si="1853">$C1140*E1140</f>
        <v>0</v>
      </c>
      <c r="F1141" s="27">
        <f t="shared" ref="F1141:AB1141" si="1854">$C1140*F1140</f>
        <v>0</v>
      </c>
      <c r="G1141" s="27">
        <f t="shared" si="1854"/>
        <v>0</v>
      </c>
      <c r="H1141" s="27">
        <f t="shared" si="1854"/>
        <v>0</v>
      </c>
      <c r="I1141" s="27">
        <f t="shared" si="1854"/>
        <v>0</v>
      </c>
      <c r="J1141" s="27">
        <f t="shared" si="1854"/>
        <v>0</v>
      </c>
      <c r="K1141" s="27">
        <f t="shared" si="1854"/>
        <v>0</v>
      </c>
      <c r="L1141" s="27">
        <f t="shared" si="1854"/>
        <v>0</v>
      </c>
      <c r="M1141" s="27">
        <f t="shared" si="1854"/>
        <v>0</v>
      </c>
      <c r="N1141" s="27">
        <f t="shared" si="1854"/>
        <v>0</v>
      </c>
      <c r="O1141" s="27">
        <f t="shared" si="1854"/>
        <v>0</v>
      </c>
      <c r="P1141" s="27">
        <f t="shared" si="1854"/>
        <v>29836.645208999998</v>
      </c>
      <c r="Q1141" s="27">
        <f t="shared" si="1854"/>
        <v>603981.35471099999</v>
      </c>
      <c r="R1141" s="27">
        <f t="shared" si="1854"/>
        <v>0</v>
      </c>
      <c r="S1141" s="27">
        <f t="shared" si="1854"/>
        <v>397990.50473699998</v>
      </c>
      <c r="T1141" s="27">
        <f t="shared" si="1854"/>
        <v>0</v>
      </c>
      <c r="U1141" s="27">
        <f t="shared" si="1854"/>
        <v>0</v>
      </c>
      <c r="V1141" s="27">
        <f t="shared" si="1854"/>
        <v>0</v>
      </c>
      <c r="W1141" s="27">
        <f t="shared" si="1854"/>
        <v>0</v>
      </c>
      <c r="X1141" s="27">
        <f t="shared" si="1854"/>
        <v>604655.62917900004</v>
      </c>
      <c r="Y1141" s="27">
        <f t="shared" si="1854"/>
        <v>24105.312231</v>
      </c>
      <c r="Z1141" s="27">
        <f t="shared" si="1854"/>
        <v>25116.723932999997</v>
      </c>
      <c r="AA1141" s="27">
        <f t="shared" si="1854"/>
        <v>0</v>
      </c>
      <c r="AB1141" s="27">
        <f t="shared" si="1854"/>
        <v>0</v>
      </c>
      <c r="AC1141" s="56"/>
      <c r="AD1141" s="23"/>
    </row>
    <row r="1142" spans="1:30" s="14" customFormat="1">
      <c r="A1142" s="140" t="s">
        <v>701</v>
      </c>
      <c r="B1142" s="26">
        <v>1068517.58</v>
      </c>
      <c r="C1142" s="134">
        <f t="shared" ref="C1142" si="1855">ROUND(B1142/12,2)</f>
        <v>89043.13</v>
      </c>
      <c r="D1142" s="123">
        <v>0.13800000000000001</v>
      </c>
      <c r="E1142" s="34"/>
      <c r="F1142" s="37"/>
      <c r="G1142" s="37"/>
      <c r="H1142" s="123"/>
      <c r="I1142" s="123"/>
      <c r="J1142" s="123"/>
      <c r="K1142" s="123"/>
      <c r="L1142" s="37"/>
      <c r="M1142" s="123"/>
      <c r="N1142" s="123"/>
      <c r="O1142" s="123"/>
      <c r="P1142" s="123"/>
      <c r="Q1142" s="123">
        <v>0.31950000000000001</v>
      </c>
      <c r="R1142" s="123"/>
      <c r="S1142" s="123"/>
      <c r="T1142" s="123"/>
      <c r="U1142" s="123"/>
      <c r="V1142" s="123"/>
      <c r="W1142" s="123"/>
      <c r="X1142" s="123">
        <v>0.52100000000000002</v>
      </c>
      <c r="Y1142" s="123">
        <v>2.1499999999999998E-2</v>
      </c>
      <c r="Z1142" s="123"/>
      <c r="AA1142" s="123"/>
      <c r="AB1142" s="123"/>
      <c r="AC1142" s="56"/>
      <c r="AD1142" s="23"/>
    </row>
    <row r="1143" spans="1:30" s="14" customFormat="1">
      <c r="A1143" s="203"/>
      <c r="B1143" s="21"/>
      <c r="C1143" s="137"/>
      <c r="D1143" s="27">
        <f t="shared" si="1852"/>
        <v>12287.951940000001</v>
      </c>
      <c r="E1143" s="27">
        <f t="shared" si="1853"/>
        <v>0</v>
      </c>
      <c r="F1143" s="27">
        <f t="shared" si="1853"/>
        <v>0</v>
      </c>
      <c r="G1143" s="27">
        <f t="shared" si="1853"/>
        <v>0</v>
      </c>
      <c r="H1143" s="27">
        <f t="shared" si="1853"/>
        <v>0</v>
      </c>
      <c r="I1143" s="27">
        <f t="shared" si="1853"/>
        <v>0</v>
      </c>
      <c r="J1143" s="27">
        <f t="shared" si="1853"/>
        <v>0</v>
      </c>
      <c r="K1143" s="27">
        <f t="shared" si="1853"/>
        <v>0</v>
      </c>
      <c r="L1143" s="27">
        <f t="shared" si="1853"/>
        <v>0</v>
      </c>
      <c r="M1143" s="27">
        <f t="shared" si="1853"/>
        <v>0</v>
      </c>
      <c r="N1143" s="27">
        <f t="shared" si="1853"/>
        <v>0</v>
      </c>
      <c r="O1143" s="27">
        <f t="shared" si="1853"/>
        <v>0</v>
      </c>
      <c r="P1143" s="27">
        <f t="shared" si="1853"/>
        <v>0</v>
      </c>
      <c r="Q1143" s="27">
        <f t="shared" si="1853"/>
        <v>28449.280035000003</v>
      </c>
      <c r="R1143" s="27">
        <f t="shared" si="1853"/>
        <v>0</v>
      </c>
      <c r="S1143" s="27">
        <f t="shared" si="1853"/>
        <v>0</v>
      </c>
      <c r="T1143" s="27">
        <f t="shared" si="1853"/>
        <v>0</v>
      </c>
      <c r="U1143" s="27">
        <f t="shared" ref="U1143:AB1143" si="1856">$C1142*U1142</f>
        <v>0</v>
      </c>
      <c r="V1143" s="27">
        <f t="shared" si="1856"/>
        <v>0</v>
      </c>
      <c r="W1143" s="27">
        <f t="shared" si="1856"/>
        <v>0</v>
      </c>
      <c r="X1143" s="27">
        <f t="shared" si="1856"/>
        <v>46391.470730000001</v>
      </c>
      <c r="Y1143" s="27">
        <f t="shared" si="1856"/>
        <v>1914.427295</v>
      </c>
      <c r="Z1143" s="27">
        <f t="shared" si="1856"/>
        <v>0</v>
      </c>
      <c r="AA1143" s="27">
        <f t="shared" si="1856"/>
        <v>0</v>
      </c>
      <c r="AB1143" s="27">
        <f t="shared" si="1856"/>
        <v>0</v>
      </c>
      <c r="AC1143" s="56"/>
      <c r="AD1143" s="23"/>
    </row>
    <row r="1144" spans="1:30" s="14" customFormat="1">
      <c r="A1144" s="71" t="s">
        <v>50</v>
      </c>
      <c r="B1144" s="125">
        <f>SUM(B1134:B1142)</f>
        <v>24071676.759999998</v>
      </c>
      <c r="C1144" s="46">
        <f>SUM(C1134:C1142)</f>
        <v>2005973.06</v>
      </c>
      <c r="D1144" s="46">
        <f>D1135+D1137+D1139+D1141+D1143</f>
        <v>13991.542045</v>
      </c>
      <c r="E1144" s="46">
        <f t="shared" ref="E1144:AB1144" si="1857">E1135+E1137+E1139+E1141+E1143</f>
        <v>0</v>
      </c>
      <c r="F1144" s="46">
        <f t="shared" si="1857"/>
        <v>0</v>
      </c>
      <c r="G1144" s="46">
        <f t="shared" si="1857"/>
        <v>0</v>
      </c>
      <c r="H1144" s="46">
        <f t="shared" si="1857"/>
        <v>0</v>
      </c>
      <c r="I1144" s="46">
        <f t="shared" si="1857"/>
        <v>0</v>
      </c>
      <c r="J1144" s="46">
        <f t="shared" si="1857"/>
        <v>0</v>
      </c>
      <c r="K1144" s="46">
        <f t="shared" si="1857"/>
        <v>0</v>
      </c>
      <c r="L1144" s="46">
        <f t="shared" si="1857"/>
        <v>0</v>
      </c>
      <c r="M1144" s="46">
        <f t="shared" si="1857"/>
        <v>0</v>
      </c>
      <c r="N1144" s="46">
        <f t="shared" si="1857"/>
        <v>0</v>
      </c>
      <c r="O1144" s="46">
        <f t="shared" si="1857"/>
        <v>0</v>
      </c>
      <c r="P1144" s="46">
        <f t="shared" si="1857"/>
        <v>29836.645208999998</v>
      </c>
      <c r="Q1144" s="46">
        <f t="shared" si="1857"/>
        <v>771650.04706900008</v>
      </c>
      <c r="R1144" s="46">
        <f t="shared" si="1857"/>
        <v>0</v>
      </c>
      <c r="S1144" s="46">
        <f t="shared" si="1857"/>
        <v>405727.37611799996</v>
      </c>
      <c r="T1144" s="46">
        <f t="shared" si="1857"/>
        <v>0</v>
      </c>
      <c r="U1144" s="46">
        <f t="shared" si="1857"/>
        <v>0</v>
      </c>
      <c r="V1144" s="46">
        <f t="shared" si="1857"/>
        <v>0</v>
      </c>
      <c r="W1144" s="46">
        <f t="shared" si="1857"/>
        <v>0</v>
      </c>
      <c r="X1144" s="46">
        <f t="shared" si="1857"/>
        <v>727361.91609199997</v>
      </c>
      <c r="Y1144" s="46">
        <f t="shared" si="1857"/>
        <v>29974.835848000002</v>
      </c>
      <c r="Z1144" s="46">
        <f t="shared" si="1857"/>
        <v>27430.697618999999</v>
      </c>
      <c r="AA1144" s="46">
        <f t="shared" si="1857"/>
        <v>0</v>
      </c>
      <c r="AB1144" s="46">
        <f t="shared" si="1857"/>
        <v>0</v>
      </c>
      <c r="AC1144" s="56"/>
      <c r="AD1144" s="23"/>
    </row>
    <row r="1145" spans="1:30" s="14" customFormat="1">
      <c r="A1145" s="108"/>
      <c r="B1145" s="109"/>
      <c r="C1145" s="143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56"/>
      <c r="AD1145" s="23"/>
    </row>
    <row r="1146" spans="1:30" s="14" customFormat="1">
      <c r="A1146" s="13"/>
      <c r="B1146" s="6"/>
      <c r="C1146" s="158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56"/>
      <c r="AD1146" s="23"/>
    </row>
    <row r="1147" spans="1:30" s="14" customFormat="1" ht="13.5" customHeight="1" thickBot="1">
      <c r="A1147" s="66" t="s">
        <v>324</v>
      </c>
      <c r="B1147" s="65"/>
      <c r="C1147" s="157"/>
      <c r="D1147" s="65"/>
      <c r="E1147" s="65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56"/>
      <c r="AD1147" s="23"/>
    </row>
    <row r="1148" spans="1:30" s="14" customFormat="1" ht="13.5" customHeight="1" thickBot="1">
      <c r="A1148" s="93" t="s">
        <v>1</v>
      </c>
      <c r="B1148" s="94" t="s">
        <v>2</v>
      </c>
      <c r="C1148" s="129" t="s">
        <v>3</v>
      </c>
      <c r="D1148" s="219" t="s">
        <v>4</v>
      </c>
      <c r="E1148" s="220"/>
      <c r="F1148" s="220"/>
      <c r="G1148" s="220"/>
      <c r="H1148" s="220"/>
      <c r="I1148" s="220"/>
      <c r="J1148" s="220"/>
      <c r="K1148" s="220"/>
      <c r="L1148" s="220"/>
      <c r="M1148" s="220"/>
      <c r="N1148" s="220"/>
      <c r="O1148" s="220"/>
      <c r="P1148" s="220"/>
      <c r="Q1148" s="220"/>
      <c r="R1148" s="220"/>
      <c r="S1148" s="220"/>
      <c r="T1148" s="220"/>
      <c r="U1148" s="220"/>
      <c r="V1148" s="220"/>
      <c r="W1148" s="220"/>
      <c r="X1148" s="220"/>
      <c r="Y1148" s="220"/>
      <c r="Z1148" s="103"/>
      <c r="AA1148" s="103"/>
      <c r="AB1148" s="103"/>
      <c r="AC1148" s="56"/>
      <c r="AD1148" s="23"/>
    </row>
    <row r="1149" spans="1:30" s="14" customFormat="1">
      <c r="A1149" s="95" t="s">
        <v>5</v>
      </c>
      <c r="B1149" s="96" t="s">
        <v>6</v>
      </c>
      <c r="C1149" s="130" t="s">
        <v>6</v>
      </c>
      <c r="D1149" s="97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9"/>
      <c r="Z1149" s="96" t="s">
        <v>7</v>
      </c>
      <c r="AA1149" s="96"/>
      <c r="AB1149" s="96"/>
      <c r="AC1149" s="56"/>
      <c r="AD1149" s="23"/>
    </row>
    <row r="1150" spans="1:30" s="14" customFormat="1">
      <c r="A1150" s="95" t="s">
        <v>8</v>
      </c>
      <c r="B1150" s="96" t="s">
        <v>9</v>
      </c>
      <c r="C1150" s="130" t="s">
        <v>9</v>
      </c>
      <c r="D1150" s="100" t="s">
        <v>10</v>
      </c>
      <c r="E1150" s="96" t="s">
        <v>11</v>
      </c>
      <c r="F1150" s="96" t="s">
        <v>12</v>
      </c>
      <c r="G1150" s="96" t="s">
        <v>13</v>
      </c>
      <c r="H1150" s="96" t="s">
        <v>14</v>
      </c>
      <c r="I1150" s="96" t="s">
        <v>15</v>
      </c>
      <c r="J1150" s="96" t="s">
        <v>16</v>
      </c>
      <c r="K1150" s="96" t="s">
        <v>17</v>
      </c>
      <c r="L1150" s="96" t="s">
        <v>18</v>
      </c>
      <c r="M1150" s="96" t="s">
        <v>19</v>
      </c>
      <c r="N1150" s="96" t="s">
        <v>20</v>
      </c>
      <c r="O1150" s="96" t="s">
        <v>169</v>
      </c>
      <c r="P1150" s="96" t="s">
        <v>21</v>
      </c>
      <c r="Q1150" s="96" t="s">
        <v>22</v>
      </c>
      <c r="R1150" s="96" t="s">
        <v>23</v>
      </c>
      <c r="S1150" s="96" t="s">
        <v>24</v>
      </c>
      <c r="T1150" s="96" t="s">
        <v>25</v>
      </c>
      <c r="U1150" s="96" t="s">
        <v>26</v>
      </c>
      <c r="V1150" s="96" t="s">
        <v>27</v>
      </c>
      <c r="W1150" s="96" t="s">
        <v>28</v>
      </c>
      <c r="X1150" s="96" t="s">
        <v>29</v>
      </c>
      <c r="Y1150" s="96" t="s">
        <v>30</v>
      </c>
      <c r="Z1150" s="96" t="s">
        <v>31</v>
      </c>
      <c r="AA1150" s="96" t="s">
        <v>484</v>
      </c>
      <c r="AB1150" s="96" t="s">
        <v>467</v>
      </c>
      <c r="AC1150" s="56"/>
      <c r="AD1150" s="23"/>
    </row>
    <row r="1151" spans="1:30" s="14" customFormat="1">
      <c r="A1151" s="95"/>
      <c r="B1151" s="96"/>
      <c r="C1151" s="130" t="s">
        <v>698</v>
      </c>
      <c r="D1151" s="97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56"/>
      <c r="AD1151" s="23"/>
    </row>
    <row r="1152" spans="1:30" s="14" customFormat="1">
      <c r="A1152" s="140" t="s">
        <v>325</v>
      </c>
      <c r="B1152" s="26">
        <v>2122057.86</v>
      </c>
      <c r="C1152" s="134">
        <f>ROUND(B1152/12,2)</f>
        <v>176838.16</v>
      </c>
      <c r="D1152" s="123">
        <v>6.7100000000000007E-2</v>
      </c>
      <c r="E1152" s="34"/>
      <c r="F1152" s="37">
        <v>3.9699999999999999E-2</v>
      </c>
      <c r="G1152" s="37"/>
      <c r="H1152" s="123"/>
      <c r="I1152" s="123"/>
      <c r="J1152" s="123"/>
      <c r="K1152" s="123"/>
      <c r="L1152" s="37"/>
      <c r="M1152" s="123">
        <v>9.0999999999999998E-2</v>
      </c>
      <c r="N1152" s="123"/>
      <c r="O1152" s="123"/>
      <c r="P1152" s="123"/>
      <c r="Q1152" s="123">
        <v>0.16850000000000001</v>
      </c>
      <c r="R1152" s="123">
        <v>0.1053</v>
      </c>
      <c r="S1152" s="123">
        <v>1.6899999999999998E-2</v>
      </c>
      <c r="T1152" s="123">
        <v>0.19</v>
      </c>
      <c r="U1152" s="123"/>
      <c r="V1152" s="123"/>
      <c r="W1152" s="123">
        <v>8.5000000000000006E-2</v>
      </c>
      <c r="X1152" s="123">
        <v>0.22670000000000001</v>
      </c>
      <c r="Y1152" s="123">
        <v>3.3999999999999998E-3</v>
      </c>
      <c r="Z1152" s="123">
        <v>6.4000000000000003E-3</v>
      </c>
      <c r="AA1152" s="123">
        <v>0</v>
      </c>
      <c r="AB1152" s="123">
        <v>0</v>
      </c>
      <c r="AC1152" s="56"/>
      <c r="AD1152" s="23"/>
    </row>
    <row r="1153" spans="1:30" s="14" customFormat="1">
      <c r="A1153" s="47"/>
      <c r="B1153" s="21"/>
      <c r="C1153" s="134"/>
      <c r="D1153" s="27">
        <f>$C1152*D1152</f>
        <v>11865.840536000002</v>
      </c>
      <c r="E1153" s="27">
        <f t="shared" ref="E1153" si="1858">$C1152*E1152</f>
        <v>0</v>
      </c>
      <c r="F1153" s="27">
        <f t="shared" ref="F1153" si="1859">$C1152*F1152</f>
        <v>7020.4749519999996</v>
      </c>
      <c r="G1153" s="27">
        <f t="shared" ref="G1153:AB1153" si="1860">$C1152*G1152</f>
        <v>0</v>
      </c>
      <c r="H1153" s="27">
        <f t="shared" si="1860"/>
        <v>0</v>
      </c>
      <c r="I1153" s="27">
        <f t="shared" si="1860"/>
        <v>0</v>
      </c>
      <c r="J1153" s="27">
        <f t="shared" si="1860"/>
        <v>0</v>
      </c>
      <c r="K1153" s="27">
        <f t="shared" si="1860"/>
        <v>0</v>
      </c>
      <c r="L1153" s="27">
        <f t="shared" si="1860"/>
        <v>0</v>
      </c>
      <c r="M1153" s="27">
        <f t="shared" si="1860"/>
        <v>16092.272559999999</v>
      </c>
      <c r="N1153" s="27">
        <f t="shared" si="1860"/>
        <v>0</v>
      </c>
      <c r="O1153" s="27">
        <f t="shared" si="1860"/>
        <v>0</v>
      </c>
      <c r="P1153" s="27">
        <f t="shared" si="1860"/>
        <v>0</v>
      </c>
      <c r="Q1153" s="27">
        <f t="shared" si="1860"/>
        <v>29797.229960000004</v>
      </c>
      <c r="R1153" s="27">
        <f t="shared" si="1860"/>
        <v>18621.058248000001</v>
      </c>
      <c r="S1153" s="27">
        <f t="shared" si="1860"/>
        <v>2988.5649039999998</v>
      </c>
      <c r="T1153" s="27">
        <f t="shared" si="1860"/>
        <v>33599.250400000004</v>
      </c>
      <c r="U1153" s="27">
        <f t="shared" si="1860"/>
        <v>0</v>
      </c>
      <c r="V1153" s="27">
        <f t="shared" si="1860"/>
        <v>0</v>
      </c>
      <c r="W1153" s="27">
        <f t="shared" si="1860"/>
        <v>15031.243600000002</v>
      </c>
      <c r="X1153" s="27">
        <f t="shared" si="1860"/>
        <v>40089.210872000003</v>
      </c>
      <c r="Y1153" s="27">
        <f t="shared" si="1860"/>
        <v>601.24974399999996</v>
      </c>
      <c r="Z1153" s="27">
        <f t="shared" si="1860"/>
        <v>1131.764224</v>
      </c>
      <c r="AA1153" s="27">
        <f t="shared" si="1860"/>
        <v>0</v>
      </c>
      <c r="AB1153" s="27">
        <f t="shared" si="1860"/>
        <v>0</v>
      </c>
      <c r="AC1153" s="56"/>
      <c r="AD1153" s="23"/>
    </row>
    <row r="1154" spans="1:30" s="14" customFormat="1">
      <c r="A1154" s="78" t="s">
        <v>326</v>
      </c>
      <c r="B1154" s="26">
        <f>565606.76/2</f>
        <v>282803.38</v>
      </c>
      <c r="C1154" s="134">
        <f t="shared" ref="C1154:C1210" si="1861">ROUND(B1154/12,2)</f>
        <v>23566.95</v>
      </c>
      <c r="D1154" s="35">
        <v>1.6299999999999999E-2</v>
      </c>
      <c r="E1154" s="35">
        <v>0.14269999999999999</v>
      </c>
      <c r="F1154" s="35">
        <v>5.8900000000000001E-2</v>
      </c>
      <c r="G1154" s="35">
        <v>7.6200000000000004E-2</v>
      </c>
      <c r="H1154" s="35">
        <v>3.9600000000000003E-2</v>
      </c>
      <c r="I1154" s="35">
        <v>0.12470000000000001</v>
      </c>
      <c r="J1154" s="35">
        <v>2.0400000000000001E-2</v>
      </c>
      <c r="K1154" s="35">
        <v>3.1199999999999999E-2</v>
      </c>
      <c r="L1154" s="35">
        <v>1.6199999999999999E-2</v>
      </c>
      <c r="M1154" s="35">
        <v>2.53E-2</v>
      </c>
      <c r="N1154" s="35">
        <v>0.14849999999999999</v>
      </c>
      <c r="O1154" s="35">
        <v>2.2599999999999999E-2</v>
      </c>
      <c r="P1154" s="35">
        <v>0</v>
      </c>
      <c r="Q1154" s="35">
        <v>3.78E-2</v>
      </c>
      <c r="R1154" s="35">
        <v>1.8100000000000002E-2</v>
      </c>
      <c r="S1154" s="35">
        <v>4.1000000000000003E-3</v>
      </c>
      <c r="T1154" s="35">
        <v>5.04E-2</v>
      </c>
      <c r="U1154" s="35">
        <v>1.7500000000000002E-2</v>
      </c>
      <c r="V1154" s="35">
        <v>3.6200000000000003E-2</v>
      </c>
      <c r="W1154" s="35">
        <v>4.8500000000000001E-2</v>
      </c>
      <c r="X1154" s="35">
        <v>6.1600000000000002E-2</v>
      </c>
      <c r="Y1154" s="35">
        <v>2.5000000000000001E-3</v>
      </c>
      <c r="Z1154" s="4">
        <v>0</v>
      </c>
      <c r="AA1154" s="4">
        <v>6.9999999999999999E-4</v>
      </c>
      <c r="AB1154" s="4">
        <v>0</v>
      </c>
      <c r="AC1154" s="56"/>
      <c r="AD1154" s="23"/>
    </row>
    <row r="1155" spans="1:30" s="14" customFormat="1">
      <c r="A1155" s="79"/>
      <c r="B1155" s="27"/>
      <c r="C1155" s="134"/>
      <c r="D1155" s="5">
        <f>$C1154*D1154</f>
        <v>384.14128499999998</v>
      </c>
      <c r="E1155" s="5">
        <f t="shared" ref="E1155" si="1862">$C1154*E1154</f>
        <v>3363.0037649999999</v>
      </c>
      <c r="F1155" s="5">
        <f t="shared" ref="F1155" si="1863">$C1154*F1154</f>
        <v>1388.093355</v>
      </c>
      <c r="G1155" s="5">
        <f t="shared" ref="G1155:AB1155" si="1864">$C1154*G1154</f>
        <v>1795.80159</v>
      </c>
      <c r="H1155" s="5">
        <f t="shared" si="1864"/>
        <v>933.2512200000001</v>
      </c>
      <c r="I1155" s="5">
        <f t="shared" si="1864"/>
        <v>2938.7986650000003</v>
      </c>
      <c r="J1155" s="5">
        <f t="shared" si="1864"/>
        <v>480.76578000000006</v>
      </c>
      <c r="K1155" s="5">
        <f t="shared" si="1864"/>
        <v>735.28883999999994</v>
      </c>
      <c r="L1155" s="5">
        <f t="shared" si="1864"/>
        <v>381.78458999999998</v>
      </c>
      <c r="M1155" s="5">
        <f t="shared" si="1864"/>
        <v>596.24383499999999</v>
      </c>
      <c r="N1155" s="5">
        <f t="shared" si="1864"/>
        <v>3499.6920749999999</v>
      </c>
      <c r="O1155" s="5">
        <f t="shared" si="1864"/>
        <v>532.61306999999999</v>
      </c>
      <c r="P1155" s="5">
        <f t="shared" si="1864"/>
        <v>0</v>
      </c>
      <c r="Q1155" s="5">
        <f t="shared" si="1864"/>
        <v>890.83071000000007</v>
      </c>
      <c r="R1155" s="5">
        <f t="shared" si="1864"/>
        <v>426.56179500000007</v>
      </c>
      <c r="S1155" s="5">
        <f t="shared" si="1864"/>
        <v>96.62449500000001</v>
      </c>
      <c r="T1155" s="5">
        <f t="shared" si="1864"/>
        <v>1187.7742800000001</v>
      </c>
      <c r="U1155" s="5">
        <f t="shared" si="1864"/>
        <v>412.42162500000006</v>
      </c>
      <c r="V1155" s="5">
        <f t="shared" si="1864"/>
        <v>853.12359000000015</v>
      </c>
      <c r="W1155" s="5">
        <f t="shared" si="1864"/>
        <v>1142.997075</v>
      </c>
      <c r="X1155" s="5">
        <f t="shared" si="1864"/>
        <v>1451.7241200000001</v>
      </c>
      <c r="Y1155" s="5">
        <f t="shared" si="1864"/>
        <v>58.917375</v>
      </c>
      <c r="Z1155" s="5">
        <f t="shared" si="1864"/>
        <v>0</v>
      </c>
      <c r="AA1155" s="5">
        <f t="shared" si="1864"/>
        <v>16.496865</v>
      </c>
      <c r="AB1155" s="5">
        <f t="shared" si="1864"/>
        <v>0</v>
      </c>
      <c r="AC1155" s="56"/>
      <c r="AD1155" s="23"/>
    </row>
    <row r="1156" spans="1:30" s="14" customFormat="1">
      <c r="A1156" s="78" t="s">
        <v>454</v>
      </c>
      <c r="B1156" s="26">
        <f>565606.76/2</f>
        <v>282803.38</v>
      </c>
      <c r="C1156" s="134">
        <f t="shared" si="1861"/>
        <v>23566.95</v>
      </c>
      <c r="D1156" s="4">
        <v>3.5099999999999999E-2</v>
      </c>
      <c r="E1156" s="4"/>
      <c r="F1156" s="4">
        <v>0</v>
      </c>
      <c r="G1156" s="4"/>
      <c r="H1156" s="4"/>
      <c r="I1156" s="4"/>
      <c r="J1156" s="4"/>
      <c r="K1156" s="4"/>
      <c r="L1156" s="4"/>
      <c r="M1156" s="4">
        <v>0</v>
      </c>
      <c r="N1156" s="4"/>
      <c r="O1156" s="4"/>
      <c r="P1156" s="4"/>
      <c r="Q1156" s="4">
        <v>0.1202</v>
      </c>
      <c r="R1156" s="4">
        <v>7.6899999999999996E-2</v>
      </c>
      <c r="S1156" s="4">
        <v>1.3100000000000001E-2</v>
      </c>
      <c r="T1156" s="4">
        <v>0.13300000000000001</v>
      </c>
      <c r="U1156" s="4"/>
      <c r="V1156" s="4">
        <v>5.4199999999999998E-2</v>
      </c>
      <c r="W1156" s="4">
        <v>0.37219999999999998</v>
      </c>
      <c r="X1156" s="4">
        <v>0.18840000000000001</v>
      </c>
      <c r="Y1156" s="4">
        <v>6.8999999999999999E-3</v>
      </c>
      <c r="Z1156" s="4"/>
      <c r="AA1156" s="4"/>
      <c r="AB1156" s="4"/>
      <c r="AC1156" s="56"/>
      <c r="AD1156" s="23"/>
    </row>
    <row r="1157" spans="1:30" s="14" customFormat="1">
      <c r="A1157" s="79"/>
      <c r="B1157" s="9"/>
      <c r="C1157" s="134"/>
      <c r="D1157" s="5">
        <f t="shared" ref="D1157" si="1865">$C1156*D1156</f>
        <v>827.19994499999996</v>
      </c>
      <c r="E1157" s="5">
        <f t="shared" ref="E1157" si="1866">$C1156*E1156</f>
        <v>0</v>
      </c>
      <c r="F1157" s="5">
        <f t="shared" ref="F1157:O1157" si="1867">$C1156*F1156</f>
        <v>0</v>
      </c>
      <c r="G1157" s="5">
        <f t="shared" si="1867"/>
        <v>0</v>
      </c>
      <c r="H1157" s="5">
        <f t="shared" si="1867"/>
        <v>0</v>
      </c>
      <c r="I1157" s="5">
        <f t="shared" si="1867"/>
        <v>0</v>
      </c>
      <c r="J1157" s="5">
        <f t="shared" si="1867"/>
        <v>0</v>
      </c>
      <c r="K1157" s="5">
        <f t="shared" si="1867"/>
        <v>0</v>
      </c>
      <c r="L1157" s="5">
        <f t="shared" si="1867"/>
        <v>0</v>
      </c>
      <c r="M1157" s="5">
        <f t="shared" si="1867"/>
        <v>0</v>
      </c>
      <c r="N1157" s="5">
        <f t="shared" si="1867"/>
        <v>0</v>
      </c>
      <c r="O1157" s="5">
        <f t="shared" si="1867"/>
        <v>0</v>
      </c>
      <c r="P1157" s="5">
        <f t="shared" ref="P1157" si="1868">$C1156*P1156</f>
        <v>0</v>
      </c>
      <c r="Q1157" s="5">
        <f t="shared" ref="Q1157" si="1869">$C1156*Q1156</f>
        <v>2832.74739</v>
      </c>
      <c r="R1157" s="5">
        <f t="shared" ref="R1157:AB1157" si="1870">$C1156*R1156</f>
        <v>1812.2984549999999</v>
      </c>
      <c r="S1157" s="5">
        <f t="shared" si="1870"/>
        <v>308.72704500000003</v>
      </c>
      <c r="T1157" s="5">
        <f t="shared" si="1870"/>
        <v>3134.4043500000002</v>
      </c>
      <c r="U1157" s="5">
        <f t="shared" si="1870"/>
        <v>0</v>
      </c>
      <c r="V1157" s="5">
        <f t="shared" si="1870"/>
        <v>1277.3286900000001</v>
      </c>
      <c r="W1157" s="5">
        <f t="shared" si="1870"/>
        <v>8771.6187900000004</v>
      </c>
      <c r="X1157" s="5">
        <f t="shared" si="1870"/>
        <v>4440.0133800000003</v>
      </c>
      <c r="Y1157" s="5">
        <f t="shared" si="1870"/>
        <v>162.61195499999999</v>
      </c>
      <c r="Z1157" s="5">
        <f t="shared" si="1870"/>
        <v>0</v>
      </c>
      <c r="AA1157" s="5">
        <f t="shared" si="1870"/>
        <v>0</v>
      </c>
      <c r="AB1157" s="5">
        <f t="shared" si="1870"/>
        <v>0</v>
      </c>
      <c r="AC1157" s="56"/>
      <c r="AD1157" s="23"/>
    </row>
    <row r="1158" spans="1:30" s="14" customFormat="1">
      <c r="A1158" s="78" t="s">
        <v>327</v>
      </c>
      <c r="B1158" s="26">
        <v>232950.05066900002</v>
      </c>
      <c r="C1158" s="134">
        <f t="shared" si="1861"/>
        <v>19412.5</v>
      </c>
      <c r="D1158" s="35">
        <v>8.5800000000000001E-2</v>
      </c>
      <c r="E1158" s="35"/>
      <c r="F1158" s="35">
        <v>1.6899999999999998E-2</v>
      </c>
      <c r="G1158" s="35"/>
      <c r="H1158" s="35"/>
      <c r="I1158" s="35"/>
      <c r="J1158" s="35"/>
      <c r="K1158" s="35"/>
      <c r="L1158" s="35"/>
      <c r="M1158" s="35">
        <v>0.12239999999999999</v>
      </c>
      <c r="N1158" s="35"/>
      <c r="O1158" s="35"/>
      <c r="P1158" s="35"/>
      <c r="Q1158" s="35">
        <v>0.18160000000000001</v>
      </c>
      <c r="R1158" s="35">
        <v>1.55E-2</v>
      </c>
      <c r="S1158" s="35">
        <v>1.77E-2</v>
      </c>
      <c r="T1158" s="35">
        <v>0.21779999999999999</v>
      </c>
      <c r="U1158" s="35"/>
      <c r="V1158" s="35"/>
      <c r="W1158" s="35">
        <v>6.4000000000000001E-2</v>
      </c>
      <c r="X1158" s="35">
        <v>0.26129999999999998</v>
      </c>
      <c r="Y1158" s="35">
        <v>9.7000000000000003E-3</v>
      </c>
      <c r="Z1158" s="37">
        <v>7.3000000000000001E-3</v>
      </c>
      <c r="AA1158" s="37">
        <v>0</v>
      </c>
      <c r="AB1158" s="37">
        <v>0</v>
      </c>
      <c r="AC1158" s="56"/>
      <c r="AD1158" s="23"/>
    </row>
    <row r="1159" spans="1:30" s="14" customFormat="1">
      <c r="A1159" s="79"/>
      <c r="B1159" s="27"/>
      <c r="C1159" s="134"/>
      <c r="D1159" s="36">
        <f>$C1158*D1158</f>
        <v>1665.5925</v>
      </c>
      <c r="E1159" s="36">
        <f t="shared" ref="E1159" si="1871">$C1158*E1158</f>
        <v>0</v>
      </c>
      <c r="F1159" s="36">
        <f t="shared" ref="F1159" si="1872">$C1158*F1158</f>
        <v>328.07124999999996</v>
      </c>
      <c r="G1159" s="36">
        <f t="shared" ref="G1159:AB1159" si="1873">$C1158*G1158</f>
        <v>0</v>
      </c>
      <c r="H1159" s="36">
        <f t="shared" si="1873"/>
        <v>0</v>
      </c>
      <c r="I1159" s="36">
        <f t="shared" si="1873"/>
        <v>0</v>
      </c>
      <c r="J1159" s="36">
        <f t="shared" si="1873"/>
        <v>0</v>
      </c>
      <c r="K1159" s="36">
        <f t="shared" si="1873"/>
        <v>0</v>
      </c>
      <c r="L1159" s="36">
        <f t="shared" si="1873"/>
        <v>0</v>
      </c>
      <c r="M1159" s="36">
        <f t="shared" si="1873"/>
        <v>2376.0899999999997</v>
      </c>
      <c r="N1159" s="36">
        <f t="shared" si="1873"/>
        <v>0</v>
      </c>
      <c r="O1159" s="36">
        <f t="shared" si="1873"/>
        <v>0</v>
      </c>
      <c r="P1159" s="36">
        <f t="shared" si="1873"/>
        <v>0</v>
      </c>
      <c r="Q1159" s="36">
        <f t="shared" si="1873"/>
        <v>3525.3100000000004</v>
      </c>
      <c r="R1159" s="36">
        <f t="shared" si="1873"/>
        <v>300.89375000000001</v>
      </c>
      <c r="S1159" s="36">
        <f t="shared" si="1873"/>
        <v>343.60124999999999</v>
      </c>
      <c r="T1159" s="36">
        <f t="shared" si="1873"/>
        <v>4228.0424999999996</v>
      </c>
      <c r="U1159" s="36">
        <f t="shared" si="1873"/>
        <v>0</v>
      </c>
      <c r="V1159" s="36">
        <f t="shared" si="1873"/>
        <v>0</v>
      </c>
      <c r="W1159" s="36">
        <f t="shared" si="1873"/>
        <v>1242.4000000000001</v>
      </c>
      <c r="X1159" s="36">
        <f t="shared" si="1873"/>
        <v>5072.4862499999999</v>
      </c>
      <c r="Y1159" s="36">
        <f t="shared" si="1873"/>
        <v>188.30125000000001</v>
      </c>
      <c r="Z1159" s="36">
        <f t="shared" si="1873"/>
        <v>141.71125000000001</v>
      </c>
      <c r="AA1159" s="36">
        <f t="shared" si="1873"/>
        <v>0</v>
      </c>
      <c r="AB1159" s="36">
        <f t="shared" si="1873"/>
        <v>0</v>
      </c>
      <c r="AC1159" s="56"/>
      <c r="AD1159" s="23"/>
    </row>
    <row r="1160" spans="1:30" s="14" customFormat="1">
      <c r="A1160" s="78" t="s">
        <v>328</v>
      </c>
      <c r="B1160" s="26">
        <v>185686.83007229149</v>
      </c>
      <c r="C1160" s="134">
        <f t="shared" si="1861"/>
        <v>15473.9</v>
      </c>
      <c r="D1160" s="35">
        <v>8.5800000000000001E-2</v>
      </c>
      <c r="E1160" s="35"/>
      <c r="F1160" s="35">
        <v>1.6899999999999998E-2</v>
      </c>
      <c r="G1160" s="35"/>
      <c r="H1160" s="35"/>
      <c r="I1160" s="35"/>
      <c r="J1160" s="35"/>
      <c r="K1160" s="35"/>
      <c r="L1160" s="35"/>
      <c r="M1160" s="35">
        <v>0.12239999999999999</v>
      </c>
      <c r="N1160" s="35"/>
      <c r="O1160" s="35"/>
      <c r="P1160" s="35"/>
      <c r="Q1160" s="35">
        <v>0.18160000000000001</v>
      </c>
      <c r="R1160" s="35">
        <v>1.55E-2</v>
      </c>
      <c r="S1160" s="35">
        <v>1.77E-2</v>
      </c>
      <c r="T1160" s="35">
        <v>0.21779999999999999</v>
      </c>
      <c r="U1160" s="35"/>
      <c r="V1160" s="35"/>
      <c r="W1160" s="35">
        <v>6.4000000000000001E-2</v>
      </c>
      <c r="X1160" s="35">
        <v>0.26129999999999998</v>
      </c>
      <c r="Y1160" s="35">
        <v>9.7000000000000003E-3</v>
      </c>
      <c r="Z1160" s="37">
        <v>7.3000000000000001E-3</v>
      </c>
      <c r="AA1160" s="37">
        <v>0</v>
      </c>
      <c r="AB1160" s="37">
        <v>0</v>
      </c>
      <c r="AC1160" s="56"/>
      <c r="AD1160" s="23"/>
    </row>
    <row r="1161" spans="1:30" s="14" customFormat="1">
      <c r="A1161" s="79"/>
      <c r="B1161" s="27"/>
      <c r="C1161" s="134"/>
      <c r="D1161" s="36">
        <f>$C1160*D1160</f>
        <v>1327.6606199999999</v>
      </c>
      <c r="E1161" s="36">
        <f t="shared" ref="E1161" si="1874">$C1160*E1160</f>
        <v>0</v>
      </c>
      <c r="F1161" s="36">
        <f t="shared" ref="F1161" si="1875">$C1160*F1160</f>
        <v>261.50890999999996</v>
      </c>
      <c r="G1161" s="36">
        <f t="shared" ref="G1161:AB1161" si="1876">$C1160*G1160</f>
        <v>0</v>
      </c>
      <c r="H1161" s="36">
        <f t="shared" si="1876"/>
        <v>0</v>
      </c>
      <c r="I1161" s="36">
        <f t="shared" si="1876"/>
        <v>0</v>
      </c>
      <c r="J1161" s="36">
        <f t="shared" si="1876"/>
        <v>0</v>
      </c>
      <c r="K1161" s="36">
        <f t="shared" si="1876"/>
        <v>0</v>
      </c>
      <c r="L1161" s="36">
        <f t="shared" si="1876"/>
        <v>0</v>
      </c>
      <c r="M1161" s="36">
        <f t="shared" si="1876"/>
        <v>1894.0053599999999</v>
      </c>
      <c r="N1161" s="36">
        <f t="shared" si="1876"/>
        <v>0</v>
      </c>
      <c r="O1161" s="36">
        <f t="shared" si="1876"/>
        <v>0</v>
      </c>
      <c r="P1161" s="36">
        <f t="shared" si="1876"/>
        <v>0</v>
      </c>
      <c r="Q1161" s="36">
        <f t="shared" si="1876"/>
        <v>2810.0602400000002</v>
      </c>
      <c r="R1161" s="36">
        <f t="shared" si="1876"/>
        <v>239.84545</v>
      </c>
      <c r="S1161" s="36">
        <f t="shared" si="1876"/>
        <v>273.88803000000001</v>
      </c>
      <c r="T1161" s="36">
        <f t="shared" si="1876"/>
        <v>3370.21542</v>
      </c>
      <c r="U1161" s="36">
        <f t="shared" si="1876"/>
        <v>0</v>
      </c>
      <c r="V1161" s="36">
        <f t="shared" si="1876"/>
        <v>0</v>
      </c>
      <c r="W1161" s="36">
        <f t="shared" si="1876"/>
        <v>990.32960000000003</v>
      </c>
      <c r="X1161" s="36">
        <f t="shared" si="1876"/>
        <v>4043.3300699999995</v>
      </c>
      <c r="Y1161" s="36">
        <f t="shared" si="1876"/>
        <v>150.09683000000001</v>
      </c>
      <c r="Z1161" s="36">
        <f t="shared" si="1876"/>
        <v>112.95947</v>
      </c>
      <c r="AA1161" s="36">
        <f t="shared" si="1876"/>
        <v>0</v>
      </c>
      <c r="AB1161" s="36">
        <f t="shared" si="1876"/>
        <v>0</v>
      </c>
      <c r="AC1161" s="56"/>
      <c r="AD1161" s="23"/>
    </row>
    <row r="1162" spans="1:30" s="14" customFormat="1">
      <c r="A1162" s="78" t="s">
        <v>329</v>
      </c>
      <c r="B1162" s="26">
        <v>163617.82897594184</v>
      </c>
      <c r="C1162" s="134">
        <f t="shared" si="1861"/>
        <v>13634.82</v>
      </c>
      <c r="D1162" s="35">
        <v>8.5800000000000001E-2</v>
      </c>
      <c r="E1162" s="35"/>
      <c r="F1162" s="35">
        <v>1.6899999999999998E-2</v>
      </c>
      <c r="G1162" s="35"/>
      <c r="H1162" s="35"/>
      <c r="I1162" s="35"/>
      <c r="J1162" s="35"/>
      <c r="K1162" s="35"/>
      <c r="L1162" s="35"/>
      <c r="M1162" s="35">
        <v>0.12239999999999999</v>
      </c>
      <c r="N1162" s="35"/>
      <c r="O1162" s="35"/>
      <c r="P1162" s="35"/>
      <c r="Q1162" s="35">
        <v>0.18160000000000001</v>
      </c>
      <c r="R1162" s="35">
        <v>1.55E-2</v>
      </c>
      <c r="S1162" s="35">
        <v>1.77E-2</v>
      </c>
      <c r="T1162" s="35">
        <v>0.21779999999999999</v>
      </c>
      <c r="U1162" s="35"/>
      <c r="V1162" s="35"/>
      <c r="W1162" s="35">
        <v>6.4000000000000001E-2</v>
      </c>
      <c r="X1162" s="35">
        <v>0.26129999999999998</v>
      </c>
      <c r="Y1162" s="35">
        <v>9.7000000000000003E-3</v>
      </c>
      <c r="Z1162" s="37">
        <v>7.3000000000000001E-3</v>
      </c>
      <c r="AA1162" s="37">
        <v>0</v>
      </c>
      <c r="AB1162" s="37">
        <v>0</v>
      </c>
      <c r="AC1162" s="56"/>
      <c r="AD1162" s="23"/>
    </row>
    <row r="1163" spans="1:30" s="14" customFormat="1">
      <c r="A1163" s="79"/>
      <c r="B1163" s="27"/>
      <c r="C1163" s="134"/>
      <c r="D1163" s="36">
        <f>$C1162*D1162</f>
        <v>1169.8675559999999</v>
      </c>
      <c r="E1163" s="36">
        <f t="shared" ref="E1163" si="1877">$C1162*E1162</f>
        <v>0</v>
      </c>
      <c r="F1163" s="36">
        <f t="shared" ref="F1163" si="1878">$C1162*F1162</f>
        <v>230.42845799999998</v>
      </c>
      <c r="G1163" s="36">
        <f t="shared" ref="G1163:AB1163" si="1879">$C1162*G1162</f>
        <v>0</v>
      </c>
      <c r="H1163" s="36">
        <f t="shared" si="1879"/>
        <v>0</v>
      </c>
      <c r="I1163" s="36">
        <f t="shared" si="1879"/>
        <v>0</v>
      </c>
      <c r="J1163" s="36">
        <f t="shared" si="1879"/>
        <v>0</v>
      </c>
      <c r="K1163" s="36">
        <f t="shared" si="1879"/>
        <v>0</v>
      </c>
      <c r="L1163" s="36">
        <f t="shared" si="1879"/>
        <v>0</v>
      </c>
      <c r="M1163" s="36">
        <f t="shared" si="1879"/>
        <v>1668.9019679999999</v>
      </c>
      <c r="N1163" s="36">
        <f t="shared" si="1879"/>
        <v>0</v>
      </c>
      <c r="O1163" s="36">
        <f t="shared" si="1879"/>
        <v>0</v>
      </c>
      <c r="P1163" s="36">
        <f t="shared" si="1879"/>
        <v>0</v>
      </c>
      <c r="Q1163" s="36">
        <f t="shared" si="1879"/>
        <v>2476.0833120000002</v>
      </c>
      <c r="R1163" s="36">
        <f t="shared" si="1879"/>
        <v>211.33971</v>
      </c>
      <c r="S1163" s="36">
        <f t="shared" si="1879"/>
        <v>241.33631399999999</v>
      </c>
      <c r="T1163" s="36">
        <f t="shared" si="1879"/>
        <v>2969.6637959999998</v>
      </c>
      <c r="U1163" s="36">
        <f t="shared" si="1879"/>
        <v>0</v>
      </c>
      <c r="V1163" s="36">
        <f t="shared" si="1879"/>
        <v>0</v>
      </c>
      <c r="W1163" s="36">
        <f t="shared" si="1879"/>
        <v>872.62847999999997</v>
      </c>
      <c r="X1163" s="36">
        <f t="shared" si="1879"/>
        <v>3562.7784659999998</v>
      </c>
      <c r="Y1163" s="36">
        <f t="shared" si="1879"/>
        <v>132.25775400000001</v>
      </c>
      <c r="Z1163" s="36">
        <f t="shared" si="1879"/>
        <v>99.534186000000005</v>
      </c>
      <c r="AA1163" s="36">
        <f t="shared" si="1879"/>
        <v>0</v>
      </c>
      <c r="AB1163" s="36">
        <f t="shared" si="1879"/>
        <v>0</v>
      </c>
      <c r="AC1163" s="56"/>
      <c r="AD1163" s="23"/>
    </row>
    <row r="1164" spans="1:30" s="14" customFormat="1">
      <c r="A1164" s="78" t="s">
        <v>330</v>
      </c>
      <c r="B1164" s="26">
        <v>388110.33869018941</v>
      </c>
      <c r="C1164" s="134">
        <f t="shared" si="1861"/>
        <v>32342.53</v>
      </c>
      <c r="D1164" s="35">
        <v>8.5800000000000001E-2</v>
      </c>
      <c r="E1164" s="35"/>
      <c r="F1164" s="35">
        <v>1.6899999999999998E-2</v>
      </c>
      <c r="G1164" s="35"/>
      <c r="H1164" s="35"/>
      <c r="I1164" s="35"/>
      <c r="J1164" s="35"/>
      <c r="K1164" s="35"/>
      <c r="L1164" s="35"/>
      <c r="M1164" s="35">
        <v>0.12239999999999999</v>
      </c>
      <c r="N1164" s="35"/>
      <c r="O1164" s="35"/>
      <c r="P1164" s="35"/>
      <c r="Q1164" s="35">
        <v>0.18160000000000001</v>
      </c>
      <c r="R1164" s="35">
        <v>1.55E-2</v>
      </c>
      <c r="S1164" s="35">
        <v>1.77E-2</v>
      </c>
      <c r="T1164" s="35">
        <v>0.21779999999999999</v>
      </c>
      <c r="U1164" s="35"/>
      <c r="V1164" s="35"/>
      <c r="W1164" s="35">
        <v>6.4000000000000001E-2</v>
      </c>
      <c r="X1164" s="35">
        <v>0.26129999999999998</v>
      </c>
      <c r="Y1164" s="35">
        <v>9.7000000000000003E-3</v>
      </c>
      <c r="Z1164" s="37">
        <v>7.3000000000000001E-3</v>
      </c>
      <c r="AA1164" s="37">
        <v>0</v>
      </c>
      <c r="AB1164" s="37">
        <v>0</v>
      </c>
      <c r="AC1164" s="56"/>
      <c r="AD1164" s="23"/>
    </row>
    <row r="1165" spans="1:30" s="14" customFormat="1">
      <c r="A1165" s="79"/>
      <c r="B1165" s="27"/>
      <c r="C1165" s="134"/>
      <c r="D1165" s="36">
        <f>$C1164*D1164</f>
        <v>2774.9890740000001</v>
      </c>
      <c r="E1165" s="36">
        <f t="shared" ref="E1165" si="1880">$C1164*E1164</f>
        <v>0</v>
      </c>
      <c r="F1165" s="36">
        <f t="shared" ref="F1165" si="1881">$C1164*F1164</f>
        <v>546.58875699999987</v>
      </c>
      <c r="G1165" s="36">
        <f t="shared" ref="G1165:AB1165" si="1882">$C1164*G1164</f>
        <v>0</v>
      </c>
      <c r="H1165" s="36">
        <f t="shared" si="1882"/>
        <v>0</v>
      </c>
      <c r="I1165" s="36">
        <f t="shared" si="1882"/>
        <v>0</v>
      </c>
      <c r="J1165" s="36">
        <f t="shared" si="1882"/>
        <v>0</v>
      </c>
      <c r="K1165" s="36">
        <f t="shared" si="1882"/>
        <v>0</v>
      </c>
      <c r="L1165" s="36">
        <f t="shared" si="1882"/>
        <v>0</v>
      </c>
      <c r="M1165" s="36">
        <f t="shared" si="1882"/>
        <v>3958.7256719999996</v>
      </c>
      <c r="N1165" s="36">
        <f t="shared" si="1882"/>
        <v>0</v>
      </c>
      <c r="O1165" s="36">
        <f t="shared" si="1882"/>
        <v>0</v>
      </c>
      <c r="P1165" s="36">
        <f t="shared" si="1882"/>
        <v>0</v>
      </c>
      <c r="Q1165" s="36">
        <f t="shared" si="1882"/>
        <v>5873.403448</v>
      </c>
      <c r="R1165" s="36">
        <f t="shared" si="1882"/>
        <v>501.30921499999999</v>
      </c>
      <c r="S1165" s="36">
        <f t="shared" si="1882"/>
        <v>572.46278099999995</v>
      </c>
      <c r="T1165" s="36">
        <f t="shared" si="1882"/>
        <v>7044.2030339999992</v>
      </c>
      <c r="U1165" s="36">
        <f t="shared" si="1882"/>
        <v>0</v>
      </c>
      <c r="V1165" s="36">
        <f t="shared" si="1882"/>
        <v>0</v>
      </c>
      <c r="W1165" s="36">
        <f t="shared" si="1882"/>
        <v>2069.9219199999998</v>
      </c>
      <c r="X1165" s="36">
        <f t="shared" si="1882"/>
        <v>8451.1030889999984</v>
      </c>
      <c r="Y1165" s="36">
        <f t="shared" si="1882"/>
        <v>313.72254099999998</v>
      </c>
      <c r="Z1165" s="36">
        <f t="shared" si="1882"/>
        <v>236.100469</v>
      </c>
      <c r="AA1165" s="36">
        <f t="shared" si="1882"/>
        <v>0</v>
      </c>
      <c r="AB1165" s="36">
        <f t="shared" si="1882"/>
        <v>0</v>
      </c>
      <c r="AC1165" s="56"/>
      <c r="AD1165" s="23"/>
    </row>
    <row r="1166" spans="1:30" s="14" customFormat="1">
      <c r="A1166" s="78" t="s">
        <v>331</v>
      </c>
      <c r="B1166" s="26">
        <v>2045799.8538541747</v>
      </c>
      <c r="C1166" s="134">
        <f>ROUND(B1166/12,2)</f>
        <v>170483.32</v>
      </c>
      <c r="D1166" s="35"/>
      <c r="E1166" s="35"/>
      <c r="F1166" s="35">
        <v>0.1009</v>
      </c>
      <c r="G1166" s="35"/>
      <c r="H1166" s="35"/>
      <c r="I1166" s="35"/>
      <c r="J1166" s="35"/>
      <c r="K1166" s="35"/>
      <c r="L1166" s="35"/>
      <c r="M1166" s="35"/>
      <c r="N1166" s="35"/>
      <c r="O1166" s="35"/>
      <c r="P1166" s="35">
        <v>4.8999999999999998E-3</v>
      </c>
      <c r="Q1166" s="35">
        <v>5.1400000000000001E-2</v>
      </c>
      <c r="R1166" s="35"/>
      <c r="S1166" s="35">
        <v>5.4000000000000003E-3</v>
      </c>
      <c r="T1166" s="35"/>
      <c r="U1166" s="35">
        <v>0.70709999999999995</v>
      </c>
      <c r="V1166" s="35"/>
      <c r="W1166" s="35"/>
      <c r="X1166" s="35">
        <v>0.121</v>
      </c>
      <c r="Y1166" s="35">
        <v>4.7999999999999996E-3</v>
      </c>
      <c r="Z1166" s="37">
        <v>4.4999999999999997E-3</v>
      </c>
      <c r="AA1166" s="37">
        <v>0</v>
      </c>
      <c r="AB1166" s="37">
        <v>0</v>
      </c>
      <c r="AC1166" s="56"/>
      <c r="AD1166" s="23"/>
    </row>
    <row r="1167" spans="1:30" s="14" customFormat="1">
      <c r="A1167" s="79"/>
      <c r="B1167" s="27"/>
      <c r="C1167" s="134"/>
      <c r="D1167" s="36">
        <f>$C1166*D1166</f>
        <v>0</v>
      </c>
      <c r="E1167" s="36">
        <f t="shared" ref="E1167" si="1883">$C1166*E1166</f>
        <v>0</v>
      </c>
      <c r="F1167" s="36">
        <f t="shared" ref="F1167" si="1884">$C1166*F1166</f>
        <v>17201.766988000003</v>
      </c>
      <c r="G1167" s="36">
        <f t="shared" ref="G1167:AB1167" si="1885">$C1166*G1166</f>
        <v>0</v>
      </c>
      <c r="H1167" s="36">
        <f t="shared" si="1885"/>
        <v>0</v>
      </c>
      <c r="I1167" s="36">
        <f t="shared" si="1885"/>
        <v>0</v>
      </c>
      <c r="J1167" s="36">
        <f t="shared" si="1885"/>
        <v>0</v>
      </c>
      <c r="K1167" s="36">
        <f t="shared" si="1885"/>
        <v>0</v>
      </c>
      <c r="L1167" s="36">
        <f t="shared" si="1885"/>
        <v>0</v>
      </c>
      <c r="M1167" s="36">
        <f t="shared" si="1885"/>
        <v>0</v>
      </c>
      <c r="N1167" s="36">
        <f t="shared" si="1885"/>
        <v>0</v>
      </c>
      <c r="O1167" s="36">
        <f t="shared" si="1885"/>
        <v>0</v>
      </c>
      <c r="P1167" s="36">
        <f t="shared" si="1885"/>
        <v>835.36826800000006</v>
      </c>
      <c r="Q1167" s="36">
        <f t="shared" si="1885"/>
        <v>8762.8426479999998</v>
      </c>
      <c r="R1167" s="36">
        <f t="shared" si="1885"/>
        <v>0</v>
      </c>
      <c r="S1167" s="36">
        <f t="shared" si="1885"/>
        <v>920.60992800000008</v>
      </c>
      <c r="T1167" s="36">
        <f t="shared" si="1885"/>
        <v>0</v>
      </c>
      <c r="U1167" s="36">
        <f t="shared" si="1885"/>
        <v>120548.75557199999</v>
      </c>
      <c r="V1167" s="36">
        <f t="shared" si="1885"/>
        <v>0</v>
      </c>
      <c r="W1167" s="36">
        <f t="shared" si="1885"/>
        <v>0</v>
      </c>
      <c r="X1167" s="36">
        <f t="shared" si="1885"/>
        <v>20628.48172</v>
      </c>
      <c r="Y1167" s="36">
        <f t="shared" si="1885"/>
        <v>818.31993599999998</v>
      </c>
      <c r="Z1167" s="36">
        <f t="shared" si="1885"/>
        <v>767.17493999999999</v>
      </c>
      <c r="AA1167" s="36">
        <f t="shared" si="1885"/>
        <v>0</v>
      </c>
      <c r="AB1167" s="36">
        <f t="shared" si="1885"/>
        <v>0</v>
      </c>
      <c r="AC1167" s="56"/>
      <c r="AD1167" s="23"/>
    </row>
    <row r="1168" spans="1:30" s="14" customFormat="1">
      <c r="A1168" s="78" t="s">
        <v>332</v>
      </c>
      <c r="B1168" s="26">
        <v>22807174.43054093</v>
      </c>
      <c r="C1168" s="134">
        <f t="shared" si="1861"/>
        <v>1900597.87</v>
      </c>
      <c r="D1168" s="35"/>
      <c r="E1168" s="35"/>
      <c r="F1168" s="35">
        <v>0.33200000000000002</v>
      </c>
      <c r="G1168" s="35"/>
      <c r="H1168" s="35"/>
      <c r="I1168" s="35"/>
      <c r="J1168" s="35"/>
      <c r="K1168" s="35"/>
      <c r="L1168" s="35"/>
      <c r="M1168" s="35"/>
      <c r="N1168" s="35"/>
      <c r="O1168" s="35"/>
      <c r="P1168" s="35">
        <v>4.4000000000000003E-3</v>
      </c>
      <c r="Q1168" s="35">
        <v>8.6400000000000005E-2</v>
      </c>
      <c r="R1168" s="35">
        <v>5.5199999999999999E-2</v>
      </c>
      <c r="S1168" s="35">
        <v>8.6E-3</v>
      </c>
      <c r="T1168" s="35"/>
      <c r="U1168" s="35">
        <v>0.36809999999999998</v>
      </c>
      <c r="V1168" s="35"/>
      <c r="W1168" s="35"/>
      <c r="X1168" s="35">
        <v>0.13550000000000001</v>
      </c>
      <c r="Y1168" s="35">
        <v>5.4000000000000003E-3</v>
      </c>
      <c r="Z1168" s="37">
        <v>4.4000000000000003E-3</v>
      </c>
      <c r="AA1168" s="37">
        <v>0</v>
      </c>
      <c r="AB1168" s="37">
        <v>0</v>
      </c>
      <c r="AC1168" s="56"/>
      <c r="AD1168" s="23"/>
    </row>
    <row r="1169" spans="1:30" s="14" customFormat="1">
      <c r="A1169" s="79"/>
      <c r="B1169" s="27"/>
      <c r="C1169" s="134"/>
      <c r="D1169" s="36">
        <f>$C1168*D1168</f>
        <v>0</v>
      </c>
      <c r="E1169" s="36">
        <f t="shared" ref="E1169" si="1886">$C1168*E1168</f>
        <v>0</v>
      </c>
      <c r="F1169" s="36">
        <f t="shared" ref="F1169" si="1887">$C1168*F1168</f>
        <v>630998.49284000008</v>
      </c>
      <c r="G1169" s="36">
        <f t="shared" ref="G1169:AB1169" si="1888">$C1168*G1168</f>
        <v>0</v>
      </c>
      <c r="H1169" s="36">
        <f t="shared" si="1888"/>
        <v>0</v>
      </c>
      <c r="I1169" s="36">
        <f t="shared" si="1888"/>
        <v>0</v>
      </c>
      <c r="J1169" s="36">
        <f t="shared" si="1888"/>
        <v>0</v>
      </c>
      <c r="K1169" s="36">
        <f t="shared" si="1888"/>
        <v>0</v>
      </c>
      <c r="L1169" s="36">
        <f t="shared" si="1888"/>
        <v>0</v>
      </c>
      <c r="M1169" s="36">
        <f t="shared" si="1888"/>
        <v>0</v>
      </c>
      <c r="N1169" s="36">
        <f t="shared" si="1888"/>
        <v>0</v>
      </c>
      <c r="O1169" s="36">
        <f t="shared" si="1888"/>
        <v>0</v>
      </c>
      <c r="P1169" s="36">
        <f t="shared" si="1888"/>
        <v>8362.6306280000008</v>
      </c>
      <c r="Q1169" s="36">
        <f t="shared" si="1888"/>
        <v>164211.65596800001</v>
      </c>
      <c r="R1169" s="36">
        <f t="shared" si="1888"/>
        <v>104913.00242400001</v>
      </c>
      <c r="S1169" s="36">
        <f t="shared" si="1888"/>
        <v>16345.141682000001</v>
      </c>
      <c r="T1169" s="36">
        <f t="shared" si="1888"/>
        <v>0</v>
      </c>
      <c r="U1169" s="36">
        <f t="shared" si="1888"/>
        <v>699610.07594700006</v>
      </c>
      <c r="V1169" s="36">
        <f t="shared" si="1888"/>
        <v>0</v>
      </c>
      <c r="W1169" s="36">
        <f t="shared" si="1888"/>
        <v>0</v>
      </c>
      <c r="X1169" s="36">
        <f t="shared" si="1888"/>
        <v>257531.01138500002</v>
      </c>
      <c r="Y1169" s="36">
        <f t="shared" si="1888"/>
        <v>10263.228498</v>
      </c>
      <c r="Z1169" s="36">
        <f t="shared" si="1888"/>
        <v>8362.6306280000008</v>
      </c>
      <c r="AA1169" s="36">
        <f t="shared" si="1888"/>
        <v>0</v>
      </c>
      <c r="AB1169" s="36">
        <f t="shared" si="1888"/>
        <v>0</v>
      </c>
      <c r="AC1169" s="56"/>
      <c r="AD1169" s="23"/>
    </row>
    <row r="1170" spans="1:30" s="14" customFormat="1">
      <c r="A1170" s="78" t="s">
        <v>333</v>
      </c>
      <c r="B1170" s="26">
        <v>234344.74597826396</v>
      </c>
      <c r="C1170" s="134">
        <f t="shared" si="1861"/>
        <v>19528.73</v>
      </c>
      <c r="D1170" s="35">
        <v>1.6299999999999999E-2</v>
      </c>
      <c r="E1170" s="35">
        <v>0.14269999999999999</v>
      </c>
      <c r="F1170" s="35">
        <v>5.8900000000000001E-2</v>
      </c>
      <c r="G1170" s="35">
        <v>7.6200000000000004E-2</v>
      </c>
      <c r="H1170" s="35">
        <v>3.9600000000000003E-2</v>
      </c>
      <c r="I1170" s="35">
        <v>0.12470000000000001</v>
      </c>
      <c r="J1170" s="35">
        <v>2.0400000000000001E-2</v>
      </c>
      <c r="K1170" s="35">
        <v>3.1199999999999999E-2</v>
      </c>
      <c r="L1170" s="35">
        <v>1.6199999999999999E-2</v>
      </c>
      <c r="M1170" s="35">
        <v>2.53E-2</v>
      </c>
      <c r="N1170" s="35">
        <v>0.14849999999999999</v>
      </c>
      <c r="O1170" s="35">
        <v>2.2599999999999999E-2</v>
      </c>
      <c r="P1170" s="35">
        <v>0</v>
      </c>
      <c r="Q1170" s="35">
        <v>3.78E-2</v>
      </c>
      <c r="R1170" s="35">
        <v>1.8100000000000002E-2</v>
      </c>
      <c r="S1170" s="35">
        <v>4.1000000000000003E-3</v>
      </c>
      <c r="T1170" s="35">
        <v>5.04E-2</v>
      </c>
      <c r="U1170" s="35">
        <v>1.7500000000000002E-2</v>
      </c>
      <c r="V1170" s="35">
        <v>3.6200000000000003E-2</v>
      </c>
      <c r="W1170" s="35">
        <v>4.8500000000000001E-2</v>
      </c>
      <c r="X1170" s="35">
        <v>6.1600000000000002E-2</v>
      </c>
      <c r="Y1170" s="35">
        <v>2.5000000000000001E-3</v>
      </c>
      <c r="Z1170" s="4">
        <v>0</v>
      </c>
      <c r="AA1170" s="4">
        <v>6.9999999999999999E-4</v>
      </c>
      <c r="AB1170" s="4">
        <v>0</v>
      </c>
      <c r="AC1170" s="56"/>
      <c r="AD1170" s="23"/>
    </row>
    <row r="1171" spans="1:30" s="14" customFormat="1">
      <c r="A1171" s="79"/>
      <c r="B1171" s="27"/>
      <c r="C1171" s="134"/>
      <c r="D1171" s="5">
        <f>$C1170*D1170</f>
        <v>318.31829899999997</v>
      </c>
      <c r="E1171" s="5">
        <f t="shared" ref="E1171" si="1889">$C1170*E1170</f>
        <v>2786.7497709999998</v>
      </c>
      <c r="F1171" s="5">
        <f t="shared" ref="F1171" si="1890">$C1170*F1170</f>
        <v>1150.242197</v>
      </c>
      <c r="G1171" s="5">
        <f t="shared" ref="G1171:AB1171" si="1891">$C1170*G1170</f>
        <v>1488.0892260000001</v>
      </c>
      <c r="H1171" s="5">
        <f t="shared" si="1891"/>
        <v>773.33770800000002</v>
      </c>
      <c r="I1171" s="5">
        <f t="shared" si="1891"/>
        <v>2435.2326309999999</v>
      </c>
      <c r="J1171" s="5">
        <f t="shared" si="1891"/>
        <v>398.38609200000002</v>
      </c>
      <c r="K1171" s="5">
        <f t="shared" si="1891"/>
        <v>609.29637600000001</v>
      </c>
      <c r="L1171" s="5">
        <f t="shared" si="1891"/>
        <v>316.36542599999996</v>
      </c>
      <c r="M1171" s="5">
        <f t="shared" si="1891"/>
        <v>494.07686899999999</v>
      </c>
      <c r="N1171" s="5">
        <f t="shared" si="1891"/>
        <v>2900.0164049999998</v>
      </c>
      <c r="O1171" s="5">
        <f t="shared" si="1891"/>
        <v>441.34929799999998</v>
      </c>
      <c r="P1171" s="5">
        <f t="shared" si="1891"/>
        <v>0</v>
      </c>
      <c r="Q1171" s="5">
        <f t="shared" si="1891"/>
        <v>738.18599399999994</v>
      </c>
      <c r="R1171" s="5">
        <f t="shared" si="1891"/>
        <v>353.47001299999999</v>
      </c>
      <c r="S1171" s="5">
        <f t="shared" si="1891"/>
        <v>80.067793000000009</v>
      </c>
      <c r="T1171" s="5">
        <f t="shared" si="1891"/>
        <v>984.24799199999995</v>
      </c>
      <c r="U1171" s="5">
        <f t="shared" si="1891"/>
        <v>341.75277500000004</v>
      </c>
      <c r="V1171" s="5">
        <f t="shared" si="1891"/>
        <v>706.94002599999999</v>
      </c>
      <c r="W1171" s="5">
        <f t="shared" si="1891"/>
        <v>947.14340500000003</v>
      </c>
      <c r="X1171" s="5">
        <f t="shared" si="1891"/>
        <v>1202.9697679999999</v>
      </c>
      <c r="Y1171" s="5">
        <f t="shared" si="1891"/>
        <v>48.821824999999997</v>
      </c>
      <c r="Z1171" s="5">
        <f t="shared" si="1891"/>
        <v>0</v>
      </c>
      <c r="AA1171" s="5">
        <f t="shared" si="1891"/>
        <v>13.670111</v>
      </c>
      <c r="AB1171" s="5">
        <f t="shared" si="1891"/>
        <v>0</v>
      </c>
      <c r="AC1171" s="56"/>
      <c r="AD1171" s="23"/>
    </row>
    <row r="1172" spans="1:30" s="14" customFormat="1">
      <c r="A1172" s="78" t="s">
        <v>334</v>
      </c>
      <c r="B1172" s="26">
        <v>1189013.4765953617</v>
      </c>
      <c r="C1172" s="134">
        <f t="shared" si="1861"/>
        <v>99084.46</v>
      </c>
      <c r="D1172" s="35"/>
      <c r="E1172" s="35"/>
      <c r="F1172" s="35"/>
      <c r="G1172" s="35"/>
      <c r="H1172" s="35">
        <v>0.20810000000000001</v>
      </c>
      <c r="I1172" s="35"/>
      <c r="J1172" s="35"/>
      <c r="K1172" s="35"/>
      <c r="L1172" s="35"/>
      <c r="M1172" s="35"/>
      <c r="N1172" s="35"/>
      <c r="O1172" s="35"/>
      <c r="P1172" s="35"/>
      <c r="Q1172" s="35"/>
      <c r="R1172" s="35">
        <v>7.0300000000000001E-2</v>
      </c>
      <c r="S1172" s="35"/>
      <c r="T1172" s="35"/>
      <c r="U1172" s="35"/>
      <c r="V1172" s="35"/>
      <c r="W1172" s="35">
        <v>0.72160000000000002</v>
      </c>
      <c r="X1172" s="35"/>
      <c r="Y1172" s="35"/>
      <c r="Z1172" s="4"/>
      <c r="AA1172" s="4"/>
      <c r="AB1172" s="4"/>
      <c r="AC1172" s="56"/>
      <c r="AD1172" s="23"/>
    </row>
    <row r="1173" spans="1:30" s="14" customFormat="1">
      <c r="A1173" s="79"/>
      <c r="B1173" s="27"/>
      <c r="C1173" s="134"/>
      <c r="D1173" s="5">
        <f t="shared" ref="D1173" si="1892">$C1172*D1172</f>
        <v>0</v>
      </c>
      <c r="E1173" s="5">
        <f t="shared" ref="E1173" si="1893">$C1172*E1172</f>
        <v>0</v>
      </c>
      <c r="F1173" s="5">
        <f t="shared" ref="F1173:O1173" si="1894">$C1172*F1172</f>
        <v>0</v>
      </c>
      <c r="G1173" s="5">
        <f t="shared" si="1894"/>
        <v>0</v>
      </c>
      <c r="H1173" s="5">
        <f t="shared" si="1894"/>
        <v>20619.476126000001</v>
      </c>
      <c r="I1173" s="5">
        <f t="shared" si="1894"/>
        <v>0</v>
      </c>
      <c r="J1173" s="5">
        <f t="shared" si="1894"/>
        <v>0</v>
      </c>
      <c r="K1173" s="5">
        <f t="shared" si="1894"/>
        <v>0</v>
      </c>
      <c r="L1173" s="5">
        <f t="shared" si="1894"/>
        <v>0</v>
      </c>
      <c r="M1173" s="5">
        <f t="shared" si="1894"/>
        <v>0</v>
      </c>
      <c r="N1173" s="5">
        <f t="shared" si="1894"/>
        <v>0</v>
      </c>
      <c r="O1173" s="5">
        <f t="shared" si="1894"/>
        <v>0</v>
      </c>
      <c r="P1173" s="5">
        <f t="shared" ref="P1173" si="1895">$C1172*P1172</f>
        <v>0</v>
      </c>
      <c r="Q1173" s="5">
        <f t="shared" ref="Q1173" si="1896">$C1172*Q1172</f>
        <v>0</v>
      </c>
      <c r="R1173" s="5">
        <f t="shared" ref="R1173:AB1173" si="1897">$C1172*R1172</f>
        <v>6965.6375380000009</v>
      </c>
      <c r="S1173" s="5">
        <f t="shared" si="1897"/>
        <v>0</v>
      </c>
      <c r="T1173" s="5">
        <f t="shared" si="1897"/>
        <v>0</v>
      </c>
      <c r="U1173" s="5">
        <f t="shared" si="1897"/>
        <v>0</v>
      </c>
      <c r="V1173" s="5">
        <f t="shared" si="1897"/>
        <v>0</v>
      </c>
      <c r="W1173" s="5">
        <f t="shared" si="1897"/>
        <v>71499.346336000002</v>
      </c>
      <c r="X1173" s="5">
        <f t="shared" si="1897"/>
        <v>0</v>
      </c>
      <c r="Y1173" s="5">
        <f t="shared" si="1897"/>
        <v>0</v>
      </c>
      <c r="Z1173" s="5">
        <f t="shared" si="1897"/>
        <v>0</v>
      </c>
      <c r="AA1173" s="5">
        <f t="shared" si="1897"/>
        <v>0</v>
      </c>
      <c r="AB1173" s="5">
        <f t="shared" si="1897"/>
        <v>0</v>
      </c>
      <c r="AC1173" s="56"/>
      <c r="AD1173" s="23"/>
    </row>
    <row r="1174" spans="1:30" s="14" customFormat="1">
      <c r="A1174" s="78" t="s">
        <v>335</v>
      </c>
      <c r="B1174" s="26">
        <v>-298498.61848875205</v>
      </c>
      <c r="C1174" s="134">
        <f t="shared" si="1861"/>
        <v>-24874.880000000001</v>
      </c>
      <c r="D1174" s="35"/>
      <c r="E1174" s="35"/>
      <c r="F1174" s="35">
        <v>8.3000000000000004E-2</v>
      </c>
      <c r="G1174" s="35"/>
      <c r="H1174" s="35">
        <v>0.14699999999999999</v>
      </c>
      <c r="I1174" s="35"/>
      <c r="J1174" s="35"/>
      <c r="K1174" s="35">
        <v>4.7999999999999996E-3</v>
      </c>
      <c r="L1174" s="35"/>
      <c r="M1174" s="35"/>
      <c r="N1174" s="35">
        <v>0.36919999999999997</v>
      </c>
      <c r="O1174" s="35"/>
      <c r="P1174" s="35"/>
      <c r="Q1174" s="35"/>
      <c r="R1174" s="35">
        <v>0.23849999999999999</v>
      </c>
      <c r="S1174" s="35"/>
      <c r="T1174" s="35"/>
      <c r="U1174" s="35"/>
      <c r="V1174" s="35">
        <v>0.1575</v>
      </c>
      <c r="W1174" s="35"/>
      <c r="X1174" s="35"/>
      <c r="Y1174" s="35"/>
      <c r="Z1174" s="4"/>
      <c r="AA1174" s="4"/>
      <c r="AB1174" s="4"/>
      <c r="AC1174" s="56"/>
      <c r="AD1174" s="23"/>
    </row>
    <row r="1175" spans="1:30" s="14" customFormat="1">
      <c r="A1175" s="79"/>
      <c r="B1175" s="27"/>
      <c r="C1175" s="134"/>
      <c r="D1175" s="5">
        <f>$C1174*D1174</f>
        <v>0</v>
      </c>
      <c r="E1175" s="5">
        <f t="shared" ref="E1175" si="1898">$C1174*E1174</f>
        <v>0</v>
      </c>
      <c r="F1175" s="5">
        <f t="shared" ref="F1175" si="1899">$C1174*F1174</f>
        <v>-2064.6150400000001</v>
      </c>
      <c r="G1175" s="5">
        <f t="shared" ref="G1175:AB1175" si="1900">$C1174*G1174</f>
        <v>0</v>
      </c>
      <c r="H1175" s="5">
        <f t="shared" si="1900"/>
        <v>-3656.60736</v>
      </c>
      <c r="I1175" s="5">
        <f t="shared" si="1900"/>
        <v>0</v>
      </c>
      <c r="J1175" s="5">
        <f t="shared" si="1900"/>
        <v>0</v>
      </c>
      <c r="K1175" s="5">
        <f t="shared" si="1900"/>
        <v>-119.399424</v>
      </c>
      <c r="L1175" s="5">
        <f t="shared" si="1900"/>
        <v>0</v>
      </c>
      <c r="M1175" s="5">
        <f t="shared" si="1900"/>
        <v>0</v>
      </c>
      <c r="N1175" s="5">
        <f t="shared" si="1900"/>
        <v>-9183.8056959999994</v>
      </c>
      <c r="O1175" s="5">
        <f t="shared" si="1900"/>
        <v>0</v>
      </c>
      <c r="P1175" s="5">
        <f t="shared" si="1900"/>
        <v>0</v>
      </c>
      <c r="Q1175" s="5">
        <f t="shared" si="1900"/>
        <v>0</v>
      </c>
      <c r="R1175" s="5">
        <f t="shared" si="1900"/>
        <v>-5932.65888</v>
      </c>
      <c r="S1175" s="5">
        <f t="shared" si="1900"/>
        <v>0</v>
      </c>
      <c r="T1175" s="5">
        <f t="shared" si="1900"/>
        <v>0</v>
      </c>
      <c r="U1175" s="5">
        <f t="shared" si="1900"/>
        <v>0</v>
      </c>
      <c r="V1175" s="5">
        <f t="shared" si="1900"/>
        <v>-3917.7936</v>
      </c>
      <c r="W1175" s="5">
        <f t="shared" si="1900"/>
        <v>0</v>
      </c>
      <c r="X1175" s="5">
        <f t="shared" si="1900"/>
        <v>0</v>
      </c>
      <c r="Y1175" s="5">
        <f t="shared" si="1900"/>
        <v>0</v>
      </c>
      <c r="Z1175" s="5">
        <f t="shared" si="1900"/>
        <v>0</v>
      </c>
      <c r="AA1175" s="5">
        <f t="shared" si="1900"/>
        <v>0</v>
      </c>
      <c r="AB1175" s="5">
        <f t="shared" si="1900"/>
        <v>0</v>
      </c>
      <c r="AC1175" s="56"/>
      <c r="AD1175" s="23"/>
    </row>
    <row r="1176" spans="1:30" s="14" customFormat="1">
      <c r="A1176" s="78" t="s">
        <v>336</v>
      </c>
      <c r="B1176" s="26">
        <v>585311.45183429972</v>
      </c>
      <c r="C1176" s="134">
        <f t="shared" si="1861"/>
        <v>48775.95</v>
      </c>
      <c r="D1176" s="35"/>
      <c r="E1176" s="35"/>
      <c r="F1176" s="35">
        <v>8.3000000000000004E-2</v>
      </c>
      <c r="G1176" s="35"/>
      <c r="H1176" s="35">
        <v>0.14699999999999999</v>
      </c>
      <c r="I1176" s="35"/>
      <c r="J1176" s="35"/>
      <c r="K1176" s="35">
        <v>4.7999999999999996E-3</v>
      </c>
      <c r="L1176" s="35"/>
      <c r="M1176" s="35"/>
      <c r="N1176" s="35">
        <v>0.36919999999999997</v>
      </c>
      <c r="O1176" s="35"/>
      <c r="P1176" s="35"/>
      <c r="Q1176" s="35"/>
      <c r="R1176" s="35">
        <v>0.23849999999999999</v>
      </c>
      <c r="S1176" s="35"/>
      <c r="T1176" s="35"/>
      <c r="U1176" s="35"/>
      <c r="V1176" s="35">
        <v>0.1575</v>
      </c>
      <c r="W1176" s="35"/>
      <c r="X1176" s="35"/>
      <c r="Y1176" s="35"/>
      <c r="Z1176" s="4"/>
      <c r="AA1176" s="4"/>
      <c r="AB1176" s="4"/>
      <c r="AC1176" s="56"/>
      <c r="AD1176" s="23"/>
    </row>
    <row r="1177" spans="1:30" s="14" customFormat="1">
      <c r="A1177" s="79"/>
      <c r="B1177" s="54"/>
      <c r="C1177" s="134"/>
      <c r="D1177" s="5">
        <f>$C1176*D1176</f>
        <v>0</v>
      </c>
      <c r="E1177" s="5">
        <f t="shared" ref="E1177" si="1901">$C1176*E1176</f>
        <v>0</v>
      </c>
      <c r="F1177" s="5">
        <f t="shared" ref="F1177" si="1902">$C1176*F1176</f>
        <v>4048.4038500000001</v>
      </c>
      <c r="G1177" s="5">
        <f t="shared" ref="G1177:AB1177" si="1903">$C1176*G1176</f>
        <v>0</v>
      </c>
      <c r="H1177" s="5">
        <f t="shared" si="1903"/>
        <v>7170.0646499999993</v>
      </c>
      <c r="I1177" s="5">
        <f t="shared" si="1903"/>
        <v>0</v>
      </c>
      <c r="J1177" s="5">
        <f t="shared" si="1903"/>
        <v>0</v>
      </c>
      <c r="K1177" s="5">
        <f t="shared" si="1903"/>
        <v>234.12455999999997</v>
      </c>
      <c r="L1177" s="5">
        <f t="shared" si="1903"/>
        <v>0</v>
      </c>
      <c r="M1177" s="5">
        <f t="shared" si="1903"/>
        <v>0</v>
      </c>
      <c r="N1177" s="5">
        <f t="shared" si="1903"/>
        <v>18008.080739999998</v>
      </c>
      <c r="O1177" s="5">
        <f t="shared" si="1903"/>
        <v>0</v>
      </c>
      <c r="P1177" s="5">
        <f t="shared" si="1903"/>
        <v>0</v>
      </c>
      <c r="Q1177" s="5">
        <f t="shared" si="1903"/>
        <v>0</v>
      </c>
      <c r="R1177" s="5">
        <f t="shared" si="1903"/>
        <v>11633.064074999998</v>
      </c>
      <c r="S1177" s="5">
        <f t="shared" si="1903"/>
        <v>0</v>
      </c>
      <c r="T1177" s="5">
        <f t="shared" si="1903"/>
        <v>0</v>
      </c>
      <c r="U1177" s="5">
        <f t="shared" si="1903"/>
        <v>0</v>
      </c>
      <c r="V1177" s="5">
        <f t="shared" si="1903"/>
        <v>7682.212125</v>
      </c>
      <c r="W1177" s="5">
        <f t="shared" si="1903"/>
        <v>0</v>
      </c>
      <c r="X1177" s="5">
        <f t="shared" si="1903"/>
        <v>0</v>
      </c>
      <c r="Y1177" s="5">
        <f t="shared" si="1903"/>
        <v>0</v>
      </c>
      <c r="Z1177" s="5">
        <f t="shared" si="1903"/>
        <v>0</v>
      </c>
      <c r="AA1177" s="5">
        <f t="shared" si="1903"/>
        <v>0</v>
      </c>
      <c r="AB1177" s="5">
        <f t="shared" si="1903"/>
        <v>0</v>
      </c>
      <c r="AC1177" s="56"/>
      <c r="AD1177" s="23"/>
    </row>
    <row r="1178" spans="1:30" s="14" customFormat="1">
      <c r="A1178" s="78" t="s">
        <v>485</v>
      </c>
      <c r="B1178" s="26">
        <v>123270.08264908518</v>
      </c>
      <c r="C1178" s="134">
        <f t="shared" si="1861"/>
        <v>10272.51</v>
      </c>
      <c r="D1178" s="35"/>
      <c r="E1178" s="35">
        <v>6.4600000000000005E-2</v>
      </c>
      <c r="F1178" s="35">
        <v>8.7400000000000005E-2</v>
      </c>
      <c r="G1178" s="35"/>
      <c r="H1178" s="35">
        <v>0.19739999999999999</v>
      </c>
      <c r="I1178" s="35">
        <v>2.1600000000000001E-2</v>
      </c>
      <c r="J1178" s="35">
        <v>5.8999999999999999E-3</v>
      </c>
      <c r="K1178" s="35">
        <v>1.0200000000000001E-2</v>
      </c>
      <c r="L1178" s="35">
        <v>1E-4</v>
      </c>
      <c r="M1178" s="35"/>
      <c r="N1178" s="35">
        <v>0.39950000000000002</v>
      </c>
      <c r="O1178" s="35">
        <v>4.4999999999999997E-3</v>
      </c>
      <c r="P1178" s="35"/>
      <c r="Q1178" s="35"/>
      <c r="R1178" s="35"/>
      <c r="S1178" s="35"/>
      <c r="T1178" s="35"/>
      <c r="U1178" s="35"/>
      <c r="V1178" s="35">
        <v>0.20880000000000001</v>
      </c>
      <c r="W1178" s="35"/>
      <c r="X1178" s="35"/>
      <c r="Y1178" s="35"/>
      <c r="Z1178" s="4"/>
      <c r="AA1178" s="4"/>
      <c r="AB1178" s="4"/>
      <c r="AC1178" s="56"/>
      <c r="AD1178" s="23"/>
    </row>
    <row r="1179" spans="1:30" s="14" customFormat="1">
      <c r="A1179" s="79"/>
      <c r="B1179" s="54"/>
      <c r="C1179" s="134"/>
      <c r="D1179" s="5">
        <f>$C1178*D1178</f>
        <v>0</v>
      </c>
      <c r="E1179" s="5">
        <f t="shared" ref="E1179" si="1904">$C1178*E1178</f>
        <v>663.60414600000001</v>
      </c>
      <c r="F1179" s="5">
        <f t="shared" ref="F1179" si="1905">$C1178*F1178</f>
        <v>897.81737400000009</v>
      </c>
      <c r="G1179" s="5">
        <f t="shared" ref="G1179:AB1179" si="1906">$C1178*G1178</f>
        <v>0</v>
      </c>
      <c r="H1179" s="5">
        <f t="shared" si="1906"/>
        <v>2027.7934740000001</v>
      </c>
      <c r="I1179" s="5">
        <f t="shared" si="1906"/>
        <v>221.88621600000002</v>
      </c>
      <c r="J1179" s="5">
        <f t="shared" si="1906"/>
        <v>60.607809000000003</v>
      </c>
      <c r="K1179" s="5">
        <f t="shared" si="1906"/>
        <v>104.77960200000001</v>
      </c>
      <c r="L1179" s="5">
        <f t="shared" si="1906"/>
        <v>1.0272510000000001</v>
      </c>
      <c r="M1179" s="5">
        <f t="shared" si="1906"/>
        <v>0</v>
      </c>
      <c r="N1179" s="5">
        <f t="shared" si="1906"/>
        <v>4103.8677450000005</v>
      </c>
      <c r="O1179" s="5">
        <f t="shared" si="1906"/>
        <v>46.226295</v>
      </c>
      <c r="P1179" s="5">
        <f t="shared" si="1906"/>
        <v>0</v>
      </c>
      <c r="Q1179" s="5">
        <f t="shared" si="1906"/>
        <v>0</v>
      </c>
      <c r="R1179" s="5">
        <f t="shared" si="1906"/>
        <v>0</v>
      </c>
      <c r="S1179" s="5">
        <f t="shared" si="1906"/>
        <v>0</v>
      </c>
      <c r="T1179" s="5">
        <f t="shared" si="1906"/>
        <v>0</v>
      </c>
      <c r="U1179" s="5">
        <f t="shared" si="1906"/>
        <v>0</v>
      </c>
      <c r="V1179" s="5">
        <f t="shared" si="1906"/>
        <v>2144.9000880000003</v>
      </c>
      <c r="W1179" s="5">
        <f t="shared" si="1906"/>
        <v>0</v>
      </c>
      <c r="X1179" s="5">
        <f t="shared" si="1906"/>
        <v>0</v>
      </c>
      <c r="Y1179" s="5">
        <f t="shared" si="1906"/>
        <v>0</v>
      </c>
      <c r="Z1179" s="5">
        <f t="shared" si="1906"/>
        <v>0</v>
      </c>
      <c r="AA1179" s="5">
        <f t="shared" si="1906"/>
        <v>0</v>
      </c>
      <c r="AB1179" s="5">
        <f t="shared" si="1906"/>
        <v>0</v>
      </c>
      <c r="AC1179" s="56"/>
      <c r="AD1179" s="23"/>
    </row>
    <row r="1180" spans="1:30" s="14" customFormat="1">
      <c r="A1180" s="78" t="s">
        <v>486</v>
      </c>
      <c r="B1180" s="26">
        <v>124210.38360996111</v>
      </c>
      <c r="C1180" s="134">
        <f t="shared" si="1861"/>
        <v>10350.870000000001</v>
      </c>
      <c r="D1180" s="35"/>
      <c r="E1180" s="35">
        <v>6.4600000000000005E-2</v>
      </c>
      <c r="F1180" s="35">
        <v>8.7400000000000005E-2</v>
      </c>
      <c r="G1180" s="35"/>
      <c r="H1180" s="35">
        <v>0.19739999999999999</v>
      </c>
      <c r="I1180" s="35">
        <v>2.1600000000000001E-2</v>
      </c>
      <c r="J1180" s="35">
        <v>5.8999999999999999E-3</v>
      </c>
      <c r="K1180" s="35">
        <v>1.0200000000000001E-2</v>
      </c>
      <c r="L1180" s="35">
        <v>1E-4</v>
      </c>
      <c r="M1180" s="35"/>
      <c r="N1180" s="35">
        <v>0.39950000000000002</v>
      </c>
      <c r="O1180" s="35">
        <v>4.4999999999999997E-3</v>
      </c>
      <c r="P1180" s="35"/>
      <c r="Q1180" s="35"/>
      <c r="R1180" s="35"/>
      <c r="S1180" s="35"/>
      <c r="T1180" s="35"/>
      <c r="U1180" s="35"/>
      <c r="V1180" s="35">
        <v>0.20880000000000001</v>
      </c>
      <c r="W1180" s="35"/>
      <c r="X1180" s="35"/>
      <c r="Y1180" s="35"/>
      <c r="Z1180" s="4"/>
      <c r="AA1180" s="4"/>
      <c r="AB1180" s="4"/>
      <c r="AC1180" s="56"/>
      <c r="AD1180" s="23"/>
    </row>
    <row r="1181" spans="1:30" s="14" customFormat="1">
      <c r="A1181" s="79"/>
      <c r="B1181" s="54"/>
      <c r="C1181" s="134"/>
      <c r="D1181" s="5">
        <f>$C1180*D1180</f>
        <v>0</v>
      </c>
      <c r="E1181" s="5">
        <f t="shared" ref="E1181" si="1907">$C1180*E1180</f>
        <v>668.66620200000011</v>
      </c>
      <c r="F1181" s="5">
        <f t="shared" ref="F1181" si="1908">$C1180*F1180</f>
        <v>904.66603800000007</v>
      </c>
      <c r="G1181" s="5">
        <f t="shared" ref="G1181:AB1181" si="1909">$C1180*G1180</f>
        <v>0</v>
      </c>
      <c r="H1181" s="5">
        <f t="shared" si="1909"/>
        <v>2043.2617380000002</v>
      </c>
      <c r="I1181" s="5">
        <f t="shared" si="1909"/>
        <v>223.57879200000002</v>
      </c>
      <c r="J1181" s="5">
        <f t="shared" si="1909"/>
        <v>61.070133000000006</v>
      </c>
      <c r="K1181" s="5">
        <f t="shared" si="1909"/>
        <v>105.57887400000001</v>
      </c>
      <c r="L1181" s="5">
        <f t="shared" si="1909"/>
        <v>1.0350870000000001</v>
      </c>
      <c r="M1181" s="5">
        <f t="shared" si="1909"/>
        <v>0</v>
      </c>
      <c r="N1181" s="5">
        <f t="shared" si="1909"/>
        <v>4135.1725650000008</v>
      </c>
      <c r="O1181" s="5">
        <f t="shared" si="1909"/>
        <v>46.578915000000002</v>
      </c>
      <c r="P1181" s="5">
        <f t="shared" si="1909"/>
        <v>0</v>
      </c>
      <c r="Q1181" s="5">
        <f t="shared" si="1909"/>
        <v>0</v>
      </c>
      <c r="R1181" s="5">
        <f t="shared" si="1909"/>
        <v>0</v>
      </c>
      <c r="S1181" s="5">
        <f t="shared" si="1909"/>
        <v>0</v>
      </c>
      <c r="T1181" s="5">
        <f t="shared" si="1909"/>
        <v>0</v>
      </c>
      <c r="U1181" s="5">
        <f t="shared" si="1909"/>
        <v>0</v>
      </c>
      <c r="V1181" s="5">
        <f t="shared" si="1909"/>
        <v>2161.2616560000001</v>
      </c>
      <c r="W1181" s="5">
        <f t="shared" si="1909"/>
        <v>0</v>
      </c>
      <c r="X1181" s="5">
        <f t="shared" si="1909"/>
        <v>0</v>
      </c>
      <c r="Y1181" s="5">
        <f t="shared" si="1909"/>
        <v>0</v>
      </c>
      <c r="Z1181" s="5">
        <f t="shared" si="1909"/>
        <v>0</v>
      </c>
      <c r="AA1181" s="5">
        <f t="shared" si="1909"/>
        <v>0</v>
      </c>
      <c r="AB1181" s="5">
        <f t="shared" si="1909"/>
        <v>0</v>
      </c>
      <c r="AC1181" s="56"/>
      <c r="AD1181" s="23"/>
    </row>
    <row r="1182" spans="1:30" s="14" customFormat="1">
      <c r="A1182" s="78" t="s">
        <v>487</v>
      </c>
      <c r="B1182" s="26">
        <v>-9796.212440866615</v>
      </c>
      <c r="C1182" s="134">
        <f t="shared" si="1861"/>
        <v>-816.35</v>
      </c>
      <c r="D1182" s="35"/>
      <c r="E1182" s="35">
        <v>6.4600000000000005E-2</v>
      </c>
      <c r="F1182" s="35">
        <v>8.7400000000000005E-2</v>
      </c>
      <c r="G1182" s="35"/>
      <c r="H1182" s="35">
        <v>0.19739999999999999</v>
      </c>
      <c r="I1182" s="35">
        <v>2.1600000000000001E-2</v>
      </c>
      <c r="J1182" s="35">
        <v>5.8999999999999999E-3</v>
      </c>
      <c r="K1182" s="35">
        <v>1.0200000000000001E-2</v>
      </c>
      <c r="L1182" s="35">
        <v>1E-4</v>
      </c>
      <c r="M1182" s="35"/>
      <c r="N1182" s="35">
        <v>0.39950000000000002</v>
      </c>
      <c r="O1182" s="35">
        <v>4.4999999999999997E-3</v>
      </c>
      <c r="P1182" s="35"/>
      <c r="Q1182" s="35"/>
      <c r="R1182" s="35"/>
      <c r="S1182" s="35"/>
      <c r="T1182" s="35"/>
      <c r="U1182" s="35"/>
      <c r="V1182" s="35">
        <v>0.20880000000000001</v>
      </c>
      <c r="W1182" s="35"/>
      <c r="X1182" s="35"/>
      <c r="Y1182" s="35"/>
      <c r="Z1182" s="4"/>
      <c r="AA1182" s="4"/>
      <c r="AB1182" s="4"/>
      <c r="AC1182" s="56"/>
      <c r="AD1182" s="23"/>
    </row>
    <row r="1183" spans="1:30" s="14" customFormat="1">
      <c r="A1183" s="79"/>
      <c r="B1183" s="54"/>
      <c r="C1183" s="134"/>
      <c r="D1183" s="5">
        <f>$C1182*D1182</f>
        <v>0</v>
      </c>
      <c r="E1183" s="5">
        <f t="shared" ref="E1183" si="1910">$C1182*E1182</f>
        <v>-52.736210000000007</v>
      </c>
      <c r="F1183" s="5">
        <f t="shared" ref="F1183" si="1911">$C1182*F1182</f>
        <v>-71.348990000000001</v>
      </c>
      <c r="G1183" s="5">
        <f t="shared" ref="G1183:AB1183" si="1912">$C1182*G1182</f>
        <v>0</v>
      </c>
      <c r="H1183" s="5">
        <f t="shared" si="1912"/>
        <v>-161.14749</v>
      </c>
      <c r="I1183" s="5">
        <f t="shared" si="1912"/>
        <v>-17.63316</v>
      </c>
      <c r="J1183" s="5">
        <f t="shared" si="1912"/>
        <v>-4.816465</v>
      </c>
      <c r="K1183" s="5">
        <f t="shared" si="1912"/>
        <v>-8.3267700000000016</v>
      </c>
      <c r="L1183" s="5">
        <f t="shared" si="1912"/>
        <v>-8.1635000000000013E-2</v>
      </c>
      <c r="M1183" s="5">
        <f t="shared" si="1912"/>
        <v>0</v>
      </c>
      <c r="N1183" s="5">
        <f t="shared" si="1912"/>
        <v>-326.13182500000005</v>
      </c>
      <c r="O1183" s="5">
        <f t="shared" si="1912"/>
        <v>-3.673575</v>
      </c>
      <c r="P1183" s="5">
        <f t="shared" si="1912"/>
        <v>0</v>
      </c>
      <c r="Q1183" s="5">
        <f t="shared" si="1912"/>
        <v>0</v>
      </c>
      <c r="R1183" s="5">
        <f t="shared" si="1912"/>
        <v>0</v>
      </c>
      <c r="S1183" s="5">
        <f t="shared" si="1912"/>
        <v>0</v>
      </c>
      <c r="T1183" s="5">
        <f t="shared" si="1912"/>
        <v>0</v>
      </c>
      <c r="U1183" s="5">
        <f t="shared" si="1912"/>
        <v>0</v>
      </c>
      <c r="V1183" s="5">
        <f t="shared" si="1912"/>
        <v>-170.45388000000003</v>
      </c>
      <c r="W1183" s="5">
        <f t="shared" si="1912"/>
        <v>0</v>
      </c>
      <c r="X1183" s="5">
        <f t="shared" si="1912"/>
        <v>0</v>
      </c>
      <c r="Y1183" s="5">
        <f t="shared" si="1912"/>
        <v>0</v>
      </c>
      <c r="Z1183" s="5">
        <f t="shared" si="1912"/>
        <v>0</v>
      </c>
      <c r="AA1183" s="5">
        <f t="shared" si="1912"/>
        <v>0</v>
      </c>
      <c r="AB1183" s="5">
        <f t="shared" si="1912"/>
        <v>0</v>
      </c>
      <c r="AC1183" s="56"/>
      <c r="AD1183" s="23"/>
    </row>
    <row r="1184" spans="1:30" s="14" customFormat="1">
      <c r="A1184" s="78" t="s">
        <v>488</v>
      </c>
      <c r="B1184" s="26">
        <v>49326.201458352254</v>
      </c>
      <c r="C1184" s="134">
        <f t="shared" si="1861"/>
        <v>4110.5200000000004</v>
      </c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>
        <v>1</v>
      </c>
      <c r="R1184" s="35"/>
      <c r="S1184" s="35"/>
      <c r="T1184" s="35"/>
      <c r="U1184" s="35"/>
      <c r="V1184" s="35"/>
      <c r="W1184" s="35"/>
      <c r="X1184" s="35"/>
      <c r="Y1184" s="35"/>
      <c r="Z1184" s="4"/>
      <c r="AA1184" s="4"/>
      <c r="AB1184" s="4"/>
      <c r="AC1184" s="56"/>
      <c r="AD1184" s="23"/>
    </row>
    <row r="1185" spans="1:30" s="14" customFormat="1">
      <c r="A1185" s="79"/>
      <c r="B1185" s="54"/>
      <c r="C1185" s="134"/>
      <c r="D1185" s="5">
        <f>$C1184*D1184</f>
        <v>0</v>
      </c>
      <c r="E1185" s="5">
        <f t="shared" ref="E1185" si="1913">$C1184*E1184</f>
        <v>0</v>
      </c>
      <c r="F1185" s="5">
        <f t="shared" ref="F1185" si="1914">$C1184*F1184</f>
        <v>0</v>
      </c>
      <c r="G1185" s="5">
        <f t="shared" ref="G1185:AB1185" si="1915">$C1184*G1184</f>
        <v>0</v>
      </c>
      <c r="H1185" s="5">
        <f t="shared" si="1915"/>
        <v>0</v>
      </c>
      <c r="I1185" s="5">
        <f t="shared" si="1915"/>
        <v>0</v>
      </c>
      <c r="J1185" s="5">
        <f t="shared" si="1915"/>
        <v>0</v>
      </c>
      <c r="K1185" s="5">
        <f t="shared" si="1915"/>
        <v>0</v>
      </c>
      <c r="L1185" s="5">
        <f t="shared" si="1915"/>
        <v>0</v>
      </c>
      <c r="M1185" s="5">
        <f t="shared" si="1915"/>
        <v>0</v>
      </c>
      <c r="N1185" s="5">
        <f t="shared" si="1915"/>
        <v>0</v>
      </c>
      <c r="O1185" s="5">
        <f t="shared" si="1915"/>
        <v>0</v>
      </c>
      <c r="P1185" s="5">
        <f t="shared" si="1915"/>
        <v>0</v>
      </c>
      <c r="Q1185" s="5">
        <f t="shared" si="1915"/>
        <v>4110.5200000000004</v>
      </c>
      <c r="R1185" s="5">
        <f t="shared" si="1915"/>
        <v>0</v>
      </c>
      <c r="S1185" s="5">
        <f t="shared" si="1915"/>
        <v>0</v>
      </c>
      <c r="T1185" s="5">
        <f t="shared" si="1915"/>
        <v>0</v>
      </c>
      <c r="U1185" s="5">
        <f t="shared" si="1915"/>
        <v>0</v>
      </c>
      <c r="V1185" s="5">
        <f t="shared" si="1915"/>
        <v>0</v>
      </c>
      <c r="W1185" s="5">
        <f t="shared" si="1915"/>
        <v>0</v>
      </c>
      <c r="X1185" s="5">
        <f t="shared" si="1915"/>
        <v>0</v>
      </c>
      <c r="Y1185" s="5">
        <f t="shared" si="1915"/>
        <v>0</v>
      </c>
      <c r="Z1185" s="5">
        <f t="shared" si="1915"/>
        <v>0</v>
      </c>
      <c r="AA1185" s="5">
        <f t="shared" si="1915"/>
        <v>0</v>
      </c>
      <c r="AB1185" s="5">
        <f t="shared" si="1915"/>
        <v>0</v>
      </c>
      <c r="AC1185" s="56"/>
      <c r="AD1185" s="23"/>
    </row>
    <row r="1186" spans="1:30" s="14" customFormat="1">
      <c r="A1186" s="78" t="s">
        <v>489</v>
      </c>
      <c r="B1186" s="26">
        <v>46525.596137291155</v>
      </c>
      <c r="C1186" s="134">
        <f t="shared" si="1861"/>
        <v>3877.13</v>
      </c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>
        <v>1</v>
      </c>
      <c r="R1186" s="35"/>
      <c r="S1186" s="35"/>
      <c r="T1186" s="35"/>
      <c r="U1186" s="35"/>
      <c r="V1186" s="35"/>
      <c r="W1186" s="35"/>
      <c r="X1186" s="35"/>
      <c r="Y1186" s="35"/>
      <c r="Z1186" s="4"/>
      <c r="AA1186" s="4"/>
      <c r="AB1186" s="4"/>
      <c r="AC1186" s="56"/>
      <c r="AD1186" s="23"/>
    </row>
    <row r="1187" spans="1:30" s="14" customFormat="1">
      <c r="A1187" s="79"/>
      <c r="B1187" s="54"/>
      <c r="C1187" s="134"/>
      <c r="D1187" s="5">
        <f>$C1186*D1186</f>
        <v>0</v>
      </c>
      <c r="E1187" s="5">
        <f t="shared" ref="E1187" si="1916">$C1186*E1186</f>
        <v>0</v>
      </c>
      <c r="F1187" s="5">
        <f t="shared" ref="F1187" si="1917">$C1186*F1186</f>
        <v>0</v>
      </c>
      <c r="G1187" s="5">
        <f t="shared" ref="G1187:AB1187" si="1918">$C1186*G1186</f>
        <v>0</v>
      </c>
      <c r="H1187" s="5">
        <f t="shared" si="1918"/>
        <v>0</v>
      </c>
      <c r="I1187" s="5">
        <f t="shared" si="1918"/>
        <v>0</v>
      </c>
      <c r="J1187" s="5">
        <f t="shared" si="1918"/>
        <v>0</v>
      </c>
      <c r="K1187" s="5">
        <f t="shared" si="1918"/>
        <v>0</v>
      </c>
      <c r="L1187" s="5">
        <f t="shared" si="1918"/>
        <v>0</v>
      </c>
      <c r="M1187" s="5">
        <f t="shared" si="1918"/>
        <v>0</v>
      </c>
      <c r="N1187" s="5">
        <f t="shared" si="1918"/>
        <v>0</v>
      </c>
      <c r="O1187" s="5">
        <f t="shared" si="1918"/>
        <v>0</v>
      </c>
      <c r="P1187" s="5">
        <f t="shared" si="1918"/>
        <v>0</v>
      </c>
      <c r="Q1187" s="5">
        <f t="shared" si="1918"/>
        <v>3877.13</v>
      </c>
      <c r="R1187" s="5">
        <f t="shared" si="1918"/>
        <v>0</v>
      </c>
      <c r="S1187" s="5">
        <f t="shared" si="1918"/>
        <v>0</v>
      </c>
      <c r="T1187" s="5">
        <f t="shared" si="1918"/>
        <v>0</v>
      </c>
      <c r="U1187" s="5">
        <f t="shared" si="1918"/>
        <v>0</v>
      </c>
      <c r="V1187" s="5">
        <f t="shared" si="1918"/>
        <v>0</v>
      </c>
      <c r="W1187" s="5">
        <f t="shared" si="1918"/>
        <v>0</v>
      </c>
      <c r="X1187" s="5">
        <f t="shared" si="1918"/>
        <v>0</v>
      </c>
      <c r="Y1187" s="5">
        <f t="shared" si="1918"/>
        <v>0</v>
      </c>
      <c r="Z1187" s="5">
        <f t="shared" si="1918"/>
        <v>0</v>
      </c>
      <c r="AA1187" s="5">
        <f t="shared" si="1918"/>
        <v>0</v>
      </c>
      <c r="AB1187" s="5">
        <f t="shared" si="1918"/>
        <v>0</v>
      </c>
      <c r="AC1187" s="56"/>
      <c r="AD1187" s="23"/>
    </row>
    <row r="1188" spans="1:30" s="14" customFormat="1">
      <c r="A1188" s="78" t="s">
        <v>490</v>
      </c>
      <c r="B1188" s="26">
        <v>30870.17516386944</v>
      </c>
      <c r="C1188" s="134">
        <f t="shared" si="1861"/>
        <v>2572.5100000000002</v>
      </c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>
        <v>1</v>
      </c>
      <c r="R1188" s="35"/>
      <c r="S1188" s="35"/>
      <c r="T1188" s="35"/>
      <c r="U1188" s="35"/>
      <c r="V1188" s="35"/>
      <c r="W1188" s="35"/>
      <c r="X1188" s="35"/>
      <c r="Y1188" s="35"/>
      <c r="Z1188" s="4"/>
      <c r="AA1188" s="4"/>
      <c r="AB1188" s="4"/>
      <c r="AC1188" s="56"/>
      <c r="AD1188" s="23"/>
    </row>
    <row r="1189" spans="1:30" s="14" customFormat="1">
      <c r="A1189" s="79"/>
      <c r="B1189" s="54"/>
      <c r="C1189" s="134"/>
      <c r="D1189" s="5">
        <f>$C1188*D1188</f>
        <v>0</v>
      </c>
      <c r="E1189" s="5">
        <f t="shared" ref="E1189" si="1919">$C1188*E1188</f>
        <v>0</v>
      </c>
      <c r="F1189" s="5">
        <f t="shared" ref="F1189" si="1920">$C1188*F1188</f>
        <v>0</v>
      </c>
      <c r="G1189" s="5">
        <f t="shared" ref="G1189:AB1189" si="1921">$C1188*G1188</f>
        <v>0</v>
      </c>
      <c r="H1189" s="5">
        <f t="shared" si="1921"/>
        <v>0</v>
      </c>
      <c r="I1189" s="5">
        <f t="shared" si="1921"/>
        <v>0</v>
      </c>
      <c r="J1189" s="5">
        <f t="shared" si="1921"/>
        <v>0</v>
      </c>
      <c r="K1189" s="5">
        <f t="shared" si="1921"/>
        <v>0</v>
      </c>
      <c r="L1189" s="5">
        <f t="shared" si="1921"/>
        <v>0</v>
      </c>
      <c r="M1189" s="5">
        <f t="shared" si="1921"/>
        <v>0</v>
      </c>
      <c r="N1189" s="5">
        <f t="shared" si="1921"/>
        <v>0</v>
      </c>
      <c r="O1189" s="5">
        <f t="shared" si="1921"/>
        <v>0</v>
      </c>
      <c r="P1189" s="5">
        <f t="shared" si="1921"/>
        <v>0</v>
      </c>
      <c r="Q1189" s="5">
        <f t="shared" si="1921"/>
        <v>2572.5100000000002</v>
      </c>
      <c r="R1189" s="5">
        <f t="shared" si="1921"/>
        <v>0</v>
      </c>
      <c r="S1189" s="5">
        <f t="shared" si="1921"/>
        <v>0</v>
      </c>
      <c r="T1189" s="5">
        <f t="shared" si="1921"/>
        <v>0</v>
      </c>
      <c r="U1189" s="5">
        <f t="shared" si="1921"/>
        <v>0</v>
      </c>
      <c r="V1189" s="5">
        <f t="shared" si="1921"/>
        <v>0</v>
      </c>
      <c r="W1189" s="5">
        <f t="shared" si="1921"/>
        <v>0</v>
      </c>
      <c r="X1189" s="5">
        <f t="shared" si="1921"/>
        <v>0</v>
      </c>
      <c r="Y1189" s="5">
        <f t="shared" si="1921"/>
        <v>0</v>
      </c>
      <c r="Z1189" s="5">
        <f t="shared" si="1921"/>
        <v>0</v>
      </c>
      <c r="AA1189" s="5">
        <f t="shared" si="1921"/>
        <v>0</v>
      </c>
      <c r="AB1189" s="5">
        <f t="shared" si="1921"/>
        <v>0</v>
      </c>
      <c r="AC1189" s="56"/>
      <c r="AD1189" s="23"/>
    </row>
    <row r="1190" spans="1:30" s="14" customFormat="1">
      <c r="A1190" s="78" t="s">
        <v>491</v>
      </c>
      <c r="B1190" s="26">
        <v>48328.754321826214</v>
      </c>
      <c r="C1190" s="134">
        <f t="shared" si="1861"/>
        <v>4027.4</v>
      </c>
      <c r="D1190" s="35"/>
      <c r="E1190" s="35"/>
      <c r="F1190" s="35">
        <v>1</v>
      </c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4"/>
      <c r="AA1190" s="4"/>
      <c r="AB1190" s="4"/>
      <c r="AC1190" s="56"/>
      <c r="AD1190" s="23"/>
    </row>
    <row r="1191" spans="1:30" s="14" customFormat="1">
      <c r="A1191" s="79"/>
      <c r="B1191" s="54"/>
      <c r="C1191" s="134"/>
      <c r="D1191" s="5">
        <f>$C1190*D1190</f>
        <v>0</v>
      </c>
      <c r="E1191" s="5">
        <f t="shared" ref="E1191" si="1922">$C1190*E1190</f>
        <v>0</v>
      </c>
      <c r="F1191" s="5">
        <f t="shared" ref="F1191" si="1923">$C1190*F1190</f>
        <v>4027.4</v>
      </c>
      <c r="G1191" s="5">
        <f t="shared" ref="G1191:AB1191" si="1924">$C1190*G1190</f>
        <v>0</v>
      </c>
      <c r="H1191" s="5">
        <f t="shared" si="1924"/>
        <v>0</v>
      </c>
      <c r="I1191" s="5">
        <f t="shared" si="1924"/>
        <v>0</v>
      </c>
      <c r="J1191" s="5">
        <f t="shared" si="1924"/>
        <v>0</v>
      </c>
      <c r="K1191" s="5">
        <f t="shared" si="1924"/>
        <v>0</v>
      </c>
      <c r="L1191" s="5">
        <f t="shared" si="1924"/>
        <v>0</v>
      </c>
      <c r="M1191" s="5">
        <f t="shared" si="1924"/>
        <v>0</v>
      </c>
      <c r="N1191" s="5">
        <f t="shared" si="1924"/>
        <v>0</v>
      </c>
      <c r="O1191" s="5">
        <f t="shared" si="1924"/>
        <v>0</v>
      </c>
      <c r="P1191" s="5">
        <f t="shared" si="1924"/>
        <v>0</v>
      </c>
      <c r="Q1191" s="5">
        <f t="shared" si="1924"/>
        <v>0</v>
      </c>
      <c r="R1191" s="5">
        <f t="shared" si="1924"/>
        <v>0</v>
      </c>
      <c r="S1191" s="5">
        <f t="shared" si="1924"/>
        <v>0</v>
      </c>
      <c r="T1191" s="5">
        <f t="shared" si="1924"/>
        <v>0</v>
      </c>
      <c r="U1191" s="5">
        <f t="shared" si="1924"/>
        <v>0</v>
      </c>
      <c r="V1191" s="5">
        <f t="shared" si="1924"/>
        <v>0</v>
      </c>
      <c r="W1191" s="5">
        <f t="shared" si="1924"/>
        <v>0</v>
      </c>
      <c r="X1191" s="5">
        <f t="shared" si="1924"/>
        <v>0</v>
      </c>
      <c r="Y1191" s="5">
        <f t="shared" si="1924"/>
        <v>0</v>
      </c>
      <c r="Z1191" s="5">
        <f t="shared" si="1924"/>
        <v>0</v>
      </c>
      <c r="AA1191" s="5">
        <f t="shared" si="1924"/>
        <v>0</v>
      </c>
      <c r="AB1191" s="5">
        <f t="shared" si="1924"/>
        <v>0</v>
      </c>
      <c r="AC1191" s="56"/>
      <c r="AD1191" s="23"/>
    </row>
    <row r="1192" spans="1:30" s="14" customFormat="1">
      <c r="A1192" s="78" t="s">
        <v>492</v>
      </c>
      <c r="B1192" s="26">
        <v>975219.35411816137</v>
      </c>
      <c r="C1192" s="134">
        <f t="shared" si="1861"/>
        <v>81268.28</v>
      </c>
      <c r="D1192" s="35"/>
      <c r="E1192" s="35">
        <v>0.12909999999999999</v>
      </c>
      <c r="F1192" s="35">
        <v>0.19040000000000001</v>
      </c>
      <c r="G1192" s="35">
        <v>1.24E-2</v>
      </c>
      <c r="H1192" s="35"/>
      <c r="I1192" s="35">
        <v>3.5000000000000001E-3</v>
      </c>
      <c r="J1192" s="35">
        <v>1.4500000000000001E-2</v>
      </c>
      <c r="K1192" s="35">
        <v>2.3E-2</v>
      </c>
      <c r="L1192" s="35">
        <v>1.11E-2</v>
      </c>
      <c r="M1192" s="35"/>
      <c r="N1192" s="35">
        <v>0.44850000000000001</v>
      </c>
      <c r="O1192" s="35">
        <v>7.7999999999999996E-3</v>
      </c>
      <c r="P1192" s="35"/>
      <c r="Q1192" s="35"/>
      <c r="R1192" s="35"/>
      <c r="S1192" s="35"/>
      <c r="T1192" s="35"/>
      <c r="U1192" s="35"/>
      <c r="V1192" s="35">
        <v>0.1585</v>
      </c>
      <c r="W1192" s="35"/>
      <c r="X1192" s="35"/>
      <c r="Y1192" s="35">
        <v>1.1999999999999999E-3</v>
      </c>
      <c r="Z1192" s="4"/>
      <c r="AA1192" s="4"/>
      <c r="AB1192" s="4"/>
      <c r="AC1192" s="56"/>
      <c r="AD1192" s="23"/>
    </row>
    <row r="1193" spans="1:30" s="14" customFormat="1">
      <c r="A1193" s="79"/>
      <c r="B1193" s="54"/>
      <c r="C1193" s="134"/>
      <c r="D1193" s="5">
        <f>$C1192*D1192</f>
        <v>0</v>
      </c>
      <c r="E1193" s="5">
        <f t="shared" ref="E1193" si="1925">$C1192*E1192</f>
        <v>10491.734947999999</v>
      </c>
      <c r="F1193" s="5">
        <f t="shared" ref="F1193" si="1926">$C1192*F1192</f>
        <v>15473.480512</v>
      </c>
      <c r="G1193" s="5">
        <f t="shared" ref="G1193:AB1193" si="1927">$C1192*G1192</f>
        <v>1007.7266719999999</v>
      </c>
      <c r="H1193" s="5">
        <f t="shared" si="1927"/>
        <v>0</v>
      </c>
      <c r="I1193" s="5">
        <f t="shared" si="1927"/>
        <v>284.43898000000002</v>
      </c>
      <c r="J1193" s="5">
        <f t="shared" si="1927"/>
        <v>1178.3900599999999</v>
      </c>
      <c r="K1193" s="5">
        <f t="shared" si="1927"/>
        <v>1869.1704399999999</v>
      </c>
      <c r="L1193" s="5">
        <f t="shared" si="1927"/>
        <v>902.07790799999998</v>
      </c>
      <c r="M1193" s="5">
        <f t="shared" si="1927"/>
        <v>0</v>
      </c>
      <c r="N1193" s="5">
        <f t="shared" si="1927"/>
        <v>36448.823580000004</v>
      </c>
      <c r="O1193" s="5">
        <f t="shared" si="1927"/>
        <v>633.89258399999994</v>
      </c>
      <c r="P1193" s="5">
        <f t="shared" si="1927"/>
        <v>0</v>
      </c>
      <c r="Q1193" s="5">
        <f t="shared" si="1927"/>
        <v>0</v>
      </c>
      <c r="R1193" s="5">
        <f t="shared" si="1927"/>
        <v>0</v>
      </c>
      <c r="S1193" s="5">
        <f t="shared" si="1927"/>
        <v>0</v>
      </c>
      <c r="T1193" s="5">
        <f t="shared" si="1927"/>
        <v>0</v>
      </c>
      <c r="U1193" s="5">
        <f t="shared" si="1927"/>
        <v>0</v>
      </c>
      <c r="V1193" s="5">
        <f t="shared" si="1927"/>
        <v>12881.02238</v>
      </c>
      <c r="W1193" s="5">
        <f t="shared" si="1927"/>
        <v>0</v>
      </c>
      <c r="X1193" s="5">
        <f t="shared" si="1927"/>
        <v>0</v>
      </c>
      <c r="Y1193" s="5">
        <f t="shared" si="1927"/>
        <v>97.521935999999997</v>
      </c>
      <c r="Z1193" s="5">
        <f t="shared" si="1927"/>
        <v>0</v>
      </c>
      <c r="AA1193" s="5">
        <f t="shared" si="1927"/>
        <v>0</v>
      </c>
      <c r="AB1193" s="5">
        <f t="shared" si="1927"/>
        <v>0</v>
      </c>
      <c r="AC1193" s="56"/>
      <c r="AD1193" s="23"/>
    </row>
    <row r="1194" spans="1:30" s="14" customFormat="1">
      <c r="A1194" s="78" t="s">
        <v>550</v>
      </c>
      <c r="B1194" s="26">
        <v>0</v>
      </c>
      <c r="C1194" s="134">
        <f t="shared" si="1861"/>
        <v>0</v>
      </c>
      <c r="D1194" s="35">
        <v>1.6299999999999999E-2</v>
      </c>
      <c r="E1194" s="35">
        <v>0.14269999999999999</v>
      </c>
      <c r="F1194" s="35">
        <v>5.8900000000000001E-2</v>
      </c>
      <c r="G1194" s="35">
        <v>7.6200000000000004E-2</v>
      </c>
      <c r="H1194" s="35">
        <v>3.9600000000000003E-2</v>
      </c>
      <c r="I1194" s="35">
        <v>0.12470000000000001</v>
      </c>
      <c r="J1194" s="35">
        <v>2.0400000000000001E-2</v>
      </c>
      <c r="K1194" s="35">
        <v>3.1199999999999999E-2</v>
      </c>
      <c r="L1194" s="35">
        <v>1.6199999999999999E-2</v>
      </c>
      <c r="M1194" s="35">
        <v>2.53E-2</v>
      </c>
      <c r="N1194" s="35">
        <v>0.14849999999999999</v>
      </c>
      <c r="O1194" s="35">
        <v>2.2599999999999999E-2</v>
      </c>
      <c r="P1194" s="35">
        <v>0</v>
      </c>
      <c r="Q1194" s="35">
        <v>3.78E-2</v>
      </c>
      <c r="R1194" s="35">
        <v>1.8100000000000002E-2</v>
      </c>
      <c r="S1194" s="35">
        <v>4.1000000000000003E-3</v>
      </c>
      <c r="T1194" s="35">
        <v>5.04E-2</v>
      </c>
      <c r="U1194" s="35">
        <v>1.7500000000000002E-2</v>
      </c>
      <c r="V1194" s="35">
        <v>3.6200000000000003E-2</v>
      </c>
      <c r="W1194" s="35">
        <v>4.8500000000000001E-2</v>
      </c>
      <c r="X1194" s="35">
        <v>6.1600000000000002E-2</v>
      </c>
      <c r="Y1194" s="35">
        <v>2.5000000000000001E-3</v>
      </c>
      <c r="Z1194" s="4">
        <v>0</v>
      </c>
      <c r="AA1194" s="4">
        <v>6.9999999999999999E-4</v>
      </c>
      <c r="AB1194" s="4">
        <v>0</v>
      </c>
      <c r="AC1194" s="56"/>
      <c r="AD1194" s="23"/>
    </row>
    <row r="1195" spans="1:30" s="14" customFormat="1">
      <c r="A1195" s="79"/>
      <c r="B1195" s="54"/>
      <c r="C1195" s="134"/>
      <c r="D1195" s="5">
        <f>$C1194*D1194</f>
        <v>0</v>
      </c>
      <c r="E1195" s="5">
        <f t="shared" ref="E1195" si="1928">$C1194*E1194</f>
        <v>0</v>
      </c>
      <c r="F1195" s="5">
        <f t="shared" ref="F1195" si="1929">$C1194*F1194</f>
        <v>0</v>
      </c>
      <c r="G1195" s="5">
        <f t="shared" ref="G1195:AB1195" si="1930">$C1194*G1194</f>
        <v>0</v>
      </c>
      <c r="H1195" s="5">
        <f t="shared" si="1930"/>
        <v>0</v>
      </c>
      <c r="I1195" s="5">
        <f t="shared" si="1930"/>
        <v>0</v>
      </c>
      <c r="J1195" s="5">
        <f t="shared" si="1930"/>
        <v>0</v>
      </c>
      <c r="K1195" s="5">
        <f t="shared" si="1930"/>
        <v>0</v>
      </c>
      <c r="L1195" s="5">
        <f t="shared" si="1930"/>
        <v>0</v>
      </c>
      <c r="M1195" s="5">
        <f t="shared" si="1930"/>
        <v>0</v>
      </c>
      <c r="N1195" s="5">
        <f t="shared" si="1930"/>
        <v>0</v>
      </c>
      <c r="O1195" s="5">
        <f t="shared" si="1930"/>
        <v>0</v>
      </c>
      <c r="P1195" s="5">
        <f t="shared" si="1930"/>
        <v>0</v>
      </c>
      <c r="Q1195" s="5">
        <f t="shared" si="1930"/>
        <v>0</v>
      </c>
      <c r="R1195" s="5">
        <f t="shared" si="1930"/>
        <v>0</v>
      </c>
      <c r="S1195" s="5">
        <f t="shared" si="1930"/>
        <v>0</v>
      </c>
      <c r="T1195" s="5">
        <f t="shared" si="1930"/>
        <v>0</v>
      </c>
      <c r="U1195" s="5">
        <f t="shared" si="1930"/>
        <v>0</v>
      </c>
      <c r="V1195" s="5">
        <f t="shared" si="1930"/>
        <v>0</v>
      </c>
      <c r="W1195" s="5">
        <f t="shared" si="1930"/>
        <v>0</v>
      </c>
      <c r="X1195" s="5">
        <f t="shared" si="1930"/>
        <v>0</v>
      </c>
      <c r="Y1195" s="5">
        <f t="shared" si="1930"/>
        <v>0</v>
      </c>
      <c r="Z1195" s="5">
        <f t="shared" si="1930"/>
        <v>0</v>
      </c>
      <c r="AA1195" s="5">
        <f t="shared" si="1930"/>
        <v>0</v>
      </c>
      <c r="AB1195" s="5">
        <f t="shared" si="1930"/>
        <v>0</v>
      </c>
      <c r="AC1195" s="56"/>
      <c r="AD1195" s="23"/>
    </row>
    <row r="1196" spans="1:30" s="14" customFormat="1">
      <c r="A1196" s="78" t="s">
        <v>552</v>
      </c>
      <c r="B1196" s="26">
        <v>0</v>
      </c>
      <c r="C1196" s="134">
        <f t="shared" si="1861"/>
        <v>0</v>
      </c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>
        <v>1</v>
      </c>
      <c r="V1196" s="35"/>
      <c r="W1196" s="35"/>
      <c r="X1196" s="35"/>
      <c r="Y1196" s="35"/>
      <c r="Z1196" s="4"/>
      <c r="AA1196" s="4"/>
      <c r="AB1196" s="4"/>
      <c r="AC1196" s="56"/>
      <c r="AD1196" s="23"/>
    </row>
    <row r="1197" spans="1:30" s="14" customFormat="1">
      <c r="A1197" s="79"/>
      <c r="B1197" s="54"/>
      <c r="C1197" s="134"/>
      <c r="D1197" s="5">
        <f>$C1196*D1196</f>
        <v>0</v>
      </c>
      <c r="E1197" s="5">
        <f t="shared" ref="E1197" si="1931">$C1196*E1196</f>
        <v>0</v>
      </c>
      <c r="F1197" s="5">
        <f t="shared" ref="F1197" si="1932">$C1196*F1196</f>
        <v>0</v>
      </c>
      <c r="G1197" s="5">
        <f t="shared" ref="G1197:AB1197" si="1933">$C1196*G1196</f>
        <v>0</v>
      </c>
      <c r="H1197" s="5">
        <f t="shared" si="1933"/>
        <v>0</v>
      </c>
      <c r="I1197" s="5">
        <f t="shared" si="1933"/>
        <v>0</v>
      </c>
      <c r="J1197" s="5">
        <f t="shared" si="1933"/>
        <v>0</v>
      </c>
      <c r="K1197" s="5">
        <f t="shared" si="1933"/>
        <v>0</v>
      </c>
      <c r="L1197" s="5">
        <f t="shared" si="1933"/>
        <v>0</v>
      </c>
      <c r="M1197" s="5">
        <f t="shared" si="1933"/>
        <v>0</v>
      </c>
      <c r="N1197" s="5">
        <f t="shared" si="1933"/>
        <v>0</v>
      </c>
      <c r="O1197" s="5">
        <f t="shared" si="1933"/>
        <v>0</v>
      </c>
      <c r="P1197" s="5">
        <f t="shared" si="1933"/>
        <v>0</v>
      </c>
      <c r="Q1197" s="5">
        <f t="shared" si="1933"/>
        <v>0</v>
      </c>
      <c r="R1197" s="5">
        <f t="shared" si="1933"/>
        <v>0</v>
      </c>
      <c r="S1197" s="5">
        <f t="shared" si="1933"/>
        <v>0</v>
      </c>
      <c r="T1197" s="5">
        <f t="shared" si="1933"/>
        <v>0</v>
      </c>
      <c r="U1197" s="5">
        <f t="shared" si="1933"/>
        <v>0</v>
      </c>
      <c r="V1197" s="5">
        <f t="shared" si="1933"/>
        <v>0</v>
      </c>
      <c r="W1197" s="5">
        <f t="shared" si="1933"/>
        <v>0</v>
      </c>
      <c r="X1197" s="5">
        <f t="shared" si="1933"/>
        <v>0</v>
      </c>
      <c r="Y1197" s="5">
        <f t="shared" si="1933"/>
        <v>0</v>
      </c>
      <c r="Z1197" s="5">
        <f t="shared" si="1933"/>
        <v>0</v>
      </c>
      <c r="AA1197" s="5">
        <f t="shared" si="1933"/>
        <v>0</v>
      </c>
      <c r="AB1197" s="5">
        <f t="shared" si="1933"/>
        <v>0</v>
      </c>
      <c r="AC1197" s="56"/>
      <c r="AD1197" s="23"/>
    </row>
    <row r="1198" spans="1:30" s="14" customFormat="1">
      <c r="A1198" s="78" t="s">
        <v>551</v>
      </c>
      <c r="B1198" s="26">
        <v>0</v>
      </c>
      <c r="C1198" s="134">
        <f t="shared" si="1861"/>
        <v>0</v>
      </c>
      <c r="D1198" s="35">
        <v>1.6299999999999999E-2</v>
      </c>
      <c r="E1198" s="35">
        <v>0.14269999999999999</v>
      </c>
      <c r="F1198" s="35">
        <v>5.8900000000000001E-2</v>
      </c>
      <c r="G1198" s="35">
        <v>7.6200000000000004E-2</v>
      </c>
      <c r="H1198" s="35">
        <v>3.9600000000000003E-2</v>
      </c>
      <c r="I1198" s="35">
        <v>0.12470000000000001</v>
      </c>
      <c r="J1198" s="35">
        <v>2.0400000000000001E-2</v>
      </c>
      <c r="K1198" s="35">
        <v>3.1199999999999999E-2</v>
      </c>
      <c r="L1198" s="35">
        <v>1.6199999999999999E-2</v>
      </c>
      <c r="M1198" s="35">
        <v>2.53E-2</v>
      </c>
      <c r="N1198" s="35">
        <v>0.14849999999999999</v>
      </c>
      <c r="O1198" s="35">
        <v>2.2599999999999999E-2</v>
      </c>
      <c r="P1198" s="35">
        <v>0</v>
      </c>
      <c r="Q1198" s="35">
        <v>3.78E-2</v>
      </c>
      <c r="R1198" s="35">
        <v>1.8100000000000002E-2</v>
      </c>
      <c r="S1198" s="35">
        <v>4.1000000000000003E-3</v>
      </c>
      <c r="T1198" s="35">
        <v>5.04E-2</v>
      </c>
      <c r="U1198" s="35">
        <v>1.7500000000000002E-2</v>
      </c>
      <c r="V1198" s="35">
        <v>3.6200000000000003E-2</v>
      </c>
      <c r="W1198" s="35">
        <v>4.8500000000000001E-2</v>
      </c>
      <c r="X1198" s="35">
        <v>6.1600000000000002E-2</v>
      </c>
      <c r="Y1198" s="35">
        <v>2.5000000000000001E-3</v>
      </c>
      <c r="Z1198" s="4">
        <v>0</v>
      </c>
      <c r="AA1198" s="4">
        <v>6.9999999999999999E-4</v>
      </c>
      <c r="AB1198" s="4">
        <v>0</v>
      </c>
      <c r="AC1198" s="56"/>
      <c r="AD1198" s="23"/>
    </row>
    <row r="1199" spans="1:30" s="14" customFormat="1">
      <c r="A1199" s="79"/>
      <c r="B1199" s="54"/>
      <c r="C1199" s="134"/>
      <c r="D1199" s="5">
        <f>$C1198*D1198</f>
        <v>0</v>
      </c>
      <c r="E1199" s="5">
        <f t="shared" ref="E1199" si="1934">$C1198*E1198</f>
        <v>0</v>
      </c>
      <c r="F1199" s="5">
        <f t="shared" ref="F1199" si="1935">$C1198*F1198</f>
        <v>0</v>
      </c>
      <c r="G1199" s="5">
        <f t="shared" ref="G1199:AB1199" si="1936">$C1198*G1198</f>
        <v>0</v>
      </c>
      <c r="H1199" s="5">
        <f t="shared" si="1936"/>
        <v>0</v>
      </c>
      <c r="I1199" s="5">
        <f t="shared" si="1936"/>
        <v>0</v>
      </c>
      <c r="J1199" s="5">
        <f t="shared" si="1936"/>
        <v>0</v>
      </c>
      <c r="K1199" s="5">
        <f t="shared" si="1936"/>
        <v>0</v>
      </c>
      <c r="L1199" s="5">
        <f t="shared" si="1936"/>
        <v>0</v>
      </c>
      <c r="M1199" s="5">
        <f t="shared" si="1936"/>
        <v>0</v>
      </c>
      <c r="N1199" s="5">
        <f t="shared" si="1936"/>
        <v>0</v>
      </c>
      <c r="O1199" s="5">
        <f t="shared" si="1936"/>
        <v>0</v>
      </c>
      <c r="P1199" s="5">
        <f t="shared" si="1936"/>
        <v>0</v>
      </c>
      <c r="Q1199" s="5">
        <f t="shared" si="1936"/>
        <v>0</v>
      </c>
      <c r="R1199" s="5">
        <f t="shared" si="1936"/>
        <v>0</v>
      </c>
      <c r="S1199" s="5">
        <f t="shared" si="1936"/>
        <v>0</v>
      </c>
      <c r="T1199" s="5">
        <f t="shared" si="1936"/>
        <v>0</v>
      </c>
      <c r="U1199" s="5">
        <f t="shared" si="1936"/>
        <v>0</v>
      </c>
      <c r="V1199" s="5">
        <f t="shared" si="1936"/>
        <v>0</v>
      </c>
      <c r="W1199" s="5">
        <f t="shared" si="1936"/>
        <v>0</v>
      </c>
      <c r="X1199" s="5">
        <f t="shared" si="1936"/>
        <v>0</v>
      </c>
      <c r="Y1199" s="5">
        <f t="shared" si="1936"/>
        <v>0</v>
      </c>
      <c r="Z1199" s="5">
        <f t="shared" si="1936"/>
        <v>0</v>
      </c>
      <c r="AA1199" s="5">
        <f t="shared" si="1936"/>
        <v>0</v>
      </c>
      <c r="AB1199" s="5">
        <f t="shared" si="1936"/>
        <v>0</v>
      </c>
      <c r="AC1199" s="56"/>
      <c r="AD1199" s="23"/>
    </row>
    <row r="1200" spans="1:30" s="14" customFormat="1">
      <c r="A1200" s="78" t="s">
        <v>553</v>
      </c>
      <c r="B1200" s="26">
        <v>0</v>
      </c>
      <c r="C1200" s="134">
        <f t="shared" si="1861"/>
        <v>0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>
        <v>1</v>
      </c>
      <c r="V1200" s="35"/>
      <c r="W1200" s="35"/>
      <c r="X1200" s="35"/>
      <c r="Y1200" s="35"/>
      <c r="Z1200" s="4"/>
      <c r="AA1200" s="4"/>
      <c r="AB1200" s="4"/>
      <c r="AC1200" s="56"/>
      <c r="AD1200" s="23"/>
    </row>
    <row r="1201" spans="1:30" s="14" customFormat="1">
      <c r="A1201" s="79"/>
      <c r="B1201" s="54"/>
      <c r="C1201" s="134"/>
      <c r="D1201" s="5">
        <f>$C1200*D1200</f>
        <v>0</v>
      </c>
      <c r="E1201" s="5">
        <f t="shared" ref="E1201" si="1937">$C1200*E1200</f>
        <v>0</v>
      </c>
      <c r="F1201" s="5">
        <f t="shared" ref="F1201" si="1938">$C1200*F1200</f>
        <v>0</v>
      </c>
      <c r="G1201" s="5">
        <f t="shared" ref="G1201:AB1201" si="1939">$C1200*G1200</f>
        <v>0</v>
      </c>
      <c r="H1201" s="5">
        <f t="shared" si="1939"/>
        <v>0</v>
      </c>
      <c r="I1201" s="5">
        <f t="shared" si="1939"/>
        <v>0</v>
      </c>
      <c r="J1201" s="5">
        <f t="shared" si="1939"/>
        <v>0</v>
      </c>
      <c r="K1201" s="5">
        <f t="shared" si="1939"/>
        <v>0</v>
      </c>
      <c r="L1201" s="5">
        <f t="shared" si="1939"/>
        <v>0</v>
      </c>
      <c r="M1201" s="5">
        <f t="shared" si="1939"/>
        <v>0</v>
      </c>
      <c r="N1201" s="5">
        <f t="shared" si="1939"/>
        <v>0</v>
      </c>
      <c r="O1201" s="5">
        <f t="shared" si="1939"/>
        <v>0</v>
      </c>
      <c r="P1201" s="5">
        <f t="shared" si="1939"/>
        <v>0</v>
      </c>
      <c r="Q1201" s="5">
        <f t="shared" si="1939"/>
        <v>0</v>
      </c>
      <c r="R1201" s="5">
        <f t="shared" si="1939"/>
        <v>0</v>
      </c>
      <c r="S1201" s="5">
        <f t="shared" si="1939"/>
        <v>0</v>
      </c>
      <c r="T1201" s="5">
        <f t="shared" si="1939"/>
        <v>0</v>
      </c>
      <c r="U1201" s="5">
        <f t="shared" si="1939"/>
        <v>0</v>
      </c>
      <c r="V1201" s="5">
        <f t="shared" si="1939"/>
        <v>0</v>
      </c>
      <c r="W1201" s="5">
        <f t="shared" si="1939"/>
        <v>0</v>
      </c>
      <c r="X1201" s="5">
        <f t="shared" si="1939"/>
        <v>0</v>
      </c>
      <c r="Y1201" s="5">
        <f t="shared" si="1939"/>
        <v>0</v>
      </c>
      <c r="Z1201" s="5">
        <f t="shared" si="1939"/>
        <v>0</v>
      </c>
      <c r="AA1201" s="5">
        <f t="shared" si="1939"/>
        <v>0</v>
      </c>
      <c r="AB1201" s="5">
        <f t="shared" si="1939"/>
        <v>0</v>
      </c>
      <c r="AC1201" s="56"/>
      <c r="AD1201" s="23"/>
    </row>
    <row r="1202" spans="1:30" s="14" customFormat="1">
      <c r="A1202" s="78" t="s">
        <v>585</v>
      </c>
      <c r="B1202" s="26">
        <v>-18528684.109341443</v>
      </c>
      <c r="C1202" s="134">
        <f t="shared" si="1861"/>
        <v>-1544057.01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>
        <v>1</v>
      </c>
      <c r="V1202" s="35"/>
      <c r="W1202" s="35">
        <v>0</v>
      </c>
      <c r="X1202" s="35"/>
      <c r="Y1202" s="35"/>
      <c r="Z1202" s="4"/>
      <c r="AA1202" s="4"/>
      <c r="AB1202" s="4"/>
      <c r="AC1202" s="56"/>
      <c r="AD1202" s="23"/>
    </row>
    <row r="1203" spans="1:30" s="14" customFormat="1">
      <c r="A1203" s="79"/>
      <c r="B1203" s="54"/>
      <c r="C1203" s="134"/>
      <c r="D1203" s="5">
        <f>$C1202*D1202</f>
        <v>0</v>
      </c>
      <c r="E1203" s="5">
        <f t="shared" ref="E1203" si="1940">$C1202*E1202</f>
        <v>0</v>
      </c>
      <c r="F1203" s="5">
        <f t="shared" ref="F1203:AB1203" si="1941">$C1202*F1202</f>
        <v>0</v>
      </c>
      <c r="G1203" s="5">
        <f t="shared" si="1941"/>
        <v>0</v>
      </c>
      <c r="H1203" s="5">
        <f t="shared" si="1941"/>
        <v>0</v>
      </c>
      <c r="I1203" s="5">
        <f t="shared" si="1941"/>
        <v>0</v>
      </c>
      <c r="J1203" s="5">
        <f t="shared" si="1941"/>
        <v>0</v>
      </c>
      <c r="K1203" s="5">
        <f t="shared" si="1941"/>
        <v>0</v>
      </c>
      <c r="L1203" s="5">
        <f t="shared" si="1941"/>
        <v>0</v>
      </c>
      <c r="M1203" s="5">
        <f t="shared" si="1941"/>
        <v>0</v>
      </c>
      <c r="N1203" s="5">
        <f t="shared" si="1941"/>
        <v>0</v>
      </c>
      <c r="O1203" s="5">
        <f t="shared" si="1941"/>
        <v>0</v>
      </c>
      <c r="P1203" s="5">
        <f t="shared" si="1941"/>
        <v>0</v>
      </c>
      <c r="Q1203" s="5">
        <f t="shared" si="1941"/>
        <v>0</v>
      </c>
      <c r="R1203" s="5">
        <f t="shared" si="1941"/>
        <v>0</v>
      </c>
      <c r="S1203" s="5">
        <f t="shared" si="1941"/>
        <v>0</v>
      </c>
      <c r="T1203" s="5">
        <f t="shared" si="1941"/>
        <v>0</v>
      </c>
      <c r="U1203" s="5">
        <f t="shared" si="1941"/>
        <v>-1544057.01</v>
      </c>
      <c r="V1203" s="5">
        <f t="shared" si="1941"/>
        <v>0</v>
      </c>
      <c r="W1203" s="5">
        <f t="shared" si="1941"/>
        <v>0</v>
      </c>
      <c r="X1203" s="5">
        <f t="shared" si="1941"/>
        <v>0</v>
      </c>
      <c r="Y1203" s="5">
        <f t="shared" si="1941"/>
        <v>0</v>
      </c>
      <c r="Z1203" s="5">
        <f t="shared" si="1941"/>
        <v>0</v>
      </c>
      <c r="AA1203" s="5">
        <f t="shared" si="1941"/>
        <v>0</v>
      </c>
      <c r="AB1203" s="5">
        <f t="shared" si="1941"/>
        <v>0</v>
      </c>
      <c r="AC1203" s="56"/>
      <c r="AD1203" s="23"/>
    </row>
    <row r="1204" spans="1:30" s="14" customFormat="1">
      <c r="A1204" s="78" t="s">
        <v>586</v>
      </c>
      <c r="B1204" s="26">
        <v>34304.184352918826</v>
      </c>
      <c r="C1204" s="134">
        <f t="shared" si="1861"/>
        <v>2858.68</v>
      </c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>
        <v>1</v>
      </c>
      <c r="S1204" s="35"/>
      <c r="T1204" s="35"/>
      <c r="U1204" s="35"/>
      <c r="V1204" s="35"/>
      <c r="W1204" s="35"/>
      <c r="X1204" s="35"/>
      <c r="Y1204" s="35"/>
      <c r="Z1204" s="4"/>
      <c r="AA1204" s="4"/>
      <c r="AB1204" s="4"/>
      <c r="AC1204" s="56"/>
      <c r="AD1204" s="23"/>
    </row>
    <row r="1205" spans="1:30" s="14" customFormat="1">
      <c r="A1205" s="79"/>
      <c r="B1205" s="54"/>
      <c r="C1205" s="134"/>
      <c r="D1205" s="5">
        <f>$C1204*D1204</f>
        <v>0</v>
      </c>
      <c r="E1205" s="5">
        <f t="shared" ref="E1205:T1211" si="1942">$C1204*E1204</f>
        <v>0</v>
      </c>
      <c r="F1205" s="5">
        <f t="shared" ref="F1205:AB1205" si="1943">$C1204*F1204</f>
        <v>0</v>
      </c>
      <c r="G1205" s="5">
        <f t="shared" si="1943"/>
        <v>0</v>
      </c>
      <c r="H1205" s="5">
        <f t="shared" si="1943"/>
        <v>0</v>
      </c>
      <c r="I1205" s="5">
        <f t="shared" si="1943"/>
        <v>0</v>
      </c>
      <c r="J1205" s="5">
        <f t="shared" si="1943"/>
        <v>0</v>
      </c>
      <c r="K1205" s="5">
        <f t="shared" si="1943"/>
        <v>0</v>
      </c>
      <c r="L1205" s="5">
        <f t="shared" si="1943"/>
        <v>0</v>
      </c>
      <c r="M1205" s="5">
        <f t="shared" si="1943"/>
        <v>0</v>
      </c>
      <c r="N1205" s="5">
        <f t="shared" si="1943"/>
        <v>0</v>
      </c>
      <c r="O1205" s="5">
        <f t="shared" si="1943"/>
        <v>0</v>
      </c>
      <c r="P1205" s="5">
        <f t="shared" si="1943"/>
        <v>0</v>
      </c>
      <c r="Q1205" s="5">
        <f t="shared" si="1943"/>
        <v>0</v>
      </c>
      <c r="R1205" s="5">
        <f t="shared" si="1943"/>
        <v>2858.68</v>
      </c>
      <c r="S1205" s="5">
        <f t="shared" si="1943"/>
        <v>0</v>
      </c>
      <c r="T1205" s="5">
        <f t="shared" si="1943"/>
        <v>0</v>
      </c>
      <c r="U1205" s="5">
        <f t="shared" si="1943"/>
        <v>0</v>
      </c>
      <c r="V1205" s="5">
        <f t="shared" si="1943"/>
        <v>0</v>
      </c>
      <c r="W1205" s="5">
        <f t="shared" si="1943"/>
        <v>0</v>
      </c>
      <c r="X1205" s="5">
        <f t="shared" si="1943"/>
        <v>0</v>
      </c>
      <c r="Y1205" s="5">
        <f t="shared" si="1943"/>
        <v>0</v>
      </c>
      <c r="Z1205" s="5">
        <f t="shared" si="1943"/>
        <v>0</v>
      </c>
      <c r="AA1205" s="5">
        <f t="shared" si="1943"/>
        <v>0</v>
      </c>
      <c r="AB1205" s="5">
        <f t="shared" si="1943"/>
        <v>0</v>
      </c>
      <c r="AC1205" s="56"/>
      <c r="AD1205" s="23"/>
    </row>
    <row r="1206" spans="1:30" s="14" customFormat="1">
      <c r="A1206" s="78" t="s">
        <v>599</v>
      </c>
      <c r="B1206" s="26">
        <v>23705352.266572636</v>
      </c>
      <c r="C1206" s="134">
        <f t="shared" si="1861"/>
        <v>1975446.02</v>
      </c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>
        <v>1</v>
      </c>
      <c r="S1206" s="35"/>
      <c r="T1206" s="35"/>
      <c r="U1206" s="35"/>
      <c r="V1206" s="35"/>
      <c r="W1206" s="35"/>
      <c r="X1206" s="35"/>
      <c r="Y1206" s="35"/>
      <c r="Z1206" s="4"/>
      <c r="AA1206" s="4"/>
      <c r="AB1206" s="4"/>
      <c r="AC1206" s="56"/>
      <c r="AD1206" s="23"/>
    </row>
    <row r="1207" spans="1:30" s="14" customFormat="1">
      <c r="A1207" s="79"/>
      <c r="B1207" s="54"/>
      <c r="C1207" s="134"/>
      <c r="D1207" s="5">
        <f>$C1206*D1206</f>
        <v>0</v>
      </c>
      <c r="E1207" s="5">
        <f t="shared" ref="E1207:AB1207" si="1944">$C1206*E1206</f>
        <v>0</v>
      </c>
      <c r="F1207" s="5">
        <f t="shared" si="1944"/>
        <v>0</v>
      </c>
      <c r="G1207" s="5">
        <f t="shared" si="1944"/>
        <v>0</v>
      </c>
      <c r="H1207" s="5">
        <f t="shared" si="1944"/>
        <v>0</v>
      </c>
      <c r="I1207" s="5">
        <f t="shared" si="1944"/>
        <v>0</v>
      </c>
      <c r="J1207" s="5">
        <f t="shared" si="1944"/>
        <v>0</v>
      </c>
      <c r="K1207" s="5">
        <f t="shared" si="1944"/>
        <v>0</v>
      </c>
      <c r="L1207" s="5">
        <f t="shared" si="1944"/>
        <v>0</v>
      </c>
      <c r="M1207" s="5">
        <f t="shared" si="1944"/>
        <v>0</v>
      </c>
      <c r="N1207" s="5">
        <f t="shared" si="1944"/>
        <v>0</v>
      </c>
      <c r="O1207" s="5">
        <f t="shared" si="1944"/>
        <v>0</v>
      </c>
      <c r="P1207" s="5">
        <f t="shared" si="1944"/>
        <v>0</v>
      </c>
      <c r="Q1207" s="5">
        <f t="shared" si="1944"/>
        <v>0</v>
      </c>
      <c r="R1207" s="5">
        <f t="shared" si="1944"/>
        <v>1975446.02</v>
      </c>
      <c r="S1207" s="5">
        <f t="shared" si="1944"/>
        <v>0</v>
      </c>
      <c r="T1207" s="5">
        <f t="shared" si="1944"/>
        <v>0</v>
      </c>
      <c r="U1207" s="5">
        <f t="shared" si="1944"/>
        <v>0</v>
      </c>
      <c r="V1207" s="5">
        <f t="shared" si="1944"/>
        <v>0</v>
      </c>
      <c r="W1207" s="5">
        <f t="shared" si="1944"/>
        <v>0</v>
      </c>
      <c r="X1207" s="5">
        <f t="shared" si="1944"/>
        <v>0</v>
      </c>
      <c r="Y1207" s="5">
        <f t="shared" si="1944"/>
        <v>0</v>
      </c>
      <c r="Z1207" s="5">
        <f t="shared" si="1944"/>
        <v>0</v>
      </c>
      <c r="AA1207" s="5">
        <f t="shared" si="1944"/>
        <v>0</v>
      </c>
      <c r="AB1207" s="5">
        <f t="shared" si="1944"/>
        <v>0</v>
      </c>
      <c r="AC1207" s="56"/>
      <c r="AD1207" s="23"/>
    </row>
    <row r="1208" spans="1:30" s="14" customFormat="1">
      <c r="A1208" s="78" t="s">
        <v>597</v>
      </c>
      <c r="B1208" s="26">
        <v>1790562.2767259381</v>
      </c>
      <c r="C1208" s="134">
        <f t="shared" si="1861"/>
        <v>149213.51999999999</v>
      </c>
      <c r="D1208" s="35"/>
      <c r="E1208" s="35">
        <v>0.16600000000000001</v>
      </c>
      <c r="F1208" s="35">
        <v>8.09E-2</v>
      </c>
      <c r="G1208" s="35"/>
      <c r="H1208" s="35">
        <v>2.7400000000000001E-2</v>
      </c>
      <c r="I1208" s="35"/>
      <c r="J1208" s="35">
        <v>0.02</v>
      </c>
      <c r="K1208" s="35">
        <v>3.5000000000000001E-3</v>
      </c>
      <c r="L1208" s="35">
        <v>1.3100000000000001E-2</v>
      </c>
      <c r="M1208" s="35"/>
      <c r="N1208" s="35">
        <v>0.52769999999999995</v>
      </c>
      <c r="O1208" s="35">
        <v>1.54E-2</v>
      </c>
      <c r="P1208" s="35"/>
      <c r="Q1208" s="35"/>
      <c r="R1208" s="35"/>
      <c r="S1208" s="35"/>
      <c r="T1208" s="35"/>
      <c r="U1208" s="35"/>
      <c r="V1208" s="35">
        <v>0.1454</v>
      </c>
      <c r="W1208" s="35"/>
      <c r="X1208" s="35"/>
      <c r="Y1208" s="35"/>
      <c r="Z1208" s="4"/>
      <c r="AA1208" s="4">
        <v>5.9999999999999995E-4</v>
      </c>
      <c r="AB1208" s="4"/>
      <c r="AC1208" s="56"/>
      <c r="AD1208" s="23"/>
    </row>
    <row r="1209" spans="1:30" s="14" customFormat="1">
      <c r="A1209" s="79"/>
      <c r="B1209" s="54"/>
      <c r="C1209" s="134"/>
      <c r="D1209" s="5">
        <f>$C1208*D1208</f>
        <v>0</v>
      </c>
      <c r="E1209" s="5">
        <f t="shared" ref="E1209:AB1209" si="1945">$C1208*E1208</f>
        <v>24769.444319999999</v>
      </c>
      <c r="F1209" s="5">
        <f t="shared" si="1945"/>
        <v>12071.373767999999</v>
      </c>
      <c r="G1209" s="5">
        <f t="shared" si="1945"/>
        <v>0</v>
      </c>
      <c r="H1209" s="5">
        <f t="shared" si="1945"/>
        <v>4088.4504479999996</v>
      </c>
      <c r="I1209" s="5">
        <f t="shared" si="1945"/>
        <v>0</v>
      </c>
      <c r="J1209" s="5">
        <f t="shared" si="1945"/>
        <v>2984.2703999999999</v>
      </c>
      <c r="K1209" s="5">
        <f t="shared" si="1945"/>
        <v>522.24731999999995</v>
      </c>
      <c r="L1209" s="5">
        <f t="shared" si="1945"/>
        <v>1954.6971119999998</v>
      </c>
      <c r="M1209" s="5">
        <f t="shared" si="1945"/>
        <v>0</v>
      </c>
      <c r="N1209" s="5">
        <f t="shared" si="1945"/>
        <v>78739.974503999983</v>
      </c>
      <c r="O1209" s="5">
        <f t="shared" si="1945"/>
        <v>2297.8882079999998</v>
      </c>
      <c r="P1209" s="5">
        <f t="shared" si="1945"/>
        <v>0</v>
      </c>
      <c r="Q1209" s="5">
        <f t="shared" si="1945"/>
        <v>0</v>
      </c>
      <c r="R1209" s="5">
        <f t="shared" si="1945"/>
        <v>0</v>
      </c>
      <c r="S1209" s="5">
        <f t="shared" si="1945"/>
        <v>0</v>
      </c>
      <c r="T1209" s="5">
        <f t="shared" si="1945"/>
        <v>0</v>
      </c>
      <c r="U1209" s="5">
        <f t="shared" si="1945"/>
        <v>0</v>
      </c>
      <c r="V1209" s="5">
        <f t="shared" si="1945"/>
        <v>21695.645807999997</v>
      </c>
      <c r="W1209" s="5">
        <f t="shared" si="1945"/>
        <v>0</v>
      </c>
      <c r="X1209" s="5">
        <f t="shared" si="1945"/>
        <v>0</v>
      </c>
      <c r="Y1209" s="5">
        <f t="shared" si="1945"/>
        <v>0</v>
      </c>
      <c r="Z1209" s="5">
        <f t="shared" si="1945"/>
        <v>0</v>
      </c>
      <c r="AA1209" s="5">
        <f t="shared" si="1945"/>
        <v>89.528111999999979</v>
      </c>
      <c r="AB1209" s="5">
        <f t="shared" si="1945"/>
        <v>0</v>
      </c>
      <c r="AC1209" s="56"/>
      <c r="AD1209" s="23"/>
    </row>
    <row r="1210" spans="1:30" s="14" customFormat="1">
      <c r="A1210" s="78" t="s">
        <v>598</v>
      </c>
      <c r="B1210" s="26">
        <v>0</v>
      </c>
      <c r="C1210" s="134">
        <f t="shared" si="1861"/>
        <v>0</v>
      </c>
      <c r="D1210" s="35"/>
      <c r="E1210" s="35">
        <v>6.4600000000000005E-2</v>
      </c>
      <c r="F1210" s="35">
        <v>8.7400000000000005E-2</v>
      </c>
      <c r="G1210" s="35"/>
      <c r="H1210" s="35">
        <v>0.19739999999999999</v>
      </c>
      <c r="I1210" s="35">
        <v>2.1600000000000001E-2</v>
      </c>
      <c r="J1210" s="35">
        <v>5.8999999999999999E-3</v>
      </c>
      <c r="K1210" s="35">
        <v>1.0200000000000001E-2</v>
      </c>
      <c r="L1210" s="35">
        <v>1E-4</v>
      </c>
      <c r="M1210" s="35"/>
      <c r="N1210" s="35">
        <v>0.39950000000000002</v>
      </c>
      <c r="O1210" s="35">
        <v>4.4999999999999997E-3</v>
      </c>
      <c r="P1210" s="35"/>
      <c r="Q1210" s="35"/>
      <c r="R1210" s="35"/>
      <c r="S1210" s="35"/>
      <c r="T1210" s="35"/>
      <c r="U1210" s="35"/>
      <c r="V1210" s="35">
        <v>0.20880000000000001</v>
      </c>
      <c r="W1210" s="35"/>
      <c r="X1210" s="35"/>
      <c r="Y1210" s="35"/>
      <c r="Z1210" s="4"/>
      <c r="AA1210" s="4"/>
      <c r="AB1210" s="4"/>
      <c r="AC1210" s="56"/>
      <c r="AD1210" s="23"/>
    </row>
    <row r="1211" spans="1:30" s="14" customFormat="1">
      <c r="A1211" s="79"/>
      <c r="B1211" s="54"/>
      <c r="C1211" s="132"/>
      <c r="D1211" s="5">
        <f>$C1210*D1210</f>
        <v>0</v>
      </c>
      <c r="E1211" s="5">
        <f t="shared" si="1942"/>
        <v>0</v>
      </c>
      <c r="F1211" s="5">
        <f t="shared" si="1942"/>
        <v>0</v>
      </c>
      <c r="G1211" s="5">
        <f t="shared" si="1942"/>
        <v>0</v>
      </c>
      <c r="H1211" s="5">
        <f t="shared" si="1942"/>
        <v>0</v>
      </c>
      <c r="I1211" s="5">
        <f t="shared" si="1942"/>
        <v>0</v>
      </c>
      <c r="J1211" s="5">
        <f t="shared" si="1942"/>
        <v>0</v>
      </c>
      <c r="K1211" s="5">
        <f t="shared" si="1942"/>
        <v>0</v>
      </c>
      <c r="L1211" s="5">
        <f t="shared" si="1942"/>
        <v>0</v>
      </c>
      <c r="M1211" s="5">
        <f t="shared" si="1942"/>
        <v>0</v>
      </c>
      <c r="N1211" s="5">
        <f t="shared" si="1942"/>
        <v>0</v>
      </c>
      <c r="O1211" s="5">
        <f t="shared" si="1942"/>
        <v>0</v>
      </c>
      <c r="P1211" s="5">
        <f t="shared" si="1942"/>
        <v>0</v>
      </c>
      <c r="Q1211" s="5">
        <f t="shared" si="1942"/>
        <v>0</v>
      </c>
      <c r="R1211" s="5">
        <f t="shared" si="1942"/>
        <v>0</v>
      </c>
      <c r="S1211" s="5">
        <f t="shared" si="1942"/>
        <v>0</v>
      </c>
      <c r="T1211" s="5">
        <f t="shared" si="1942"/>
        <v>0</v>
      </c>
      <c r="U1211" s="5">
        <f t="shared" ref="U1211:AB1211" si="1946">$C1210*U1210</f>
        <v>0</v>
      </c>
      <c r="V1211" s="5">
        <f t="shared" si="1946"/>
        <v>0</v>
      </c>
      <c r="W1211" s="5">
        <f t="shared" si="1946"/>
        <v>0</v>
      </c>
      <c r="X1211" s="5">
        <f t="shared" si="1946"/>
        <v>0</v>
      </c>
      <c r="Y1211" s="5">
        <f t="shared" si="1946"/>
        <v>0</v>
      </c>
      <c r="Z1211" s="5">
        <f t="shared" si="1946"/>
        <v>0</v>
      </c>
      <c r="AA1211" s="5">
        <f t="shared" si="1946"/>
        <v>0</v>
      </c>
      <c r="AB1211" s="5">
        <f t="shared" si="1946"/>
        <v>0</v>
      </c>
      <c r="AC1211" s="56"/>
      <c r="AD1211" s="23"/>
    </row>
    <row r="1212" spans="1:30" s="14" customFormat="1">
      <c r="A1212" s="45" t="s">
        <v>50</v>
      </c>
      <c r="B1212" s="30">
        <f>SUM(B1152:B1210)</f>
        <v>38610663.962049432</v>
      </c>
      <c r="C1212" s="46">
        <f>SUM(C1152:C1210)</f>
        <v>3217555.3399999994</v>
      </c>
      <c r="D1212" s="46">
        <f>D1153+D1155+D1157+D1159+D1161+D1163+D1165+D1167+D1169+D1171+D1173+D1175+D1177+D1179+D1181+D1183+D1185+D1187+D1189+D1191+D1193+D1195+D1197+D1199+D1201+D1203+D1205+D1207+D1209+D1211</f>
        <v>20333.609815000003</v>
      </c>
      <c r="E1212" s="46">
        <f>E1153+E1155+E1157+E1159+E1161+E1163+E1165+E1167+E1169+E1171+E1173+E1175+E1177+E1179+E1181+E1183+E1185+E1187+E1189+E1191+E1193+E1195+E1197+E1199+E1201+E1203+E1205+E1207+E1209+E1211</f>
        <v>42690.466941999999</v>
      </c>
      <c r="F1212" s="46">
        <f t="shared" ref="F1212:AB1212" si="1947">F1153+F1155+F1157+F1159+F1161+F1163+F1165+F1167+F1169+F1171+F1173+F1175+F1177+F1179+F1181+F1183+F1185+F1187+F1189+F1191+F1193+F1195+F1197+F1199+F1201+F1203+F1205+F1207+F1209+F1211</f>
        <v>694412.84521900024</v>
      </c>
      <c r="G1212" s="46">
        <f t="shared" si="1947"/>
        <v>4291.6174879999999</v>
      </c>
      <c r="H1212" s="46">
        <f t="shared" si="1947"/>
        <v>33837.880514000004</v>
      </c>
      <c r="I1212" s="46">
        <f t="shared" si="1947"/>
        <v>6086.3021239999998</v>
      </c>
      <c r="J1212" s="46">
        <f t="shared" si="1947"/>
        <v>5158.6738089999999</v>
      </c>
      <c r="K1212" s="46">
        <f t="shared" si="1947"/>
        <v>4052.759818</v>
      </c>
      <c r="L1212" s="46">
        <f t="shared" si="1947"/>
        <v>3556.9057389999998</v>
      </c>
      <c r="M1212" s="46">
        <f t="shared" si="1947"/>
        <v>27080.316263999997</v>
      </c>
      <c r="N1212" s="46">
        <f t="shared" si="1947"/>
        <v>138325.69009299998</v>
      </c>
      <c r="O1212" s="46">
        <f t="shared" si="1947"/>
        <v>3994.8747949999997</v>
      </c>
      <c r="P1212" s="46">
        <f t="shared" si="1947"/>
        <v>9197.998896000001</v>
      </c>
      <c r="Q1212" s="46">
        <f t="shared" si="1947"/>
        <v>232478.50967</v>
      </c>
      <c r="R1212" s="46">
        <f t="shared" si="1947"/>
        <v>2118350.5217929999</v>
      </c>
      <c r="S1212" s="46">
        <f t="shared" si="1947"/>
        <v>22171.024222</v>
      </c>
      <c r="T1212" s="46">
        <f t="shared" si="1947"/>
        <v>56517.801771999992</v>
      </c>
      <c r="U1212" s="46">
        <f t="shared" si="1947"/>
        <v>-723144.00408099999</v>
      </c>
      <c r="V1212" s="46">
        <f t="shared" si="1947"/>
        <v>45314.186883000002</v>
      </c>
      <c r="W1212" s="46">
        <f t="shared" si="1947"/>
        <v>102567.62920600001</v>
      </c>
      <c r="X1212" s="46">
        <f t="shared" si="1947"/>
        <v>346473.10912000004</v>
      </c>
      <c r="Y1212" s="46">
        <f t="shared" si="1947"/>
        <v>12835.049644000001</v>
      </c>
      <c r="Z1212" s="46">
        <f t="shared" si="1947"/>
        <v>10851.875167000002</v>
      </c>
      <c r="AA1212" s="46">
        <f t="shared" si="1947"/>
        <v>119.69508799999997</v>
      </c>
      <c r="AB1212" s="46">
        <f t="shared" si="1947"/>
        <v>0</v>
      </c>
      <c r="AC1212" s="56"/>
      <c r="AD1212" s="23"/>
    </row>
    <row r="1213" spans="1:30" s="14" customFormat="1">
      <c r="A1213" s="13"/>
      <c r="B1213" s="6"/>
      <c r="C1213" s="143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56"/>
      <c r="AD1213" s="23"/>
    </row>
    <row r="1214" spans="1:30" s="14" customFormat="1">
      <c r="A1214" s="13"/>
      <c r="B1214" s="6"/>
      <c r="C1214" s="143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56"/>
      <c r="AD1214" s="23"/>
    </row>
    <row r="1215" spans="1:30" s="14" customFormat="1" ht="13.5" thickBot="1">
      <c r="A1215" s="66" t="s">
        <v>337</v>
      </c>
      <c r="B1215" s="65"/>
      <c r="C1215" s="157"/>
      <c r="D1215" s="65"/>
      <c r="E1215" s="65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56"/>
      <c r="AD1215" s="23"/>
    </row>
    <row r="1216" spans="1:30" s="14" customFormat="1" ht="13.5" thickBot="1">
      <c r="A1216" s="93" t="s">
        <v>1</v>
      </c>
      <c r="B1216" s="94" t="s">
        <v>2</v>
      </c>
      <c r="C1216" s="129" t="s">
        <v>3</v>
      </c>
      <c r="D1216" s="219" t="s">
        <v>4</v>
      </c>
      <c r="E1216" s="220"/>
      <c r="F1216" s="220"/>
      <c r="G1216" s="220"/>
      <c r="H1216" s="220"/>
      <c r="I1216" s="220"/>
      <c r="J1216" s="220"/>
      <c r="K1216" s="220"/>
      <c r="L1216" s="220"/>
      <c r="M1216" s="220"/>
      <c r="N1216" s="220"/>
      <c r="O1216" s="220"/>
      <c r="P1216" s="220"/>
      <c r="Q1216" s="220"/>
      <c r="R1216" s="220"/>
      <c r="S1216" s="220"/>
      <c r="T1216" s="220"/>
      <c r="U1216" s="220"/>
      <c r="V1216" s="220"/>
      <c r="W1216" s="220"/>
      <c r="X1216" s="220"/>
      <c r="Y1216" s="220"/>
      <c r="Z1216" s="103"/>
      <c r="AA1216" s="103"/>
      <c r="AB1216" s="103"/>
      <c r="AC1216" s="56"/>
      <c r="AD1216" s="23"/>
    </row>
    <row r="1217" spans="1:30" s="14" customFormat="1">
      <c r="A1217" s="95" t="s">
        <v>5</v>
      </c>
      <c r="B1217" s="96" t="s">
        <v>6</v>
      </c>
      <c r="C1217" s="130" t="s">
        <v>6</v>
      </c>
      <c r="D1217" s="97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9"/>
      <c r="Z1217" s="96" t="s">
        <v>7</v>
      </c>
      <c r="AA1217" s="96"/>
      <c r="AB1217" s="96"/>
      <c r="AC1217" s="56"/>
      <c r="AD1217" s="23"/>
    </row>
    <row r="1218" spans="1:30" s="14" customFormat="1">
      <c r="A1218" s="95" t="s">
        <v>8</v>
      </c>
      <c r="B1218" s="96" t="s">
        <v>9</v>
      </c>
      <c r="C1218" s="130" t="s">
        <v>9</v>
      </c>
      <c r="D1218" s="100" t="s">
        <v>10</v>
      </c>
      <c r="E1218" s="96" t="s">
        <v>11</v>
      </c>
      <c r="F1218" s="96" t="s">
        <v>12</v>
      </c>
      <c r="G1218" s="96" t="s">
        <v>13</v>
      </c>
      <c r="H1218" s="96" t="s">
        <v>14</v>
      </c>
      <c r="I1218" s="96" t="s">
        <v>15</v>
      </c>
      <c r="J1218" s="96" t="s">
        <v>16</v>
      </c>
      <c r="K1218" s="96" t="s">
        <v>17</v>
      </c>
      <c r="L1218" s="96" t="s">
        <v>18</v>
      </c>
      <c r="M1218" s="96" t="s">
        <v>19</v>
      </c>
      <c r="N1218" s="96" t="s">
        <v>20</v>
      </c>
      <c r="O1218" s="96" t="s">
        <v>169</v>
      </c>
      <c r="P1218" s="96" t="s">
        <v>21</v>
      </c>
      <c r="Q1218" s="96" t="s">
        <v>22</v>
      </c>
      <c r="R1218" s="96" t="s">
        <v>23</v>
      </c>
      <c r="S1218" s="96" t="s">
        <v>24</v>
      </c>
      <c r="T1218" s="96" t="s">
        <v>25</v>
      </c>
      <c r="U1218" s="96" t="s">
        <v>26</v>
      </c>
      <c r="V1218" s="96" t="s">
        <v>27</v>
      </c>
      <c r="W1218" s="96" t="s">
        <v>28</v>
      </c>
      <c r="X1218" s="96" t="s">
        <v>29</v>
      </c>
      <c r="Y1218" s="96" t="s">
        <v>30</v>
      </c>
      <c r="Z1218" s="96" t="s">
        <v>31</v>
      </c>
      <c r="AA1218" s="96" t="s">
        <v>484</v>
      </c>
      <c r="AB1218" s="96" t="s">
        <v>467</v>
      </c>
      <c r="AC1218" s="56"/>
      <c r="AD1218" s="23"/>
    </row>
    <row r="1219" spans="1:30" s="14" customFormat="1">
      <c r="A1219" s="95"/>
      <c r="B1219" s="96"/>
      <c r="C1219" s="130" t="s">
        <v>678</v>
      </c>
      <c r="D1219" s="97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56"/>
      <c r="AD1219" s="23"/>
    </row>
    <row r="1220" spans="1:30" s="14" customFormat="1">
      <c r="A1220" s="78" t="s">
        <v>338</v>
      </c>
      <c r="B1220" s="26">
        <f xml:space="preserve"> 4363805/2</f>
        <v>2181902.5</v>
      </c>
      <c r="C1220" s="134">
        <f>ROUND(B1220/12,2)</f>
        <v>181825.21</v>
      </c>
      <c r="D1220" s="35">
        <v>1.6299999999999999E-2</v>
      </c>
      <c r="E1220" s="35">
        <v>0.14269999999999999</v>
      </c>
      <c r="F1220" s="35">
        <v>5.8900000000000001E-2</v>
      </c>
      <c r="G1220" s="35">
        <v>7.6200000000000004E-2</v>
      </c>
      <c r="H1220" s="35">
        <v>3.9600000000000003E-2</v>
      </c>
      <c r="I1220" s="35">
        <v>0.12470000000000001</v>
      </c>
      <c r="J1220" s="35">
        <v>2.0400000000000001E-2</v>
      </c>
      <c r="K1220" s="35">
        <v>3.1199999999999999E-2</v>
      </c>
      <c r="L1220" s="35">
        <v>1.6199999999999999E-2</v>
      </c>
      <c r="M1220" s="35">
        <v>2.53E-2</v>
      </c>
      <c r="N1220" s="35">
        <v>0.14849999999999999</v>
      </c>
      <c r="O1220" s="35">
        <v>2.2599999999999999E-2</v>
      </c>
      <c r="P1220" s="35">
        <v>0</v>
      </c>
      <c r="Q1220" s="35">
        <v>3.78E-2</v>
      </c>
      <c r="R1220" s="35">
        <v>1.8100000000000002E-2</v>
      </c>
      <c r="S1220" s="35">
        <v>4.1000000000000003E-3</v>
      </c>
      <c r="T1220" s="35">
        <v>5.04E-2</v>
      </c>
      <c r="U1220" s="35">
        <v>1.7500000000000002E-2</v>
      </c>
      <c r="V1220" s="35">
        <v>3.6200000000000003E-2</v>
      </c>
      <c r="W1220" s="35">
        <v>4.8500000000000001E-2</v>
      </c>
      <c r="X1220" s="35">
        <v>6.1600000000000002E-2</v>
      </c>
      <c r="Y1220" s="35">
        <v>2.5000000000000001E-3</v>
      </c>
      <c r="Z1220" s="4">
        <v>0</v>
      </c>
      <c r="AA1220" s="4">
        <v>6.9999999999999999E-4</v>
      </c>
      <c r="AB1220" s="4">
        <v>0</v>
      </c>
      <c r="AC1220" s="56"/>
      <c r="AD1220" s="23"/>
    </row>
    <row r="1221" spans="1:30" s="14" customFormat="1">
      <c r="A1221" s="79"/>
      <c r="B1221" s="27"/>
      <c r="C1221" s="134"/>
      <c r="D1221" s="5">
        <f>$C1220*D1220</f>
        <v>2963.7509229999996</v>
      </c>
      <c r="E1221" s="5">
        <f t="shared" ref="E1221" si="1948">$C1220*E1220</f>
        <v>25946.457466999997</v>
      </c>
      <c r="F1221" s="5">
        <f t="shared" ref="F1221" si="1949">$C1220*F1220</f>
        <v>10709.504869</v>
      </c>
      <c r="G1221" s="5">
        <f t="shared" ref="G1221:AB1221" si="1950">$C1220*G1220</f>
        <v>13855.081002000001</v>
      </c>
      <c r="H1221" s="5">
        <f t="shared" si="1950"/>
        <v>7200.2783159999999</v>
      </c>
      <c r="I1221" s="5">
        <f t="shared" si="1950"/>
        <v>22673.603686999999</v>
      </c>
      <c r="J1221" s="5">
        <f t="shared" si="1950"/>
        <v>3709.2342840000001</v>
      </c>
      <c r="K1221" s="5">
        <f t="shared" si="1950"/>
        <v>5672.9465519999994</v>
      </c>
      <c r="L1221" s="5">
        <f t="shared" si="1950"/>
        <v>2945.5684019999999</v>
      </c>
      <c r="M1221" s="5">
        <f t="shared" si="1950"/>
        <v>4600.1778129999993</v>
      </c>
      <c r="N1221" s="5">
        <f t="shared" si="1950"/>
        <v>27001.043684999997</v>
      </c>
      <c r="O1221" s="5">
        <f t="shared" si="1950"/>
        <v>4109.2497459999995</v>
      </c>
      <c r="P1221" s="5">
        <f t="shared" si="1950"/>
        <v>0</v>
      </c>
      <c r="Q1221" s="5">
        <f t="shared" si="1950"/>
        <v>6872.9929379999994</v>
      </c>
      <c r="R1221" s="5">
        <f t="shared" si="1950"/>
        <v>3291.0363010000001</v>
      </c>
      <c r="S1221" s="5">
        <f t="shared" si="1950"/>
        <v>745.48336100000006</v>
      </c>
      <c r="T1221" s="5">
        <f t="shared" si="1950"/>
        <v>9163.9905839999992</v>
      </c>
      <c r="U1221" s="5">
        <f t="shared" si="1950"/>
        <v>3181.9411750000004</v>
      </c>
      <c r="V1221" s="5">
        <f t="shared" si="1950"/>
        <v>6582.0726020000002</v>
      </c>
      <c r="W1221" s="5">
        <f t="shared" si="1950"/>
        <v>8818.5226849999999</v>
      </c>
      <c r="X1221" s="5">
        <f t="shared" si="1950"/>
        <v>11200.432935999999</v>
      </c>
      <c r="Y1221" s="5">
        <f t="shared" si="1950"/>
        <v>454.56302499999998</v>
      </c>
      <c r="Z1221" s="5">
        <f t="shared" si="1950"/>
        <v>0</v>
      </c>
      <c r="AA1221" s="5">
        <f t="shared" si="1950"/>
        <v>127.27764699999999</v>
      </c>
      <c r="AB1221" s="5">
        <f t="shared" si="1950"/>
        <v>0</v>
      </c>
      <c r="AC1221" s="56"/>
      <c r="AD1221" s="23"/>
    </row>
    <row r="1222" spans="1:30" s="14" customFormat="1">
      <c r="A1222" s="78" t="s">
        <v>455</v>
      </c>
      <c r="B1222" s="26">
        <f xml:space="preserve"> 4363805/2</f>
        <v>2181902.5</v>
      </c>
      <c r="C1222" s="134">
        <f t="shared" ref="C1222:C1280" si="1951">ROUND(B1222/12,2)</f>
        <v>181825.21</v>
      </c>
      <c r="D1222" s="4">
        <v>9.0899999999999995E-2</v>
      </c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>
        <v>0.90910000000000002</v>
      </c>
      <c r="U1222" s="4"/>
      <c r="V1222" s="4"/>
      <c r="W1222" s="4"/>
      <c r="X1222" s="4"/>
      <c r="Y1222" s="4"/>
      <c r="Z1222" s="4"/>
      <c r="AA1222" s="4"/>
      <c r="AB1222" s="4"/>
      <c r="AC1222" s="56"/>
      <c r="AD1222" s="23"/>
    </row>
    <row r="1223" spans="1:30" s="14" customFormat="1">
      <c r="A1223" s="79"/>
      <c r="B1223" s="177"/>
      <c r="C1223" s="134"/>
      <c r="D1223" s="5">
        <f t="shared" ref="D1223" si="1952">$C1222*D1222</f>
        <v>16527.911588999999</v>
      </c>
      <c r="E1223" s="5">
        <f t="shared" ref="E1223" si="1953">$C1222*E1222</f>
        <v>0</v>
      </c>
      <c r="F1223" s="5">
        <f t="shared" ref="F1223:O1223" si="1954">$C1222*F1222</f>
        <v>0</v>
      </c>
      <c r="G1223" s="5">
        <f t="shared" si="1954"/>
        <v>0</v>
      </c>
      <c r="H1223" s="5">
        <f t="shared" si="1954"/>
        <v>0</v>
      </c>
      <c r="I1223" s="5">
        <f t="shared" si="1954"/>
        <v>0</v>
      </c>
      <c r="J1223" s="5">
        <f t="shared" si="1954"/>
        <v>0</v>
      </c>
      <c r="K1223" s="5">
        <f t="shared" si="1954"/>
        <v>0</v>
      </c>
      <c r="L1223" s="5">
        <f t="shared" si="1954"/>
        <v>0</v>
      </c>
      <c r="M1223" s="5">
        <f t="shared" si="1954"/>
        <v>0</v>
      </c>
      <c r="N1223" s="5">
        <f t="shared" si="1954"/>
        <v>0</v>
      </c>
      <c r="O1223" s="5">
        <f t="shared" si="1954"/>
        <v>0</v>
      </c>
      <c r="P1223" s="5">
        <f t="shared" ref="P1223" si="1955">$C1222*P1222</f>
        <v>0</v>
      </c>
      <c r="Q1223" s="5">
        <f t="shared" ref="Q1223" si="1956">$C1222*Q1222</f>
        <v>0</v>
      </c>
      <c r="R1223" s="5">
        <f t="shared" ref="R1223:AB1223" si="1957">$C1222*R1222</f>
        <v>0</v>
      </c>
      <c r="S1223" s="5">
        <f t="shared" si="1957"/>
        <v>0</v>
      </c>
      <c r="T1223" s="5">
        <f t="shared" si="1957"/>
        <v>165297.298411</v>
      </c>
      <c r="U1223" s="5">
        <f t="shared" si="1957"/>
        <v>0</v>
      </c>
      <c r="V1223" s="5">
        <f t="shared" si="1957"/>
        <v>0</v>
      </c>
      <c r="W1223" s="5">
        <f t="shared" si="1957"/>
        <v>0</v>
      </c>
      <c r="X1223" s="5">
        <f t="shared" si="1957"/>
        <v>0</v>
      </c>
      <c r="Y1223" s="5">
        <f t="shared" si="1957"/>
        <v>0</v>
      </c>
      <c r="Z1223" s="5">
        <f t="shared" si="1957"/>
        <v>0</v>
      </c>
      <c r="AA1223" s="5">
        <f t="shared" si="1957"/>
        <v>0</v>
      </c>
      <c r="AB1223" s="5">
        <f t="shared" si="1957"/>
        <v>0</v>
      </c>
      <c r="AC1223" s="56"/>
      <c r="AD1223" s="23"/>
    </row>
    <row r="1224" spans="1:30" s="14" customFormat="1">
      <c r="A1224" s="140" t="s">
        <v>339</v>
      </c>
      <c r="B1224" s="26">
        <v>2010557</v>
      </c>
      <c r="C1224" s="134">
        <f t="shared" si="1951"/>
        <v>167546.42000000001</v>
      </c>
      <c r="D1224" s="7">
        <v>8.2500000000000004E-2</v>
      </c>
      <c r="E1224" s="34"/>
      <c r="F1224" s="4"/>
      <c r="G1224" s="4"/>
      <c r="H1224" s="7"/>
      <c r="I1224" s="7"/>
      <c r="J1224" s="7"/>
      <c r="K1224" s="7"/>
      <c r="L1224" s="4"/>
      <c r="M1224" s="7">
        <v>9.5600000000000004E-2</v>
      </c>
      <c r="N1224" s="7"/>
      <c r="O1224" s="7"/>
      <c r="P1224" s="7"/>
      <c r="Q1224" s="7"/>
      <c r="R1224" s="7"/>
      <c r="S1224" s="7"/>
      <c r="T1224" s="7">
        <v>0.82189999999999996</v>
      </c>
      <c r="U1224" s="7"/>
      <c r="V1224" s="7"/>
      <c r="W1224" s="7"/>
      <c r="X1224" s="7"/>
      <c r="Y1224" s="7"/>
      <c r="Z1224" s="7"/>
      <c r="AA1224" s="7"/>
      <c r="AB1224" s="7"/>
      <c r="AC1224" s="56"/>
      <c r="AD1224" s="23"/>
    </row>
    <row r="1225" spans="1:30" s="14" customFormat="1">
      <c r="A1225" s="47"/>
      <c r="B1225" s="21"/>
      <c r="C1225" s="134"/>
      <c r="D1225" s="27">
        <f>$C1224*D1224</f>
        <v>13822.579650000001</v>
      </c>
      <c r="E1225" s="27">
        <f t="shared" ref="E1225" si="1958">$C1224*E1224</f>
        <v>0</v>
      </c>
      <c r="F1225" s="27">
        <f t="shared" ref="F1225" si="1959">$C1224*F1224</f>
        <v>0</v>
      </c>
      <c r="G1225" s="27">
        <f t="shared" ref="G1225:AB1225" si="1960">$C1224*G1224</f>
        <v>0</v>
      </c>
      <c r="H1225" s="27">
        <f t="shared" si="1960"/>
        <v>0</v>
      </c>
      <c r="I1225" s="27">
        <f t="shared" si="1960"/>
        <v>0</v>
      </c>
      <c r="J1225" s="27">
        <f t="shared" si="1960"/>
        <v>0</v>
      </c>
      <c r="K1225" s="27">
        <f t="shared" si="1960"/>
        <v>0</v>
      </c>
      <c r="L1225" s="27">
        <f t="shared" si="1960"/>
        <v>0</v>
      </c>
      <c r="M1225" s="27">
        <f t="shared" si="1960"/>
        <v>16017.437752000002</v>
      </c>
      <c r="N1225" s="27">
        <f t="shared" si="1960"/>
        <v>0</v>
      </c>
      <c r="O1225" s="27">
        <f t="shared" si="1960"/>
        <v>0</v>
      </c>
      <c r="P1225" s="27">
        <f t="shared" si="1960"/>
        <v>0</v>
      </c>
      <c r="Q1225" s="27">
        <f t="shared" si="1960"/>
        <v>0</v>
      </c>
      <c r="R1225" s="27">
        <f t="shared" si="1960"/>
        <v>0</v>
      </c>
      <c r="S1225" s="27">
        <f t="shared" si="1960"/>
        <v>0</v>
      </c>
      <c r="T1225" s="27">
        <f t="shared" si="1960"/>
        <v>137706.40259800002</v>
      </c>
      <c r="U1225" s="27">
        <f t="shared" si="1960"/>
        <v>0</v>
      </c>
      <c r="V1225" s="27">
        <f t="shared" si="1960"/>
        <v>0</v>
      </c>
      <c r="W1225" s="27">
        <f t="shared" si="1960"/>
        <v>0</v>
      </c>
      <c r="X1225" s="27">
        <f t="shared" si="1960"/>
        <v>0</v>
      </c>
      <c r="Y1225" s="27">
        <f t="shared" si="1960"/>
        <v>0</v>
      </c>
      <c r="Z1225" s="27">
        <f t="shared" si="1960"/>
        <v>0</v>
      </c>
      <c r="AA1225" s="27">
        <f t="shared" si="1960"/>
        <v>0</v>
      </c>
      <c r="AB1225" s="27">
        <f t="shared" si="1960"/>
        <v>0</v>
      </c>
      <c r="AC1225" s="56"/>
      <c r="AD1225" s="23"/>
    </row>
    <row r="1226" spans="1:30" s="14" customFormat="1">
      <c r="A1226" s="140" t="s">
        <v>340</v>
      </c>
      <c r="B1226" s="26">
        <v>619069</v>
      </c>
      <c r="C1226" s="134">
        <f t="shared" si="1951"/>
        <v>51589.08</v>
      </c>
      <c r="D1226" s="123"/>
      <c r="E1226" s="34"/>
      <c r="F1226" s="37"/>
      <c r="G1226" s="37"/>
      <c r="H1226" s="123">
        <v>4.5400000000000003E-2</v>
      </c>
      <c r="I1226" s="123"/>
      <c r="J1226" s="123"/>
      <c r="K1226" s="123"/>
      <c r="L1226" s="37">
        <v>2.7000000000000001E-3</v>
      </c>
      <c r="M1226" s="123"/>
      <c r="N1226" s="123"/>
      <c r="O1226" s="123"/>
      <c r="P1226" s="123">
        <v>2.9999999999999997E-4</v>
      </c>
      <c r="Q1226" s="123"/>
      <c r="R1226" s="123">
        <v>1.04E-2</v>
      </c>
      <c r="S1226" s="123"/>
      <c r="T1226" s="123">
        <v>0.88080000000000003</v>
      </c>
      <c r="U1226" s="123"/>
      <c r="V1226" s="123">
        <v>2.7900000000000001E-2</v>
      </c>
      <c r="W1226" s="123">
        <v>3.2500000000000001E-2</v>
      </c>
      <c r="X1226" s="123"/>
      <c r="Y1226" s="123"/>
      <c r="Z1226" s="123"/>
      <c r="AA1226" s="123"/>
      <c r="AB1226" s="123"/>
      <c r="AC1226" s="56"/>
      <c r="AD1226" s="23"/>
    </row>
    <row r="1227" spans="1:30" s="14" customFormat="1">
      <c r="A1227" s="47"/>
      <c r="B1227" s="21"/>
      <c r="C1227" s="134"/>
      <c r="D1227" s="27">
        <f>$C1226*D1226</f>
        <v>0</v>
      </c>
      <c r="E1227" s="27">
        <f t="shared" ref="E1227" si="1961">$C1226*E1226</f>
        <v>0</v>
      </c>
      <c r="F1227" s="27">
        <f t="shared" ref="F1227" si="1962">$C1226*F1226</f>
        <v>0</v>
      </c>
      <c r="G1227" s="27">
        <f t="shared" ref="G1227:AB1227" si="1963">$C1226*G1226</f>
        <v>0</v>
      </c>
      <c r="H1227" s="27">
        <f t="shared" si="1963"/>
        <v>2342.1442320000001</v>
      </c>
      <c r="I1227" s="27">
        <f t="shared" si="1963"/>
        <v>0</v>
      </c>
      <c r="J1227" s="27">
        <f t="shared" si="1963"/>
        <v>0</v>
      </c>
      <c r="K1227" s="27">
        <f t="shared" si="1963"/>
        <v>0</v>
      </c>
      <c r="L1227" s="27">
        <f t="shared" si="1963"/>
        <v>139.29051600000003</v>
      </c>
      <c r="M1227" s="27">
        <f t="shared" si="1963"/>
        <v>0</v>
      </c>
      <c r="N1227" s="27">
        <f t="shared" si="1963"/>
        <v>0</v>
      </c>
      <c r="O1227" s="27">
        <f t="shared" si="1963"/>
        <v>0</v>
      </c>
      <c r="P1227" s="27">
        <f t="shared" si="1963"/>
        <v>15.476723999999999</v>
      </c>
      <c r="Q1227" s="27">
        <f t="shared" si="1963"/>
        <v>0</v>
      </c>
      <c r="R1227" s="27">
        <f t="shared" si="1963"/>
        <v>536.526432</v>
      </c>
      <c r="S1227" s="27">
        <f t="shared" si="1963"/>
        <v>0</v>
      </c>
      <c r="T1227" s="27">
        <f t="shared" si="1963"/>
        <v>45439.661664000007</v>
      </c>
      <c r="U1227" s="27">
        <f t="shared" si="1963"/>
        <v>0</v>
      </c>
      <c r="V1227" s="27">
        <f t="shared" si="1963"/>
        <v>1439.3353320000001</v>
      </c>
      <c r="W1227" s="27">
        <f t="shared" si="1963"/>
        <v>1676.6451000000002</v>
      </c>
      <c r="X1227" s="27">
        <f t="shared" si="1963"/>
        <v>0</v>
      </c>
      <c r="Y1227" s="27">
        <f t="shared" si="1963"/>
        <v>0</v>
      </c>
      <c r="Z1227" s="27">
        <f t="shared" si="1963"/>
        <v>0</v>
      </c>
      <c r="AA1227" s="27">
        <f t="shared" si="1963"/>
        <v>0</v>
      </c>
      <c r="AB1227" s="27">
        <f t="shared" si="1963"/>
        <v>0</v>
      </c>
      <c r="AC1227" s="56"/>
      <c r="AD1227" s="23"/>
    </row>
    <row r="1228" spans="1:30" s="14" customFormat="1">
      <c r="A1228" s="78" t="s">
        <v>341</v>
      </c>
      <c r="B1228" s="26">
        <f xml:space="preserve"> 402189/2</f>
        <v>201094.5</v>
      </c>
      <c r="C1228" s="134">
        <f t="shared" si="1951"/>
        <v>16757.88</v>
      </c>
      <c r="D1228" s="35">
        <v>1.6299999999999999E-2</v>
      </c>
      <c r="E1228" s="35">
        <v>0.14269999999999999</v>
      </c>
      <c r="F1228" s="35">
        <v>5.8900000000000001E-2</v>
      </c>
      <c r="G1228" s="35">
        <v>7.6200000000000004E-2</v>
      </c>
      <c r="H1228" s="35">
        <v>3.9600000000000003E-2</v>
      </c>
      <c r="I1228" s="35">
        <v>0.12470000000000001</v>
      </c>
      <c r="J1228" s="35">
        <v>2.0400000000000001E-2</v>
      </c>
      <c r="K1228" s="35">
        <v>3.1199999999999999E-2</v>
      </c>
      <c r="L1228" s="35">
        <v>1.6199999999999999E-2</v>
      </c>
      <c r="M1228" s="35">
        <v>2.53E-2</v>
      </c>
      <c r="N1228" s="35">
        <v>0.14849999999999999</v>
      </c>
      <c r="O1228" s="35">
        <v>2.2599999999999999E-2</v>
      </c>
      <c r="P1228" s="35">
        <v>0</v>
      </c>
      <c r="Q1228" s="35">
        <v>3.78E-2</v>
      </c>
      <c r="R1228" s="35">
        <v>1.8100000000000002E-2</v>
      </c>
      <c r="S1228" s="35">
        <v>4.1000000000000003E-3</v>
      </c>
      <c r="T1228" s="35">
        <v>5.04E-2</v>
      </c>
      <c r="U1228" s="35">
        <v>1.7500000000000002E-2</v>
      </c>
      <c r="V1228" s="35">
        <v>3.6200000000000003E-2</v>
      </c>
      <c r="W1228" s="35">
        <v>4.8500000000000001E-2</v>
      </c>
      <c r="X1228" s="35">
        <v>6.1600000000000002E-2</v>
      </c>
      <c r="Y1228" s="35">
        <v>2.5000000000000001E-3</v>
      </c>
      <c r="Z1228" s="4">
        <v>0</v>
      </c>
      <c r="AA1228" s="4">
        <v>6.9999999999999999E-4</v>
      </c>
      <c r="AB1228" s="4">
        <v>0</v>
      </c>
      <c r="AC1228" s="56"/>
      <c r="AD1228" s="23"/>
    </row>
    <row r="1229" spans="1:30" s="14" customFormat="1">
      <c r="A1229" s="79"/>
      <c r="B1229" s="27"/>
      <c r="C1229" s="134"/>
      <c r="D1229" s="5">
        <f>$C1228*D1228</f>
        <v>273.15344399999998</v>
      </c>
      <c r="E1229" s="5">
        <f t="shared" ref="E1229" si="1964">$C1228*E1228</f>
        <v>2391.3494759999999</v>
      </c>
      <c r="F1229" s="5">
        <f t="shared" ref="F1229" si="1965">$C1228*F1228</f>
        <v>987.03913200000011</v>
      </c>
      <c r="G1229" s="5">
        <f t="shared" ref="G1229:AB1229" si="1966">$C1228*G1228</f>
        <v>1276.950456</v>
      </c>
      <c r="H1229" s="5">
        <f t="shared" si="1966"/>
        <v>663.61204800000007</v>
      </c>
      <c r="I1229" s="5">
        <f t="shared" si="1966"/>
        <v>2089.7076360000001</v>
      </c>
      <c r="J1229" s="5">
        <f t="shared" si="1966"/>
        <v>341.86075200000005</v>
      </c>
      <c r="K1229" s="5">
        <f t="shared" si="1966"/>
        <v>522.84585600000003</v>
      </c>
      <c r="L1229" s="5">
        <f t="shared" si="1966"/>
        <v>271.47765600000002</v>
      </c>
      <c r="M1229" s="5">
        <f t="shared" si="1966"/>
        <v>423.97436400000004</v>
      </c>
      <c r="N1229" s="5">
        <f t="shared" si="1966"/>
        <v>2488.5451800000001</v>
      </c>
      <c r="O1229" s="5">
        <f t="shared" si="1966"/>
        <v>378.72808800000001</v>
      </c>
      <c r="P1229" s="5">
        <f t="shared" si="1966"/>
        <v>0</v>
      </c>
      <c r="Q1229" s="5">
        <f t="shared" si="1966"/>
        <v>633.4478640000001</v>
      </c>
      <c r="R1229" s="5">
        <f t="shared" si="1966"/>
        <v>303.31762800000007</v>
      </c>
      <c r="S1229" s="5">
        <f t="shared" si="1966"/>
        <v>68.707308000000012</v>
      </c>
      <c r="T1229" s="5">
        <f t="shared" si="1966"/>
        <v>844.59715200000005</v>
      </c>
      <c r="U1229" s="5">
        <f t="shared" si="1966"/>
        <v>293.26290000000006</v>
      </c>
      <c r="V1229" s="5">
        <f t="shared" si="1966"/>
        <v>606.63525600000014</v>
      </c>
      <c r="W1229" s="5">
        <f t="shared" si="1966"/>
        <v>812.75718000000006</v>
      </c>
      <c r="X1229" s="5">
        <f t="shared" si="1966"/>
        <v>1032.2854080000002</v>
      </c>
      <c r="Y1229" s="5">
        <f t="shared" si="1966"/>
        <v>41.8947</v>
      </c>
      <c r="Z1229" s="5">
        <f t="shared" si="1966"/>
        <v>0</v>
      </c>
      <c r="AA1229" s="5">
        <f t="shared" si="1966"/>
        <v>11.730516</v>
      </c>
      <c r="AB1229" s="5">
        <f t="shared" si="1966"/>
        <v>0</v>
      </c>
      <c r="AC1229" s="56"/>
      <c r="AD1229" s="23"/>
    </row>
    <row r="1230" spans="1:30" s="14" customFormat="1">
      <c r="A1230" s="78" t="s">
        <v>456</v>
      </c>
      <c r="B1230" s="26">
        <f xml:space="preserve"> 402189/2</f>
        <v>201094.5</v>
      </c>
      <c r="C1230" s="134">
        <f t="shared" si="1951"/>
        <v>16757.88</v>
      </c>
      <c r="D1230" s="4">
        <v>9.0899999999999995E-2</v>
      </c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>
        <v>0.90910000000000002</v>
      </c>
      <c r="U1230" s="4"/>
      <c r="V1230" s="4"/>
      <c r="W1230" s="4"/>
      <c r="X1230" s="4"/>
      <c r="Y1230" s="4"/>
      <c r="Z1230" s="4"/>
      <c r="AA1230" s="4"/>
      <c r="AB1230" s="4"/>
      <c r="AC1230" s="56"/>
      <c r="AD1230" s="23"/>
    </row>
    <row r="1231" spans="1:30" s="14" customFormat="1">
      <c r="A1231" s="79"/>
      <c r="B1231" s="9"/>
      <c r="C1231" s="134"/>
      <c r="D1231" s="5">
        <f t="shared" ref="D1231" si="1967">$C1230*D1230</f>
        <v>1523.2912920000001</v>
      </c>
      <c r="E1231" s="5">
        <f t="shared" ref="E1231" si="1968">$C1230*E1230</f>
        <v>0</v>
      </c>
      <c r="F1231" s="5">
        <f t="shared" ref="F1231:O1231" si="1969">$C1230*F1230</f>
        <v>0</v>
      </c>
      <c r="G1231" s="5">
        <f t="shared" si="1969"/>
        <v>0</v>
      </c>
      <c r="H1231" s="5">
        <f t="shared" si="1969"/>
        <v>0</v>
      </c>
      <c r="I1231" s="5">
        <f t="shared" si="1969"/>
        <v>0</v>
      </c>
      <c r="J1231" s="5">
        <f t="shared" si="1969"/>
        <v>0</v>
      </c>
      <c r="K1231" s="5">
        <f t="shared" si="1969"/>
        <v>0</v>
      </c>
      <c r="L1231" s="5">
        <f t="shared" si="1969"/>
        <v>0</v>
      </c>
      <c r="M1231" s="5">
        <f t="shared" si="1969"/>
        <v>0</v>
      </c>
      <c r="N1231" s="5">
        <f t="shared" si="1969"/>
        <v>0</v>
      </c>
      <c r="O1231" s="5">
        <f t="shared" si="1969"/>
        <v>0</v>
      </c>
      <c r="P1231" s="5">
        <f t="shared" ref="P1231" si="1970">$C1230*P1230</f>
        <v>0</v>
      </c>
      <c r="Q1231" s="5">
        <f t="shared" ref="Q1231" si="1971">$C1230*Q1230</f>
        <v>0</v>
      </c>
      <c r="R1231" s="5">
        <f t="shared" ref="R1231:AB1231" si="1972">$C1230*R1230</f>
        <v>0</v>
      </c>
      <c r="S1231" s="5">
        <f t="shared" si="1972"/>
        <v>0</v>
      </c>
      <c r="T1231" s="5">
        <f t="shared" si="1972"/>
        <v>15234.588708000001</v>
      </c>
      <c r="U1231" s="5">
        <f t="shared" si="1972"/>
        <v>0</v>
      </c>
      <c r="V1231" s="5">
        <f t="shared" si="1972"/>
        <v>0</v>
      </c>
      <c r="W1231" s="5">
        <f t="shared" si="1972"/>
        <v>0</v>
      </c>
      <c r="X1231" s="5">
        <f t="shared" si="1972"/>
        <v>0</v>
      </c>
      <c r="Y1231" s="5">
        <f t="shared" si="1972"/>
        <v>0</v>
      </c>
      <c r="Z1231" s="5">
        <f t="shared" si="1972"/>
        <v>0</v>
      </c>
      <c r="AA1231" s="5">
        <f t="shared" si="1972"/>
        <v>0</v>
      </c>
      <c r="AB1231" s="5">
        <f t="shared" si="1972"/>
        <v>0</v>
      </c>
      <c r="AC1231" s="56"/>
      <c r="AD1231" s="23"/>
    </row>
    <row r="1232" spans="1:30" s="14" customFormat="1">
      <c r="A1232" s="78" t="s">
        <v>342</v>
      </c>
      <c r="B1232" s="26">
        <f>543113/2</f>
        <v>271556.5</v>
      </c>
      <c r="C1232" s="134">
        <f t="shared" si="1951"/>
        <v>22629.71</v>
      </c>
      <c r="D1232" s="35">
        <v>1.6299999999999999E-2</v>
      </c>
      <c r="E1232" s="35">
        <v>0.14269999999999999</v>
      </c>
      <c r="F1232" s="35">
        <v>5.8900000000000001E-2</v>
      </c>
      <c r="G1232" s="35">
        <v>7.6200000000000004E-2</v>
      </c>
      <c r="H1232" s="35">
        <v>3.9600000000000003E-2</v>
      </c>
      <c r="I1232" s="35">
        <v>0.12470000000000001</v>
      </c>
      <c r="J1232" s="35">
        <v>2.0400000000000001E-2</v>
      </c>
      <c r="K1232" s="35">
        <v>3.1199999999999999E-2</v>
      </c>
      <c r="L1232" s="35">
        <v>1.6199999999999999E-2</v>
      </c>
      <c r="M1232" s="35">
        <v>2.53E-2</v>
      </c>
      <c r="N1232" s="35">
        <v>0.14849999999999999</v>
      </c>
      <c r="O1232" s="35">
        <v>2.2599999999999999E-2</v>
      </c>
      <c r="P1232" s="35">
        <v>0</v>
      </c>
      <c r="Q1232" s="35">
        <v>3.78E-2</v>
      </c>
      <c r="R1232" s="35">
        <v>1.8100000000000002E-2</v>
      </c>
      <c r="S1232" s="35">
        <v>4.1000000000000003E-3</v>
      </c>
      <c r="T1232" s="35">
        <v>5.04E-2</v>
      </c>
      <c r="U1232" s="35">
        <v>1.7500000000000002E-2</v>
      </c>
      <c r="V1232" s="35">
        <v>3.6200000000000003E-2</v>
      </c>
      <c r="W1232" s="35">
        <v>4.8500000000000001E-2</v>
      </c>
      <c r="X1232" s="35">
        <v>6.1600000000000002E-2</v>
      </c>
      <c r="Y1232" s="35">
        <v>2.5000000000000001E-3</v>
      </c>
      <c r="Z1232" s="4">
        <v>0</v>
      </c>
      <c r="AA1232" s="4">
        <v>6.9999999999999999E-4</v>
      </c>
      <c r="AB1232" s="4">
        <v>0</v>
      </c>
      <c r="AC1232" s="56"/>
      <c r="AD1232" s="23"/>
    </row>
    <row r="1233" spans="1:30" s="14" customFormat="1">
      <c r="A1233" s="79"/>
      <c r="B1233" s="52"/>
      <c r="C1233" s="134"/>
      <c r="D1233" s="5">
        <f>$C1232*D1232</f>
        <v>368.86427299999997</v>
      </c>
      <c r="E1233" s="5">
        <f t="shared" ref="E1233" si="1973">$C1232*E1232</f>
        <v>3229.2596169999997</v>
      </c>
      <c r="F1233" s="5">
        <f t="shared" ref="F1233" si="1974">$C1232*F1232</f>
        <v>1332.889919</v>
      </c>
      <c r="G1233" s="5">
        <f t="shared" ref="G1233:AB1233" si="1975">$C1232*G1232</f>
        <v>1724.383902</v>
      </c>
      <c r="H1233" s="5">
        <f t="shared" si="1975"/>
        <v>896.13651600000003</v>
      </c>
      <c r="I1233" s="5">
        <f t="shared" si="1975"/>
        <v>2821.924837</v>
      </c>
      <c r="J1233" s="5">
        <f t="shared" si="1975"/>
        <v>461.64608400000003</v>
      </c>
      <c r="K1233" s="5">
        <f t="shared" si="1975"/>
        <v>706.04695199999992</v>
      </c>
      <c r="L1233" s="5">
        <f t="shared" si="1975"/>
        <v>366.60130199999998</v>
      </c>
      <c r="M1233" s="5">
        <f t="shared" si="1975"/>
        <v>572.53166299999998</v>
      </c>
      <c r="N1233" s="5">
        <f t="shared" si="1975"/>
        <v>3360.5119349999995</v>
      </c>
      <c r="O1233" s="5">
        <f t="shared" si="1975"/>
        <v>511.43144599999994</v>
      </c>
      <c r="P1233" s="5">
        <f t="shared" si="1975"/>
        <v>0</v>
      </c>
      <c r="Q1233" s="5">
        <f t="shared" si="1975"/>
        <v>855.40303799999992</v>
      </c>
      <c r="R1233" s="5">
        <f t="shared" si="1975"/>
        <v>409.59775100000002</v>
      </c>
      <c r="S1233" s="5">
        <f t="shared" si="1975"/>
        <v>92.781811000000005</v>
      </c>
      <c r="T1233" s="5">
        <f t="shared" si="1975"/>
        <v>1140.537384</v>
      </c>
      <c r="U1233" s="5">
        <f t="shared" si="1975"/>
        <v>396.019925</v>
      </c>
      <c r="V1233" s="5">
        <f t="shared" si="1975"/>
        <v>819.19550200000003</v>
      </c>
      <c r="W1233" s="5">
        <f t="shared" si="1975"/>
        <v>1097.540935</v>
      </c>
      <c r="X1233" s="5">
        <f t="shared" si="1975"/>
        <v>1393.9901359999999</v>
      </c>
      <c r="Y1233" s="5">
        <f t="shared" si="1975"/>
        <v>56.574275</v>
      </c>
      <c r="Z1233" s="5">
        <f t="shared" si="1975"/>
        <v>0</v>
      </c>
      <c r="AA1233" s="5">
        <f t="shared" si="1975"/>
        <v>15.840796999999998</v>
      </c>
      <c r="AB1233" s="5">
        <f t="shared" si="1975"/>
        <v>0</v>
      </c>
      <c r="AC1233" s="56"/>
      <c r="AD1233" s="23"/>
    </row>
    <row r="1234" spans="1:30" s="14" customFormat="1">
      <c r="A1234" s="78" t="s">
        <v>457</v>
      </c>
      <c r="B1234" s="26">
        <f>543113/2</f>
        <v>271556.5</v>
      </c>
      <c r="C1234" s="134">
        <f t="shared" si="1951"/>
        <v>22629.71</v>
      </c>
      <c r="D1234" s="4">
        <v>8.8800000000000004E-2</v>
      </c>
      <c r="E1234" s="4"/>
      <c r="F1234" s="4"/>
      <c r="G1234" s="4"/>
      <c r="H1234" s="4"/>
      <c r="I1234" s="4"/>
      <c r="J1234" s="4"/>
      <c r="K1234" s="4"/>
      <c r="L1234" s="4"/>
      <c r="M1234" s="4">
        <v>0.1061</v>
      </c>
      <c r="N1234" s="4"/>
      <c r="O1234" s="4"/>
      <c r="P1234" s="4"/>
      <c r="Q1234" s="4">
        <v>0.1469</v>
      </c>
      <c r="R1234" s="4"/>
      <c r="S1234" s="4"/>
      <c r="T1234" s="4">
        <v>0.65749999999999997</v>
      </c>
      <c r="U1234" s="4"/>
      <c r="V1234" s="4"/>
      <c r="W1234" s="4">
        <v>2.9999999999999997E-4</v>
      </c>
      <c r="X1234" s="4">
        <v>4.0000000000000002E-4</v>
      </c>
      <c r="Y1234" s="4"/>
      <c r="Z1234" s="4"/>
      <c r="AA1234" s="4"/>
      <c r="AB1234" s="4"/>
      <c r="AC1234" s="56"/>
      <c r="AD1234" s="23"/>
    </row>
    <row r="1235" spans="1:30" s="14" customFormat="1">
      <c r="A1235" s="79"/>
      <c r="B1235" s="9"/>
      <c r="C1235" s="134"/>
      <c r="D1235" s="5">
        <f t="shared" ref="D1235" si="1976">$C1234*D1234</f>
        <v>2009.5182480000001</v>
      </c>
      <c r="E1235" s="5">
        <f t="shared" ref="E1235" si="1977">$C1234*E1234</f>
        <v>0</v>
      </c>
      <c r="F1235" s="5">
        <f t="shared" ref="F1235:O1235" si="1978">$C1234*F1234</f>
        <v>0</v>
      </c>
      <c r="G1235" s="5">
        <f t="shared" si="1978"/>
        <v>0</v>
      </c>
      <c r="H1235" s="5">
        <f t="shared" si="1978"/>
        <v>0</v>
      </c>
      <c r="I1235" s="5">
        <f t="shared" si="1978"/>
        <v>0</v>
      </c>
      <c r="J1235" s="5">
        <f t="shared" si="1978"/>
        <v>0</v>
      </c>
      <c r="K1235" s="5">
        <f t="shared" si="1978"/>
        <v>0</v>
      </c>
      <c r="L1235" s="5">
        <f t="shared" si="1978"/>
        <v>0</v>
      </c>
      <c r="M1235" s="5">
        <f t="shared" si="1978"/>
        <v>2401.0122309999997</v>
      </c>
      <c r="N1235" s="5">
        <f t="shared" si="1978"/>
        <v>0</v>
      </c>
      <c r="O1235" s="5">
        <f t="shared" si="1978"/>
        <v>0</v>
      </c>
      <c r="P1235" s="5">
        <f t="shared" ref="P1235" si="1979">$C1234*P1234</f>
        <v>0</v>
      </c>
      <c r="Q1235" s="5">
        <f t="shared" ref="Q1235" si="1980">$C1234*Q1234</f>
        <v>3324.3043990000001</v>
      </c>
      <c r="R1235" s="5">
        <f t="shared" ref="R1235:AB1235" si="1981">$C1234*R1234</f>
        <v>0</v>
      </c>
      <c r="S1235" s="5">
        <f t="shared" si="1981"/>
        <v>0</v>
      </c>
      <c r="T1235" s="5">
        <f t="shared" si="1981"/>
        <v>14879.034324999999</v>
      </c>
      <c r="U1235" s="5">
        <f t="shared" si="1981"/>
        <v>0</v>
      </c>
      <c r="V1235" s="5">
        <f t="shared" si="1981"/>
        <v>0</v>
      </c>
      <c r="W1235" s="5">
        <f t="shared" si="1981"/>
        <v>6.7889129999999991</v>
      </c>
      <c r="X1235" s="5">
        <f t="shared" si="1981"/>
        <v>9.0518839999999994</v>
      </c>
      <c r="Y1235" s="5">
        <f t="shared" si="1981"/>
        <v>0</v>
      </c>
      <c r="Z1235" s="5">
        <f t="shared" si="1981"/>
        <v>0</v>
      </c>
      <c r="AA1235" s="5">
        <f t="shared" si="1981"/>
        <v>0</v>
      </c>
      <c r="AB1235" s="5">
        <f t="shared" si="1981"/>
        <v>0</v>
      </c>
      <c r="AC1235" s="56"/>
      <c r="AD1235" s="23"/>
    </row>
    <row r="1236" spans="1:30" s="14" customFormat="1">
      <c r="A1236" s="140" t="s">
        <v>358</v>
      </c>
      <c r="B1236" s="26">
        <v>1763488</v>
      </c>
      <c r="C1236" s="134">
        <f t="shared" si="1951"/>
        <v>146957.32999999999</v>
      </c>
      <c r="D1236" s="123"/>
      <c r="E1236" s="34"/>
      <c r="F1236" s="37"/>
      <c r="G1236" s="37"/>
      <c r="H1236" s="123">
        <v>3.0499999999999999E-2</v>
      </c>
      <c r="I1236" s="123"/>
      <c r="J1236" s="123"/>
      <c r="K1236" s="123"/>
      <c r="L1236" s="37"/>
      <c r="M1236" s="123"/>
      <c r="N1236" s="123"/>
      <c r="O1236" s="123"/>
      <c r="P1236" s="123">
        <v>2.0999999999999999E-3</v>
      </c>
      <c r="Q1236" s="123"/>
      <c r="R1236" s="123">
        <v>8.3000000000000001E-3</v>
      </c>
      <c r="S1236" s="123"/>
      <c r="T1236" s="123">
        <v>0.91359999999999997</v>
      </c>
      <c r="U1236" s="123"/>
      <c r="V1236" s="123">
        <v>1.9300000000000001E-2</v>
      </c>
      <c r="W1236" s="123">
        <v>2.46E-2</v>
      </c>
      <c r="X1236" s="123"/>
      <c r="Y1236" s="123"/>
      <c r="Z1236" s="123">
        <v>1.6000000000000001E-3</v>
      </c>
      <c r="AA1236" s="123">
        <v>0</v>
      </c>
      <c r="AB1236" s="123">
        <v>0</v>
      </c>
      <c r="AC1236" s="56"/>
      <c r="AD1236" s="23"/>
    </row>
    <row r="1237" spans="1:30" s="14" customFormat="1">
      <c r="A1237" s="47"/>
      <c r="B1237" s="21"/>
      <c r="C1237" s="134"/>
      <c r="D1237" s="27">
        <f>$C1236*D1236</f>
        <v>0</v>
      </c>
      <c r="E1237" s="27">
        <f t="shared" ref="E1237" si="1982">$C1236*E1236</f>
        <v>0</v>
      </c>
      <c r="F1237" s="27">
        <f t="shared" ref="F1237" si="1983">$C1236*F1236</f>
        <v>0</v>
      </c>
      <c r="G1237" s="27">
        <f t="shared" ref="G1237:AB1237" si="1984">$C1236*G1236</f>
        <v>0</v>
      </c>
      <c r="H1237" s="27">
        <f t="shared" si="1984"/>
        <v>4482.1985649999997</v>
      </c>
      <c r="I1237" s="27">
        <f t="shared" si="1984"/>
        <v>0</v>
      </c>
      <c r="J1237" s="27">
        <f t="shared" si="1984"/>
        <v>0</v>
      </c>
      <c r="K1237" s="27">
        <f t="shared" si="1984"/>
        <v>0</v>
      </c>
      <c r="L1237" s="27">
        <f t="shared" si="1984"/>
        <v>0</v>
      </c>
      <c r="M1237" s="27">
        <f t="shared" si="1984"/>
        <v>0</v>
      </c>
      <c r="N1237" s="27">
        <f t="shared" si="1984"/>
        <v>0</v>
      </c>
      <c r="O1237" s="27">
        <f t="shared" si="1984"/>
        <v>0</v>
      </c>
      <c r="P1237" s="27">
        <f t="shared" si="1984"/>
        <v>308.61039299999993</v>
      </c>
      <c r="Q1237" s="27">
        <f t="shared" si="1984"/>
        <v>0</v>
      </c>
      <c r="R1237" s="27">
        <f t="shared" si="1984"/>
        <v>1219.7458389999999</v>
      </c>
      <c r="S1237" s="27">
        <f t="shared" si="1984"/>
        <v>0</v>
      </c>
      <c r="T1237" s="27">
        <f t="shared" si="1984"/>
        <v>134260.21668799999</v>
      </c>
      <c r="U1237" s="27">
        <f t="shared" si="1984"/>
        <v>0</v>
      </c>
      <c r="V1237" s="27">
        <f t="shared" si="1984"/>
        <v>2836.2764689999999</v>
      </c>
      <c r="W1237" s="27">
        <f t="shared" si="1984"/>
        <v>3615.1503179999995</v>
      </c>
      <c r="X1237" s="27">
        <f t="shared" si="1984"/>
        <v>0</v>
      </c>
      <c r="Y1237" s="27">
        <f t="shared" si="1984"/>
        <v>0</v>
      </c>
      <c r="Z1237" s="27">
        <f t="shared" si="1984"/>
        <v>235.13172799999998</v>
      </c>
      <c r="AA1237" s="27">
        <f t="shared" si="1984"/>
        <v>0</v>
      </c>
      <c r="AB1237" s="27">
        <f t="shared" si="1984"/>
        <v>0</v>
      </c>
      <c r="AC1237" s="56"/>
      <c r="AD1237" s="23"/>
    </row>
    <row r="1238" spans="1:30" s="14" customFormat="1">
      <c r="A1238" s="140" t="s">
        <v>343</v>
      </c>
      <c r="B1238" s="26">
        <v>3879774</v>
      </c>
      <c r="C1238" s="134">
        <f t="shared" si="1951"/>
        <v>323314.5</v>
      </c>
      <c r="D1238" s="123"/>
      <c r="E1238" s="34"/>
      <c r="F1238" s="37"/>
      <c r="G1238" s="37">
        <v>1.23E-2</v>
      </c>
      <c r="H1238" s="123"/>
      <c r="I1238" s="123"/>
      <c r="J1238" s="123"/>
      <c r="K1238" s="123"/>
      <c r="L1238" s="37"/>
      <c r="M1238" s="123"/>
      <c r="N1238" s="123"/>
      <c r="O1238" s="123"/>
      <c r="P1238" s="123">
        <v>4.3E-3</v>
      </c>
      <c r="Q1238" s="123">
        <v>6.0199999999999997E-2</v>
      </c>
      <c r="R1238" s="123"/>
      <c r="S1238" s="123">
        <v>5.8999999999999999E-3</v>
      </c>
      <c r="T1238" s="123">
        <v>0.69620000000000004</v>
      </c>
      <c r="U1238" s="123"/>
      <c r="V1238" s="123"/>
      <c r="W1238" s="123"/>
      <c r="X1238" s="123">
        <v>0.20830000000000001</v>
      </c>
      <c r="Y1238" s="123">
        <v>8.3000000000000001E-3</v>
      </c>
      <c r="Z1238" s="123">
        <v>4.4999999999999997E-3</v>
      </c>
      <c r="AA1238" s="123">
        <v>0</v>
      </c>
      <c r="AB1238" s="123">
        <v>0</v>
      </c>
      <c r="AC1238" s="56"/>
      <c r="AD1238" s="23"/>
    </row>
    <row r="1239" spans="1:30" s="14" customFormat="1">
      <c r="A1239" s="47"/>
      <c r="B1239" s="21"/>
      <c r="C1239" s="134"/>
      <c r="D1239" s="27">
        <f>$C1238*D1238</f>
        <v>0</v>
      </c>
      <c r="E1239" s="27">
        <f t="shared" ref="E1239" si="1985">$C1238*E1238</f>
        <v>0</v>
      </c>
      <c r="F1239" s="27">
        <f t="shared" ref="F1239" si="1986">$C1238*F1238</f>
        <v>0</v>
      </c>
      <c r="G1239" s="27">
        <f t="shared" ref="G1239:AB1239" si="1987">$C1238*G1238</f>
        <v>3976.7683499999998</v>
      </c>
      <c r="H1239" s="27">
        <f t="shared" si="1987"/>
        <v>0</v>
      </c>
      <c r="I1239" s="27">
        <f t="shared" si="1987"/>
        <v>0</v>
      </c>
      <c r="J1239" s="27">
        <f t="shared" si="1987"/>
        <v>0</v>
      </c>
      <c r="K1239" s="27">
        <f t="shared" si="1987"/>
        <v>0</v>
      </c>
      <c r="L1239" s="27">
        <f t="shared" si="1987"/>
        <v>0</v>
      </c>
      <c r="M1239" s="27">
        <f t="shared" si="1987"/>
        <v>0</v>
      </c>
      <c r="N1239" s="27">
        <f t="shared" si="1987"/>
        <v>0</v>
      </c>
      <c r="O1239" s="27">
        <f t="shared" si="1987"/>
        <v>0</v>
      </c>
      <c r="P1239" s="27">
        <f t="shared" si="1987"/>
        <v>1390.25235</v>
      </c>
      <c r="Q1239" s="27">
        <f t="shared" si="1987"/>
        <v>19463.532899999998</v>
      </c>
      <c r="R1239" s="27">
        <f t="shared" si="1987"/>
        <v>0</v>
      </c>
      <c r="S1239" s="27">
        <f t="shared" si="1987"/>
        <v>1907.55555</v>
      </c>
      <c r="T1239" s="27">
        <f t="shared" si="1987"/>
        <v>225091.55490000002</v>
      </c>
      <c r="U1239" s="27">
        <f t="shared" si="1987"/>
        <v>0</v>
      </c>
      <c r="V1239" s="27">
        <f t="shared" si="1987"/>
        <v>0</v>
      </c>
      <c r="W1239" s="27">
        <f t="shared" si="1987"/>
        <v>0</v>
      </c>
      <c r="X1239" s="27">
        <f t="shared" si="1987"/>
        <v>67346.410350000006</v>
      </c>
      <c r="Y1239" s="27">
        <f t="shared" si="1987"/>
        <v>2683.51035</v>
      </c>
      <c r="Z1239" s="27">
        <f t="shared" si="1987"/>
        <v>1454.9152499999998</v>
      </c>
      <c r="AA1239" s="27">
        <f t="shared" si="1987"/>
        <v>0</v>
      </c>
      <c r="AB1239" s="27">
        <f t="shared" si="1987"/>
        <v>0</v>
      </c>
      <c r="AC1239" s="56"/>
      <c r="AD1239" s="23"/>
    </row>
    <row r="1240" spans="1:30" s="14" customFormat="1">
      <c r="A1240" s="140" t="s">
        <v>344</v>
      </c>
      <c r="B1240" s="26">
        <v>2354066</v>
      </c>
      <c r="C1240" s="134">
        <f t="shared" si="1951"/>
        <v>196172.17</v>
      </c>
      <c r="D1240" s="7">
        <v>1.2500000000000001E-2</v>
      </c>
      <c r="E1240" s="34"/>
      <c r="F1240" s="4"/>
      <c r="G1240" s="4"/>
      <c r="H1240" s="7"/>
      <c r="I1240" s="7"/>
      <c r="J1240" s="7"/>
      <c r="K1240" s="7"/>
      <c r="L1240" s="4"/>
      <c r="M1240" s="7">
        <v>3.1099999999999999E-2</v>
      </c>
      <c r="N1240" s="7"/>
      <c r="O1240" s="7"/>
      <c r="P1240" s="7"/>
      <c r="Q1240" s="7"/>
      <c r="R1240" s="7"/>
      <c r="S1240" s="7"/>
      <c r="T1240" s="7">
        <v>0.95640000000000003</v>
      </c>
      <c r="U1240" s="7"/>
      <c r="V1240" s="7"/>
      <c r="W1240" s="7"/>
      <c r="X1240" s="7"/>
      <c r="Y1240" s="7"/>
      <c r="Z1240" s="7"/>
      <c r="AA1240" s="7"/>
      <c r="AB1240" s="7"/>
      <c r="AC1240" s="56"/>
      <c r="AD1240" s="23"/>
    </row>
    <row r="1241" spans="1:30" s="14" customFormat="1">
      <c r="A1241" s="47"/>
      <c r="B1241" s="21"/>
      <c r="C1241" s="134"/>
      <c r="D1241" s="27">
        <f>$C1240*D1240</f>
        <v>2452.1521250000001</v>
      </c>
      <c r="E1241" s="27">
        <f t="shared" ref="E1241" si="1988">$C1240*E1240</f>
        <v>0</v>
      </c>
      <c r="F1241" s="27">
        <f t="shared" ref="F1241" si="1989">$C1240*F1240</f>
        <v>0</v>
      </c>
      <c r="G1241" s="27">
        <f t="shared" ref="G1241:AB1241" si="1990">$C1240*G1240</f>
        <v>0</v>
      </c>
      <c r="H1241" s="27">
        <f t="shared" si="1990"/>
        <v>0</v>
      </c>
      <c r="I1241" s="27">
        <f t="shared" si="1990"/>
        <v>0</v>
      </c>
      <c r="J1241" s="27">
        <f t="shared" si="1990"/>
        <v>0</v>
      </c>
      <c r="K1241" s="27">
        <f t="shared" si="1990"/>
        <v>0</v>
      </c>
      <c r="L1241" s="27">
        <f t="shared" si="1990"/>
        <v>0</v>
      </c>
      <c r="M1241" s="27">
        <f t="shared" si="1990"/>
        <v>6100.954487</v>
      </c>
      <c r="N1241" s="27">
        <f t="shared" si="1990"/>
        <v>0</v>
      </c>
      <c r="O1241" s="27">
        <f t="shared" si="1990"/>
        <v>0</v>
      </c>
      <c r="P1241" s="27">
        <f t="shared" si="1990"/>
        <v>0</v>
      </c>
      <c r="Q1241" s="27">
        <f t="shared" si="1990"/>
        <v>0</v>
      </c>
      <c r="R1241" s="27">
        <f t="shared" si="1990"/>
        <v>0</v>
      </c>
      <c r="S1241" s="27">
        <f t="shared" si="1990"/>
        <v>0</v>
      </c>
      <c r="T1241" s="27">
        <f t="shared" si="1990"/>
        <v>187619.06338800001</v>
      </c>
      <c r="U1241" s="27">
        <f t="shared" si="1990"/>
        <v>0</v>
      </c>
      <c r="V1241" s="27">
        <f t="shared" si="1990"/>
        <v>0</v>
      </c>
      <c r="W1241" s="27">
        <f t="shared" si="1990"/>
        <v>0</v>
      </c>
      <c r="X1241" s="27">
        <f t="shared" si="1990"/>
        <v>0</v>
      </c>
      <c r="Y1241" s="27">
        <f t="shared" si="1990"/>
        <v>0</v>
      </c>
      <c r="Z1241" s="27">
        <f t="shared" si="1990"/>
        <v>0</v>
      </c>
      <c r="AA1241" s="27">
        <f t="shared" si="1990"/>
        <v>0</v>
      </c>
      <c r="AB1241" s="27">
        <f t="shared" si="1990"/>
        <v>0</v>
      </c>
      <c r="AC1241" s="56"/>
      <c r="AD1241" s="23"/>
    </row>
    <row r="1242" spans="1:30" s="14" customFormat="1">
      <c r="A1242" s="140" t="s">
        <v>345</v>
      </c>
      <c r="B1242" s="26">
        <v>2218052</v>
      </c>
      <c r="C1242" s="134">
        <f t="shared" si="1951"/>
        <v>184837.67</v>
      </c>
      <c r="D1242" s="123"/>
      <c r="E1242" s="34"/>
      <c r="F1242" s="37"/>
      <c r="G1242" s="37"/>
      <c r="H1242" s="123"/>
      <c r="I1242" s="123"/>
      <c r="J1242" s="123"/>
      <c r="K1242" s="123"/>
      <c r="L1242" s="37"/>
      <c r="M1242" s="123"/>
      <c r="N1242" s="123"/>
      <c r="O1242" s="123"/>
      <c r="P1242" s="123">
        <v>1.34E-2</v>
      </c>
      <c r="Q1242" s="123"/>
      <c r="R1242" s="123"/>
      <c r="S1242" s="123"/>
      <c r="T1242" s="123">
        <v>0.97040000000000004</v>
      </c>
      <c r="U1242" s="123"/>
      <c r="V1242" s="123"/>
      <c r="W1242" s="123"/>
      <c r="X1242" s="123"/>
      <c r="Y1242" s="123"/>
      <c r="Z1242" s="123">
        <v>1.6199999999999999E-2</v>
      </c>
      <c r="AA1242" s="123">
        <v>0</v>
      </c>
      <c r="AB1242" s="123">
        <v>0</v>
      </c>
      <c r="AC1242" s="56"/>
      <c r="AD1242" s="23"/>
    </row>
    <row r="1243" spans="1:30" s="14" customFormat="1">
      <c r="A1243" s="47"/>
      <c r="B1243" s="21"/>
      <c r="C1243" s="134"/>
      <c r="D1243" s="27">
        <f>$C1242*D1242</f>
        <v>0</v>
      </c>
      <c r="E1243" s="27">
        <f t="shared" ref="E1243" si="1991">$C1242*E1242</f>
        <v>0</v>
      </c>
      <c r="F1243" s="27">
        <f t="shared" ref="F1243" si="1992">$C1242*F1242</f>
        <v>0</v>
      </c>
      <c r="G1243" s="27">
        <f t="shared" ref="G1243:AB1243" si="1993">$C1242*G1242</f>
        <v>0</v>
      </c>
      <c r="H1243" s="27">
        <f t="shared" si="1993"/>
        <v>0</v>
      </c>
      <c r="I1243" s="27">
        <f t="shared" si="1993"/>
        <v>0</v>
      </c>
      <c r="J1243" s="27">
        <f t="shared" si="1993"/>
        <v>0</v>
      </c>
      <c r="K1243" s="27">
        <f t="shared" si="1993"/>
        <v>0</v>
      </c>
      <c r="L1243" s="27">
        <f t="shared" si="1993"/>
        <v>0</v>
      </c>
      <c r="M1243" s="27">
        <f t="shared" si="1993"/>
        <v>0</v>
      </c>
      <c r="N1243" s="27">
        <f t="shared" si="1993"/>
        <v>0</v>
      </c>
      <c r="O1243" s="27">
        <f t="shared" si="1993"/>
        <v>0</v>
      </c>
      <c r="P1243" s="27">
        <f t="shared" si="1993"/>
        <v>2476.8247780000002</v>
      </c>
      <c r="Q1243" s="27">
        <f t="shared" si="1993"/>
        <v>0</v>
      </c>
      <c r="R1243" s="27">
        <f t="shared" si="1993"/>
        <v>0</v>
      </c>
      <c r="S1243" s="27">
        <f t="shared" si="1993"/>
        <v>0</v>
      </c>
      <c r="T1243" s="27">
        <f t="shared" si="1993"/>
        <v>179366.47496800002</v>
      </c>
      <c r="U1243" s="27">
        <f t="shared" si="1993"/>
        <v>0</v>
      </c>
      <c r="V1243" s="27">
        <f t="shared" si="1993"/>
        <v>0</v>
      </c>
      <c r="W1243" s="27">
        <f t="shared" si="1993"/>
        <v>0</v>
      </c>
      <c r="X1243" s="27">
        <f t="shared" si="1993"/>
        <v>0</v>
      </c>
      <c r="Y1243" s="27">
        <f t="shared" si="1993"/>
        <v>0</v>
      </c>
      <c r="Z1243" s="27">
        <f t="shared" si="1993"/>
        <v>2994.3702539999999</v>
      </c>
      <c r="AA1243" s="27">
        <f t="shared" si="1993"/>
        <v>0</v>
      </c>
      <c r="AB1243" s="27">
        <f t="shared" si="1993"/>
        <v>0</v>
      </c>
      <c r="AC1243" s="56"/>
      <c r="AD1243" s="23"/>
    </row>
    <row r="1244" spans="1:30" s="14" customFormat="1">
      <c r="A1244" s="140" t="s">
        <v>346</v>
      </c>
      <c r="B1244" s="26">
        <v>2249912</v>
      </c>
      <c r="C1244" s="134">
        <f t="shared" si="1951"/>
        <v>187492.67</v>
      </c>
      <c r="D1244" s="123"/>
      <c r="E1244" s="34"/>
      <c r="F1244" s="37"/>
      <c r="G1244" s="37"/>
      <c r="H1244" s="123"/>
      <c r="I1244" s="123"/>
      <c r="J1244" s="123"/>
      <c r="K1244" s="123"/>
      <c r="L1244" s="37"/>
      <c r="M1244" s="123"/>
      <c r="N1244" s="123"/>
      <c r="O1244" s="123"/>
      <c r="P1244" s="123">
        <v>3.8E-3</v>
      </c>
      <c r="Q1244" s="123">
        <v>5.0799999999999998E-2</v>
      </c>
      <c r="R1244" s="123"/>
      <c r="S1244" s="123">
        <v>5.4000000000000003E-3</v>
      </c>
      <c r="T1244" s="123">
        <v>0.78849999999999998</v>
      </c>
      <c r="U1244" s="123"/>
      <c r="V1244" s="123"/>
      <c r="W1244" s="123"/>
      <c r="X1244" s="123">
        <v>0.14199999999999999</v>
      </c>
      <c r="Y1244" s="123">
        <v>5.5999999999999999E-3</v>
      </c>
      <c r="Z1244" s="123">
        <v>3.8999999999999998E-3</v>
      </c>
      <c r="AA1244" s="123">
        <v>0</v>
      </c>
      <c r="AB1244" s="123">
        <v>0</v>
      </c>
      <c r="AC1244" s="56"/>
      <c r="AD1244" s="23"/>
    </row>
    <row r="1245" spans="1:30" s="14" customFormat="1">
      <c r="A1245" s="47"/>
      <c r="B1245" s="21"/>
      <c r="C1245" s="134"/>
      <c r="D1245" s="27">
        <f>$C1244*D1244</f>
        <v>0</v>
      </c>
      <c r="E1245" s="27">
        <f t="shared" ref="E1245" si="1994">$C1244*E1244</f>
        <v>0</v>
      </c>
      <c r="F1245" s="27">
        <f t="shared" ref="F1245" si="1995">$C1244*F1244</f>
        <v>0</v>
      </c>
      <c r="G1245" s="27">
        <f t="shared" ref="G1245:AB1245" si="1996">$C1244*G1244</f>
        <v>0</v>
      </c>
      <c r="H1245" s="27">
        <f t="shared" si="1996"/>
        <v>0</v>
      </c>
      <c r="I1245" s="27">
        <f t="shared" si="1996"/>
        <v>0</v>
      </c>
      <c r="J1245" s="27">
        <f t="shared" si="1996"/>
        <v>0</v>
      </c>
      <c r="K1245" s="27">
        <f t="shared" si="1996"/>
        <v>0</v>
      </c>
      <c r="L1245" s="27">
        <f t="shared" si="1996"/>
        <v>0</v>
      </c>
      <c r="M1245" s="27">
        <f t="shared" si="1996"/>
        <v>0</v>
      </c>
      <c r="N1245" s="27">
        <f t="shared" si="1996"/>
        <v>0</v>
      </c>
      <c r="O1245" s="27">
        <f t="shared" si="1996"/>
        <v>0</v>
      </c>
      <c r="P1245" s="27">
        <f t="shared" si="1996"/>
        <v>712.47214600000007</v>
      </c>
      <c r="Q1245" s="27">
        <f t="shared" si="1996"/>
        <v>9524.6276360000011</v>
      </c>
      <c r="R1245" s="27">
        <f t="shared" si="1996"/>
        <v>0</v>
      </c>
      <c r="S1245" s="27">
        <f t="shared" si="1996"/>
        <v>1012.4604180000001</v>
      </c>
      <c r="T1245" s="27">
        <f t="shared" si="1996"/>
        <v>147837.97029500001</v>
      </c>
      <c r="U1245" s="27">
        <f t="shared" si="1996"/>
        <v>0</v>
      </c>
      <c r="V1245" s="27">
        <f t="shared" si="1996"/>
        <v>0</v>
      </c>
      <c r="W1245" s="27">
        <f t="shared" si="1996"/>
        <v>0</v>
      </c>
      <c r="X1245" s="27">
        <f t="shared" si="1996"/>
        <v>26623.959139999999</v>
      </c>
      <c r="Y1245" s="27">
        <f t="shared" si="1996"/>
        <v>1049.958952</v>
      </c>
      <c r="Z1245" s="27">
        <f t="shared" si="1996"/>
        <v>731.22141299999998</v>
      </c>
      <c r="AA1245" s="27">
        <f t="shared" si="1996"/>
        <v>0</v>
      </c>
      <c r="AB1245" s="27">
        <f t="shared" si="1996"/>
        <v>0</v>
      </c>
      <c r="AC1245" s="56"/>
      <c r="AD1245" s="23"/>
    </row>
    <row r="1246" spans="1:30" s="14" customFormat="1">
      <c r="A1246" s="140" t="s">
        <v>347</v>
      </c>
      <c r="B1246" s="26">
        <v>1476440</v>
      </c>
      <c r="C1246" s="134">
        <f>ROUND(B1246/12,2)</f>
        <v>123036.67</v>
      </c>
      <c r="D1246" s="123"/>
      <c r="E1246" s="34"/>
      <c r="F1246" s="37"/>
      <c r="G1246" s="37"/>
      <c r="H1246" s="123"/>
      <c r="I1246" s="123"/>
      <c r="J1246" s="123"/>
      <c r="K1246" s="123"/>
      <c r="L1246" s="37"/>
      <c r="M1246" s="123"/>
      <c r="N1246" s="123"/>
      <c r="O1246" s="123"/>
      <c r="P1246" s="123">
        <v>4.0000000000000002E-4</v>
      </c>
      <c r="Q1246" s="123"/>
      <c r="R1246" s="123"/>
      <c r="S1246" s="123"/>
      <c r="T1246" s="123">
        <v>0.99960000000000004</v>
      </c>
      <c r="U1246" s="123"/>
      <c r="V1246" s="123"/>
      <c r="W1246" s="123"/>
      <c r="X1246" s="123"/>
      <c r="Y1246" s="123"/>
      <c r="Z1246" s="123"/>
      <c r="AA1246" s="123"/>
      <c r="AB1246" s="123"/>
      <c r="AC1246" s="56"/>
      <c r="AD1246" s="23"/>
    </row>
    <row r="1247" spans="1:30" s="14" customFormat="1">
      <c r="A1247" s="47"/>
      <c r="B1247" s="21"/>
      <c r="C1247" s="134"/>
      <c r="D1247" s="27">
        <f>$C1246*D1246</f>
        <v>0</v>
      </c>
      <c r="E1247" s="27">
        <f t="shared" ref="E1247" si="1997">$C1246*E1246</f>
        <v>0</v>
      </c>
      <c r="F1247" s="27">
        <f t="shared" ref="F1247" si="1998">$C1246*F1246</f>
        <v>0</v>
      </c>
      <c r="G1247" s="27">
        <f t="shared" ref="G1247:AB1247" si="1999">$C1246*G1246</f>
        <v>0</v>
      </c>
      <c r="H1247" s="27">
        <f t="shared" si="1999"/>
        <v>0</v>
      </c>
      <c r="I1247" s="27">
        <f t="shared" si="1999"/>
        <v>0</v>
      </c>
      <c r="J1247" s="27">
        <f t="shared" si="1999"/>
        <v>0</v>
      </c>
      <c r="K1247" s="27">
        <f t="shared" si="1999"/>
        <v>0</v>
      </c>
      <c r="L1247" s="27">
        <f t="shared" si="1999"/>
        <v>0</v>
      </c>
      <c r="M1247" s="27">
        <f t="shared" si="1999"/>
        <v>0</v>
      </c>
      <c r="N1247" s="27">
        <f t="shared" si="1999"/>
        <v>0</v>
      </c>
      <c r="O1247" s="27">
        <f t="shared" si="1999"/>
        <v>0</v>
      </c>
      <c r="P1247" s="27">
        <f t="shared" si="1999"/>
        <v>49.214668000000003</v>
      </c>
      <c r="Q1247" s="27">
        <f t="shared" si="1999"/>
        <v>0</v>
      </c>
      <c r="R1247" s="27">
        <f t="shared" si="1999"/>
        <v>0</v>
      </c>
      <c r="S1247" s="27">
        <f t="shared" si="1999"/>
        <v>0</v>
      </c>
      <c r="T1247" s="27">
        <f t="shared" si="1999"/>
        <v>122987.455332</v>
      </c>
      <c r="U1247" s="27">
        <f t="shared" si="1999"/>
        <v>0</v>
      </c>
      <c r="V1247" s="27">
        <f t="shared" si="1999"/>
        <v>0</v>
      </c>
      <c r="W1247" s="27">
        <f t="shared" si="1999"/>
        <v>0</v>
      </c>
      <c r="X1247" s="27">
        <f t="shared" si="1999"/>
        <v>0</v>
      </c>
      <c r="Y1247" s="27">
        <f t="shared" si="1999"/>
        <v>0</v>
      </c>
      <c r="Z1247" s="27">
        <f t="shared" si="1999"/>
        <v>0</v>
      </c>
      <c r="AA1247" s="27">
        <f t="shared" si="1999"/>
        <v>0</v>
      </c>
      <c r="AB1247" s="27">
        <f t="shared" si="1999"/>
        <v>0</v>
      </c>
      <c r="AC1247" s="56"/>
      <c r="AD1247" s="23"/>
    </row>
    <row r="1248" spans="1:30" s="14" customFormat="1">
      <c r="A1248" s="140" t="s">
        <v>348</v>
      </c>
      <c r="B1248" s="26">
        <v>1053621</v>
      </c>
      <c r="C1248" s="134">
        <f t="shared" si="1951"/>
        <v>87801.75</v>
      </c>
      <c r="D1248" s="123"/>
      <c r="E1248" s="34"/>
      <c r="F1248" s="37"/>
      <c r="G1248" s="37"/>
      <c r="H1248" s="123"/>
      <c r="I1248" s="123"/>
      <c r="J1248" s="123"/>
      <c r="K1248" s="123"/>
      <c r="L1248" s="37"/>
      <c r="M1248" s="123"/>
      <c r="N1248" s="123"/>
      <c r="O1248" s="123"/>
      <c r="P1248" s="123">
        <v>3.2000000000000002E-3</v>
      </c>
      <c r="Q1248" s="123">
        <v>4.1399999999999999E-2</v>
      </c>
      <c r="R1248" s="123"/>
      <c r="S1248" s="123">
        <v>4.4000000000000003E-3</v>
      </c>
      <c r="T1248" s="123">
        <v>0.82189999999999996</v>
      </c>
      <c r="U1248" s="123"/>
      <c r="V1248" s="123"/>
      <c r="W1248" s="123"/>
      <c r="X1248" s="123">
        <v>0.121</v>
      </c>
      <c r="Y1248" s="123">
        <v>4.7999999999999996E-3</v>
      </c>
      <c r="Z1248" s="123">
        <v>3.3E-3</v>
      </c>
      <c r="AA1248" s="123">
        <v>0</v>
      </c>
      <c r="AB1248" s="123">
        <v>0</v>
      </c>
      <c r="AC1248" s="56"/>
      <c r="AD1248" s="23"/>
    </row>
    <row r="1249" spans="1:30" s="14" customFormat="1">
      <c r="A1249" s="47"/>
      <c r="B1249" s="21"/>
      <c r="C1249" s="134"/>
      <c r="D1249" s="27">
        <f>$C1248*D1248</f>
        <v>0</v>
      </c>
      <c r="E1249" s="27">
        <f t="shared" ref="E1249" si="2000">$C1248*E1248</f>
        <v>0</v>
      </c>
      <c r="F1249" s="27">
        <f t="shared" ref="F1249" si="2001">$C1248*F1248</f>
        <v>0</v>
      </c>
      <c r="G1249" s="27">
        <f t="shared" ref="G1249:AB1249" si="2002">$C1248*G1248</f>
        <v>0</v>
      </c>
      <c r="H1249" s="27">
        <f t="shared" si="2002"/>
        <v>0</v>
      </c>
      <c r="I1249" s="27">
        <f t="shared" si="2002"/>
        <v>0</v>
      </c>
      <c r="J1249" s="27">
        <f t="shared" si="2002"/>
        <v>0</v>
      </c>
      <c r="K1249" s="27">
        <f t="shared" si="2002"/>
        <v>0</v>
      </c>
      <c r="L1249" s="27">
        <f t="shared" si="2002"/>
        <v>0</v>
      </c>
      <c r="M1249" s="27">
        <f t="shared" si="2002"/>
        <v>0</v>
      </c>
      <c r="N1249" s="27">
        <f t="shared" si="2002"/>
        <v>0</v>
      </c>
      <c r="O1249" s="27">
        <f t="shared" si="2002"/>
        <v>0</v>
      </c>
      <c r="P1249" s="27">
        <f t="shared" si="2002"/>
        <v>280.96559999999999</v>
      </c>
      <c r="Q1249" s="27">
        <f t="shared" si="2002"/>
        <v>3634.9924499999997</v>
      </c>
      <c r="R1249" s="27">
        <f t="shared" si="2002"/>
        <v>0</v>
      </c>
      <c r="S1249" s="27">
        <f t="shared" si="2002"/>
        <v>386.32770000000005</v>
      </c>
      <c r="T1249" s="27">
        <f t="shared" si="2002"/>
        <v>72164.258325000003</v>
      </c>
      <c r="U1249" s="27">
        <f t="shared" si="2002"/>
        <v>0</v>
      </c>
      <c r="V1249" s="27">
        <f t="shared" si="2002"/>
        <v>0</v>
      </c>
      <c r="W1249" s="27">
        <f t="shared" si="2002"/>
        <v>0</v>
      </c>
      <c r="X1249" s="27">
        <f t="shared" si="2002"/>
        <v>10624.01175</v>
      </c>
      <c r="Y1249" s="27">
        <f t="shared" si="2002"/>
        <v>421.44839999999994</v>
      </c>
      <c r="Z1249" s="27">
        <f t="shared" si="2002"/>
        <v>289.74577499999998</v>
      </c>
      <c r="AA1249" s="27">
        <f t="shared" si="2002"/>
        <v>0</v>
      </c>
      <c r="AB1249" s="27">
        <f t="shared" si="2002"/>
        <v>0</v>
      </c>
      <c r="AC1249" s="56"/>
      <c r="AD1249" s="23"/>
    </row>
    <row r="1250" spans="1:30" s="14" customFormat="1">
      <c r="A1250" s="140" t="s">
        <v>349</v>
      </c>
      <c r="B1250" s="26">
        <v>223213</v>
      </c>
      <c r="C1250" s="134">
        <f t="shared" si="1951"/>
        <v>18601.080000000002</v>
      </c>
      <c r="D1250" s="123"/>
      <c r="E1250" s="34"/>
      <c r="F1250" s="37"/>
      <c r="G1250" s="37"/>
      <c r="H1250" s="123"/>
      <c r="I1250" s="123"/>
      <c r="J1250" s="123"/>
      <c r="K1250" s="123"/>
      <c r="L1250" s="37"/>
      <c r="M1250" s="123"/>
      <c r="N1250" s="123"/>
      <c r="O1250" s="123"/>
      <c r="P1250" s="123"/>
      <c r="Q1250" s="123">
        <v>0.17299999999999999</v>
      </c>
      <c r="R1250" s="123"/>
      <c r="S1250" s="123">
        <v>1.6899999999999998E-2</v>
      </c>
      <c r="T1250" s="123">
        <v>0.45090000000000002</v>
      </c>
      <c r="U1250" s="123"/>
      <c r="V1250" s="123"/>
      <c r="W1250" s="123"/>
      <c r="X1250" s="123">
        <v>0.33679999999999999</v>
      </c>
      <c r="Y1250" s="123">
        <v>1.3100000000000001E-2</v>
      </c>
      <c r="Z1250" s="123">
        <v>9.2999999999999992E-3</v>
      </c>
      <c r="AA1250" s="123">
        <v>0</v>
      </c>
      <c r="AB1250" s="123">
        <v>0</v>
      </c>
      <c r="AC1250" s="56"/>
      <c r="AD1250" s="23"/>
    </row>
    <row r="1251" spans="1:30" s="14" customFormat="1">
      <c r="A1251" s="47"/>
      <c r="B1251" s="21"/>
      <c r="C1251" s="134"/>
      <c r="D1251" s="27">
        <f>$C1250*D1250</f>
        <v>0</v>
      </c>
      <c r="E1251" s="27">
        <f t="shared" ref="E1251" si="2003">$C1250*E1250</f>
        <v>0</v>
      </c>
      <c r="F1251" s="27">
        <f t="shared" ref="F1251" si="2004">$C1250*F1250</f>
        <v>0</v>
      </c>
      <c r="G1251" s="27">
        <f t="shared" ref="G1251:AB1251" si="2005">$C1250*G1250</f>
        <v>0</v>
      </c>
      <c r="H1251" s="27">
        <f t="shared" si="2005"/>
        <v>0</v>
      </c>
      <c r="I1251" s="27">
        <f t="shared" si="2005"/>
        <v>0</v>
      </c>
      <c r="J1251" s="27">
        <f t="shared" si="2005"/>
        <v>0</v>
      </c>
      <c r="K1251" s="27">
        <f t="shared" si="2005"/>
        <v>0</v>
      </c>
      <c r="L1251" s="27">
        <f t="shared" si="2005"/>
        <v>0</v>
      </c>
      <c r="M1251" s="27">
        <f t="shared" si="2005"/>
        <v>0</v>
      </c>
      <c r="N1251" s="27">
        <f t="shared" si="2005"/>
        <v>0</v>
      </c>
      <c r="O1251" s="27">
        <f t="shared" si="2005"/>
        <v>0</v>
      </c>
      <c r="P1251" s="27">
        <f t="shared" si="2005"/>
        <v>0</v>
      </c>
      <c r="Q1251" s="27">
        <f t="shared" si="2005"/>
        <v>3217.98684</v>
      </c>
      <c r="R1251" s="27">
        <f t="shared" si="2005"/>
        <v>0</v>
      </c>
      <c r="S1251" s="27">
        <f t="shared" si="2005"/>
        <v>314.35825199999999</v>
      </c>
      <c r="T1251" s="27">
        <f t="shared" si="2005"/>
        <v>8387.2269720000004</v>
      </c>
      <c r="U1251" s="27">
        <f t="shared" si="2005"/>
        <v>0</v>
      </c>
      <c r="V1251" s="27">
        <f t="shared" si="2005"/>
        <v>0</v>
      </c>
      <c r="W1251" s="27">
        <f t="shared" si="2005"/>
        <v>0</v>
      </c>
      <c r="X1251" s="27">
        <f t="shared" si="2005"/>
        <v>6264.8437440000007</v>
      </c>
      <c r="Y1251" s="27">
        <f t="shared" si="2005"/>
        <v>243.67414800000003</v>
      </c>
      <c r="Z1251" s="27">
        <f t="shared" si="2005"/>
        <v>172.99004400000001</v>
      </c>
      <c r="AA1251" s="27">
        <f t="shared" si="2005"/>
        <v>0</v>
      </c>
      <c r="AB1251" s="27">
        <f t="shared" si="2005"/>
        <v>0</v>
      </c>
      <c r="AC1251" s="56"/>
      <c r="AD1251" s="23"/>
    </row>
    <row r="1252" spans="1:30" s="14" customFormat="1">
      <c r="A1252" s="140" t="s">
        <v>350</v>
      </c>
      <c r="B1252" s="26">
        <v>270677</v>
      </c>
      <c r="C1252" s="134">
        <f t="shared" si="1951"/>
        <v>22556.42</v>
      </c>
      <c r="D1252" s="7">
        <v>8.5800000000000001E-2</v>
      </c>
      <c r="E1252" s="34"/>
      <c r="F1252" s="4"/>
      <c r="G1252" s="4"/>
      <c r="H1252" s="7"/>
      <c r="I1252" s="7"/>
      <c r="J1252" s="7"/>
      <c r="K1252" s="7"/>
      <c r="L1252" s="4"/>
      <c r="M1252" s="7">
        <v>7.7600000000000002E-2</v>
      </c>
      <c r="N1252" s="7"/>
      <c r="O1252" s="7"/>
      <c r="P1252" s="7"/>
      <c r="Q1252" s="7"/>
      <c r="R1252" s="7"/>
      <c r="S1252" s="7"/>
      <c r="T1252" s="7">
        <v>0.83660000000000001</v>
      </c>
      <c r="U1252" s="7"/>
      <c r="V1252" s="7"/>
      <c r="W1252" s="7"/>
      <c r="X1252" s="7"/>
      <c r="Y1252" s="7"/>
      <c r="Z1252" s="7"/>
      <c r="AA1252" s="7"/>
      <c r="AB1252" s="7"/>
      <c r="AC1252" s="56"/>
      <c r="AD1252" s="23"/>
    </row>
    <row r="1253" spans="1:30" s="14" customFormat="1">
      <c r="A1253" s="47"/>
      <c r="B1253" s="21"/>
      <c r="C1253" s="134"/>
      <c r="D1253" s="27">
        <f>$C1252*D1252</f>
        <v>1935.3408359999999</v>
      </c>
      <c r="E1253" s="27">
        <f t="shared" ref="E1253" si="2006">$C1252*E1252</f>
        <v>0</v>
      </c>
      <c r="F1253" s="27">
        <f t="shared" ref="F1253" si="2007">$C1252*F1252</f>
        <v>0</v>
      </c>
      <c r="G1253" s="27">
        <f t="shared" ref="G1253:AB1253" si="2008">$C1252*G1252</f>
        <v>0</v>
      </c>
      <c r="H1253" s="27">
        <f t="shared" si="2008"/>
        <v>0</v>
      </c>
      <c r="I1253" s="27">
        <f t="shared" si="2008"/>
        <v>0</v>
      </c>
      <c r="J1253" s="27">
        <f t="shared" si="2008"/>
        <v>0</v>
      </c>
      <c r="K1253" s="27">
        <f t="shared" si="2008"/>
        <v>0</v>
      </c>
      <c r="L1253" s="27">
        <f t="shared" si="2008"/>
        <v>0</v>
      </c>
      <c r="M1253" s="27">
        <f t="shared" si="2008"/>
        <v>1750.3781919999999</v>
      </c>
      <c r="N1253" s="27">
        <f t="shared" si="2008"/>
        <v>0</v>
      </c>
      <c r="O1253" s="27">
        <f t="shared" si="2008"/>
        <v>0</v>
      </c>
      <c r="P1253" s="27">
        <f t="shared" si="2008"/>
        <v>0</v>
      </c>
      <c r="Q1253" s="27">
        <f t="shared" si="2008"/>
        <v>0</v>
      </c>
      <c r="R1253" s="27">
        <f t="shared" si="2008"/>
        <v>0</v>
      </c>
      <c r="S1253" s="27">
        <f t="shared" si="2008"/>
        <v>0</v>
      </c>
      <c r="T1253" s="27">
        <f t="shared" si="2008"/>
        <v>18870.700971999999</v>
      </c>
      <c r="U1253" s="27">
        <f t="shared" si="2008"/>
        <v>0</v>
      </c>
      <c r="V1253" s="27">
        <f t="shared" si="2008"/>
        <v>0</v>
      </c>
      <c r="W1253" s="27">
        <f t="shared" si="2008"/>
        <v>0</v>
      </c>
      <c r="X1253" s="27">
        <f t="shared" si="2008"/>
        <v>0</v>
      </c>
      <c r="Y1253" s="27">
        <f t="shared" si="2008"/>
        <v>0</v>
      </c>
      <c r="Z1253" s="27">
        <f t="shared" si="2008"/>
        <v>0</v>
      </c>
      <c r="AA1253" s="27">
        <f t="shared" si="2008"/>
        <v>0</v>
      </c>
      <c r="AB1253" s="27">
        <f t="shared" si="2008"/>
        <v>0</v>
      </c>
      <c r="AC1253" s="56"/>
      <c r="AD1253" s="23"/>
    </row>
    <row r="1254" spans="1:30" s="14" customFormat="1">
      <c r="A1254" s="140" t="s">
        <v>351</v>
      </c>
      <c r="B1254" s="26">
        <v>303700</v>
      </c>
      <c r="C1254" s="134">
        <f t="shared" si="1951"/>
        <v>25308.33</v>
      </c>
      <c r="D1254" s="7">
        <v>8.5800000000000001E-2</v>
      </c>
      <c r="E1254" s="34"/>
      <c r="F1254" s="4"/>
      <c r="G1254" s="4"/>
      <c r="H1254" s="7"/>
      <c r="I1254" s="7"/>
      <c r="J1254" s="7"/>
      <c r="K1254" s="7"/>
      <c r="L1254" s="4"/>
      <c r="M1254" s="7">
        <v>7.7600000000000002E-2</v>
      </c>
      <c r="N1254" s="7"/>
      <c r="O1254" s="7"/>
      <c r="P1254" s="7"/>
      <c r="Q1254" s="7"/>
      <c r="R1254" s="7"/>
      <c r="S1254" s="7"/>
      <c r="T1254" s="7">
        <v>0.83660000000000001</v>
      </c>
      <c r="U1254" s="7"/>
      <c r="V1254" s="7"/>
      <c r="W1254" s="7"/>
      <c r="X1254" s="7"/>
      <c r="Y1254" s="7"/>
      <c r="Z1254" s="7"/>
      <c r="AA1254" s="7"/>
      <c r="AB1254" s="7"/>
      <c r="AC1254" s="56"/>
      <c r="AD1254" s="23"/>
    </row>
    <row r="1255" spans="1:30" s="14" customFormat="1">
      <c r="A1255" s="47"/>
      <c r="B1255" s="21"/>
      <c r="C1255" s="134"/>
      <c r="D1255" s="27">
        <f>$C1254*D1254</f>
        <v>2171.454714</v>
      </c>
      <c r="E1255" s="27">
        <f t="shared" ref="E1255" si="2009">$C1254*E1254</f>
        <v>0</v>
      </c>
      <c r="F1255" s="27">
        <f t="shared" ref="F1255" si="2010">$C1254*F1254</f>
        <v>0</v>
      </c>
      <c r="G1255" s="27">
        <f t="shared" ref="G1255:AB1255" si="2011">$C1254*G1254</f>
        <v>0</v>
      </c>
      <c r="H1255" s="27">
        <f t="shared" si="2011"/>
        <v>0</v>
      </c>
      <c r="I1255" s="27">
        <f t="shared" si="2011"/>
        <v>0</v>
      </c>
      <c r="J1255" s="27">
        <f t="shared" si="2011"/>
        <v>0</v>
      </c>
      <c r="K1255" s="27">
        <f t="shared" si="2011"/>
        <v>0</v>
      </c>
      <c r="L1255" s="27">
        <f t="shared" si="2011"/>
        <v>0</v>
      </c>
      <c r="M1255" s="27">
        <f t="shared" si="2011"/>
        <v>1963.9264080000003</v>
      </c>
      <c r="N1255" s="27">
        <f t="shared" si="2011"/>
        <v>0</v>
      </c>
      <c r="O1255" s="27">
        <f t="shared" si="2011"/>
        <v>0</v>
      </c>
      <c r="P1255" s="27">
        <f t="shared" si="2011"/>
        <v>0</v>
      </c>
      <c r="Q1255" s="27">
        <f t="shared" si="2011"/>
        <v>0</v>
      </c>
      <c r="R1255" s="27">
        <f t="shared" si="2011"/>
        <v>0</v>
      </c>
      <c r="S1255" s="27">
        <f t="shared" si="2011"/>
        <v>0</v>
      </c>
      <c r="T1255" s="27">
        <f t="shared" si="2011"/>
        <v>21172.948878000003</v>
      </c>
      <c r="U1255" s="27">
        <f t="shared" si="2011"/>
        <v>0</v>
      </c>
      <c r="V1255" s="27">
        <f t="shared" si="2011"/>
        <v>0</v>
      </c>
      <c r="W1255" s="27">
        <f t="shared" si="2011"/>
        <v>0</v>
      </c>
      <c r="X1255" s="27">
        <f t="shared" si="2011"/>
        <v>0</v>
      </c>
      <c r="Y1255" s="27">
        <f t="shared" si="2011"/>
        <v>0</v>
      </c>
      <c r="Z1255" s="27">
        <f t="shared" si="2011"/>
        <v>0</v>
      </c>
      <c r="AA1255" s="27">
        <f t="shared" si="2011"/>
        <v>0</v>
      </c>
      <c r="AB1255" s="27">
        <f t="shared" si="2011"/>
        <v>0</v>
      </c>
      <c r="AC1255" s="56"/>
      <c r="AD1255" s="23"/>
    </row>
    <row r="1256" spans="1:30" s="14" customFormat="1">
      <c r="A1256" s="140" t="s">
        <v>352</v>
      </c>
      <c r="B1256" s="26">
        <v>305756</v>
      </c>
      <c r="C1256" s="134">
        <f t="shared" si="1951"/>
        <v>25479.67</v>
      </c>
      <c r="D1256" s="123">
        <v>7.1999999999999998E-3</v>
      </c>
      <c r="E1256" s="34"/>
      <c r="F1256" s="37"/>
      <c r="G1256" s="37"/>
      <c r="H1256" s="123"/>
      <c r="I1256" s="123"/>
      <c r="J1256" s="123"/>
      <c r="K1256" s="123"/>
      <c r="L1256" s="37"/>
      <c r="M1256" s="123"/>
      <c r="N1256" s="123"/>
      <c r="O1256" s="123"/>
      <c r="P1256" s="123"/>
      <c r="Q1256" s="123">
        <v>0.1736</v>
      </c>
      <c r="R1256" s="123"/>
      <c r="S1256" s="123">
        <v>1.7000000000000001E-2</v>
      </c>
      <c r="T1256" s="123">
        <v>0.44469999999999998</v>
      </c>
      <c r="U1256" s="123"/>
      <c r="V1256" s="123"/>
      <c r="W1256" s="123"/>
      <c r="X1256" s="123">
        <v>0.3352</v>
      </c>
      <c r="Y1256" s="123">
        <v>1.3100000000000001E-2</v>
      </c>
      <c r="Z1256" s="123">
        <v>9.1999999999999998E-3</v>
      </c>
      <c r="AA1256" s="123">
        <v>0</v>
      </c>
      <c r="AB1256" s="123">
        <v>0</v>
      </c>
      <c r="AC1256" s="56"/>
      <c r="AD1256" s="23"/>
    </row>
    <row r="1257" spans="1:30" s="14" customFormat="1">
      <c r="A1257" s="47"/>
      <c r="B1257" s="21"/>
      <c r="C1257" s="134"/>
      <c r="D1257" s="27">
        <f>$C1256*D1256</f>
        <v>183.45362399999999</v>
      </c>
      <c r="E1257" s="27">
        <f t="shared" ref="E1257" si="2012">$C1256*E1256</f>
        <v>0</v>
      </c>
      <c r="F1257" s="27">
        <f t="shared" ref="F1257" si="2013">$C1256*F1256</f>
        <v>0</v>
      </c>
      <c r="G1257" s="27">
        <f t="shared" ref="G1257:AB1257" si="2014">$C1256*G1256</f>
        <v>0</v>
      </c>
      <c r="H1257" s="27">
        <f t="shared" si="2014"/>
        <v>0</v>
      </c>
      <c r="I1257" s="27">
        <f t="shared" si="2014"/>
        <v>0</v>
      </c>
      <c r="J1257" s="27">
        <f t="shared" si="2014"/>
        <v>0</v>
      </c>
      <c r="K1257" s="27">
        <f t="shared" si="2014"/>
        <v>0</v>
      </c>
      <c r="L1257" s="27">
        <f t="shared" si="2014"/>
        <v>0</v>
      </c>
      <c r="M1257" s="27">
        <f t="shared" si="2014"/>
        <v>0</v>
      </c>
      <c r="N1257" s="27">
        <f t="shared" si="2014"/>
        <v>0</v>
      </c>
      <c r="O1257" s="27">
        <f t="shared" si="2014"/>
        <v>0</v>
      </c>
      <c r="P1257" s="27">
        <f t="shared" si="2014"/>
        <v>0</v>
      </c>
      <c r="Q1257" s="27">
        <f t="shared" si="2014"/>
        <v>4423.2707119999995</v>
      </c>
      <c r="R1257" s="27">
        <f t="shared" si="2014"/>
        <v>0</v>
      </c>
      <c r="S1257" s="27">
        <f t="shared" si="2014"/>
        <v>433.15438999999998</v>
      </c>
      <c r="T1257" s="27">
        <f t="shared" si="2014"/>
        <v>11330.809248999998</v>
      </c>
      <c r="U1257" s="27">
        <f t="shared" si="2014"/>
        <v>0</v>
      </c>
      <c r="V1257" s="27">
        <f t="shared" si="2014"/>
        <v>0</v>
      </c>
      <c r="W1257" s="27">
        <f t="shared" si="2014"/>
        <v>0</v>
      </c>
      <c r="X1257" s="27">
        <f t="shared" si="2014"/>
        <v>8540.7853839999989</v>
      </c>
      <c r="Y1257" s="27">
        <f t="shared" si="2014"/>
        <v>333.78367700000001</v>
      </c>
      <c r="Z1257" s="27">
        <f t="shared" si="2014"/>
        <v>234.41296399999999</v>
      </c>
      <c r="AA1257" s="27">
        <f t="shared" si="2014"/>
        <v>0</v>
      </c>
      <c r="AB1257" s="27">
        <f t="shared" si="2014"/>
        <v>0</v>
      </c>
      <c r="AC1257" s="56"/>
      <c r="AD1257" s="23"/>
    </row>
    <row r="1258" spans="1:30" s="14" customFormat="1">
      <c r="A1258" s="140" t="s">
        <v>353</v>
      </c>
      <c r="B1258" s="26">
        <v>423081</v>
      </c>
      <c r="C1258" s="134">
        <f t="shared" si="1951"/>
        <v>35256.75</v>
      </c>
      <c r="D1258" s="7">
        <v>0.14199999999999999</v>
      </c>
      <c r="E1258" s="34"/>
      <c r="F1258" s="4"/>
      <c r="G1258" s="4"/>
      <c r="H1258" s="7"/>
      <c r="I1258" s="7"/>
      <c r="J1258" s="7"/>
      <c r="K1258" s="7"/>
      <c r="L1258" s="4"/>
      <c r="M1258" s="7">
        <v>0.24390000000000001</v>
      </c>
      <c r="N1258" s="7"/>
      <c r="O1258" s="7"/>
      <c r="P1258" s="7"/>
      <c r="Q1258" s="7"/>
      <c r="R1258" s="7"/>
      <c r="S1258" s="7"/>
      <c r="T1258" s="7">
        <v>0.57940000000000003</v>
      </c>
      <c r="U1258" s="7"/>
      <c r="V1258" s="7"/>
      <c r="W1258" s="7"/>
      <c r="X1258" s="7">
        <v>3.4700000000000002E-2</v>
      </c>
      <c r="Y1258" s="7"/>
      <c r="Z1258" s="7"/>
      <c r="AA1258" s="7"/>
      <c r="AB1258" s="7"/>
      <c r="AC1258" s="56"/>
      <c r="AD1258" s="23"/>
    </row>
    <row r="1259" spans="1:30" s="14" customFormat="1">
      <c r="A1259" s="47"/>
      <c r="B1259" s="21"/>
      <c r="C1259" s="134"/>
      <c r="D1259" s="27">
        <f>$C1258*D1258</f>
        <v>5006.4584999999997</v>
      </c>
      <c r="E1259" s="27">
        <f t="shared" ref="E1259" si="2015">$C1258*E1258</f>
        <v>0</v>
      </c>
      <c r="F1259" s="27">
        <f t="shared" ref="F1259" si="2016">$C1258*F1258</f>
        <v>0</v>
      </c>
      <c r="G1259" s="27">
        <f t="shared" ref="G1259:AB1259" si="2017">$C1258*G1258</f>
        <v>0</v>
      </c>
      <c r="H1259" s="27">
        <f t="shared" si="2017"/>
        <v>0</v>
      </c>
      <c r="I1259" s="27">
        <f t="shared" si="2017"/>
        <v>0</v>
      </c>
      <c r="J1259" s="27">
        <f t="shared" si="2017"/>
        <v>0</v>
      </c>
      <c r="K1259" s="27">
        <f t="shared" si="2017"/>
        <v>0</v>
      </c>
      <c r="L1259" s="27">
        <f t="shared" si="2017"/>
        <v>0</v>
      </c>
      <c r="M1259" s="27">
        <f t="shared" si="2017"/>
        <v>8599.1213250000001</v>
      </c>
      <c r="N1259" s="27">
        <f t="shared" si="2017"/>
        <v>0</v>
      </c>
      <c r="O1259" s="27">
        <f t="shared" si="2017"/>
        <v>0</v>
      </c>
      <c r="P1259" s="27">
        <f t="shared" si="2017"/>
        <v>0</v>
      </c>
      <c r="Q1259" s="27">
        <f t="shared" si="2017"/>
        <v>0</v>
      </c>
      <c r="R1259" s="27">
        <f t="shared" si="2017"/>
        <v>0</v>
      </c>
      <c r="S1259" s="27">
        <f t="shared" si="2017"/>
        <v>0</v>
      </c>
      <c r="T1259" s="27">
        <f t="shared" si="2017"/>
        <v>20427.76095</v>
      </c>
      <c r="U1259" s="27">
        <f t="shared" si="2017"/>
        <v>0</v>
      </c>
      <c r="V1259" s="27">
        <f t="shared" si="2017"/>
        <v>0</v>
      </c>
      <c r="W1259" s="27">
        <f t="shared" si="2017"/>
        <v>0</v>
      </c>
      <c r="X1259" s="27">
        <f t="shared" si="2017"/>
        <v>1223.4092250000001</v>
      </c>
      <c r="Y1259" s="27">
        <f t="shared" si="2017"/>
        <v>0</v>
      </c>
      <c r="Z1259" s="27">
        <f t="shared" si="2017"/>
        <v>0</v>
      </c>
      <c r="AA1259" s="27">
        <f t="shared" si="2017"/>
        <v>0</v>
      </c>
      <c r="AB1259" s="27">
        <f t="shared" si="2017"/>
        <v>0</v>
      </c>
      <c r="AC1259" s="56"/>
      <c r="AD1259" s="23"/>
    </row>
    <row r="1260" spans="1:30" s="14" customFormat="1">
      <c r="A1260" s="140" t="s">
        <v>354</v>
      </c>
      <c r="B1260" s="26">
        <v>568798</v>
      </c>
      <c r="C1260" s="134">
        <f t="shared" si="1951"/>
        <v>47399.83</v>
      </c>
      <c r="D1260" s="7">
        <v>0.14199999999999999</v>
      </c>
      <c r="E1260" s="34"/>
      <c r="F1260" s="4"/>
      <c r="G1260" s="4"/>
      <c r="H1260" s="7"/>
      <c r="I1260" s="7"/>
      <c r="J1260" s="7"/>
      <c r="K1260" s="7"/>
      <c r="L1260" s="4"/>
      <c r="M1260" s="7">
        <v>0.24390000000000001</v>
      </c>
      <c r="N1260" s="7"/>
      <c r="O1260" s="7"/>
      <c r="P1260" s="7"/>
      <c r="Q1260" s="7"/>
      <c r="R1260" s="7"/>
      <c r="S1260" s="7"/>
      <c r="T1260" s="7">
        <v>0.57940000000000003</v>
      </c>
      <c r="U1260" s="7"/>
      <c r="V1260" s="7"/>
      <c r="W1260" s="7"/>
      <c r="X1260" s="7">
        <v>3.4700000000000002E-2</v>
      </c>
      <c r="Y1260" s="7"/>
      <c r="Z1260" s="7"/>
      <c r="AA1260" s="7"/>
      <c r="AB1260" s="7"/>
      <c r="AC1260" s="56"/>
      <c r="AD1260" s="23"/>
    </row>
    <row r="1261" spans="1:30" s="14" customFormat="1">
      <c r="A1261" s="47"/>
      <c r="B1261" s="21"/>
      <c r="C1261" s="134"/>
      <c r="D1261" s="27">
        <f>$C1260*D1260</f>
        <v>6730.7758599999997</v>
      </c>
      <c r="E1261" s="27">
        <f t="shared" ref="E1261" si="2018">$C1260*E1260</f>
        <v>0</v>
      </c>
      <c r="F1261" s="27">
        <f t="shared" ref="F1261" si="2019">$C1260*F1260</f>
        <v>0</v>
      </c>
      <c r="G1261" s="27">
        <f t="shared" ref="G1261:AB1261" si="2020">$C1260*G1260</f>
        <v>0</v>
      </c>
      <c r="H1261" s="27">
        <f t="shared" si="2020"/>
        <v>0</v>
      </c>
      <c r="I1261" s="27">
        <f t="shared" si="2020"/>
        <v>0</v>
      </c>
      <c r="J1261" s="27">
        <f t="shared" si="2020"/>
        <v>0</v>
      </c>
      <c r="K1261" s="27">
        <f t="shared" si="2020"/>
        <v>0</v>
      </c>
      <c r="L1261" s="27">
        <f t="shared" si="2020"/>
        <v>0</v>
      </c>
      <c r="M1261" s="27">
        <f t="shared" si="2020"/>
        <v>11560.818537000001</v>
      </c>
      <c r="N1261" s="27">
        <f t="shared" si="2020"/>
        <v>0</v>
      </c>
      <c r="O1261" s="27">
        <f t="shared" si="2020"/>
        <v>0</v>
      </c>
      <c r="P1261" s="27">
        <f t="shared" si="2020"/>
        <v>0</v>
      </c>
      <c r="Q1261" s="27">
        <f t="shared" si="2020"/>
        <v>0</v>
      </c>
      <c r="R1261" s="27">
        <f t="shared" si="2020"/>
        <v>0</v>
      </c>
      <c r="S1261" s="27">
        <f t="shared" si="2020"/>
        <v>0</v>
      </c>
      <c r="T1261" s="27">
        <f t="shared" si="2020"/>
        <v>27463.461502000002</v>
      </c>
      <c r="U1261" s="27">
        <f t="shared" si="2020"/>
        <v>0</v>
      </c>
      <c r="V1261" s="27">
        <f t="shared" si="2020"/>
        <v>0</v>
      </c>
      <c r="W1261" s="27">
        <f t="shared" si="2020"/>
        <v>0</v>
      </c>
      <c r="X1261" s="27">
        <f t="shared" si="2020"/>
        <v>1644.7741010000002</v>
      </c>
      <c r="Y1261" s="27">
        <f t="shared" si="2020"/>
        <v>0</v>
      </c>
      <c r="Z1261" s="27">
        <f t="shared" si="2020"/>
        <v>0</v>
      </c>
      <c r="AA1261" s="27">
        <f t="shared" si="2020"/>
        <v>0</v>
      </c>
      <c r="AB1261" s="27">
        <f t="shared" si="2020"/>
        <v>0</v>
      </c>
      <c r="AC1261" s="56"/>
      <c r="AD1261" s="23"/>
    </row>
    <row r="1262" spans="1:30" s="14" customFormat="1">
      <c r="A1262" s="140" t="s">
        <v>355</v>
      </c>
      <c r="B1262" s="26">
        <v>321844</v>
      </c>
      <c r="C1262" s="134">
        <f t="shared" si="1951"/>
        <v>26820.33</v>
      </c>
      <c r="D1262" s="7">
        <v>0.65229999999999999</v>
      </c>
      <c r="E1262" s="34"/>
      <c r="F1262" s="4"/>
      <c r="G1262" s="4"/>
      <c r="H1262" s="7"/>
      <c r="I1262" s="7"/>
      <c r="J1262" s="7"/>
      <c r="K1262" s="7"/>
      <c r="L1262" s="4"/>
      <c r="M1262" s="7"/>
      <c r="N1262" s="7"/>
      <c r="O1262" s="7"/>
      <c r="P1262" s="7"/>
      <c r="Q1262" s="7">
        <v>0.25869999999999999</v>
      </c>
      <c r="R1262" s="7"/>
      <c r="S1262" s="7">
        <v>2.5499999999999998E-2</v>
      </c>
      <c r="T1262" s="7"/>
      <c r="U1262" s="7"/>
      <c r="V1262" s="7"/>
      <c r="W1262" s="7"/>
      <c r="X1262" s="7">
        <v>6.3500000000000001E-2</v>
      </c>
      <c r="Y1262" s="7"/>
      <c r="Z1262" s="7"/>
      <c r="AA1262" s="7"/>
      <c r="AB1262" s="7"/>
      <c r="AC1262" s="56"/>
      <c r="AD1262" s="23"/>
    </row>
    <row r="1263" spans="1:30" s="14" customFormat="1">
      <c r="A1263" s="47"/>
      <c r="B1263" s="21"/>
      <c r="C1263" s="134"/>
      <c r="D1263" s="27">
        <f t="shared" ref="D1263" si="2021">$C1262*D1262</f>
        <v>17494.901259000002</v>
      </c>
      <c r="E1263" s="27">
        <f t="shared" ref="E1263" si="2022">$C1262*E1262</f>
        <v>0</v>
      </c>
      <c r="F1263" s="27">
        <f t="shared" ref="F1263:AB1263" si="2023">$C1262*F1262</f>
        <v>0</v>
      </c>
      <c r="G1263" s="27">
        <f t="shared" si="2023"/>
        <v>0</v>
      </c>
      <c r="H1263" s="27">
        <f t="shared" si="2023"/>
        <v>0</v>
      </c>
      <c r="I1263" s="27">
        <f t="shared" si="2023"/>
        <v>0</v>
      </c>
      <c r="J1263" s="27">
        <f t="shared" si="2023"/>
        <v>0</v>
      </c>
      <c r="K1263" s="27">
        <f t="shared" si="2023"/>
        <v>0</v>
      </c>
      <c r="L1263" s="27">
        <f t="shared" si="2023"/>
        <v>0</v>
      </c>
      <c r="M1263" s="27">
        <f t="shared" si="2023"/>
        <v>0</v>
      </c>
      <c r="N1263" s="27">
        <f t="shared" si="2023"/>
        <v>0</v>
      </c>
      <c r="O1263" s="27">
        <f t="shared" si="2023"/>
        <v>0</v>
      </c>
      <c r="P1263" s="27">
        <f t="shared" si="2023"/>
        <v>0</v>
      </c>
      <c r="Q1263" s="27">
        <f t="shared" si="2023"/>
        <v>6938.419371</v>
      </c>
      <c r="R1263" s="27">
        <f t="shared" si="2023"/>
        <v>0</v>
      </c>
      <c r="S1263" s="27">
        <f t="shared" si="2023"/>
        <v>683.91841499999998</v>
      </c>
      <c r="T1263" s="27">
        <f t="shared" si="2023"/>
        <v>0</v>
      </c>
      <c r="U1263" s="27">
        <f t="shared" si="2023"/>
        <v>0</v>
      </c>
      <c r="V1263" s="27">
        <f t="shared" si="2023"/>
        <v>0</v>
      </c>
      <c r="W1263" s="27">
        <f t="shared" si="2023"/>
        <v>0</v>
      </c>
      <c r="X1263" s="27">
        <f t="shared" si="2023"/>
        <v>1703.0909550000001</v>
      </c>
      <c r="Y1263" s="27">
        <f t="shared" si="2023"/>
        <v>0</v>
      </c>
      <c r="Z1263" s="27">
        <f t="shared" si="2023"/>
        <v>0</v>
      </c>
      <c r="AA1263" s="27">
        <f t="shared" si="2023"/>
        <v>0</v>
      </c>
      <c r="AB1263" s="27">
        <f t="shared" si="2023"/>
        <v>0</v>
      </c>
      <c r="AC1263" s="56"/>
      <c r="AD1263" s="23"/>
    </row>
    <row r="1264" spans="1:30" s="14" customFormat="1">
      <c r="A1264" s="140" t="s">
        <v>356</v>
      </c>
      <c r="B1264" s="26">
        <v>259388</v>
      </c>
      <c r="C1264" s="134">
        <f t="shared" si="1951"/>
        <v>21615.67</v>
      </c>
      <c r="D1264" s="7">
        <v>0.89870000000000005</v>
      </c>
      <c r="E1264" s="34"/>
      <c r="F1264" s="4"/>
      <c r="G1264" s="4"/>
      <c r="H1264" s="7"/>
      <c r="I1264" s="7"/>
      <c r="J1264" s="7"/>
      <c r="K1264" s="7"/>
      <c r="L1264" s="4"/>
      <c r="M1264" s="7"/>
      <c r="N1264" s="7"/>
      <c r="O1264" s="7"/>
      <c r="P1264" s="7"/>
      <c r="Q1264" s="7">
        <v>9.4799999999999995E-2</v>
      </c>
      <c r="R1264" s="7"/>
      <c r="S1264" s="7">
        <v>6.4999999999999997E-3</v>
      </c>
      <c r="T1264" s="7"/>
      <c r="U1264" s="7"/>
      <c r="V1264" s="7"/>
      <c r="W1264" s="7"/>
      <c r="X1264" s="7"/>
      <c r="Y1264" s="7"/>
      <c r="Z1264" s="7"/>
      <c r="AA1264" s="7"/>
      <c r="AB1264" s="7"/>
      <c r="AC1264" s="56"/>
      <c r="AD1264" s="23"/>
    </row>
    <row r="1265" spans="1:30" s="14" customFormat="1">
      <c r="A1265" s="47"/>
      <c r="B1265" s="21"/>
      <c r="C1265" s="134"/>
      <c r="D1265" s="27">
        <f t="shared" ref="D1265" si="2024">$C1264*D1264</f>
        <v>19426.002628999999</v>
      </c>
      <c r="E1265" s="27">
        <f t="shared" ref="E1265" si="2025">$C1264*E1264</f>
        <v>0</v>
      </c>
      <c r="F1265" s="27">
        <f t="shared" ref="F1265:AB1265" si="2026">$C1264*F1264</f>
        <v>0</v>
      </c>
      <c r="G1265" s="27">
        <f t="shared" si="2026"/>
        <v>0</v>
      </c>
      <c r="H1265" s="27">
        <f t="shared" si="2026"/>
        <v>0</v>
      </c>
      <c r="I1265" s="27">
        <f t="shared" si="2026"/>
        <v>0</v>
      </c>
      <c r="J1265" s="27">
        <f t="shared" si="2026"/>
        <v>0</v>
      </c>
      <c r="K1265" s="27">
        <f t="shared" si="2026"/>
        <v>0</v>
      </c>
      <c r="L1265" s="27">
        <f t="shared" si="2026"/>
        <v>0</v>
      </c>
      <c r="M1265" s="27">
        <f t="shared" si="2026"/>
        <v>0</v>
      </c>
      <c r="N1265" s="27">
        <f t="shared" si="2026"/>
        <v>0</v>
      </c>
      <c r="O1265" s="27">
        <f t="shared" si="2026"/>
        <v>0</v>
      </c>
      <c r="P1265" s="27">
        <f t="shared" si="2026"/>
        <v>0</v>
      </c>
      <c r="Q1265" s="27">
        <f t="shared" si="2026"/>
        <v>2049.1655159999996</v>
      </c>
      <c r="R1265" s="27">
        <f t="shared" si="2026"/>
        <v>0</v>
      </c>
      <c r="S1265" s="27">
        <f t="shared" si="2026"/>
        <v>140.50185499999998</v>
      </c>
      <c r="T1265" s="27">
        <f t="shared" si="2026"/>
        <v>0</v>
      </c>
      <c r="U1265" s="27">
        <f t="shared" si="2026"/>
        <v>0</v>
      </c>
      <c r="V1265" s="27">
        <f t="shared" si="2026"/>
        <v>0</v>
      </c>
      <c r="W1265" s="27">
        <f t="shared" si="2026"/>
        <v>0</v>
      </c>
      <c r="X1265" s="27">
        <f t="shared" si="2026"/>
        <v>0</v>
      </c>
      <c r="Y1265" s="27">
        <f t="shared" si="2026"/>
        <v>0</v>
      </c>
      <c r="Z1265" s="27">
        <f t="shared" si="2026"/>
        <v>0</v>
      </c>
      <c r="AA1265" s="27">
        <f t="shared" si="2026"/>
        <v>0</v>
      </c>
      <c r="AB1265" s="27">
        <f t="shared" si="2026"/>
        <v>0</v>
      </c>
      <c r="AC1265" s="56"/>
      <c r="AD1265" s="23"/>
    </row>
    <row r="1266" spans="1:30" s="14" customFormat="1">
      <c r="A1266" s="140" t="s">
        <v>357</v>
      </c>
      <c r="B1266" s="26">
        <v>250265</v>
      </c>
      <c r="C1266" s="134">
        <f t="shared" si="1951"/>
        <v>20855.419999999998</v>
      </c>
      <c r="D1266" s="123"/>
      <c r="E1266" s="34"/>
      <c r="F1266" s="37"/>
      <c r="G1266" s="37"/>
      <c r="H1266" s="123"/>
      <c r="I1266" s="123"/>
      <c r="J1266" s="123"/>
      <c r="K1266" s="123"/>
      <c r="L1266" s="37"/>
      <c r="M1266" s="123"/>
      <c r="N1266" s="123"/>
      <c r="O1266" s="123"/>
      <c r="P1266" s="123"/>
      <c r="Q1266" s="123">
        <v>0.37169999999999997</v>
      </c>
      <c r="R1266" s="123"/>
      <c r="S1266" s="123">
        <v>4.4600000000000001E-2</v>
      </c>
      <c r="T1266" s="123"/>
      <c r="U1266" s="123"/>
      <c r="V1266" s="123"/>
      <c r="W1266" s="123"/>
      <c r="X1266" s="123">
        <v>0.54139999999999999</v>
      </c>
      <c r="Y1266" s="123">
        <v>2.3199999999999998E-2</v>
      </c>
      <c r="Z1266" s="123">
        <v>1.9099999999999999E-2</v>
      </c>
      <c r="AA1266" s="123">
        <v>0</v>
      </c>
      <c r="AB1266" s="123">
        <v>0</v>
      </c>
      <c r="AC1266" s="56"/>
      <c r="AD1266" s="23"/>
    </row>
    <row r="1267" spans="1:30" s="14" customFormat="1">
      <c r="A1267" s="47"/>
      <c r="B1267" s="21"/>
      <c r="C1267" s="134"/>
      <c r="D1267" s="27">
        <f t="shared" ref="D1267" si="2027">$C1266*D1266</f>
        <v>0</v>
      </c>
      <c r="E1267" s="27">
        <f t="shared" ref="E1267" si="2028">$C1266*E1266</f>
        <v>0</v>
      </c>
      <c r="F1267" s="27">
        <f t="shared" ref="F1267:AB1267" si="2029">$C1266*F1266</f>
        <v>0</v>
      </c>
      <c r="G1267" s="27">
        <f t="shared" si="2029"/>
        <v>0</v>
      </c>
      <c r="H1267" s="27">
        <f t="shared" si="2029"/>
        <v>0</v>
      </c>
      <c r="I1267" s="27">
        <f t="shared" si="2029"/>
        <v>0</v>
      </c>
      <c r="J1267" s="27">
        <f t="shared" si="2029"/>
        <v>0</v>
      </c>
      <c r="K1267" s="27">
        <f t="shared" si="2029"/>
        <v>0</v>
      </c>
      <c r="L1267" s="27">
        <f t="shared" si="2029"/>
        <v>0</v>
      </c>
      <c r="M1267" s="27">
        <f t="shared" si="2029"/>
        <v>0</v>
      </c>
      <c r="N1267" s="27">
        <f t="shared" si="2029"/>
        <v>0</v>
      </c>
      <c r="O1267" s="27">
        <f t="shared" si="2029"/>
        <v>0</v>
      </c>
      <c r="P1267" s="27">
        <f t="shared" si="2029"/>
        <v>0</v>
      </c>
      <c r="Q1267" s="27">
        <f t="shared" si="2029"/>
        <v>7751.9596139999985</v>
      </c>
      <c r="R1267" s="27">
        <f t="shared" si="2029"/>
        <v>0</v>
      </c>
      <c r="S1267" s="27">
        <f t="shared" si="2029"/>
        <v>930.15173199999992</v>
      </c>
      <c r="T1267" s="27">
        <f t="shared" si="2029"/>
        <v>0</v>
      </c>
      <c r="U1267" s="27">
        <f t="shared" si="2029"/>
        <v>0</v>
      </c>
      <c r="V1267" s="27">
        <f t="shared" si="2029"/>
        <v>0</v>
      </c>
      <c r="W1267" s="27">
        <f t="shared" si="2029"/>
        <v>0</v>
      </c>
      <c r="X1267" s="27">
        <f t="shared" si="2029"/>
        <v>11291.124387999998</v>
      </c>
      <c r="Y1267" s="27">
        <f t="shared" si="2029"/>
        <v>483.84574399999991</v>
      </c>
      <c r="Z1267" s="27">
        <f t="shared" si="2029"/>
        <v>398.33852199999995</v>
      </c>
      <c r="AA1267" s="27">
        <f t="shared" si="2029"/>
        <v>0</v>
      </c>
      <c r="AB1267" s="27">
        <f t="shared" si="2029"/>
        <v>0</v>
      </c>
      <c r="AC1267" s="56"/>
      <c r="AD1267" s="23"/>
    </row>
    <row r="1268" spans="1:30" s="14" customFormat="1">
      <c r="A1268" s="140" t="s">
        <v>387</v>
      </c>
      <c r="B1268" s="26">
        <v>196121</v>
      </c>
      <c r="C1268" s="134">
        <f t="shared" si="1951"/>
        <v>16343.42</v>
      </c>
      <c r="D1268" s="123"/>
      <c r="E1268" s="34"/>
      <c r="F1268" s="37"/>
      <c r="G1268" s="37"/>
      <c r="H1268" s="123"/>
      <c r="I1268" s="123"/>
      <c r="J1268" s="123"/>
      <c r="K1268" s="123"/>
      <c r="L1268" s="37"/>
      <c r="M1268" s="123"/>
      <c r="N1268" s="123"/>
      <c r="O1268" s="123"/>
      <c r="P1268" s="123">
        <v>7.9000000000000008E-3</v>
      </c>
      <c r="Q1268" s="123">
        <v>0.12820000000000001</v>
      </c>
      <c r="R1268" s="123"/>
      <c r="S1268" s="123">
        <v>1.18E-2</v>
      </c>
      <c r="T1268" s="123">
        <v>0.51080000000000003</v>
      </c>
      <c r="U1268" s="123"/>
      <c r="V1268" s="123">
        <v>5.7000000000000002E-3</v>
      </c>
      <c r="W1268" s="123"/>
      <c r="X1268" s="123">
        <v>0.31459999999999999</v>
      </c>
      <c r="Y1268" s="123">
        <v>1.2500000000000001E-2</v>
      </c>
      <c r="Z1268" s="123">
        <v>8.5000000000000006E-3</v>
      </c>
      <c r="AA1268" s="123"/>
      <c r="AB1268" s="123"/>
      <c r="AC1268" s="56"/>
      <c r="AD1268" s="23"/>
    </row>
    <row r="1269" spans="1:30" s="14" customFormat="1">
      <c r="A1269" s="47"/>
      <c r="B1269" s="21"/>
      <c r="C1269" s="134"/>
      <c r="D1269" s="27">
        <f t="shared" ref="D1269" si="2030">$C1268*D1268</f>
        <v>0</v>
      </c>
      <c r="E1269" s="27">
        <f t="shared" ref="E1269" si="2031">$C1268*E1268</f>
        <v>0</v>
      </c>
      <c r="F1269" s="27">
        <f t="shared" ref="F1269:AB1269" si="2032">$C1268*F1268</f>
        <v>0</v>
      </c>
      <c r="G1269" s="27">
        <f t="shared" si="2032"/>
        <v>0</v>
      </c>
      <c r="H1269" s="27">
        <f t="shared" si="2032"/>
        <v>0</v>
      </c>
      <c r="I1269" s="27">
        <f t="shared" si="2032"/>
        <v>0</v>
      </c>
      <c r="J1269" s="27">
        <f t="shared" si="2032"/>
        <v>0</v>
      </c>
      <c r="K1269" s="27">
        <f t="shared" si="2032"/>
        <v>0</v>
      </c>
      <c r="L1269" s="27">
        <f t="shared" si="2032"/>
        <v>0</v>
      </c>
      <c r="M1269" s="27">
        <f t="shared" si="2032"/>
        <v>0</v>
      </c>
      <c r="N1269" s="27">
        <f t="shared" si="2032"/>
        <v>0</v>
      </c>
      <c r="O1269" s="27">
        <f t="shared" si="2032"/>
        <v>0</v>
      </c>
      <c r="P1269" s="27">
        <f t="shared" si="2032"/>
        <v>129.11301800000001</v>
      </c>
      <c r="Q1269" s="27">
        <f t="shared" si="2032"/>
        <v>2095.2264440000004</v>
      </c>
      <c r="R1269" s="27">
        <f t="shared" si="2032"/>
        <v>0</v>
      </c>
      <c r="S1269" s="27">
        <f t="shared" si="2032"/>
        <v>192.85235599999999</v>
      </c>
      <c r="T1269" s="27">
        <f t="shared" si="2032"/>
        <v>8348.2189360000011</v>
      </c>
      <c r="U1269" s="27">
        <f t="shared" si="2032"/>
        <v>0</v>
      </c>
      <c r="V1269" s="27">
        <f t="shared" si="2032"/>
        <v>93.157494</v>
      </c>
      <c r="W1269" s="27">
        <f t="shared" si="2032"/>
        <v>0</v>
      </c>
      <c r="X1269" s="27">
        <f t="shared" si="2032"/>
        <v>5141.639932</v>
      </c>
      <c r="Y1269" s="27">
        <f t="shared" si="2032"/>
        <v>204.29275000000001</v>
      </c>
      <c r="Z1269" s="27">
        <f t="shared" si="2032"/>
        <v>138.91907</v>
      </c>
      <c r="AA1269" s="27">
        <f t="shared" si="2032"/>
        <v>0</v>
      </c>
      <c r="AB1269" s="27">
        <f t="shared" si="2032"/>
        <v>0</v>
      </c>
      <c r="AC1269" s="56"/>
      <c r="AD1269" s="23"/>
    </row>
    <row r="1270" spans="1:30" s="14" customFormat="1">
      <c r="A1270" s="78" t="s">
        <v>388</v>
      </c>
      <c r="B1270" s="26">
        <f>666185/2</f>
        <v>333092.5</v>
      </c>
      <c r="C1270" s="134">
        <f t="shared" si="1951"/>
        <v>27757.71</v>
      </c>
      <c r="D1270" s="35">
        <v>1.6299999999999999E-2</v>
      </c>
      <c r="E1270" s="35">
        <v>0.14269999999999999</v>
      </c>
      <c r="F1270" s="35">
        <v>5.8900000000000001E-2</v>
      </c>
      <c r="G1270" s="35">
        <v>7.6200000000000004E-2</v>
      </c>
      <c r="H1270" s="35">
        <v>3.9600000000000003E-2</v>
      </c>
      <c r="I1270" s="35">
        <v>0.12470000000000001</v>
      </c>
      <c r="J1270" s="35">
        <v>2.0400000000000001E-2</v>
      </c>
      <c r="K1270" s="35">
        <v>3.1199999999999999E-2</v>
      </c>
      <c r="L1270" s="35">
        <v>1.6199999999999999E-2</v>
      </c>
      <c r="M1270" s="35">
        <v>2.53E-2</v>
      </c>
      <c r="N1270" s="35">
        <v>0.14849999999999999</v>
      </c>
      <c r="O1270" s="35">
        <v>2.2599999999999999E-2</v>
      </c>
      <c r="P1270" s="35">
        <v>0</v>
      </c>
      <c r="Q1270" s="35">
        <v>3.78E-2</v>
      </c>
      <c r="R1270" s="35">
        <v>1.8100000000000002E-2</v>
      </c>
      <c r="S1270" s="35">
        <v>4.1000000000000003E-3</v>
      </c>
      <c r="T1270" s="35">
        <v>5.04E-2</v>
      </c>
      <c r="U1270" s="35">
        <v>1.7500000000000002E-2</v>
      </c>
      <c r="V1270" s="35">
        <v>3.6200000000000003E-2</v>
      </c>
      <c r="W1270" s="35">
        <v>4.8500000000000001E-2</v>
      </c>
      <c r="X1270" s="35">
        <v>6.1600000000000002E-2</v>
      </c>
      <c r="Y1270" s="35">
        <v>2.5000000000000001E-3</v>
      </c>
      <c r="Z1270" s="4">
        <v>0</v>
      </c>
      <c r="AA1270" s="4">
        <v>6.9999999999999999E-4</v>
      </c>
      <c r="AB1270" s="4">
        <v>0</v>
      </c>
      <c r="AC1270" s="56"/>
      <c r="AD1270" s="23"/>
    </row>
    <row r="1271" spans="1:30" s="14" customFormat="1">
      <c r="A1271" s="79"/>
      <c r="B1271" s="27"/>
      <c r="C1271" s="134"/>
      <c r="D1271" s="5">
        <f t="shared" ref="D1271" si="2033">$C1270*D1270</f>
        <v>452.45067299999994</v>
      </c>
      <c r="E1271" s="5">
        <f t="shared" ref="E1271" si="2034">$C1270*E1270</f>
        <v>3961.0252169999999</v>
      </c>
      <c r="F1271" s="5">
        <f t="shared" ref="F1271:AB1271" si="2035">$C1270*F1270</f>
        <v>1634.9291189999999</v>
      </c>
      <c r="G1271" s="5">
        <f t="shared" si="2035"/>
        <v>2115.137502</v>
      </c>
      <c r="H1271" s="5">
        <f t="shared" si="2035"/>
        <v>1099.205316</v>
      </c>
      <c r="I1271" s="5">
        <f t="shared" si="2035"/>
        <v>3461.3864370000001</v>
      </c>
      <c r="J1271" s="5">
        <f t="shared" si="2035"/>
        <v>566.25728400000003</v>
      </c>
      <c r="K1271" s="5">
        <f t="shared" si="2035"/>
        <v>866.04055199999993</v>
      </c>
      <c r="L1271" s="5">
        <f t="shared" si="2035"/>
        <v>449.67490199999997</v>
      </c>
      <c r="M1271" s="5">
        <f t="shared" si="2035"/>
        <v>702.27006299999994</v>
      </c>
      <c r="N1271" s="5">
        <f t="shared" si="2035"/>
        <v>4122.0199349999994</v>
      </c>
      <c r="O1271" s="5">
        <f t="shared" si="2035"/>
        <v>627.3242459999999</v>
      </c>
      <c r="P1271" s="5">
        <f t="shared" si="2035"/>
        <v>0</v>
      </c>
      <c r="Q1271" s="5">
        <f t="shared" si="2035"/>
        <v>1049.241438</v>
      </c>
      <c r="R1271" s="5">
        <f t="shared" si="2035"/>
        <v>502.41455100000002</v>
      </c>
      <c r="S1271" s="5">
        <f t="shared" si="2035"/>
        <v>113.806611</v>
      </c>
      <c r="T1271" s="5">
        <f t="shared" si="2035"/>
        <v>1398.9885839999999</v>
      </c>
      <c r="U1271" s="5">
        <f t="shared" si="2035"/>
        <v>485.75992500000001</v>
      </c>
      <c r="V1271" s="5">
        <f t="shared" si="2035"/>
        <v>1004.829102</v>
      </c>
      <c r="W1271" s="5">
        <f t="shared" si="2035"/>
        <v>1346.2489350000001</v>
      </c>
      <c r="X1271" s="5">
        <f t="shared" si="2035"/>
        <v>1709.8749359999999</v>
      </c>
      <c r="Y1271" s="5">
        <f t="shared" si="2035"/>
        <v>69.394274999999993</v>
      </c>
      <c r="Z1271" s="5">
        <f t="shared" si="2035"/>
        <v>0</v>
      </c>
      <c r="AA1271" s="5">
        <f t="shared" si="2035"/>
        <v>19.430396999999999</v>
      </c>
      <c r="AB1271" s="5">
        <f t="shared" si="2035"/>
        <v>0</v>
      </c>
      <c r="AC1271" s="56"/>
      <c r="AD1271" s="23"/>
    </row>
    <row r="1272" spans="1:30" s="14" customFormat="1">
      <c r="A1272" s="78" t="s">
        <v>458</v>
      </c>
      <c r="B1272" s="26">
        <f>666185/2</f>
        <v>333092.5</v>
      </c>
      <c r="C1272" s="134">
        <f t="shared" si="1951"/>
        <v>27757.71</v>
      </c>
      <c r="D1272" s="4">
        <v>8.8800000000000004E-2</v>
      </c>
      <c r="E1272" s="4"/>
      <c r="F1272" s="4"/>
      <c r="G1272" s="4"/>
      <c r="H1272" s="4"/>
      <c r="I1272" s="4"/>
      <c r="J1272" s="4"/>
      <c r="K1272" s="4"/>
      <c r="L1272" s="4"/>
      <c r="M1272" s="4">
        <v>0.1061</v>
      </c>
      <c r="N1272" s="4"/>
      <c r="O1272" s="4"/>
      <c r="P1272" s="4"/>
      <c r="Q1272" s="4">
        <v>0.1469</v>
      </c>
      <c r="R1272" s="4"/>
      <c r="S1272" s="4"/>
      <c r="T1272" s="4">
        <v>0.65749999999999997</v>
      </c>
      <c r="U1272" s="4"/>
      <c r="V1272" s="4"/>
      <c r="W1272" s="4">
        <v>2.9999999999999997E-4</v>
      </c>
      <c r="X1272" s="4">
        <v>4.0000000000000002E-4</v>
      </c>
      <c r="Y1272" s="4"/>
      <c r="Z1272" s="4"/>
      <c r="AA1272" s="4"/>
      <c r="AB1272" s="4"/>
      <c r="AC1272" s="56"/>
      <c r="AD1272" s="23"/>
    </row>
    <row r="1273" spans="1:30" s="14" customFormat="1">
      <c r="A1273" s="79"/>
      <c r="B1273" s="9"/>
      <c r="C1273" s="134"/>
      <c r="D1273" s="5">
        <f t="shared" ref="D1273" si="2036">$C1272*D1272</f>
        <v>2464.8846480000002</v>
      </c>
      <c r="E1273" s="5">
        <f t="shared" ref="E1273" si="2037">$C1272*E1272</f>
        <v>0</v>
      </c>
      <c r="F1273" s="5">
        <f t="shared" ref="F1273:O1273" si="2038">$C1272*F1272</f>
        <v>0</v>
      </c>
      <c r="G1273" s="5">
        <f t="shared" si="2038"/>
        <v>0</v>
      </c>
      <c r="H1273" s="5">
        <f t="shared" si="2038"/>
        <v>0</v>
      </c>
      <c r="I1273" s="5">
        <f t="shared" si="2038"/>
        <v>0</v>
      </c>
      <c r="J1273" s="5">
        <f t="shared" si="2038"/>
        <v>0</v>
      </c>
      <c r="K1273" s="5">
        <f t="shared" si="2038"/>
        <v>0</v>
      </c>
      <c r="L1273" s="5">
        <f t="shared" si="2038"/>
        <v>0</v>
      </c>
      <c r="M1273" s="5">
        <f t="shared" si="2038"/>
        <v>2945.0930309999999</v>
      </c>
      <c r="N1273" s="5">
        <f t="shared" si="2038"/>
        <v>0</v>
      </c>
      <c r="O1273" s="5">
        <f t="shared" si="2038"/>
        <v>0</v>
      </c>
      <c r="P1273" s="5">
        <f t="shared" ref="P1273" si="2039">$C1272*P1272</f>
        <v>0</v>
      </c>
      <c r="Q1273" s="5">
        <f t="shared" ref="Q1273" si="2040">$C1272*Q1272</f>
        <v>4077.6075989999999</v>
      </c>
      <c r="R1273" s="5">
        <f t="shared" ref="R1273:AB1273" si="2041">$C1272*R1272</f>
        <v>0</v>
      </c>
      <c r="S1273" s="5">
        <f t="shared" si="2041"/>
        <v>0</v>
      </c>
      <c r="T1273" s="5">
        <f t="shared" si="2041"/>
        <v>18250.694325</v>
      </c>
      <c r="U1273" s="5">
        <f t="shared" si="2041"/>
        <v>0</v>
      </c>
      <c r="V1273" s="5">
        <f t="shared" si="2041"/>
        <v>0</v>
      </c>
      <c r="W1273" s="5">
        <f t="shared" si="2041"/>
        <v>8.3273129999999984</v>
      </c>
      <c r="X1273" s="5">
        <f t="shared" si="2041"/>
        <v>11.103084000000001</v>
      </c>
      <c r="Y1273" s="5">
        <f t="shared" si="2041"/>
        <v>0</v>
      </c>
      <c r="Z1273" s="5">
        <f t="shared" si="2041"/>
        <v>0</v>
      </c>
      <c r="AA1273" s="5">
        <f t="shared" si="2041"/>
        <v>0</v>
      </c>
      <c r="AB1273" s="5">
        <f t="shared" si="2041"/>
        <v>0</v>
      </c>
      <c r="AC1273" s="56"/>
      <c r="AD1273" s="23"/>
    </row>
    <row r="1274" spans="1:30" s="14" customFormat="1">
      <c r="A1274" s="78" t="s">
        <v>389</v>
      </c>
      <c r="B1274" s="26">
        <v>502764</v>
      </c>
      <c r="C1274" s="134">
        <f t="shared" si="1951"/>
        <v>41897</v>
      </c>
      <c r="D1274" s="7">
        <v>0.14199999999999999</v>
      </c>
      <c r="E1274" s="34"/>
      <c r="F1274" s="4"/>
      <c r="G1274" s="4"/>
      <c r="H1274" s="7"/>
      <c r="I1274" s="7"/>
      <c r="J1274" s="7"/>
      <c r="K1274" s="7"/>
      <c r="L1274" s="4"/>
      <c r="M1274" s="7">
        <v>0.24390000000000001</v>
      </c>
      <c r="N1274" s="7"/>
      <c r="O1274" s="7"/>
      <c r="P1274" s="7"/>
      <c r="Q1274" s="7"/>
      <c r="R1274" s="7"/>
      <c r="S1274" s="7"/>
      <c r="T1274" s="7">
        <v>0.57940000000000003</v>
      </c>
      <c r="U1274" s="7"/>
      <c r="V1274" s="7"/>
      <c r="W1274" s="7"/>
      <c r="X1274" s="7">
        <v>3.4700000000000002E-2</v>
      </c>
      <c r="Y1274" s="7"/>
      <c r="Z1274" s="7"/>
      <c r="AA1274" s="7"/>
      <c r="AB1274" s="7"/>
      <c r="AC1274" s="56"/>
      <c r="AD1274" s="23"/>
    </row>
    <row r="1275" spans="1:30" s="14" customFormat="1">
      <c r="A1275" s="47"/>
      <c r="B1275" s="21"/>
      <c r="C1275" s="134"/>
      <c r="D1275" s="27">
        <f t="shared" ref="D1275" si="2042">$C1274*D1274</f>
        <v>5949.3739999999998</v>
      </c>
      <c r="E1275" s="27">
        <f t="shared" ref="E1275" si="2043">$C1274*E1274</f>
        <v>0</v>
      </c>
      <c r="F1275" s="27">
        <f t="shared" ref="F1275:AB1275" si="2044">$C1274*F1274</f>
        <v>0</v>
      </c>
      <c r="G1275" s="27">
        <f t="shared" si="2044"/>
        <v>0</v>
      </c>
      <c r="H1275" s="27">
        <f t="shared" si="2044"/>
        <v>0</v>
      </c>
      <c r="I1275" s="27">
        <f t="shared" si="2044"/>
        <v>0</v>
      </c>
      <c r="J1275" s="27">
        <f t="shared" si="2044"/>
        <v>0</v>
      </c>
      <c r="K1275" s="27">
        <f t="shared" si="2044"/>
        <v>0</v>
      </c>
      <c r="L1275" s="27">
        <f t="shared" si="2044"/>
        <v>0</v>
      </c>
      <c r="M1275" s="27">
        <f t="shared" si="2044"/>
        <v>10218.6783</v>
      </c>
      <c r="N1275" s="27">
        <f t="shared" si="2044"/>
        <v>0</v>
      </c>
      <c r="O1275" s="27">
        <f t="shared" si="2044"/>
        <v>0</v>
      </c>
      <c r="P1275" s="27">
        <f t="shared" si="2044"/>
        <v>0</v>
      </c>
      <c r="Q1275" s="27">
        <f t="shared" si="2044"/>
        <v>0</v>
      </c>
      <c r="R1275" s="27">
        <f t="shared" si="2044"/>
        <v>0</v>
      </c>
      <c r="S1275" s="27">
        <f t="shared" si="2044"/>
        <v>0</v>
      </c>
      <c r="T1275" s="27">
        <f t="shared" si="2044"/>
        <v>24275.121800000001</v>
      </c>
      <c r="U1275" s="27">
        <f t="shared" si="2044"/>
        <v>0</v>
      </c>
      <c r="V1275" s="27">
        <f t="shared" si="2044"/>
        <v>0</v>
      </c>
      <c r="W1275" s="27">
        <f t="shared" si="2044"/>
        <v>0</v>
      </c>
      <c r="X1275" s="27">
        <f t="shared" si="2044"/>
        <v>1453.8259</v>
      </c>
      <c r="Y1275" s="27">
        <f t="shared" si="2044"/>
        <v>0</v>
      </c>
      <c r="Z1275" s="27">
        <f t="shared" si="2044"/>
        <v>0</v>
      </c>
      <c r="AA1275" s="27">
        <f t="shared" si="2044"/>
        <v>0</v>
      </c>
      <c r="AB1275" s="27">
        <f t="shared" si="2044"/>
        <v>0</v>
      </c>
      <c r="AC1275" s="56"/>
      <c r="AD1275" s="23"/>
    </row>
    <row r="1276" spans="1:30" s="14" customFormat="1">
      <c r="A1276" s="78" t="s">
        <v>480</v>
      </c>
      <c r="B1276" s="26">
        <v>1687622</v>
      </c>
      <c r="C1276" s="134">
        <f t="shared" si="1951"/>
        <v>140635.17000000001</v>
      </c>
      <c r="D1276" s="123">
        <v>3.9699999999999999E-2</v>
      </c>
      <c r="E1276" s="34">
        <v>5.7700000000000001E-2</v>
      </c>
      <c r="F1276" s="37">
        <v>4.2700000000000002E-2</v>
      </c>
      <c r="G1276" s="37">
        <v>6.1499999999999999E-2</v>
      </c>
      <c r="H1276" s="123">
        <v>1.6299999999999999E-2</v>
      </c>
      <c r="I1276" s="123">
        <v>7.1999999999999998E-3</v>
      </c>
      <c r="J1276" s="123">
        <v>1.06E-2</v>
      </c>
      <c r="K1276" s="123">
        <v>1.9800000000000002E-2</v>
      </c>
      <c r="L1276" s="37">
        <v>2.2499999999999999E-2</v>
      </c>
      <c r="M1276" s="123">
        <v>0.1429</v>
      </c>
      <c r="N1276" s="123">
        <v>3.5000000000000001E-3</v>
      </c>
      <c r="O1276" s="123">
        <v>3.8999999999999998E-3</v>
      </c>
      <c r="P1276" s="123">
        <v>9.5999999999999992E-3</v>
      </c>
      <c r="Q1276" s="123">
        <v>6.8400000000000002E-2</v>
      </c>
      <c r="R1276" s="123">
        <v>3.2899999999999999E-2</v>
      </c>
      <c r="S1276" s="123">
        <v>2.1399999999999999E-2</v>
      </c>
      <c r="T1276" s="123">
        <v>0.16420000000000001</v>
      </c>
      <c r="U1276" s="123">
        <v>3.9399999999999998E-2</v>
      </c>
      <c r="V1276" s="123"/>
      <c r="W1276" s="123">
        <v>8.3199999999999996E-2</v>
      </c>
      <c r="X1276" s="123">
        <v>0.14130000000000001</v>
      </c>
      <c r="Y1276" s="123">
        <v>4.4000000000000003E-3</v>
      </c>
      <c r="Z1276" s="123">
        <v>6.8999999999999999E-3</v>
      </c>
      <c r="AA1276" s="123"/>
      <c r="AB1276" s="123"/>
      <c r="AC1276" s="56"/>
      <c r="AD1276" s="23"/>
    </row>
    <row r="1277" spans="1:30" s="14" customFormat="1">
      <c r="A1277" s="47"/>
      <c r="B1277" s="21"/>
      <c r="C1277" s="134"/>
      <c r="D1277" s="27">
        <f>$C1276*D1276</f>
        <v>5583.2162490000001</v>
      </c>
      <c r="E1277" s="27">
        <f t="shared" ref="E1277" si="2045">$C1276*E1276</f>
        <v>8114.6493090000013</v>
      </c>
      <c r="F1277" s="27">
        <f t="shared" ref="F1277" si="2046">$C1276*F1276</f>
        <v>6005.1217590000006</v>
      </c>
      <c r="G1277" s="27">
        <f t="shared" ref="G1277:AB1277" si="2047">$C1276*G1276</f>
        <v>8649.0629550000012</v>
      </c>
      <c r="H1277" s="27">
        <f t="shared" si="2047"/>
        <v>2292.3532709999999</v>
      </c>
      <c r="I1277" s="27">
        <f t="shared" si="2047"/>
        <v>1012.5732240000001</v>
      </c>
      <c r="J1277" s="27">
        <f t="shared" si="2047"/>
        <v>1490.7328020000002</v>
      </c>
      <c r="K1277" s="27">
        <f t="shared" si="2047"/>
        <v>2784.5763660000007</v>
      </c>
      <c r="L1277" s="27">
        <f t="shared" si="2047"/>
        <v>3164.2913250000001</v>
      </c>
      <c r="M1277" s="27">
        <f t="shared" si="2047"/>
        <v>20096.765793000002</v>
      </c>
      <c r="N1277" s="27">
        <f t="shared" si="2047"/>
        <v>492.22309500000006</v>
      </c>
      <c r="O1277" s="27">
        <f t="shared" si="2047"/>
        <v>548.47716300000002</v>
      </c>
      <c r="P1277" s="27">
        <f t="shared" si="2047"/>
        <v>1350.097632</v>
      </c>
      <c r="Q1277" s="27">
        <f t="shared" si="2047"/>
        <v>9619.4456280000013</v>
      </c>
      <c r="R1277" s="27">
        <f t="shared" si="2047"/>
        <v>4626.8970930000005</v>
      </c>
      <c r="S1277" s="27">
        <f t="shared" si="2047"/>
        <v>3009.5926380000001</v>
      </c>
      <c r="T1277" s="27">
        <f t="shared" si="2047"/>
        <v>23092.294914000006</v>
      </c>
      <c r="U1277" s="27">
        <f t="shared" si="2047"/>
        <v>5541.0256980000004</v>
      </c>
      <c r="V1277" s="27">
        <f t="shared" si="2047"/>
        <v>0</v>
      </c>
      <c r="W1277" s="27">
        <f t="shared" si="2047"/>
        <v>11700.846144000001</v>
      </c>
      <c r="X1277" s="27">
        <f t="shared" si="2047"/>
        <v>19871.749521000002</v>
      </c>
      <c r="Y1277" s="27">
        <f t="shared" si="2047"/>
        <v>618.79474800000014</v>
      </c>
      <c r="Z1277" s="27">
        <f t="shared" si="2047"/>
        <v>970.38267300000007</v>
      </c>
      <c r="AA1277" s="27">
        <f t="shared" si="2047"/>
        <v>0</v>
      </c>
      <c r="AB1277" s="27">
        <f t="shared" si="2047"/>
        <v>0</v>
      </c>
      <c r="AC1277" s="56"/>
      <c r="AD1277" s="23"/>
    </row>
    <row r="1278" spans="1:30" s="14" customFormat="1">
      <c r="A1278" s="78" t="s">
        <v>521</v>
      </c>
      <c r="B1278" s="26">
        <f>126031/2</f>
        <v>63015.5</v>
      </c>
      <c r="C1278" s="134">
        <f t="shared" si="1951"/>
        <v>5251.29</v>
      </c>
      <c r="D1278" s="35">
        <v>1.6299999999999999E-2</v>
      </c>
      <c r="E1278" s="35">
        <v>0.14269999999999999</v>
      </c>
      <c r="F1278" s="35">
        <v>5.8900000000000001E-2</v>
      </c>
      <c r="G1278" s="35">
        <v>7.6200000000000004E-2</v>
      </c>
      <c r="H1278" s="35">
        <v>3.9600000000000003E-2</v>
      </c>
      <c r="I1278" s="35">
        <v>0.12470000000000001</v>
      </c>
      <c r="J1278" s="35">
        <v>2.0400000000000001E-2</v>
      </c>
      <c r="K1278" s="35">
        <v>3.1199999999999999E-2</v>
      </c>
      <c r="L1278" s="35">
        <v>1.6199999999999999E-2</v>
      </c>
      <c r="M1278" s="35">
        <v>2.53E-2</v>
      </c>
      <c r="N1278" s="35">
        <v>0.14849999999999999</v>
      </c>
      <c r="O1278" s="35">
        <v>2.2599999999999999E-2</v>
      </c>
      <c r="P1278" s="35">
        <v>0</v>
      </c>
      <c r="Q1278" s="35">
        <v>3.78E-2</v>
      </c>
      <c r="R1278" s="35">
        <v>1.8100000000000002E-2</v>
      </c>
      <c r="S1278" s="35">
        <v>4.1000000000000003E-3</v>
      </c>
      <c r="T1278" s="35">
        <v>5.04E-2</v>
      </c>
      <c r="U1278" s="35">
        <v>1.7500000000000002E-2</v>
      </c>
      <c r="V1278" s="35">
        <v>3.6200000000000003E-2</v>
      </c>
      <c r="W1278" s="35">
        <v>4.8500000000000001E-2</v>
      </c>
      <c r="X1278" s="35">
        <v>6.1600000000000002E-2</v>
      </c>
      <c r="Y1278" s="35">
        <v>2.5000000000000001E-3</v>
      </c>
      <c r="Z1278" s="4">
        <v>0</v>
      </c>
      <c r="AA1278" s="4">
        <v>6.9999999999999999E-4</v>
      </c>
      <c r="AB1278" s="4">
        <v>0</v>
      </c>
      <c r="AC1278" s="56"/>
      <c r="AD1278" s="23"/>
    </row>
    <row r="1279" spans="1:30" s="14" customFormat="1">
      <c r="A1279" s="47"/>
      <c r="B1279" s="21"/>
      <c r="C1279" s="134"/>
      <c r="D1279" s="27">
        <f t="shared" ref="D1279" si="2048">$C1278*D1278</f>
        <v>85.596026999999992</v>
      </c>
      <c r="E1279" s="27">
        <f t="shared" ref="E1279" si="2049">$C1278*E1278</f>
        <v>749.35908299999994</v>
      </c>
      <c r="F1279" s="27">
        <f t="shared" ref="F1279:AB1279" si="2050">$C1278*F1278</f>
        <v>309.30098099999998</v>
      </c>
      <c r="G1279" s="27">
        <f t="shared" si="2050"/>
        <v>400.14829800000001</v>
      </c>
      <c r="H1279" s="27">
        <f t="shared" si="2050"/>
        <v>207.95108400000001</v>
      </c>
      <c r="I1279" s="27">
        <f t="shared" si="2050"/>
        <v>654.83586300000002</v>
      </c>
      <c r="J1279" s="27">
        <f t="shared" si="2050"/>
        <v>107.126316</v>
      </c>
      <c r="K1279" s="27">
        <f t="shared" si="2050"/>
        <v>163.840248</v>
      </c>
      <c r="L1279" s="27">
        <f t="shared" si="2050"/>
        <v>85.070898</v>
      </c>
      <c r="M1279" s="27">
        <f t="shared" si="2050"/>
        <v>132.85763699999998</v>
      </c>
      <c r="N1279" s="27">
        <f t="shared" si="2050"/>
        <v>779.81656499999997</v>
      </c>
      <c r="O1279" s="27">
        <f t="shared" si="2050"/>
        <v>118.679154</v>
      </c>
      <c r="P1279" s="27">
        <f t="shared" si="2050"/>
        <v>0</v>
      </c>
      <c r="Q1279" s="27">
        <f t="shared" si="2050"/>
        <v>198.498762</v>
      </c>
      <c r="R1279" s="27">
        <f t="shared" si="2050"/>
        <v>95.048349000000002</v>
      </c>
      <c r="S1279" s="27">
        <f t="shared" si="2050"/>
        <v>21.530289000000003</v>
      </c>
      <c r="T1279" s="27">
        <f t="shared" si="2050"/>
        <v>264.66501599999998</v>
      </c>
      <c r="U1279" s="27">
        <f t="shared" si="2050"/>
        <v>91.897575000000003</v>
      </c>
      <c r="V1279" s="27">
        <f t="shared" si="2050"/>
        <v>190.096698</v>
      </c>
      <c r="W1279" s="27">
        <f t="shared" si="2050"/>
        <v>254.68756500000001</v>
      </c>
      <c r="X1279" s="27">
        <f t="shared" si="2050"/>
        <v>323.47946400000001</v>
      </c>
      <c r="Y1279" s="27">
        <f t="shared" si="2050"/>
        <v>13.128225</v>
      </c>
      <c r="Z1279" s="27">
        <f t="shared" si="2050"/>
        <v>0</v>
      </c>
      <c r="AA1279" s="27">
        <f t="shared" si="2050"/>
        <v>3.6759029999999999</v>
      </c>
      <c r="AB1279" s="27">
        <f t="shared" si="2050"/>
        <v>0</v>
      </c>
      <c r="AC1279" s="56"/>
      <c r="AD1279" s="23"/>
    </row>
    <row r="1280" spans="1:30" s="14" customFormat="1">
      <c r="A1280" s="78" t="s">
        <v>522</v>
      </c>
      <c r="B1280" s="26">
        <f>126031/2</f>
        <v>63015.5</v>
      </c>
      <c r="C1280" s="134">
        <f t="shared" si="1951"/>
        <v>5251.29</v>
      </c>
      <c r="D1280" s="35"/>
      <c r="E1280" s="35"/>
      <c r="F1280" s="35"/>
      <c r="G1280" s="35"/>
      <c r="H1280" s="35">
        <v>0.48070000000000002</v>
      </c>
      <c r="I1280" s="35"/>
      <c r="J1280" s="35"/>
      <c r="K1280" s="35"/>
      <c r="L1280" s="35"/>
      <c r="M1280" s="35">
        <v>0.192</v>
      </c>
      <c r="N1280" s="35"/>
      <c r="O1280" s="35"/>
      <c r="P1280" s="35"/>
      <c r="Q1280" s="35"/>
      <c r="R1280" s="35"/>
      <c r="S1280" s="35"/>
      <c r="T1280" s="35">
        <v>4.07E-2</v>
      </c>
      <c r="U1280" s="35"/>
      <c r="V1280" s="35">
        <v>0.28660000000000002</v>
      </c>
      <c r="W1280" s="35"/>
      <c r="X1280" s="35"/>
      <c r="Y1280" s="35"/>
      <c r="Z1280" s="4"/>
      <c r="AA1280" s="4"/>
      <c r="AB1280" s="4"/>
      <c r="AC1280" s="56"/>
      <c r="AD1280" s="23"/>
    </row>
    <row r="1281" spans="1:30" s="14" customFormat="1">
      <c r="A1281" s="47"/>
      <c r="B1281" s="21"/>
      <c r="C1281" s="67"/>
      <c r="D1281" s="27">
        <f>$C1280*D1280</f>
        <v>0</v>
      </c>
      <c r="E1281" s="27">
        <f t="shared" ref="E1281" si="2051">$C1280*E1280</f>
        <v>0</v>
      </c>
      <c r="F1281" s="27">
        <f t="shared" ref="F1281" si="2052">$C1280*F1280</f>
        <v>0</v>
      </c>
      <c r="G1281" s="27">
        <f t="shared" ref="G1281:AB1281" si="2053">$C1280*G1280</f>
        <v>0</v>
      </c>
      <c r="H1281" s="27">
        <f t="shared" si="2053"/>
        <v>2524.2951029999999</v>
      </c>
      <c r="I1281" s="27">
        <f t="shared" si="2053"/>
        <v>0</v>
      </c>
      <c r="J1281" s="27">
        <f t="shared" si="2053"/>
        <v>0</v>
      </c>
      <c r="K1281" s="27">
        <f t="shared" si="2053"/>
        <v>0</v>
      </c>
      <c r="L1281" s="27">
        <f t="shared" si="2053"/>
        <v>0</v>
      </c>
      <c r="M1281" s="27">
        <f t="shared" si="2053"/>
        <v>1008.2476800000001</v>
      </c>
      <c r="N1281" s="27">
        <f t="shared" si="2053"/>
        <v>0</v>
      </c>
      <c r="O1281" s="27">
        <f t="shared" si="2053"/>
        <v>0</v>
      </c>
      <c r="P1281" s="27">
        <f t="shared" si="2053"/>
        <v>0</v>
      </c>
      <c r="Q1281" s="27">
        <f t="shared" si="2053"/>
        <v>0</v>
      </c>
      <c r="R1281" s="27">
        <f t="shared" si="2053"/>
        <v>0</v>
      </c>
      <c r="S1281" s="27">
        <f t="shared" si="2053"/>
        <v>0</v>
      </c>
      <c r="T1281" s="27">
        <f t="shared" si="2053"/>
        <v>213.72750300000001</v>
      </c>
      <c r="U1281" s="27">
        <f t="shared" si="2053"/>
        <v>0</v>
      </c>
      <c r="V1281" s="27">
        <f t="shared" si="2053"/>
        <v>1505.019714</v>
      </c>
      <c r="W1281" s="27">
        <f t="shared" si="2053"/>
        <v>0</v>
      </c>
      <c r="X1281" s="27">
        <f t="shared" si="2053"/>
        <v>0</v>
      </c>
      <c r="Y1281" s="27">
        <f t="shared" si="2053"/>
        <v>0</v>
      </c>
      <c r="Z1281" s="27">
        <f t="shared" si="2053"/>
        <v>0</v>
      </c>
      <c r="AA1281" s="27">
        <f t="shared" si="2053"/>
        <v>0</v>
      </c>
      <c r="AB1281" s="27">
        <f t="shared" si="2053"/>
        <v>0</v>
      </c>
      <c r="AC1281" s="56"/>
      <c r="AD1281" s="23"/>
    </row>
    <row r="1282" spans="1:30" s="14" customFormat="1">
      <c r="A1282" s="45" t="s">
        <v>50</v>
      </c>
      <c r="B1282" s="30">
        <f>SUM(B1220:B1280)</f>
        <v>29039531</v>
      </c>
      <c r="C1282" s="46">
        <f>SUM(C1220:C1280)</f>
        <v>2419960.9499999993</v>
      </c>
      <c r="D1282" s="46">
        <f>D1221+D1223+D1225+D1227+D1229+D1231+D1233+D1235+D1237+D1239+D1241+D1243+D1245+D1247+D1249+D1251+D1253+D1255+D1257+D1259+D1261+D1263+D1265+D1267+D1269+D1271+D1273+D1275+D1277+D1279+D1281</f>
        <v>107425.13056300003</v>
      </c>
      <c r="E1282" s="46">
        <f>E1221+E1223+E1225+E1227+E1229+E1231+E1233+E1235+E1237+E1239+E1241+E1243+E1245+E1247+E1249+E1251+E1253+E1255+E1257+E1259+E1261+E1263+E1265+E1267+E1269+E1271+E1273+E1275+E1277+E1279+E1281</f>
        <v>44392.100168999998</v>
      </c>
      <c r="F1282" s="46">
        <f t="shared" ref="F1282" si="2054">F1221+F1223+F1225+F1227+F1229+F1231+F1233+F1235+F1237+F1239+F1241+F1243+F1245+F1247+F1249+F1251+F1253+F1255+F1257+F1259+F1261+F1263+F1265+F1267+F1269+F1271+F1273+F1275+F1277+F1279+F1281</f>
        <v>20978.785779000002</v>
      </c>
      <c r="G1282" s="46">
        <f t="shared" ref="G1282" si="2055">G1221+G1223+G1225+G1227+G1229+G1231+G1233+G1235+G1237+G1239+G1241+G1243+G1245+G1247+G1249+G1251+G1253+G1255+G1257+G1259+G1261+G1263+G1265+G1267+G1269+G1271+G1273+G1275+G1277+G1279+G1281</f>
        <v>31997.532465000004</v>
      </c>
      <c r="H1282" s="46">
        <f t="shared" ref="H1282:AB1282" si="2056">H1221+H1223+H1225+H1227+H1229+H1231+H1233+H1235+H1237+H1239+H1241+H1243+H1245+H1247+H1249+H1251+H1253+H1255+H1257+H1259+H1261+H1263+H1265+H1267+H1269+H1271+H1273+H1275+H1277+H1279+H1281</f>
        <v>21708.174451000003</v>
      </c>
      <c r="I1282" s="46">
        <f t="shared" si="2056"/>
        <v>32714.031683999998</v>
      </c>
      <c r="J1282" s="46">
        <f t="shared" si="2056"/>
        <v>6676.8575220000012</v>
      </c>
      <c r="K1282" s="46">
        <f t="shared" si="2056"/>
        <v>10716.296526</v>
      </c>
      <c r="L1282" s="46">
        <f t="shared" si="2056"/>
        <v>7421.9750009999998</v>
      </c>
      <c r="M1282" s="46">
        <f t="shared" si="2056"/>
        <v>89094.245275999987</v>
      </c>
      <c r="N1282" s="46">
        <f t="shared" si="2056"/>
        <v>38244.160394999999</v>
      </c>
      <c r="O1282" s="46">
        <f t="shared" si="2056"/>
        <v>6293.8898429999999</v>
      </c>
      <c r="P1282" s="46">
        <f t="shared" si="2056"/>
        <v>6713.0273090000001</v>
      </c>
      <c r="Q1282" s="46">
        <f t="shared" si="2056"/>
        <v>85730.123148999992</v>
      </c>
      <c r="R1282" s="46">
        <f t="shared" si="2056"/>
        <v>10984.583944000002</v>
      </c>
      <c r="S1282" s="46">
        <f t="shared" si="2056"/>
        <v>10053.182686000002</v>
      </c>
      <c r="T1282" s="46">
        <f t="shared" si="2056"/>
        <v>1642529.7243230001</v>
      </c>
      <c r="U1282" s="46">
        <f t="shared" si="2056"/>
        <v>9989.9071980000026</v>
      </c>
      <c r="V1282" s="46">
        <f t="shared" si="2056"/>
        <v>15076.618168999999</v>
      </c>
      <c r="W1282" s="46">
        <f t="shared" si="2056"/>
        <v>29337.515088</v>
      </c>
      <c r="X1282" s="46">
        <f t="shared" si="2056"/>
        <v>177409.84223799998</v>
      </c>
      <c r="Y1282" s="46">
        <f t="shared" si="2056"/>
        <v>6674.8632690000004</v>
      </c>
      <c r="Z1282" s="46">
        <f t="shared" si="2056"/>
        <v>7620.4276930000005</v>
      </c>
      <c r="AA1282" s="46">
        <f t="shared" si="2056"/>
        <v>177.95526000000001</v>
      </c>
      <c r="AB1282" s="46">
        <f t="shared" si="2056"/>
        <v>0</v>
      </c>
      <c r="AC1282" s="56"/>
      <c r="AD1282" s="23"/>
    </row>
    <row r="1283" spans="1:30" s="14" customFormat="1">
      <c r="A1283" s="13"/>
      <c r="B1283" s="6"/>
      <c r="C1283" s="143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56"/>
      <c r="AD1283" s="23"/>
    </row>
    <row r="1284" spans="1:30" s="14" customFormat="1">
      <c r="A1284" s="13"/>
      <c r="B1284" s="6"/>
      <c r="C1284" s="143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56"/>
      <c r="AD1284" s="23"/>
    </row>
    <row r="1285" spans="1:30" s="14" customFormat="1" ht="13.5" thickBot="1">
      <c r="A1285" s="66" t="s">
        <v>359</v>
      </c>
      <c r="B1285" s="65"/>
      <c r="C1285" s="157"/>
      <c r="D1285" s="65"/>
      <c r="E1285" s="65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56"/>
      <c r="AD1285" s="23"/>
    </row>
    <row r="1286" spans="1:30" s="14" customFormat="1" ht="13.5" thickBot="1">
      <c r="A1286" s="93" t="s">
        <v>1</v>
      </c>
      <c r="B1286" s="110" t="s">
        <v>2</v>
      </c>
      <c r="C1286" s="139" t="s">
        <v>3</v>
      </c>
      <c r="D1286" s="219" t="s">
        <v>4</v>
      </c>
      <c r="E1286" s="220"/>
      <c r="F1286" s="220"/>
      <c r="G1286" s="220"/>
      <c r="H1286" s="220"/>
      <c r="I1286" s="220"/>
      <c r="J1286" s="220"/>
      <c r="K1286" s="220"/>
      <c r="L1286" s="220"/>
      <c r="M1286" s="220"/>
      <c r="N1286" s="220"/>
      <c r="O1286" s="220"/>
      <c r="P1286" s="220"/>
      <c r="Q1286" s="220"/>
      <c r="R1286" s="220"/>
      <c r="S1286" s="220"/>
      <c r="T1286" s="220"/>
      <c r="U1286" s="220"/>
      <c r="V1286" s="220"/>
      <c r="W1286" s="220"/>
      <c r="X1286" s="220"/>
      <c r="Y1286" s="220"/>
      <c r="Z1286" s="103"/>
      <c r="AA1286" s="103"/>
      <c r="AB1286" s="103"/>
      <c r="AC1286" s="56"/>
      <c r="AD1286" s="23"/>
    </row>
    <row r="1287" spans="1:30" s="14" customFormat="1">
      <c r="A1287" s="95" t="s">
        <v>5</v>
      </c>
      <c r="B1287" s="96" t="s">
        <v>6</v>
      </c>
      <c r="C1287" s="130" t="s">
        <v>6</v>
      </c>
      <c r="D1287" s="221"/>
      <c r="E1287" s="221"/>
      <c r="F1287" s="221"/>
      <c r="G1287" s="221"/>
      <c r="H1287" s="221"/>
      <c r="I1287" s="221"/>
      <c r="J1287" s="221"/>
      <c r="K1287" s="221"/>
      <c r="L1287" s="221"/>
      <c r="M1287" s="221"/>
      <c r="N1287" s="221"/>
      <c r="O1287" s="221"/>
      <c r="P1287" s="221"/>
      <c r="Q1287" s="221"/>
      <c r="R1287" s="221"/>
      <c r="S1287" s="221"/>
      <c r="T1287" s="221"/>
      <c r="U1287" s="221"/>
      <c r="V1287" s="221"/>
      <c r="W1287" s="221"/>
      <c r="X1287" s="221"/>
      <c r="Y1287" s="221"/>
      <c r="Z1287" s="96" t="s">
        <v>7</v>
      </c>
      <c r="AA1287" s="96"/>
      <c r="AB1287" s="96"/>
      <c r="AC1287" s="56"/>
      <c r="AD1287" s="23"/>
    </row>
    <row r="1288" spans="1:30" s="14" customFormat="1">
      <c r="A1288" s="95" t="s">
        <v>8</v>
      </c>
      <c r="B1288" s="96" t="s">
        <v>9</v>
      </c>
      <c r="C1288" s="130" t="s">
        <v>9</v>
      </c>
      <c r="D1288" s="100" t="s">
        <v>10</v>
      </c>
      <c r="E1288" s="96" t="s">
        <v>11</v>
      </c>
      <c r="F1288" s="96" t="s">
        <v>12</v>
      </c>
      <c r="G1288" s="96" t="s">
        <v>13</v>
      </c>
      <c r="H1288" s="96" t="s">
        <v>14</v>
      </c>
      <c r="I1288" s="96" t="s">
        <v>15</v>
      </c>
      <c r="J1288" s="96" t="s">
        <v>16</v>
      </c>
      <c r="K1288" s="96" t="s">
        <v>17</v>
      </c>
      <c r="L1288" s="96" t="s">
        <v>18</v>
      </c>
      <c r="M1288" s="96" t="s">
        <v>19</v>
      </c>
      <c r="N1288" s="96" t="s">
        <v>20</v>
      </c>
      <c r="O1288" s="96" t="s">
        <v>169</v>
      </c>
      <c r="P1288" s="96" t="s">
        <v>21</v>
      </c>
      <c r="Q1288" s="96" t="s">
        <v>22</v>
      </c>
      <c r="R1288" s="96" t="s">
        <v>23</v>
      </c>
      <c r="S1288" s="96" t="s">
        <v>24</v>
      </c>
      <c r="T1288" s="96" t="s">
        <v>25</v>
      </c>
      <c r="U1288" s="96" t="s">
        <v>26</v>
      </c>
      <c r="V1288" s="96" t="s">
        <v>27</v>
      </c>
      <c r="W1288" s="96" t="s">
        <v>28</v>
      </c>
      <c r="X1288" s="96" t="s">
        <v>29</v>
      </c>
      <c r="Y1288" s="96" t="s">
        <v>30</v>
      </c>
      <c r="Z1288" s="96" t="s">
        <v>31</v>
      </c>
      <c r="AA1288" s="96" t="s">
        <v>484</v>
      </c>
      <c r="AB1288" s="96" t="s">
        <v>467</v>
      </c>
      <c r="AC1288" s="56"/>
      <c r="AD1288" s="23"/>
    </row>
    <row r="1289" spans="1:30" s="14" customFormat="1">
      <c r="A1289" s="95"/>
      <c r="B1289" s="96"/>
      <c r="C1289" s="130" t="s">
        <v>698</v>
      </c>
      <c r="D1289" s="97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56"/>
      <c r="AD1289" s="23"/>
    </row>
    <row r="1290" spans="1:30" s="14" customFormat="1">
      <c r="A1290" s="140" t="s">
        <v>360</v>
      </c>
      <c r="B1290" s="26">
        <v>1790751.18</v>
      </c>
      <c r="C1290" s="134">
        <f>ROUND(B1290/12,2)</f>
        <v>149229.26999999999</v>
      </c>
      <c r="D1290" s="7"/>
      <c r="E1290" s="34"/>
      <c r="F1290" s="4">
        <v>5.5999999999999999E-3</v>
      </c>
      <c r="G1290" s="4">
        <v>0.97560000000000002</v>
      </c>
      <c r="H1290" s="7"/>
      <c r="I1290" s="7"/>
      <c r="J1290" s="7"/>
      <c r="K1290" s="7"/>
      <c r="L1290" s="4">
        <v>7.4999999999999997E-3</v>
      </c>
      <c r="M1290" s="7"/>
      <c r="N1290" s="7"/>
      <c r="O1290" s="7"/>
      <c r="P1290" s="7"/>
      <c r="Q1290" s="7"/>
      <c r="R1290" s="7"/>
      <c r="S1290" s="7"/>
      <c r="T1290" s="7"/>
      <c r="U1290" s="7">
        <v>1.1299999999999999E-2</v>
      </c>
      <c r="V1290" s="7"/>
      <c r="W1290" s="7"/>
      <c r="X1290" s="7"/>
      <c r="Y1290" s="7"/>
      <c r="Z1290" s="7"/>
      <c r="AA1290" s="7"/>
      <c r="AB1290" s="7"/>
      <c r="AC1290" s="56"/>
      <c r="AD1290" s="23"/>
    </row>
    <row r="1291" spans="1:30" s="14" customFormat="1">
      <c r="A1291" s="47"/>
      <c r="B1291" s="21"/>
      <c r="C1291" s="134"/>
      <c r="D1291" s="27">
        <f>$C1290*D1290</f>
        <v>0</v>
      </c>
      <c r="E1291" s="27">
        <f t="shared" ref="E1291" si="2057">$C1290*E1290</f>
        <v>0</v>
      </c>
      <c r="F1291" s="27">
        <f t="shared" ref="F1291" si="2058">$C1290*F1290</f>
        <v>835.68391199999996</v>
      </c>
      <c r="G1291" s="27">
        <f t="shared" ref="G1291:AB1291" si="2059">$C1290*G1290</f>
        <v>145588.075812</v>
      </c>
      <c r="H1291" s="27">
        <f t="shared" si="2059"/>
        <v>0</v>
      </c>
      <c r="I1291" s="27">
        <f t="shared" si="2059"/>
        <v>0</v>
      </c>
      <c r="J1291" s="27">
        <f t="shared" si="2059"/>
        <v>0</v>
      </c>
      <c r="K1291" s="27">
        <f t="shared" si="2059"/>
        <v>0</v>
      </c>
      <c r="L1291" s="27">
        <f t="shared" si="2059"/>
        <v>1119.219525</v>
      </c>
      <c r="M1291" s="27">
        <f t="shared" si="2059"/>
        <v>0</v>
      </c>
      <c r="N1291" s="27">
        <f t="shared" si="2059"/>
        <v>0</v>
      </c>
      <c r="O1291" s="27">
        <f t="shared" si="2059"/>
        <v>0</v>
      </c>
      <c r="P1291" s="27">
        <f t="shared" si="2059"/>
        <v>0</v>
      </c>
      <c r="Q1291" s="27">
        <f t="shared" si="2059"/>
        <v>0</v>
      </c>
      <c r="R1291" s="27">
        <f t="shared" si="2059"/>
        <v>0</v>
      </c>
      <c r="S1291" s="27">
        <f t="shared" si="2059"/>
        <v>0</v>
      </c>
      <c r="T1291" s="27">
        <f t="shared" si="2059"/>
        <v>0</v>
      </c>
      <c r="U1291" s="27">
        <f t="shared" si="2059"/>
        <v>1686.2907509999998</v>
      </c>
      <c r="V1291" s="27">
        <f t="shared" si="2059"/>
        <v>0</v>
      </c>
      <c r="W1291" s="27">
        <f t="shared" si="2059"/>
        <v>0</v>
      </c>
      <c r="X1291" s="27">
        <f t="shared" si="2059"/>
        <v>0</v>
      </c>
      <c r="Y1291" s="27">
        <f t="shared" si="2059"/>
        <v>0</v>
      </c>
      <c r="Z1291" s="27">
        <f t="shared" si="2059"/>
        <v>0</v>
      </c>
      <c r="AA1291" s="27">
        <f t="shared" si="2059"/>
        <v>0</v>
      </c>
      <c r="AB1291" s="27">
        <f t="shared" si="2059"/>
        <v>0</v>
      </c>
      <c r="AC1291" s="56"/>
      <c r="AD1291" s="23"/>
    </row>
    <row r="1292" spans="1:30" s="14" customFormat="1">
      <c r="A1292" s="140" t="s">
        <v>361</v>
      </c>
      <c r="B1292" s="26">
        <v>2842260.09</v>
      </c>
      <c r="C1292" s="134">
        <f t="shared" ref="C1292:C1304" si="2060">ROUND(B1292/12,2)</f>
        <v>236855.01</v>
      </c>
      <c r="D1292" s="7"/>
      <c r="E1292" s="34"/>
      <c r="F1292" s="4"/>
      <c r="G1292" s="4">
        <v>0.94469999999999998</v>
      </c>
      <c r="H1292" s="7"/>
      <c r="I1292" s="7"/>
      <c r="J1292" s="7"/>
      <c r="K1292" s="7"/>
      <c r="L1292" s="4">
        <v>2.9000000000000001E-2</v>
      </c>
      <c r="M1292" s="7"/>
      <c r="N1292" s="7"/>
      <c r="O1292" s="7"/>
      <c r="P1292" s="7"/>
      <c r="Q1292" s="7"/>
      <c r="R1292" s="7"/>
      <c r="S1292" s="7"/>
      <c r="T1292" s="7"/>
      <c r="U1292" s="7">
        <v>2.63E-2</v>
      </c>
      <c r="V1292" s="7"/>
      <c r="W1292" s="7"/>
      <c r="X1292" s="7"/>
      <c r="Y1292" s="7"/>
      <c r="Z1292" s="7"/>
      <c r="AA1292" s="7"/>
      <c r="AB1292" s="7"/>
      <c r="AC1292" s="56"/>
      <c r="AD1292" s="23"/>
    </row>
    <row r="1293" spans="1:30" s="14" customFormat="1">
      <c r="A1293" s="47"/>
      <c r="B1293" s="21"/>
      <c r="C1293" s="134"/>
      <c r="D1293" s="27">
        <f>$C1292*D1292</f>
        <v>0</v>
      </c>
      <c r="E1293" s="27">
        <f t="shared" ref="E1293" si="2061">$C1292*E1292</f>
        <v>0</v>
      </c>
      <c r="F1293" s="27">
        <f t="shared" ref="F1293" si="2062">$C1292*F1292</f>
        <v>0</v>
      </c>
      <c r="G1293" s="27">
        <f t="shared" ref="G1293:AB1293" si="2063">$C1292*G1292</f>
        <v>223756.92794700002</v>
      </c>
      <c r="H1293" s="27">
        <f t="shared" si="2063"/>
        <v>0</v>
      </c>
      <c r="I1293" s="27">
        <f t="shared" si="2063"/>
        <v>0</v>
      </c>
      <c r="J1293" s="27">
        <f t="shared" si="2063"/>
        <v>0</v>
      </c>
      <c r="K1293" s="27">
        <f t="shared" si="2063"/>
        <v>0</v>
      </c>
      <c r="L1293" s="27">
        <f t="shared" si="2063"/>
        <v>6868.7952900000009</v>
      </c>
      <c r="M1293" s="27">
        <f t="shared" si="2063"/>
        <v>0</v>
      </c>
      <c r="N1293" s="27">
        <f t="shared" si="2063"/>
        <v>0</v>
      </c>
      <c r="O1293" s="27">
        <f t="shared" si="2063"/>
        <v>0</v>
      </c>
      <c r="P1293" s="27">
        <f t="shared" si="2063"/>
        <v>0</v>
      </c>
      <c r="Q1293" s="27">
        <f t="shared" si="2063"/>
        <v>0</v>
      </c>
      <c r="R1293" s="27">
        <f t="shared" si="2063"/>
        <v>0</v>
      </c>
      <c r="S1293" s="27">
        <f t="shared" si="2063"/>
        <v>0</v>
      </c>
      <c r="T1293" s="27">
        <f t="shared" si="2063"/>
        <v>0</v>
      </c>
      <c r="U1293" s="27">
        <f t="shared" si="2063"/>
        <v>6229.2867630000001</v>
      </c>
      <c r="V1293" s="27">
        <f t="shared" si="2063"/>
        <v>0</v>
      </c>
      <c r="W1293" s="27">
        <f t="shared" si="2063"/>
        <v>0</v>
      </c>
      <c r="X1293" s="27">
        <f t="shared" si="2063"/>
        <v>0</v>
      </c>
      <c r="Y1293" s="27">
        <f t="shared" si="2063"/>
        <v>0</v>
      </c>
      <c r="Z1293" s="27">
        <f t="shared" si="2063"/>
        <v>0</v>
      </c>
      <c r="AA1293" s="27">
        <f t="shared" si="2063"/>
        <v>0</v>
      </c>
      <c r="AB1293" s="27">
        <f t="shared" si="2063"/>
        <v>0</v>
      </c>
      <c r="AC1293" s="56"/>
      <c r="AD1293" s="23"/>
    </row>
    <row r="1294" spans="1:30" s="14" customFormat="1">
      <c r="A1294" s="140" t="s">
        <v>362</v>
      </c>
      <c r="B1294" s="26">
        <v>5787688.6200000001</v>
      </c>
      <c r="C1294" s="134">
        <f>ROUND(B1294/12,2)</f>
        <v>482307.39</v>
      </c>
      <c r="D1294" s="7"/>
      <c r="E1294" s="34"/>
      <c r="F1294" s="4">
        <v>7.0300000000000001E-2</v>
      </c>
      <c r="G1294" s="4">
        <v>0.88080000000000003</v>
      </c>
      <c r="H1294" s="7"/>
      <c r="I1294" s="7"/>
      <c r="J1294" s="7"/>
      <c r="K1294" s="7"/>
      <c r="L1294" s="4">
        <v>8.0999999999999996E-3</v>
      </c>
      <c r="M1294" s="7"/>
      <c r="N1294" s="7"/>
      <c r="O1294" s="7"/>
      <c r="P1294" s="7"/>
      <c r="Q1294" s="7"/>
      <c r="R1294" s="7"/>
      <c r="S1294" s="7"/>
      <c r="T1294" s="7"/>
      <c r="U1294" s="7">
        <v>4.0800000000000003E-2</v>
      </c>
      <c r="V1294" s="7"/>
      <c r="W1294" s="7"/>
      <c r="X1294" s="7"/>
      <c r="Y1294" s="7"/>
      <c r="Z1294" s="7"/>
      <c r="AA1294" s="7"/>
      <c r="AB1294" s="7"/>
      <c r="AC1294" s="56"/>
      <c r="AD1294" s="23"/>
    </row>
    <row r="1295" spans="1:30" s="14" customFormat="1">
      <c r="A1295" s="47"/>
      <c r="B1295" s="21"/>
      <c r="C1295" s="134"/>
      <c r="D1295" s="27">
        <f>$C1294*D1294</f>
        <v>0</v>
      </c>
      <c r="E1295" s="27">
        <f t="shared" ref="E1295" si="2064">$C1294*E1294</f>
        <v>0</v>
      </c>
      <c r="F1295" s="27">
        <f t="shared" ref="F1295" si="2065">$C1294*F1294</f>
        <v>33906.209517000003</v>
      </c>
      <c r="G1295" s="27">
        <f t="shared" ref="G1295:AB1295" si="2066">$C1294*G1294</f>
        <v>424816.34911200003</v>
      </c>
      <c r="H1295" s="27">
        <f t="shared" si="2066"/>
        <v>0</v>
      </c>
      <c r="I1295" s="27">
        <f t="shared" si="2066"/>
        <v>0</v>
      </c>
      <c r="J1295" s="27">
        <f t="shared" si="2066"/>
        <v>0</v>
      </c>
      <c r="K1295" s="27">
        <f t="shared" si="2066"/>
        <v>0</v>
      </c>
      <c r="L1295" s="27">
        <f t="shared" si="2066"/>
        <v>3906.6898590000001</v>
      </c>
      <c r="M1295" s="27">
        <f t="shared" si="2066"/>
        <v>0</v>
      </c>
      <c r="N1295" s="27">
        <f t="shared" si="2066"/>
        <v>0</v>
      </c>
      <c r="O1295" s="27">
        <f t="shared" si="2066"/>
        <v>0</v>
      </c>
      <c r="P1295" s="27">
        <f t="shared" si="2066"/>
        <v>0</v>
      </c>
      <c r="Q1295" s="27">
        <f t="shared" si="2066"/>
        <v>0</v>
      </c>
      <c r="R1295" s="27">
        <f t="shared" si="2066"/>
        <v>0</v>
      </c>
      <c r="S1295" s="27">
        <f t="shared" si="2066"/>
        <v>0</v>
      </c>
      <c r="T1295" s="27">
        <f t="shared" si="2066"/>
        <v>0</v>
      </c>
      <c r="U1295" s="27">
        <f t="shared" si="2066"/>
        <v>19678.141512000002</v>
      </c>
      <c r="V1295" s="27">
        <f t="shared" si="2066"/>
        <v>0</v>
      </c>
      <c r="W1295" s="27">
        <f t="shared" si="2066"/>
        <v>0</v>
      </c>
      <c r="X1295" s="27">
        <f t="shared" si="2066"/>
        <v>0</v>
      </c>
      <c r="Y1295" s="27">
        <f t="shared" si="2066"/>
        <v>0</v>
      </c>
      <c r="Z1295" s="27">
        <f t="shared" si="2066"/>
        <v>0</v>
      </c>
      <c r="AA1295" s="27">
        <f t="shared" si="2066"/>
        <v>0</v>
      </c>
      <c r="AB1295" s="27">
        <f t="shared" si="2066"/>
        <v>0</v>
      </c>
      <c r="AC1295" s="56"/>
      <c r="AD1295" s="23"/>
    </row>
    <row r="1296" spans="1:30" s="14" customFormat="1">
      <c r="A1296" s="140" t="s">
        <v>363</v>
      </c>
      <c r="B1296" s="26">
        <v>13501542.029999999</v>
      </c>
      <c r="C1296" s="134">
        <f>ROUND(B1296/12,2)</f>
        <v>1125128.5</v>
      </c>
      <c r="D1296" s="7"/>
      <c r="E1296" s="34"/>
      <c r="F1296" s="4">
        <v>4.24E-2</v>
      </c>
      <c r="G1296" s="4">
        <v>0.87760000000000005</v>
      </c>
      <c r="H1296" s="7"/>
      <c r="I1296" s="7"/>
      <c r="J1296" s="7"/>
      <c r="K1296" s="7"/>
      <c r="L1296" s="4">
        <v>4.2700000000000002E-2</v>
      </c>
      <c r="M1296" s="7"/>
      <c r="N1296" s="7"/>
      <c r="O1296" s="7"/>
      <c r="P1296" s="7"/>
      <c r="Q1296" s="7"/>
      <c r="R1296" s="7"/>
      <c r="S1296" s="7"/>
      <c r="T1296" s="7"/>
      <c r="U1296" s="7">
        <v>3.73E-2</v>
      </c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 ht="13.7" customHeight="1">
      <c r="A1297" s="47"/>
      <c r="B1297" s="21"/>
      <c r="C1297" s="134"/>
      <c r="D1297" s="27">
        <f t="shared" ref="D1297:AB1297" si="2067">$C1296*D1296</f>
        <v>0</v>
      </c>
      <c r="E1297" s="27">
        <f t="shared" si="2067"/>
        <v>0</v>
      </c>
      <c r="F1297" s="27">
        <f t="shared" si="2067"/>
        <v>47705.448400000001</v>
      </c>
      <c r="G1297" s="27">
        <f t="shared" si="2067"/>
        <v>987412.77160000009</v>
      </c>
      <c r="H1297" s="27">
        <f t="shared" si="2067"/>
        <v>0</v>
      </c>
      <c r="I1297" s="27">
        <f t="shared" si="2067"/>
        <v>0</v>
      </c>
      <c r="J1297" s="27">
        <f t="shared" si="2067"/>
        <v>0</v>
      </c>
      <c r="K1297" s="27">
        <f t="shared" si="2067"/>
        <v>0</v>
      </c>
      <c r="L1297" s="27">
        <f t="shared" si="2067"/>
        <v>48042.986949999999</v>
      </c>
      <c r="M1297" s="27">
        <f t="shared" si="2067"/>
        <v>0</v>
      </c>
      <c r="N1297" s="27">
        <f t="shared" si="2067"/>
        <v>0</v>
      </c>
      <c r="O1297" s="27">
        <f t="shared" si="2067"/>
        <v>0</v>
      </c>
      <c r="P1297" s="27">
        <f t="shared" si="2067"/>
        <v>0</v>
      </c>
      <c r="Q1297" s="27">
        <f t="shared" si="2067"/>
        <v>0</v>
      </c>
      <c r="R1297" s="27">
        <f t="shared" si="2067"/>
        <v>0</v>
      </c>
      <c r="S1297" s="27">
        <f t="shared" si="2067"/>
        <v>0</v>
      </c>
      <c r="T1297" s="27">
        <f t="shared" si="2067"/>
        <v>0</v>
      </c>
      <c r="U1297" s="27">
        <f t="shared" si="2067"/>
        <v>41967.29305</v>
      </c>
      <c r="V1297" s="27">
        <f t="shared" si="2067"/>
        <v>0</v>
      </c>
      <c r="W1297" s="27">
        <f t="shared" si="2067"/>
        <v>0</v>
      </c>
      <c r="X1297" s="27">
        <f t="shared" si="2067"/>
        <v>0</v>
      </c>
      <c r="Y1297" s="27">
        <f t="shared" si="2067"/>
        <v>0</v>
      </c>
      <c r="Z1297" s="27">
        <f t="shared" si="2067"/>
        <v>0</v>
      </c>
      <c r="AA1297" s="27">
        <f t="shared" si="2067"/>
        <v>0</v>
      </c>
      <c r="AB1297" s="27">
        <f t="shared" si="2067"/>
        <v>0</v>
      </c>
      <c r="AC1297" s="56"/>
      <c r="AD1297" s="23"/>
    </row>
    <row r="1298" spans="1:30" s="14" customFormat="1">
      <c r="A1298" s="140" t="s">
        <v>466</v>
      </c>
      <c r="B1298" s="26">
        <v>524982.94999999995</v>
      </c>
      <c r="C1298" s="134">
        <f t="shared" si="2060"/>
        <v>43748.58</v>
      </c>
      <c r="D1298" s="7"/>
      <c r="E1298" s="34">
        <v>5.3800000000000001E-2</v>
      </c>
      <c r="F1298" s="4">
        <v>4.2700000000000002E-2</v>
      </c>
      <c r="G1298" s="4">
        <v>0.66479999999999995</v>
      </c>
      <c r="H1298" s="7"/>
      <c r="I1298" s="7"/>
      <c r="J1298" s="7">
        <v>2.7099999999999999E-2</v>
      </c>
      <c r="K1298" s="7"/>
      <c r="L1298" s="4">
        <v>4.8500000000000001E-2</v>
      </c>
      <c r="M1298" s="7"/>
      <c r="N1298" s="7">
        <v>5.3100000000000001E-2</v>
      </c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>
        <v>0.11</v>
      </c>
      <c r="AC1298" s="56"/>
      <c r="AD1298" s="23"/>
    </row>
    <row r="1299" spans="1:30" s="14" customFormat="1">
      <c r="A1299" s="47"/>
      <c r="B1299" s="21"/>
      <c r="C1299" s="134"/>
      <c r="D1299" s="27">
        <f>$C1298*D1298</f>
        <v>0</v>
      </c>
      <c r="E1299" s="27">
        <f t="shared" ref="E1299" si="2068">$C1298*E1298</f>
        <v>2353.6736040000001</v>
      </c>
      <c r="F1299" s="27">
        <f t="shared" ref="F1299" si="2069">$C1298*F1298</f>
        <v>1868.0643660000001</v>
      </c>
      <c r="G1299" s="27">
        <f t="shared" ref="G1299:AB1299" si="2070">$C1298*G1298</f>
        <v>29084.055983999999</v>
      </c>
      <c r="H1299" s="27">
        <f t="shared" si="2070"/>
        <v>0</v>
      </c>
      <c r="I1299" s="27">
        <f t="shared" si="2070"/>
        <v>0</v>
      </c>
      <c r="J1299" s="27">
        <f t="shared" si="2070"/>
        <v>1185.5865180000001</v>
      </c>
      <c r="K1299" s="27">
        <f t="shared" si="2070"/>
        <v>0</v>
      </c>
      <c r="L1299" s="27">
        <f t="shared" si="2070"/>
        <v>2121.8061299999999</v>
      </c>
      <c r="M1299" s="27">
        <f t="shared" si="2070"/>
        <v>0</v>
      </c>
      <c r="N1299" s="27">
        <f t="shared" si="2070"/>
        <v>2323.0495980000001</v>
      </c>
      <c r="O1299" s="27">
        <f t="shared" si="2070"/>
        <v>0</v>
      </c>
      <c r="P1299" s="27">
        <f t="shared" si="2070"/>
        <v>0</v>
      </c>
      <c r="Q1299" s="27">
        <f t="shared" si="2070"/>
        <v>0</v>
      </c>
      <c r="R1299" s="27">
        <f t="shared" si="2070"/>
        <v>0</v>
      </c>
      <c r="S1299" s="27">
        <f t="shared" si="2070"/>
        <v>0</v>
      </c>
      <c r="T1299" s="27">
        <f t="shared" si="2070"/>
        <v>0</v>
      </c>
      <c r="U1299" s="27">
        <f t="shared" si="2070"/>
        <v>0</v>
      </c>
      <c r="V1299" s="27">
        <f t="shared" si="2070"/>
        <v>0</v>
      </c>
      <c r="W1299" s="27">
        <f t="shared" si="2070"/>
        <v>0</v>
      </c>
      <c r="X1299" s="27">
        <f t="shared" si="2070"/>
        <v>0</v>
      </c>
      <c r="Y1299" s="27">
        <f t="shared" si="2070"/>
        <v>0</v>
      </c>
      <c r="Z1299" s="27">
        <f t="shared" si="2070"/>
        <v>0</v>
      </c>
      <c r="AA1299" s="27">
        <f t="shared" si="2070"/>
        <v>0</v>
      </c>
      <c r="AB1299" s="27">
        <f t="shared" si="2070"/>
        <v>4812.3438000000006</v>
      </c>
      <c r="AC1299" s="56"/>
      <c r="AD1299" s="23"/>
    </row>
    <row r="1300" spans="1:30" s="14" customFormat="1">
      <c r="A1300" s="140" t="s">
        <v>493</v>
      </c>
      <c r="B1300" s="26">
        <v>1629025.36</v>
      </c>
      <c r="C1300" s="134">
        <f t="shared" si="2060"/>
        <v>135752.10999999999</v>
      </c>
      <c r="D1300" s="7"/>
      <c r="E1300" s="34"/>
      <c r="F1300" s="4">
        <v>1</v>
      </c>
      <c r="G1300" s="4"/>
      <c r="H1300" s="7"/>
      <c r="I1300" s="7"/>
      <c r="J1300" s="7"/>
      <c r="K1300" s="7"/>
      <c r="L1300" s="4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56"/>
      <c r="AD1300" s="23"/>
    </row>
    <row r="1301" spans="1:30" s="14" customFormat="1">
      <c r="A1301" s="47"/>
      <c r="B1301" s="21"/>
      <c r="C1301" s="134"/>
      <c r="D1301" s="27">
        <f>$C1300*D1300</f>
        <v>0</v>
      </c>
      <c r="E1301" s="27">
        <f t="shared" ref="E1301" si="2071">$C1300*E1300</f>
        <v>0</v>
      </c>
      <c r="F1301" s="27">
        <f t="shared" ref="F1301" si="2072">$C1300*F1300</f>
        <v>135752.10999999999</v>
      </c>
      <c r="G1301" s="27">
        <f t="shared" ref="G1301:AB1301" si="2073">$C1300*G1300</f>
        <v>0</v>
      </c>
      <c r="H1301" s="27">
        <f t="shared" si="2073"/>
        <v>0</v>
      </c>
      <c r="I1301" s="27">
        <f t="shared" si="2073"/>
        <v>0</v>
      </c>
      <c r="J1301" s="27">
        <f t="shared" si="2073"/>
        <v>0</v>
      </c>
      <c r="K1301" s="27">
        <f t="shared" si="2073"/>
        <v>0</v>
      </c>
      <c r="L1301" s="27">
        <f t="shared" si="2073"/>
        <v>0</v>
      </c>
      <c r="M1301" s="27">
        <f t="shared" si="2073"/>
        <v>0</v>
      </c>
      <c r="N1301" s="27">
        <f t="shared" si="2073"/>
        <v>0</v>
      </c>
      <c r="O1301" s="27">
        <f t="shared" si="2073"/>
        <v>0</v>
      </c>
      <c r="P1301" s="27">
        <f t="shared" si="2073"/>
        <v>0</v>
      </c>
      <c r="Q1301" s="27">
        <f t="shared" si="2073"/>
        <v>0</v>
      </c>
      <c r="R1301" s="27">
        <f t="shared" si="2073"/>
        <v>0</v>
      </c>
      <c r="S1301" s="27">
        <f t="shared" si="2073"/>
        <v>0</v>
      </c>
      <c r="T1301" s="27">
        <f t="shared" si="2073"/>
        <v>0</v>
      </c>
      <c r="U1301" s="27">
        <f t="shared" si="2073"/>
        <v>0</v>
      </c>
      <c r="V1301" s="27">
        <f t="shared" si="2073"/>
        <v>0</v>
      </c>
      <c r="W1301" s="27">
        <f t="shared" si="2073"/>
        <v>0</v>
      </c>
      <c r="X1301" s="27">
        <f t="shared" si="2073"/>
        <v>0</v>
      </c>
      <c r="Y1301" s="27">
        <f t="shared" si="2073"/>
        <v>0</v>
      </c>
      <c r="Z1301" s="27">
        <f t="shared" si="2073"/>
        <v>0</v>
      </c>
      <c r="AA1301" s="27">
        <f t="shared" si="2073"/>
        <v>0</v>
      </c>
      <c r="AB1301" s="27">
        <f t="shared" si="2073"/>
        <v>0</v>
      </c>
      <c r="AC1301" s="56"/>
      <c r="AD1301" s="23"/>
    </row>
    <row r="1302" spans="1:30" s="14" customFormat="1">
      <c r="A1302" s="140" t="s">
        <v>494</v>
      </c>
      <c r="B1302" s="26">
        <v>424764.45</v>
      </c>
      <c r="C1302" s="134">
        <f t="shared" si="2060"/>
        <v>35397.040000000001</v>
      </c>
      <c r="D1302" s="7"/>
      <c r="E1302" s="34"/>
      <c r="F1302" s="4">
        <v>1</v>
      </c>
      <c r="G1302" s="4"/>
      <c r="H1302" s="7"/>
      <c r="I1302" s="7"/>
      <c r="J1302" s="7"/>
      <c r="K1302" s="7"/>
      <c r="L1302" s="4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4"/>
      <c r="D1303" s="27">
        <f>$C1302*D1302</f>
        <v>0</v>
      </c>
      <c r="E1303" s="27">
        <f t="shared" ref="E1303" si="2074">$C1302*E1302</f>
        <v>0</v>
      </c>
      <c r="F1303" s="27">
        <f t="shared" ref="F1303" si="2075">$C1302*F1302</f>
        <v>35397.040000000001</v>
      </c>
      <c r="G1303" s="27">
        <f t="shared" ref="G1303:AB1303" si="2076">$C1302*G1302</f>
        <v>0</v>
      </c>
      <c r="H1303" s="27">
        <f t="shared" si="2076"/>
        <v>0</v>
      </c>
      <c r="I1303" s="27">
        <f t="shared" si="2076"/>
        <v>0</v>
      </c>
      <c r="J1303" s="27">
        <f t="shared" si="2076"/>
        <v>0</v>
      </c>
      <c r="K1303" s="27">
        <f t="shared" si="2076"/>
        <v>0</v>
      </c>
      <c r="L1303" s="27">
        <f t="shared" si="2076"/>
        <v>0</v>
      </c>
      <c r="M1303" s="27">
        <f t="shared" si="2076"/>
        <v>0</v>
      </c>
      <c r="N1303" s="27">
        <f t="shared" si="2076"/>
        <v>0</v>
      </c>
      <c r="O1303" s="27">
        <f t="shared" si="2076"/>
        <v>0</v>
      </c>
      <c r="P1303" s="27">
        <f t="shared" si="2076"/>
        <v>0</v>
      </c>
      <c r="Q1303" s="27">
        <f t="shared" si="2076"/>
        <v>0</v>
      </c>
      <c r="R1303" s="27">
        <f t="shared" si="2076"/>
        <v>0</v>
      </c>
      <c r="S1303" s="27">
        <f t="shared" si="2076"/>
        <v>0</v>
      </c>
      <c r="T1303" s="27">
        <f t="shared" si="2076"/>
        <v>0</v>
      </c>
      <c r="U1303" s="27">
        <f t="shared" si="2076"/>
        <v>0</v>
      </c>
      <c r="V1303" s="27">
        <f t="shared" si="2076"/>
        <v>0</v>
      </c>
      <c r="W1303" s="27">
        <f t="shared" si="2076"/>
        <v>0</v>
      </c>
      <c r="X1303" s="27">
        <f t="shared" si="2076"/>
        <v>0</v>
      </c>
      <c r="Y1303" s="27">
        <f t="shared" si="2076"/>
        <v>0</v>
      </c>
      <c r="Z1303" s="27">
        <f t="shared" si="2076"/>
        <v>0</v>
      </c>
      <c r="AA1303" s="27">
        <f t="shared" si="2076"/>
        <v>0</v>
      </c>
      <c r="AB1303" s="27">
        <f t="shared" si="2076"/>
        <v>0</v>
      </c>
      <c r="AC1303" s="56"/>
      <c r="AD1303" s="23"/>
    </row>
    <row r="1304" spans="1:30" s="14" customFormat="1">
      <c r="A1304" s="140" t="s">
        <v>495</v>
      </c>
      <c r="B1304" s="26">
        <v>963775.67</v>
      </c>
      <c r="C1304" s="134">
        <f t="shared" si="2060"/>
        <v>80314.64</v>
      </c>
      <c r="D1304" s="7"/>
      <c r="E1304" s="34"/>
      <c r="F1304" s="4">
        <v>1</v>
      </c>
      <c r="G1304" s="4"/>
      <c r="H1304" s="7"/>
      <c r="I1304" s="7"/>
      <c r="J1304" s="7"/>
      <c r="K1304" s="7"/>
      <c r="L1304" s="4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56"/>
      <c r="AD1304" s="23"/>
    </row>
    <row r="1305" spans="1:30" s="14" customFormat="1">
      <c r="A1305" s="47"/>
      <c r="B1305" s="21"/>
      <c r="C1305" s="137"/>
      <c r="D1305" s="27">
        <f>$C1304*D1304</f>
        <v>0</v>
      </c>
      <c r="E1305" s="27">
        <f t="shared" ref="E1305" si="2077">$C1304*E1304</f>
        <v>0</v>
      </c>
      <c r="F1305" s="27">
        <f t="shared" ref="F1305:U1307" si="2078">$C1304*F1304</f>
        <v>80314.64</v>
      </c>
      <c r="G1305" s="27">
        <f t="shared" ref="G1305:AB1305" si="2079">$C1304*G1304</f>
        <v>0</v>
      </c>
      <c r="H1305" s="27">
        <f t="shared" si="2079"/>
        <v>0</v>
      </c>
      <c r="I1305" s="27">
        <f t="shared" si="2079"/>
        <v>0</v>
      </c>
      <c r="J1305" s="27">
        <f t="shared" si="2079"/>
        <v>0</v>
      </c>
      <c r="K1305" s="27">
        <f t="shared" si="2079"/>
        <v>0</v>
      </c>
      <c r="L1305" s="27">
        <f t="shared" si="2079"/>
        <v>0</v>
      </c>
      <c r="M1305" s="27">
        <f t="shared" si="2079"/>
        <v>0</v>
      </c>
      <c r="N1305" s="27">
        <f t="shared" si="2079"/>
        <v>0</v>
      </c>
      <c r="O1305" s="27">
        <f t="shared" si="2079"/>
        <v>0</v>
      </c>
      <c r="P1305" s="27">
        <f t="shared" si="2079"/>
        <v>0</v>
      </c>
      <c r="Q1305" s="27">
        <f t="shared" si="2079"/>
        <v>0</v>
      </c>
      <c r="R1305" s="27">
        <f t="shared" si="2079"/>
        <v>0</v>
      </c>
      <c r="S1305" s="27">
        <f t="shared" si="2079"/>
        <v>0</v>
      </c>
      <c r="T1305" s="27">
        <f t="shared" si="2079"/>
        <v>0</v>
      </c>
      <c r="U1305" s="27">
        <f t="shared" si="2079"/>
        <v>0</v>
      </c>
      <c r="V1305" s="27">
        <f t="shared" si="2079"/>
        <v>0</v>
      </c>
      <c r="W1305" s="27">
        <f t="shared" si="2079"/>
        <v>0</v>
      </c>
      <c r="X1305" s="27">
        <f t="shared" si="2079"/>
        <v>0</v>
      </c>
      <c r="Y1305" s="27">
        <f t="shared" si="2079"/>
        <v>0</v>
      </c>
      <c r="Z1305" s="27">
        <f t="shared" si="2079"/>
        <v>0</v>
      </c>
      <c r="AA1305" s="27">
        <f t="shared" si="2079"/>
        <v>0</v>
      </c>
      <c r="AB1305" s="27">
        <f t="shared" si="2079"/>
        <v>0</v>
      </c>
      <c r="AC1305" s="56"/>
      <c r="AD1305" s="23"/>
    </row>
    <row r="1306" spans="1:30" s="14" customFormat="1">
      <c r="A1306" s="140" t="s">
        <v>610</v>
      </c>
      <c r="B1306" s="26">
        <v>-10189090.609999999</v>
      </c>
      <c r="C1306" s="134">
        <f>ROUND(B1306/12,2)</f>
        <v>-849090.88</v>
      </c>
      <c r="D1306" s="7"/>
      <c r="E1306" s="34"/>
      <c r="F1306" s="4"/>
      <c r="G1306" s="4">
        <v>1</v>
      </c>
      <c r="H1306" s="7"/>
      <c r="I1306" s="7"/>
      <c r="J1306" s="7">
        <v>0</v>
      </c>
      <c r="K1306" s="7"/>
      <c r="L1306" s="4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56"/>
      <c r="AD1306" s="23"/>
    </row>
    <row r="1307" spans="1:30" s="14" customFormat="1">
      <c r="A1307" s="47"/>
      <c r="B1307" s="21"/>
      <c r="C1307" s="137"/>
      <c r="D1307" s="27">
        <f>$C1306*D1306</f>
        <v>0</v>
      </c>
      <c r="E1307" s="27">
        <f>$C1306*E1306</f>
        <v>0</v>
      </c>
      <c r="F1307" s="27">
        <f t="shared" si="2078"/>
        <v>0</v>
      </c>
      <c r="G1307" s="27">
        <f t="shared" si="2078"/>
        <v>-849090.88</v>
      </c>
      <c r="H1307" s="27">
        <f t="shared" si="2078"/>
        <v>0</v>
      </c>
      <c r="I1307" s="27">
        <f t="shared" si="2078"/>
        <v>0</v>
      </c>
      <c r="J1307" s="27">
        <f t="shared" si="2078"/>
        <v>0</v>
      </c>
      <c r="K1307" s="27">
        <f t="shared" si="2078"/>
        <v>0</v>
      </c>
      <c r="L1307" s="27">
        <f t="shared" si="2078"/>
        <v>0</v>
      </c>
      <c r="M1307" s="27">
        <f t="shared" si="2078"/>
        <v>0</v>
      </c>
      <c r="N1307" s="27">
        <f t="shared" si="2078"/>
        <v>0</v>
      </c>
      <c r="O1307" s="27">
        <f t="shared" si="2078"/>
        <v>0</v>
      </c>
      <c r="P1307" s="27">
        <f t="shared" si="2078"/>
        <v>0</v>
      </c>
      <c r="Q1307" s="27">
        <f t="shared" si="2078"/>
        <v>0</v>
      </c>
      <c r="R1307" s="27">
        <f t="shared" si="2078"/>
        <v>0</v>
      </c>
      <c r="S1307" s="27">
        <f t="shared" si="2078"/>
        <v>0</v>
      </c>
      <c r="T1307" s="27">
        <f t="shared" si="2078"/>
        <v>0</v>
      </c>
      <c r="U1307" s="27">
        <f t="shared" si="2078"/>
        <v>0</v>
      </c>
      <c r="V1307" s="27">
        <f t="shared" ref="V1307:AB1307" si="2080">$C1306*V1306</f>
        <v>0</v>
      </c>
      <c r="W1307" s="27">
        <f t="shared" si="2080"/>
        <v>0</v>
      </c>
      <c r="X1307" s="27">
        <f t="shared" si="2080"/>
        <v>0</v>
      </c>
      <c r="Y1307" s="27">
        <f t="shared" si="2080"/>
        <v>0</v>
      </c>
      <c r="Z1307" s="27">
        <f t="shared" si="2080"/>
        <v>0</v>
      </c>
      <c r="AA1307" s="27">
        <f t="shared" si="2080"/>
        <v>0</v>
      </c>
      <c r="AB1307" s="27">
        <f t="shared" si="2080"/>
        <v>0</v>
      </c>
      <c r="AC1307" s="56"/>
      <c r="AD1307" s="23"/>
    </row>
    <row r="1308" spans="1:30" s="14" customFormat="1">
      <c r="A1308" s="45" t="s">
        <v>50</v>
      </c>
      <c r="B1308" s="30">
        <f>SUM(B1290:B1307)</f>
        <v>17275699.740000002</v>
      </c>
      <c r="C1308" s="46">
        <f>SUM(C1290:C1307)</f>
        <v>1439641.6600000001</v>
      </c>
      <c r="D1308" s="46">
        <f>D1291+D1293+D1295+D1297+D1299+D1301+D1303+D1305+D1307</f>
        <v>0</v>
      </c>
      <c r="E1308" s="46">
        <f t="shared" ref="E1308:AB1308" si="2081">E1291+E1293+E1295+E1297+E1299+E1301+E1303+E1305+E1307</f>
        <v>2353.6736040000001</v>
      </c>
      <c r="F1308" s="46">
        <f t="shared" si="2081"/>
        <v>335779.19619500003</v>
      </c>
      <c r="G1308" s="46">
        <f t="shared" si="2081"/>
        <v>961567.30045500014</v>
      </c>
      <c r="H1308" s="46">
        <f t="shared" si="2081"/>
        <v>0</v>
      </c>
      <c r="I1308" s="46">
        <f t="shared" si="2081"/>
        <v>0</v>
      </c>
      <c r="J1308" s="46">
        <f t="shared" si="2081"/>
        <v>1185.5865180000001</v>
      </c>
      <c r="K1308" s="46">
        <f t="shared" si="2081"/>
        <v>0</v>
      </c>
      <c r="L1308" s="46">
        <f t="shared" si="2081"/>
        <v>62059.497753999996</v>
      </c>
      <c r="M1308" s="46">
        <f t="shared" si="2081"/>
        <v>0</v>
      </c>
      <c r="N1308" s="46">
        <f t="shared" si="2081"/>
        <v>2323.0495980000001</v>
      </c>
      <c r="O1308" s="46">
        <f t="shared" si="2081"/>
        <v>0</v>
      </c>
      <c r="P1308" s="46">
        <f t="shared" si="2081"/>
        <v>0</v>
      </c>
      <c r="Q1308" s="46">
        <f t="shared" si="2081"/>
        <v>0</v>
      </c>
      <c r="R1308" s="46">
        <f t="shared" si="2081"/>
        <v>0</v>
      </c>
      <c r="S1308" s="46">
        <f t="shared" si="2081"/>
        <v>0</v>
      </c>
      <c r="T1308" s="46">
        <f t="shared" si="2081"/>
        <v>0</v>
      </c>
      <c r="U1308" s="46">
        <f t="shared" si="2081"/>
        <v>69561.012075999999</v>
      </c>
      <c r="V1308" s="46">
        <f t="shared" si="2081"/>
        <v>0</v>
      </c>
      <c r="W1308" s="46">
        <f t="shared" si="2081"/>
        <v>0</v>
      </c>
      <c r="X1308" s="46">
        <f t="shared" si="2081"/>
        <v>0</v>
      </c>
      <c r="Y1308" s="46">
        <f t="shared" si="2081"/>
        <v>0</v>
      </c>
      <c r="Z1308" s="46">
        <f t="shared" si="2081"/>
        <v>0</v>
      </c>
      <c r="AA1308" s="46">
        <f t="shared" si="2081"/>
        <v>0</v>
      </c>
      <c r="AB1308" s="46">
        <f t="shared" si="2081"/>
        <v>4812.3438000000006</v>
      </c>
      <c r="AC1308" s="56"/>
      <c r="AD1308" s="23"/>
    </row>
    <row r="1309" spans="1:30" s="14" customFormat="1">
      <c r="A1309" s="13"/>
      <c r="B1309" s="6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56"/>
      <c r="AD1309" s="23"/>
    </row>
    <row r="1310" spans="1:30" s="14" customFormat="1" ht="15.75">
      <c r="A1310" s="73"/>
      <c r="B1310" s="55"/>
      <c r="C1310" s="14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AC1310" s="56"/>
      <c r="AD1310" s="23"/>
    </row>
    <row r="1311" spans="1:30" s="14" customFormat="1" ht="13.5" thickBot="1">
      <c r="A1311" s="66" t="s">
        <v>498</v>
      </c>
      <c r="B1311" s="65"/>
      <c r="C1311" s="157"/>
      <c r="D1311" s="65"/>
      <c r="E1311" s="65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56"/>
      <c r="AD1311" s="23"/>
    </row>
    <row r="1312" spans="1:30" s="14" customFormat="1" ht="13.5" thickBot="1">
      <c r="A1312" s="93" t="s">
        <v>1</v>
      </c>
      <c r="B1312" s="94" t="s">
        <v>2</v>
      </c>
      <c r="C1312" s="129" t="s">
        <v>3</v>
      </c>
      <c r="D1312" s="219" t="s">
        <v>4</v>
      </c>
      <c r="E1312" s="220"/>
      <c r="F1312" s="220"/>
      <c r="G1312" s="220"/>
      <c r="H1312" s="220"/>
      <c r="I1312" s="220"/>
      <c r="J1312" s="220"/>
      <c r="K1312" s="220"/>
      <c r="L1312" s="220"/>
      <c r="M1312" s="220"/>
      <c r="N1312" s="220"/>
      <c r="O1312" s="220"/>
      <c r="P1312" s="220"/>
      <c r="Q1312" s="220"/>
      <c r="R1312" s="220"/>
      <c r="S1312" s="220"/>
      <c r="T1312" s="220"/>
      <c r="U1312" s="220"/>
      <c r="V1312" s="220"/>
      <c r="W1312" s="220"/>
      <c r="X1312" s="220"/>
      <c r="Y1312" s="220"/>
      <c r="Z1312" s="103"/>
      <c r="AA1312" s="103"/>
      <c r="AB1312" s="103"/>
      <c r="AC1312" s="56"/>
      <c r="AD1312" s="23"/>
    </row>
    <row r="1313" spans="1:30" s="14" customFormat="1">
      <c r="A1313" s="95" t="s">
        <v>5</v>
      </c>
      <c r="B1313" s="96" t="s">
        <v>6</v>
      </c>
      <c r="C1313" s="130" t="s">
        <v>6</v>
      </c>
      <c r="D1313" s="97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9"/>
      <c r="Z1313" s="96" t="s">
        <v>7</v>
      </c>
      <c r="AA1313" s="96"/>
      <c r="AB1313" s="96"/>
      <c r="AC1313" s="56"/>
      <c r="AD1313" s="23"/>
    </row>
    <row r="1314" spans="1:30" s="14" customFormat="1">
      <c r="A1314" s="95" t="s">
        <v>8</v>
      </c>
      <c r="B1314" s="96" t="s">
        <v>9</v>
      </c>
      <c r="C1314" s="130" t="s">
        <v>9</v>
      </c>
      <c r="D1314" s="100" t="s">
        <v>10</v>
      </c>
      <c r="E1314" s="96" t="s">
        <v>11</v>
      </c>
      <c r="F1314" s="96" t="s">
        <v>12</v>
      </c>
      <c r="G1314" s="96" t="s">
        <v>13</v>
      </c>
      <c r="H1314" s="96" t="s">
        <v>14</v>
      </c>
      <c r="I1314" s="96" t="s">
        <v>15</v>
      </c>
      <c r="J1314" s="96" t="s">
        <v>16</v>
      </c>
      <c r="K1314" s="96" t="s">
        <v>17</v>
      </c>
      <c r="L1314" s="96" t="s">
        <v>18</v>
      </c>
      <c r="M1314" s="96" t="s">
        <v>19</v>
      </c>
      <c r="N1314" s="96" t="s">
        <v>20</v>
      </c>
      <c r="O1314" s="96" t="s">
        <v>169</v>
      </c>
      <c r="P1314" s="96" t="s">
        <v>21</v>
      </c>
      <c r="Q1314" s="96" t="s">
        <v>22</v>
      </c>
      <c r="R1314" s="96" t="s">
        <v>23</v>
      </c>
      <c r="S1314" s="96" t="s">
        <v>24</v>
      </c>
      <c r="T1314" s="96" t="s">
        <v>25</v>
      </c>
      <c r="U1314" s="96" t="s">
        <v>26</v>
      </c>
      <c r="V1314" s="96" t="s">
        <v>27</v>
      </c>
      <c r="W1314" s="96" t="s">
        <v>28</v>
      </c>
      <c r="X1314" s="96" t="s">
        <v>29</v>
      </c>
      <c r="Y1314" s="96" t="s">
        <v>30</v>
      </c>
      <c r="Z1314" s="96" t="s">
        <v>31</v>
      </c>
      <c r="AA1314" s="96" t="s">
        <v>484</v>
      </c>
      <c r="AB1314" s="96" t="s">
        <v>467</v>
      </c>
      <c r="AC1314" s="56"/>
      <c r="AD1314" s="23"/>
    </row>
    <row r="1315" spans="1:30" s="14" customFormat="1">
      <c r="A1315" s="95"/>
      <c r="B1315" s="96"/>
      <c r="C1315" s="130" t="s">
        <v>698</v>
      </c>
      <c r="D1315" s="101"/>
      <c r="E1315" s="102"/>
      <c r="F1315" s="102"/>
      <c r="G1315" s="102"/>
      <c r="H1315" s="102"/>
      <c r="I1315" s="102"/>
      <c r="J1315" s="102"/>
      <c r="K1315" s="102"/>
      <c r="L1315" s="102"/>
      <c r="M1315" s="102"/>
      <c r="N1315" s="102"/>
      <c r="O1315" s="102"/>
      <c r="P1315" s="102"/>
      <c r="Q1315" s="102"/>
      <c r="R1315" s="102"/>
      <c r="S1315" s="102"/>
      <c r="T1315" s="102"/>
      <c r="U1315" s="102"/>
      <c r="V1315" s="102"/>
      <c r="W1315" s="102"/>
      <c r="X1315" s="102"/>
      <c r="Y1315" s="102"/>
      <c r="Z1315" s="102"/>
      <c r="AA1315" s="102"/>
      <c r="AB1315" s="102"/>
      <c r="AC1315" s="56"/>
      <c r="AD1315" s="23"/>
    </row>
    <row r="1316" spans="1:30" s="14" customFormat="1">
      <c r="A1316" s="111" t="s">
        <v>274</v>
      </c>
      <c r="B1316" s="26">
        <v>8732598</v>
      </c>
      <c r="C1316" s="134">
        <f>ROUND(B1316/12,2)</f>
        <v>727716.5</v>
      </c>
      <c r="D1316" s="17"/>
      <c r="E1316" s="39">
        <v>1</v>
      </c>
      <c r="F1316" s="4"/>
      <c r="G1316" s="16"/>
      <c r="H1316" s="17"/>
      <c r="I1316" s="17"/>
      <c r="J1316" s="17"/>
      <c r="K1316" s="17"/>
      <c r="L1316" s="4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56"/>
      <c r="AD1316" s="23"/>
    </row>
    <row r="1317" spans="1:30" s="14" customFormat="1">
      <c r="A1317" s="72"/>
      <c r="B1317" s="21"/>
      <c r="C1317" s="137"/>
      <c r="D1317" s="27">
        <f>$C1316*D1316</f>
        <v>0</v>
      </c>
      <c r="E1317" s="27">
        <f t="shared" ref="E1317" si="2082">$C1316*E1316</f>
        <v>727716.5</v>
      </c>
      <c r="F1317" s="27">
        <f t="shared" ref="F1317" si="2083">$C1316*F1316</f>
        <v>0</v>
      </c>
      <c r="G1317" s="27">
        <f t="shared" ref="G1317:AB1317" si="2084">$C1316*G1316</f>
        <v>0</v>
      </c>
      <c r="H1317" s="27">
        <f t="shared" si="2084"/>
        <v>0</v>
      </c>
      <c r="I1317" s="27">
        <f t="shared" si="2084"/>
        <v>0</v>
      </c>
      <c r="J1317" s="27">
        <f t="shared" si="2084"/>
        <v>0</v>
      </c>
      <c r="K1317" s="27">
        <f t="shared" si="2084"/>
        <v>0</v>
      </c>
      <c r="L1317" s="27">
        <f t="shared" si="2084"/>
        <v>0</v>
      </c>
      <c r="M1317" s="27">
        <f t="shared" si="2084"/>
        <v>0</v>
      </c>
      <c r="N1317" s="27">
        <f t="shared" si="2084"/>
        <v>0</v>
      </c>
      <c r="O1317" s="27">
        <f t="shared" si="2084"/>
        <v>0</v>
      </c>
      <c r="P1317" s="27">
        <f t="shared" si="2084"/>
        <v>0</v>
      </c>
      <c r="Q1317" s="27">
        <f t="shared" si="2084"/>
        <v>0</v>
      </c>
      <c r="R1317" s="27">
        <f t="shared" si="2084"/>
        <v>0</v>
      </c>
      <c r="S1317" s="27">
        <f t="shared" si="2084"/>
        <v>0</v>
      </c>
      <c r="T1317" s="27">
        <f t="shared" si="2084"/>
        <v>0</v>
      </c>
      <c r="U1317" s="27">
        <f t="shared" si="2084"/>
        <v>0</v>
      </c>
      <c r="V1317" s="27">
        <f t="shared" si="2084"/>
        <v>0</v>
      </c>
      <c r="W1317" s="27">
        <f t="shared" si="2084"/>
        <v>0</v>
      </c>
      <c r="X1317" s="27">
        <f t="shared" si="2084"/>
        <v>0</v>
      </c>
      <c r="Y1317" s="27">
        <f t="shared" si="2084"/>
        <v>0</v>
      </c>
      <c r="Z1317" s="27">
        <f t="shared" si="2084"/>
        <v>0</v>
      </c>
      <c r="AA1317" s="27">
        <f t="shared" si="2084"/>
        <v>0</v>
      </c>
      <c r="AB1317" s="27">
        <f t="shared" si="2084"/>
        <v>0</v>
      </c>
      <c r="AC1317" s="56"/>
      <c r="AD1317" s="23"/>
    </row>
    <row r="1318" spans="1:30" s="14" customFormat="1" ht="13.15" customHeight="1">
      <c r="A1318" s="45" t="s">
        <v>50</v>
      </c>
      <c r="B1318" s="30">
        <f>SUM(B1316:B1316)</f>
        <v>8732598</v>
      </c>
      <c r="C1318" s="46">
        <f>SUM(C1316:C1316)</f>
        <v>727716.5</v>
      </c>
      <c r="D1318" s="30">
        <f>D1317</f>
        <v>0</v>
      </c>
      <c r="E1318" s="30">
        <f t="shared" ref="E1318" si="2085">E1317</f>
        <v>727716.5</v>
      </c>
      <c r="F1318" s="30">
        <f t="shared" ref="F1318" si="2086">F1317</f>
        <v>0</v>
      </c>
      <c r="G1318" s="30">
        <f t="shared" ref="G1318:AB1318" si="2087">G1317</f>
        <v>0</v>
      </c>
      <c r="H1318" s="30">
        <f t="shared" si="2087"/>
        <v>0</v>
      </c>
      <c r="I1318" s="30">
        <f t="shared" si="2087"/>
        <v>0</v>
      </c>
      <c r="J1318" s="30">
        <f t="shared" si="2087"/>
        <v>0</v>
      </c>
      <c r="K1318" s="30">
        <f t="shared" si="2087"/>
        <v>0</v>
      </c>
      <c r="L1318" s="30">
        <f t="shared" si="2087"/>
        <v>0</v>
      </c>
      <c r="M1318" s="30">
        <f t="shared" si="2087"/>
        <v>0</v>
      </c>
      <c r="N1318" s="30">
        <f t="shared" si="2087"/>
        <v>0</v>
      </c>
      <c r="O1318" s="30">
        <f t="shared" si="2087"/>
        <v>0</v>
      </c>
      <c r="P1318" s="30">
        <f t="shared" si="2087"/>
        <v>0</v>
      </c>
      <c r="Q1318" s="30">
        <f t="shared" si="2087"/>
        <v>0</v>
      </c>
      <c r="R1318" s="30">
        <f t="shared" si="2087"/>
        <v>0</v>
      </c>
      <c r="S1318" s="30">
        <f t="shared" si="2087"/>
        <v>0</v>
      </c>
      <c r="T1318" s="30">
        <f t="shared" si="2087"/>
        <v>0</v>
      </c>
      <c r="U1318" s="30">
        <f t="shared" si="2087"/>
        <v>0</v>
      </c>
      <c r="V1318" s="30">
        <f t="shared" si="2087"/>
        <v>0</v>
      </c>
      <c r="W1318" s="30">
        <f t="shared" si="2087"/>
        <v>0</v>
      </c>
      <c r="X1318" s="30">
        <f t="shared" si="2087"/>
        <v>0</v>
      </c>
      <c r="Y1318" s="30">
        <f t="shared" si="2087"/>
        <v>0</v>
      </c>
      <c r="Z1318" s="30">
        <f t="shared" si="2087"/>
        <v>0</v>
      </c>
      <c r="AA1318" s="30">
        <f t="shared" si="2087"/>
        <v>0</v>
      </c>
      <c r="AB1318" s="30">
        <f t="shared" si="2087"/>
        <v>0</v>
      </c>
      <c r="AC1318" s="56"/>
      <c r="AD1318" s="23"/>
    </row>
    <row r="1319" spans="1:30" s="14" customFormat="1" ht="18" customHeight="1">
      <c r="A1319" s="13"/>
      <c r="B1319" s="6"/>
      <c r="C1319" s="143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56"/>
      <c r="AD1319" s="23"/>
    </row>
    <row r="1320" spans="1:30" s="14" customFormat="1" ht="13.35" customHeight="1">
      <c r="A1320" s="13"/>
      <c r="B1320" s="6"/>
      <c r="C1320" s="143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56"/>
      <c r="AD1320" s="23"/>
    </row>
    <row r="1321" spans="1:30" s="14" customFormat="1" ht="13.5" thickBot="1">
      <c r="A1321" s="66" t="s">
        <v>499</v>
      </c>
      <c r="B1321" s="65"/>
      <c r="C1321" s="157"/>
      <c r="D1321" s="65"/>
      <c r="E1321" s="65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56"/>
      <c r="AD1321" s="23"/>
    </row>
    <row r="1322" spans="1:30" s="14" customFormat="1" ht="13.5" thickBot="1">
      <c r="A1322" s="93" t="s">
        <v>1</v>
      </c>
      <c r="B1322" s="94" t="s">
        <v>2</v>
      </c>
      <c r="C1322" s="129" t="s">
        <v>3</v>
      </c>
      <c r="D1322" s="219" t="s">
        <v>4</v>
      </c>
      <c r="E1322" s="220"/>
      <c r="F1322" s="220"/>
      <c r="G1322" s="220"/>
      <c r="H1322" s="220"/>
      <c r="I1322" s="220"/>
      <c r="J1322" s="220"/>
      <c r="K1322" s="220"/>
      <c r="L1322" s="220"/>
      <c r="M1322" s="220"/>
      <c r="N1322" s="220"/>
      <c r="O1322" s="220"/>
      <c r="P1322" s="220"/>
      <c r="Q1322" s="220"/>
      <c r="R1322" s="220"/>
      <c r="S1322" s="220"/>
      <c r="T1322" s="220"/>
      <c r="U1322" s="220"/>
      <c r="V1322" s="220"/>
      <c r="W1322" s="220"/>
      <c r="X1322" s="220"/>
      <c r="Y1322" s="220"/>
      <c r="Z1322" s="103"/>
      <c r="AA1322" s="103"/>
      <c r="AB1322" s="103"/>
      <c r="AC1322" s="56"/>
      <c r="AD1322" s="23"/>
    </row>
    <row r="1323" spans="1:30" s="14" customFormat="1">
      <c r="A1323" s="95" t="s">
        <v>5</v>
      </c>
      <c r="B1323" s="96" t="s">
        <v>6</v>
      </c>
      <c r="C1323" s="130" t="s">
        <v>6</v>
      </c>
      <c r="D1323" s="97"/>
      <c r="E1323" s="98"/>
      <c r="F1323" s="98"/>
      <c r="G1323" s="98"/>
      <c r="H1323" s="98"/>
      <c r="I1323" s="98"/>
      <c r="J1323" s="98"/>
      <c r="K1323" s="98"/>
      <c r="L1323" s="98"/>
      <c r="M1323" s="98"/>
      <c r="N1323" s="98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9"/>
      <c r="Z1323" s="96" t="s">
        <v>7</v>
      </c>
      <c r="AA1323" s="96"/>
      <c r="AB1323" s="96"/>
      <c r="AC1323" s="56"/>
      <c r="AD1323" s="23"/>
    </row>
    <row r="1324" spans="1:30" s="14" customFormat="1">
      <c r="A1324" s="95" t="s">
        <v>8</v>
      </c>
      <c r="B1324" s="96" t="s">
        <v>9</v>
      </c>
      <c r="C1324" s="130" t="s">
        <v>9</v>
      </c>
      <c r="D1324" s="100" t="s">
        <v>10</v>
      </c>
      <c r="E1324" s="96" t="s">
        <v>11</v>
      </c>
      <c r="F1324" s="96" t="s">
        <v>12</v>
      </c>
      <c r="G1324" s="96" t="s">
        <v>13</v>
      </c>
      <c r="H1324" s="96" t="s">
        <v>14</v>
      </c>
      <c r="I1324" s="96" t="s">
        <v>15</v>
      </c>
      <c r="J1324" s="96" t="s">
        <v>16</v>
      </c>
      <c r="K1324" s="96" t="s">
        <v>17</v>
      </c>
      <c r="L1324" s="96" t="s">
        <v>18</v>
      </c>
      <c r="M1324" s="96" t="s">
        <v>19</v>
      </c>
      <c r="N1324" s="96" t="s">
        <v>20</v>
      </c>
      <c r="O1324" s="96" t="s">
        <v>169</v>
      </c>
      <c r="P1324" s="96" t="s">
        <v>21</v>
      </c>
      <c r="Q1324" s="96" t="s">
        <v>22</v>
      </c>
      <c r="R1324" s="96" t="s">
        <v>23</v>
      </c>
      <c r="S1324" s="96" t="s">
        <v>24</v>
      </c>
      <c r="T1324" s="96" t="s">
        <v>25</v>
      </c>
      <c r="U1324" s="96" t="s">
        <v>26</v>
      </c>
      <c r="V1324" s="96" t="s">
        <v>27</v>
      </c>
      <c r="W1324" s="96" t="s">
        <v>28</v>
      </c>
      <c r="X1324" s="96" t="s">
        <v>29</v>
      </c>
      <c r="Y1324" s="96" t="s">
        <v>30</v>
      </c>
      <c r="Z1324" s="96" t="s">
        <v>31</v>
      </c>
      <c r="AA1324" s="96" t="s">
        <v>484</v>
      </c>
      <c r="AB1324" s="96" t="s">
        <v>467</v>
      </c>
      <c r="AC1324" s="56"/>
      <c r="AD1324" s="23"/>
    </row>
    <row r="1325" spans="1:30" s="14" customFormat="1">
      <c r="A1325" s="95"/>
      <c r="B1325" s="96"/>
      <c r="C1325" s="130" t="s">
        <v>698</v>
      </c>
      <c r="D1325" s="101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2"/>
      <c r="Z1325" s="102"/>
      <c r="AA1325" s="102"/>
      <c r="AB1325" s="102"/>
      <c r="AC1325" s="56"/>
      <c r="AD1325" s="23"/>
    </row>
    <row r="1326" spans="1:30" s="14" customFormat="1">
      <c r="A1326" s="111" t="s">
        <v>367</v>
      </c>
      <c r="B1326" s="26">
        <v>1874430</v>
      </c>
      <c r="C1326" s="134">
        <f>ROUND(B1326/12,2)</f>
        <v>156202.5</v>
      </c>
      <c r="D1326" s="17"/>
      <c r="E1326" s="39">
        <v>6.4600000000000005E-2</v>
      </c>
      <c r="F1326" s="4">
        <v>8.7400000000000005E-2</v>
      </c>
      <c r="G1326" s="16"/>
      <c r="H1326" s="17">
        <v>0.19739999999999999</v>
      </c>
      <c r="I1326" s="17">
        <v>2.1600000000000001E-2</v>
      </c>
      <c r="J1326" s="17">
        <v>5.8999999999999999E-3</v>
      </c>
      <c r="K1326" s="17">
        <v>1.0200000000000001E-2</v>
      </c>
      <c r="L1326" s="4">
        <v>1E-4</v>
      </c>
      <c r="M1326" s="17"/>
      <c r="N1326" s="17">
        <v>0.39950000000000002</v>
      </c>
      <c r="O1326" s="17">
        <v>4.4999999999999997E-3</v>
      </c>
      <c r="P1326" s="17"/>
      <c r="Q1326" s="17"/>
      <c r="R1326" s="17"/>
      <c r="S1326" s="17"/>
      <c r="T1326" s="17"/>
      <c r="U1326" s="17"/>
      <c r="V1326" s="17">
        <v>0.20880000000000001</v>
      </c>
      <c r="W1326" s="17"/>
      <c r="X1326" s="17"/>
      <c r="Y1326" s="17"/>
      <c r="Z1326" s="17"/>
      <c r="AA1326" s="17"/>
      <c r="AB1326" s="17"/>
      <c r="AC1326" s="56"/>
      <c r="AD1326" s="23"/>
    </row>
    <row r="1327" spans="1:30" s="14" customFormat="1">
      <c r="A1327" s="141" t="s">
        <v>369</v>
      </c>
      <c r="B1327" s="117"/>
      <c r="C1327" s="134"/>
      <c r="D1327" s="27">
        <f t="shared" ref="D1327" si="2088">$C1326*D1326</f>
        <v>0</v>
      </c>
      <c r="E1327" s="27">
        <f t="shared" ref="E1327" si="2089">$C1326*E1326</f>
        <v>10090.681500000001</v>
      </c>
      <c r="F1327" s="27">
        <f t="shared" ref="F1327:AB1327" si="2090">$C1326*F1326</f>
        <v>13652.0985</v>
      </c>
      <c r="G1327" s="27">
        <f t="shared" si="2090"/>
        <v>0</v>
      </c>
      <c r="H1327" s="27">
        <f t="shared" si="2090"/>
        <v>30834.373499999998</v>
      </c>
      <c r="I1327" s="27">
        <f t="shared" si="2090"/>
        <v>3373.9740000000002</v>
      </c>
      <c r="J1327" s="27">
        <f t="shared" si="2090"/>
        <v>921.59474999999998</v>
      </c>
      <c r="K1327" s="27">
        <f t="shared" si="2090"/>
        <v>1593.2655000000002</v>
      </c>
      <c r="L1327" s="27">
        <f t="shared" si="2090"/>
        <v>15.62025</v>
      </c>
      <c r="M1327" s="27">
        <f t="shared" si="2090"/>
        <v>0</v>
      </c>
      <c r="N1327" s="27">
        <f t="shared" si="2090"/>
        <v>62402.89875</v>
      </c>
      <c r="O1327" s="27">
        <f t="shared" si="2090"/>
        <v>702.91125</v>
      </c>
      <c r="P1327" s="27">
        <f t="shared" si="2090"/>
        <v>0</v>
      </c>
      <c r="Q1327" s="27">
        <f t="shared" si="2090"/>
        <v>0</v>
      </c>
      <c r="R1327" s="27">
        <f t="shared" si="2090"/>
        <v>0</v>
      </c>
      <c r="S1327" s="27">
        <f t="shared" si="2090"/>
        <v>0</v>
      </c>
      <c r="T1327" s="27">
        <f t="shared" si="2090"/>
        <v>0</v>
      </c>
      <c r="U1327" s="27">
        <f t="shared" si="2090"/>
        <v>0</v>
      </c>
      <c r="V1327" s="27">
        <f t="shared" si="2090"/>
        <v>32615.082000000002</v>
      </c>
      <c r="W1327" s="27">
        <f t="shared" si="2090"/>
        <v>0</v>
      </c>
      <c r="X1327" s="27">
        <f t="shared" si="2090"/>
        <v>0</v>
      </c>
      <c r="Y1327" s="27">
        <f t="shared" si="2090"/>
        <v>0</v>
      </c>
      <c r="Z1327" s="27">
        <f t="shared" si="2090"/>
        <v>0</v>
      </c>
      <c r="AA1327" s="27">
        <f t="shared" si="2090"/>
        <v>0</v>
      </c>
      <c r="AB1327" s="27">
        <f t="shared" si="2090"/>
        <v>0</v>
      </c>
      <c r="AC1327" s="56"/>
      <c r="AD1327" s="23"/>
    </row>
    <row r="1328" spans="1:30" s="14" customFormat="1">
      <c r="A1328" s="45" t="s">
        <v>50</v>
      </c>
      <c r="B1328" s="30">
        <f>SUM(B1326:B1326)</f>
        <v>1874430</v>
      </c>
      <c r="C1328" s="46">
        <f>SUM(C1326:C1326)</f>
        <v>156202.5</v>
      </c>
      <c r="D1328" s="30">
        <f t="shared" ref="D1328" si="2091">D1327</f>
        <v>0</v>
      </c>
      <c r="E1328" s="30">
        <f t="shared" ref="E1328" si="2092">E1327</f>
        <v>10090.681500000001</v>
      </c>
      <c r="F1328" s="30">
        <f t="shared" ref="F1328:AB1328" si="2093">F1327</f>
        <v>13652.0985</v>
      </c>
      <c r="G1328" s="30">
        <f t="shared" si="2093"/>
        <v>0</v>
      </c>
      <c r="H1328" s="30">
        <f t="shared" si="2093"/>
        <v>30834.373499999998</v>
      </c>
      <c r="I1328" s="30">
        <f t="shared" si="2093"/>
        <v>3373.9740000000002</v>
      </c>
      <c r="J1328" s="30">
        <f t="shared" si="2093"/>
        <v>921.59474999999998</v>
      </c>
      <c r="K1328" s="30">
        <f t="shared" si="2093"/>
        <v>1593.2655000000002</v>
      </c>
      <c r="L1328" s="30">
        <f t="shared" si="2093"/>
        <v>15.62025</v>
      </c>
      <c r="M1328" s="30">
        <f t="shared" si="2093"/>
        <v>0</v>
      </c>
      <c r="N1328" s="30">
        <f t="shared" si="2093"/>
        <v>62402.89875</v>
      </c>
      <c r="O1328" s="30">
        <f t="shared" si="2093"/>
        <v>702.91125</v>
      </c>
      <c r="P1328" s="30">
        <f t="shared" si="2093"/>
        <v>0</v>
      </c>
      <c r="Q1328" s="30">
        <f t="shared" si="2093"/>
        <v>0</v>
      </c>
      <c r="R1328" s="30">
        <f t="shared" si="2093"/>
        <v>0</v>
      </c>
      <c r="S1328" s="30">
        <f t="shared" si="2093"/>
        <v>0</v>
      </c>
      <c r="T1328" s="30">
        <f t="shared" si="2093"/>
        <v>0</v>
      </c>
      <c r="U1328" s="30">
        <f t="shared" si="2093"/>
        <v>0</v>
      </c>
      <c r="V1328" s="30">
        <f t="shared" si="2093"/>
        <v>32615.082000000002</v>
      </c>
      <c r="W1328" s="30">
        <f t="shared" si="2093"/>
        <v>0</v>
      </c>
      <c r="X1328" s="30">
        <f t="shared" si="2093"/>
        <v>0</v>
      </c>
      <c r="Y1328" s="30">
        <f t="shared" si="2093"/>
        <v>0</v>
      </c>
      <c r="Z1328" s="30">
        <f t="shared" si="2093"/>
        <v>0</v>
      </c>
      <c r="AA1328" s="30">
        <f t="shared" si="2093"/>
        <v>0</v>
      </c>
      <c r="AB1328" s="30">
        <f t="shared" si="2093"/>
        <v>0</v>
      </c>
      <c r="AC1328" s="56"/>
      <c r="AD1328" s="23"/>
    </row>
    <row r="1329" spans="1:30" s="14" customFormat="1">
      <c r="A1329" s="13"/>
      <c r="B1329" s="6"/>
      <c r="C1329" s="143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56"/>
      <c r="AD1329" s="23"/>
    </row>
    <row r="1330" spans="1:30" s="14" customFormat="1">
      <c r="A1330" s="13"/>
      <c r="B1330" s="6"/>
      <c r="C1330" s="143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56"/>
      <c r="AD1330" s="23"/>
    </row>
    <row r="1331" spans="1:30" s="14" customFormat="1" ht="13.5" thickBot="1">
      <c r="A1331" s="66" t="s">
        <v>500</v>
      </c>
      <c r="B1331" s="65"/>
      <c r="C1331" s="157"/>
      <c r="D1331" s="65"/>
      <c r="E1331" s="65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56"/>
      <c r="AD1331" s="23"/>
    </row>
    <row r="1332" spans="1:30" s="14" customFormat="1" ht="13.5" thickBot="1">
      <c r="A1332" s="93" t="s">
        <v>1</v>
      </c>
      <c r="B1332" s="94" t="s">
        <v>2</v>
      </c>
      <c r="C1332" s="129" t="s">
        <v>3</v>
      </c>
      <c r="D1332" s="219" t="s">
        <v>4</v>
      </c>
      <c r="E1332" s="220"/>
      <c r="F1332" s="220"/>
      <c r="G1332" s="220"/>
      <c r="H1332" s="220"/>
      <c r="I1332" s="220"/>
      <c r="J1332" s="220"/>
      <c r="K1332" s="220"/>
      <c r="L1332" s="220"/>
      <c r="M1332" s="220"/>
      <c r="N1332" s="220"/>
      <c r="O1332" s="220"/>
      <c r="P1332" s="220"/>
      <c r="Q1332" s="220"/>
      <c r="R1332" s="220"/>
      <c r="S1332" s="220"/>
      <c r="T1332" s="220"/>
      <c r="U1332" s="220"/>
      <c r="V1332" s="220"/>
      <c r="W1332" s="220"/>
      <c r="X1332" s="220"/>
      <c r="Y1332" s="220"/>
      <c r="Z1332" s="103"/>
      <c r="AA1332" s="103"/>
      <c r="AB1332" s="103"/>
      <c r="AC1332" s="56"/>
      <c r="AD1332" s="23"/>
    </row>
    <row r="1333" spans="1:30" s="14" customFormat="1">
      <c r="A1333" s="95" t="s">
        <v>5</v>
      </c>
      <c r="B1333" s="96" t="s">
        <v>6</v>
      </c>
      <c r="C1333" s="130" t="s">
        <v>6</v>
      </c>
      <c r="D1333" s="97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9"/>
      <c r="Z1333" s="96" t="s">
        <v>7</v>
      </c>
      <c r="AA1333" s="96"/>
      <c r="AB1333" s="96"/>
      <c r="AC1333" s="56"/>
      <c r="AD1333" s="23"/>
    </row>
    <row r="1334" spans="1:30" s="14" customFormat="1">
      <c r="A1334" s="95" t="s">
        <v>8</v>
      </c>
      <c r="B1334" s="96" t="s">
        <v>9</v>
      </c>
      <c r="C1334" s="130" t="s">
        <v>9</v>
      </c>
      <c r="D1334" s="100" t="s">
        <v>10</v>
      </c>
      <c r="E1334" s="96" t="s">
        <v>11</v>
      </c>
      <c r="F1334" s="96" t="s">
        <v>12</v>
      </c>
      <c r="G1334" s="96" t="s">
        <v>13</v>
      </c>
      <c r="H1334" s="96" t="s">
        <v>14</v>
      </c>
      <c r="I1334" s="96" t="s">
        <v>15</v>
      </c>
      <c r="J1334" s="96" t="s">
        <v>16</v>
      </c>
      <c r="K1334" s="96" t="s">
        <v>17</v>
      </c>
      <c r="L1334" s="96" t="s">
        <v>18</v>
      </c>
      <c r="M1334" s="96" t="s">
        <v>19</v>
      </c>
      <c r="N1334" s="96" t="s">
        <v>20</v>
      </c>
      <c r="O1334" s="96" t="s">
        <v>169</v>
      </c>
      <c r="P1334" s="96" t="s">
        <v>21</v>
      </c>
      <c r="Q1334" s="96" t="s">
        <v>22</v>
      </c>
      <c r="R1334" s="96" t="s">
        <v>23</v>
      </c>
      <c r="S1334" s="96" t="s">
        <v>24</v>
      </c>
      <c r="T1334" s="96" t="s">
        <v>25</v>
      </c>
      <c r="U1334" s="96" t="s">
        <v>26</v>
      </c>
      <c r="V1334" s="96" t="s">
        <v>27</v>
      </c>
      <c r="W1334" s="96" t="s">
        <v>28</v>
      </c>
      <c r="X1334" s="96" t="s">
        <v>29</v>
      </c>
      <c r="Y1334" s="96" t="s">
        <v>30</v>
      </c>
      <c r="Z1334" s="96" t="s">
        <v>31</v>
      </c>
      <c r="AA1334" s="96" t="s">
        <v>484</v>
      </c>
      <c r="AB1334" s="96" t="s">
        <v>467</v>
      </c>
      <c r="AC1334" s="56"/>
      <c r="AD1334" s="23"/>
    </row>
    <row r="1335" spans="1:30" s="14" customFormat="1">
      <c r="A1335" s="95"/>
      <c r="B1335" s="96"/>
      <c r="C1335" s="130" t="s">
        <v>698</v>
      </c>
      <c r="D1335" s="101"/>
      <c r="E1335" s="102"/>
      <c r="F1335" s="102"/>
      <c r="G1335" s="102"/>
      <c r="H1335" s="102"/>
      <c r="I1335" s="102"/>
      <c r="J1335" s="102"/>
      <c r="K1335" s="102"/>
      <c r="L1335" s="102"/>
      <c r="M1335" s="102"/>
      <c r="N1335" s="102"/>
      <c r="O1335" s="102"/>
      <c r="P1335" s="102"/>
      <c r="Q1335" s="102"/>
      <c r="R1335" s="102"/>
      <c r="S1335" s="102"/>
      <c r="T1335" s="102"/>
      <c r="U1335" s="102"/>
      <c r="V1335" s="102"/>
      <c r="W1335" s="102"/>
      <c r="X1335" s="102"/>
      <c r="Y1335" s="102"/>
      <c r="Z1335" s="102"/>
      <c r="AA1335" s="102"/>
      <c r="AB1335" s="102"/>
      <c r="AC1335" s="56"/>
      <c r="AD1335" s="23"/>
    </row>
    <row r="1336" spans="1:30" s="14" customFormat="1">
      <c r="A1336" s="111" t="s">
        <v>367</v>
      </c>
      <c r="B1336" s="26">
        <v>11654761</v>
      </c>
      <c r="C1336" s="134">
        <f>ROUND(B1336/12,2)</f>
        <v>971230.08</v>
      </c>
      <c r="D1336" s="17"/>
      <c r="E1336" s="39">
        <v>6.4600000000000005E-2</v>
      </c>
      <c r="F1336" s="4">
        <v>8.7400000000000005E-2</v>
      </c>
      <c r="G1336" s="16"/>
      <c r="H1336" s="17">
        <v>0.19739999999999999</v>
      </c>
      <c r="I1336" s="17">
        <v>2.1600000000000001E-2</v>
      </c>
      <c r="J1336" s="17">
        <v>5.8999999999999999E-3</v>
      </c>
      <c r="K1336" s="17">
        <v>1.0200000000000001E-2</v>
      </c>
      <c r="L1336" s="4">
        <v>1E-4</v>
      </c>
      <c r="M1336" s="17"/>
      <c r="N1336" s="17">
        <v>0.39950000000000002</v>
      </c>
      <c r="O1336" s="17">
        <v>4.4999999999999997E-3</v>
      </c>
      <c r="P1336" s="17"/>
      <c r="Q1336" s="17"/>
      <c r="R1336" s="17"/>
      <c r="S1336" s="17"/>
      <c r="T1336" s="17"/>
      <c r="U1336" s="17"/>
      <c r="V1336" s="17">
        <v>0.20880000000000001</v>
      </c>
      <c r="W1336" s="17"/>
      <c r="X1336" s="17"/>
      <c r="Y1336" s="17"/>
      <c r="Z1336" s="17"/>
      <c r="AA1336" s="17"/>
      <c r="AB1336" s="17"/>
      <c r="AC1336" s="56"/>
      <c r="AD1336" s="23"/>
    </row>
    <row r="1337" spans="1:30" s="14" customFormat="1">
      <c r="A1337" s="47" t="s">
        <v>368</v>
      </c>
      <c r="B1337" s="119"/>
      <c r="C1337" s="132"/>
      <c r="D1337" s="27">
        <f>$C1336*D1336</f>
        <v>0</v>
      </c>
      <c r="E1337" s="27">
        <f>$C1336*E1336</f>
        <v>62741.463168000002</v>
      </c>
      <c r="F1337" s="27">
        <f t="shared" ref="F1337" si="2094">$C1336*F1336</f>
        <v>84885.508992000003</v>
      </c>
      <c r="G1337" s="27">
        <f t="shared" ref="G1337" si="2095">$C1336*G1336</f>
        <v>0</v>
      </c>
      <c r="H1337" s="27">
        <f t="shared" ref="H1337:AB1337" si="2096">$C1336*H1336</f>
        <v>191720.81779199999</v>
      </c>
      <c r="I1337" s="27">
        <f t="shared" si="2096"/>
        <v>20978.569727999999</v>
      </c>
      <c r="J1337" s="27">
        <f t="shared" si="2096"/>
        <v>5730.2574719999993</v>
      </c>
      <c r="K1337" s="27">
        <f t="shared" si="2096"/>
        <v>9906.546816</v>
      </c>
      <c r="L1337" s="27">
        <f t="shared" si="2096"/>
        <v>97.123007999999999</v>
      </c>
      <c r="M1337" s="27">
        <f t="shared" si="2096"/>
        <v>0</v>
      </c>
      <c r="N1337" s="27">
        <f t="shared" si="2096"/>
        <v>388006.41696</v>
      </c>
      <c r="O1337" s="27">
        <f t="shared" si="2096"/>
        <v>4370.5353599999999</v>
      </c>
      <c r="P1337" s="27">
        <f t="shared" si="2096"/>
        <v>0</v>
      </c>
      <c r="Q1337" s="27">
        <f t="shared" si="2096"/>
        <v>0</v>
      </c>
      <c r="R1337" s="27">
        <f t="shared" si="2096"/>
        <v>0</v>
      </c>
      <c r="S1337" s="27">
        <f t="shared" si="2096"/>
        <v>0</v>
      </c>
      <c r="T1337" s="27">
        <f t="shared" si="2096"/>
        <v>0</v>
      </c>
      <c r="U1337" s="27">
        <f t="shared" si="2096"/>
        <v>0</v>
      </c>
      <c r="V1337" s="27">
        <f t="shared" si="2096"/>
        <v>202792.840704</v>
      </c>
      <c r="W1337" s="27">
        <f t="shared" si="2096"/>
        <v>0</v>
      </c>
      <c r="X1337" s="27">
        <f t="shared" si="2096"/>
        <v>0</v>
      </c>
      <c r="Y1337" s="27">
        <f t="shared" si="2096"/>
        <v>0</v>
      </c>
      <c r="Z1337" s="27">
        <f t="shared" si="2096"/>
        <v>0</v>
      </c>
      <c r="AA1337" s="27">
        <f t="shared" si="2096"/>
        <v>0</v>
      </c>
      <c r="AB1337" s="27">
        <f t="shared" si="2096"/>
        <v>0</v>
      </c>
      <c r="AC1337" s="56"/>
      <c r="AD1337" s="23"/>
    </row>
    <row r="1338" spans="1:30" s="14" customFormat="1">
      <c r="A1338" s="47" t="s">
        <v>369</v>
      </c>
      <c r="B1338" s="120"/>
      <c r="C1338" s="132"/>
      <c r="D1338" s="17"/>
      <c r="E1338" s="39"/>
      <c r="F1338" s="16"/>
      <c r="G1338" s="16"/>
      <c r="H1338" s="17"/>
      <c r="I1338" s="17"/>
      <c r="J1338" s="17"/>
      <c r="K1338" s="17"/>
      <c r="L1338" s="16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56"/>
      <c r="AD1338" s="23"/>
    </row>
    <row r="1339" spans="1:30" s="14" customFormat="1">
      <c r="A1339" s="47" t="s">
        <v>370</v>
      </c>
      <c r="B1339" s="120"/>
      <c r="C1339" s="132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56"/>
      <c r="AD1339" s="23"/>
    </row>
    <row r="1340" spans="1:30" s="14" customFormat="1">
      <c r="A1340" s="118"/>
      <c r="B1340" s="49"/>
      <c r="C1340" s="133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56"/>
      <c r="AD1340" s="23"/>
    </row>
    <row r="1341" spans="1:30" s="14" customFormat="1">
      <c r="A1341" s="111" t="s">
        <v>609</v>
      </c>
      <c r="B1341" s="26">
        <f>SUM(9209606*0*0.5)+(9209606*0.2673*0.5)</f>
        <v>1230863.8418999999</v>
      </c>
      <c r="C1341" s="134">
        <f>ROUND(B1341/12,2)</f>
        <v>102571.99</v>
      </c>
      <c r="D1341" s="35">
        <v>1.6299999999999999E-2</v>
      </c>
      <c r="E1341" s="35">
        <v>0.14269999999999999</v>
      </c>
      <c r="F1341" s="35">
        <v>5.8900000000000001E-2</v>
      </c>
      <c r="G1341" s="35">
        <v>7.6200000000000004E-2</v>
      </c>
      <c r="H1341" s="35">
        <v>3.9600000000000003E-2</v>
      </c>
      <c r="I1341" s="35">
        <v>0.12470000000000001</v>
      </c>
      <c r="J1341" s="35">
        <v>2.0400000000000001E-2</v>
      </c>
      <c r="K1341" s="35">
        <v>3.1199999999999999E-2</v>
      </c>
      <c r="L1341" s="35">
        <v>1.6199999999999999E-2</v>
      </c>
      <c r="M1341" s="35">
        <v>2.53E-2</v>
      </c>
      <c r="N1341" s="35">
        <v>0.14849999999999999</v>
      </c>
      <c r="O1341" s="35">
        <v>2.2599999999999999E-2</v>
      </c>
      <c r="P1341" s="35">
        <v>0</v>
      </c>
      <c r="Q1341" s="35">
        <v>3.78E-2</v>
      </c>
      <c r="R1341" s="35">
        <v>1.8100000000000002E-2</v>
      </c>
      <c r="S1341" s="35">
        <v>4.1000000000000003E-3</v>
      </c>
      <c r="T1341" s="35">
        <v>5.04E-2</v>
      </c>
      <c r="U1341" s="35">
        <v>1.7500000000000002E-2</v>
      </c>
      <c r="V1341" s="35">
        <v>3.6200000000000003E-2</v>
      </c>
      <c r="W1341" s="35">
        <v>4.8500000000000001E-2</v>
      </c>
      <c r="X1341" s="35">
        <v>6.1600000000000002E-2</v>
      </c>
      <c r="Y1341" s="35">
        <v>2.5000000000000001E-3</v>
      </c>
      <c r="Z1341" s="4">
        <v>0</v>
      </c>
      <c r="AA1341" s="4">
        <v>6.9999999999999999E-4</v>
      </c>
      <c r="AB1341" s="4">
        <v>0</v>
      </c>
      <c r="AC1341" s="56"/>
      <c r="AD1341" s="23"/>
    </row>
    <row r="1342" spans="1:30" s="14" customFormat="1">
      <c r="A1342" s="47"/>
      <c r="B1342" s="119"/>
      <c r="C1342" s="132"/>
      <c r="D1342" s="27">
        <f>$C1341*D1341</f>
        <v>1671.9234369999999</v>
      </c>
      <c r="E1342" s="27">
        <f>$C1341*E1341</f>
        <v>14637.022972999999</v>
      </c>
      <c r="F1342" s="27">
        <f t="shared" ref="F1342:AB1342" si="2097">$C1341*F1341</f>
        <v>6041.4902110000003</v>
      </c>
      <c r="G1342" s="27">
        <f t="shared" si="2097"/>
        <v>7815.985638000001</v>
      </c>
      <c r="H1342" s="27">
        <f t="shared" si="2097"/>
        <v>4061.8508040000006</v>
      </c>
      <c r="I1342" s="27">
        <f t="shared" si="2097"/>
        <v>12790.727153000002</v>
      </c>
      <c r="J1342" s="27">
        <f t="shared" si="2097"/>
        <v>2092.4685960000002</v>
      </c>
      <c r="K1342" s="27">
        <f t="shared" si="2097"/>
        <v>3200.2460879999999</v>
      </c>
      <c r="L1342" s="27">
        <f t="shared" si="2097"/>
        <v>1661.666238</v>
      </c>
      <c r="M1342" s="27">
        <f t="shared" si="2097"/>
        <v>2595.0713470000001</v>
      </c>
      <c r="N1342" s="27">
        <f t="shared" si="2097"/>
        <v>15231.940515</v>
      </c>
      <c r="O1342" s="27">
        <f t="shared" si="2097"/>
        <v>2318.1269739999998</v>
      </c>
      <c r="P1342" s="27">
        <f t="shared" si="2097"/>
        <v>0</v>
      </c>
      <c r="Q1342" s="27">
        <f t="shared" si="2097"/>
        <v>3877.2212220000001</v>
      </c>
      <c r="R1342" s="27">
        <f t="shared" si="2097"/>
        <v>1856.5530190000002</v>
      </c>
      <c r="S1342" s="27">
        <f t="shared" si="2097"/>
        <v>420.54515900000007</v>
      </c>
      <c r="T1342" s="27">
        <f t="shared" si="2097"/>
        <v>5169.6282959999999</v>
      </c>
      <c r="U1342" s="27">
        <f t="shared" si="2097"/>
        <v>1795.0098250000003</v>
      </c>
      <c r="V1342" s="27">
        <f t="shared" si="2097"/>
        <v>3713.1060380000004</v>
      </c>
      <c r="W1342" s="27">
        <f t="shared" si="2097"/>
        <v>4974.7415150000006</v>
      </c>
      <c r="X1342" s="27">
        <f t="shared" si="2097"/>
        <v>6318.4345840000005</v>
      </c>
      <c r="Y1342" s="27">
        <f t="shared" si="2097"/>
        <v>256.42997500000001</v>
      </c>
      <c r="Z1342" s="27">
        <f t="shared" si="2097"/>
        <v>0</v>
      </c>
      <c r="AA1342" s="27">
        <f t="shared" si="2097"/>
        <v>71.800393</v>
      </c>
      <c r="AB1342" s="27">
        <f t="shared" si="2097"/>
        <v>0</v>
      </c>
      <c r="AC1342" s="56"/>
      <c r="AD1342" s="23"/>
    </row>
    <row r="1343" spans="1:30" s="14" customFormat="1">
      <c r="A1343" s="111" t="s">
        <v>674</v>
      </c>
      <c r="B1343" s="26">
        <f>SUM(9209606*0.2673*0.5)</f>
        <v>1230863.8418999999</v>
      </c>
      <c r="C1343" s="134">
        <f>ROUND(B1343/12,2)</f>
        <v>102571.99</v>
      </c>
      <c r="D1343" s="24"/>
      <c r="E1343" s="34"/>
      <c r="F1343" s="4"/>
      <c r="G1343" s="4"/>
      <c r="H1343" s="7"/>
      <c r="I1343" s="7"/>
      <c r="J1343" s="7"/>
      <c r="K1343" s="7"/>
      <c r="L1343" s="4"/>
      <c r="M1343" s="7"/>
      <c r="N1343" s="7"/>
      <c r="O1343" s="7"/>
      <c r="P1343" s="7"/>
      <c r="Q1343" s="7"/>
      <c r="R1343" s="7"/>
      <c r="S1343" s="7"/>
      <c r="T1343" s="7">
        <v>1</v>
      </c>
      <c r="U1343" s="7"/>
      <c r="V1343" s="7"/>
      <c r="W1343" s="7"/>
      <c r="X1343" s="7"/>
      <c r="Y1343" s="7"/>
      <c r="Z1343" s="7"/>
      <c r="AA1343" s="7"/>
      <c r="AB1343" s="7"/>
      <c r="AC1343" s="56"/>
      <c r="AD1343" s="23"/>
    </row>
    <row r="1344" spans="1:30" s="14" customFormat="1">
      <c r="A1344" s="47"/>
      <c r="B1344" s="119"/>
      <c r="C1344" s="132"/>
      <c r="D1344" s="27">
        <f>$C1343*D1343</f>
        <v>0</v>
      </c>
      <c r="E1344" s="27">
        <f>$C1343*E1343</f>
        <v>0</v>
      </c>
      <c r="F1344" s="27">
        <f t="shared" ref="F1344:AB1344" si="2098">$C1343*F1343</f>
        <v>0</v>
      </c>
      <c r="G1344" s="27">
        <f t="shared" si="2098"/>
        <v>0</v>
      </c>
      <c r="H1344" s="27">
        <f t="shared" si="2098"/>
        <v>0</v>
      </c>
      <c r="I1344" s="27">
        <f t="shared" si="2098"/>
        <v>0</v>
      </c>
      <c r="J1344" s="27">
        <f t="shared" si="2098"/>
        <v>0</v>
      </c>
      <c r="K1344" s="27">
        <f t="shared" si="2098"/>
        <v>0</v>
      </c>
      <c r="L1344" s="27">
        <f t="shared" si="2098"/>
        <v>0</v>
      </c>
      <c r="M1344" s="27">
        <f t="shared" si="2098"/>
        <v>0</v>
      </c>
      <c r="N1344" s="27">
        <f t="shared" si="2098"/>
        <v>0</v>
      </c>
      <c r="O1344" s="27">
        <f t="shared" si="2098"/>
        <v>0</v>
      </c>
      <c r="P1344" s="27">
        <f t="shared" si="2098"/>
        <v>0</v>
      </c>
      <c r="Q1344" s="27">
        <f t="shared" si="2098"/>
        <v>0</v>
      </c>
      <c r="R1344" s="27">
        <f t="shared" si="2098"/>
        <v>0</v>
      </c>
      <c r="S1344" s="27">
        <f t="shared" si="2098"/>
        <v>0</v>
      </c>
      <c r="T1344" s="27">
        <f t="shared" si="2098"/>
        <v>102571.99</v>
      </c>
      <c r="U1344" s="27">
        <f t="shared" si="2098"/>
        <v>0</v>
      </c>
      <c r="V1344" s="27">
        <f t="shared" si="2098"/>
        <v>0</v>
      </c>
      <c r="W1344" s="27">
        <f t="shared" si="2098"/>
        <v>0</v>
      </c>
      <c r="X1344" s="27">
        <f t="shared" si="2098"/>
        <v>0</v>
      </c>
      <c r="Y1344" s="27">
        <f t="shared" si="2098"/>
        <v>0</v>
      </c>
      <c r="Z1344" s="27">
        <f t="shared" si="2098"/>
        <v>0</v>
      </c>
      <c r="AA1344" s="27">
        <f t="shared" si="2098"/>
        <v>0</v>
      </c>
      <c r="AB1344" s="27">
        <f t="shared" si="2098"/>
        <v>0</v>
      </c>
      <c r="AC1344" s="56"/>
      <c r="AD1344" s="23"/>
    </row>
    <row r="1345" spans="1:30" s="14" customFormat="1">
      <c r="A1345" s="111" t="s">
        <v>675</v>
      </c>
      <c r="B1345" s="26">
        <f>SUM(9209606*0.7327)</f>
        <v>6747878.3162000002</v>
      </c>
      <c r="C1345" s="134">
        <f>ROUND(B1345/12,2)</f>
        <v>562323.18999999994</v>
      </c>
      <c r="D1345" s="24">
        <v>0.13800000000000001</v>
      </c>
      <c r="E1345" s="34"/>
      <c r="F1345" s="4"/>
      <c r="G1345" s="4"/>
      <c r="H1345" s="7"/>
      <c r="I1345" s="7"/>
      <c r="J1345" s="7"/>
      <c r="K1345" s="7"/>
      <c r="L1345" s="4"/>
      <c r="M1345" s="7"/>
      <c r="N1345" s="7"/>
      <c r="O1345" s="7"/>
      <c r="P1345" s="7"/>
      <c r="Q1345" s="7">
        <v>0.31950000000000001</v>
      </c>
      <c r="R1345" s="7"/>
      <c r="S1345" s="7"/>
      <c r="T1345" s="7"/>
      <c r="U1345" s="7"/>
      <c r="V1345" s="7"/>
      <c r="W1345" s="7"/>
      <c r="X1345" s="7">
        <v>0.52100000000000002</v>
      </c>
      <c r="Y1345" s="7">
        <v>2.1499999999999998E-2</v>
      </c>
      <c r="Z1345" s="7"/>
      <c r="AA1345" s="7"/>
      <c r="AB1345" s="7"/>
      <c r="AC1345" s="56"/>
      <c r="AD1345" s="23"/>
    </row>
    <row r="1346" spans="1:30" s="14" customFormat="1">
      <c r="A1346" s="47"/>
      <c r="B1346" s="119"/>
      <c r="C1346" s="132"/>
      <c r="D1346" s="27">
        <f>$C1345*D1345</f>
        <v>77600.600219999993</v>
      </c>
      <c r="E1346" s="27">
        <f>$C1345*E1345</f>
        <v>0</v>
      </c>
      <c r="F1346" s="27">
        <f t="shared" ref="F1346:AB1346" si="2099">$C1345*F1345</f>
        <v>0</v>
      </c>
      <c r="G1346" s="27">
        <f t="shared" si="2099"/>
        <v>0</v>
      </c>
      <c r="H1346" s="27">
        <f t="shared" si="2099"/>
        <v>0</v>
      </c>
      <c r="I1346" s="27">
        <f t="shared" si="2099"/>
        <v>0</v>
      </c>
      <c r="J1346" s="27">
        <f t="shared" si="2099"/>
        <v>0</v>
      </c>
      <c r="K1346" s="27">
        <f t="shared" si="2099"/>
        <v>0</v>
      </c>
      <c r="L1346" s="27">
        <f t="shared" si="2099"/>
        <v>0</v>
      </c>
      <c r="M1346" s="27">
        <f t="shared" si="2099"/>
        <v>0</v>
      </c>
      <c r="N1346" s="27">
        <f t="shared" si="2099"/>
        <v>0</v>
      </c>
      <c r="O1346" s="27">
        <f t="shared" si="2099"/>
        <v>0</v>
      </c>
      <c r="P1346" s="27">
        <f t="shared" si="2099"/>
        <v>0</v>
      </c>
      <c r="Q1346" s="27">
        <f t="shared" si="2099"/>
        <v>179662.25920499998</v>
      </c>
      <c r="R1346" s="27">
        <f t="shared" si="2099"/>
        <v>0</v>
      </c>
      <c r="S1346" s="27">
        <f t="shared" si="2099"/>
        <v>0</v>
      </c>
      <c r="T1346" s="27">
        <f t="shared" si="2099"/>
        <v>0</v>
      </c>
      <c r="U1346" s="27">
        <f t="shared" si="2099"/>
        <v>0</v>
      </c>
      <c r="V1346" s="27">
        <f t="shared" si="2099"/>
        <v>0</v>
      </c>
      <c r="W1346" s="27">
        <f t="shared" si="2099"/>
        <v>0</v>
      </c>
      <c r="X1346" s="27">
        <f t="shared" si="2099"/>
        <v>292970.38198999997</v>
      </c>
      <c r="Y1346" s="27">
        <f t="shared" si="2099"/>
        <v>12089.948584999998</v>
      </c>
      <c r="Z1346" s="27">
        <f t="shared" si="2099"/>
        <v>0</v>
      </c>
      <c r="AA1346" s="27">
        <f t="shared" si="2099"/>
        <v>0</v>
      </c>
      <c r="AB1346" s="27">
        <f t="shared" si="2099"/>
        <v>0</v>
      </c>
      <c r="AC1346" s="56"/>
      <c r="AD1346" s="23"/>
    </row>
    <row r="1347" spans="1:30" s="14" customFormat="1">
      <c r="A1347" s="45" t="s">
        <v>50</v>
      </c>
      <c r="B1347" s="30">
        <f>SUM(B1336:B1345)</f>
        <v>20864367</v>
      </c>
      <c r="C1347" s="46">
        <f>SUM(C1336:C1345)</f>
        <v>1738697.25</v>
      </c>
      <c r="D1347" s="46">
        <f>D1337+D1342+D1344+D1346</f>
        <v>79272.523656999998</v>
      </c>
      <c r="E1347" s="46">
        <f t="shared" ref="E1347:AB1347" si="2100">E1337+E1342+E1344+E1346</f>
        <v>77378.486141000001</v>
      </c>
      <c r="F1347" s="46">
        <f t="shared" si="2100"/>
        <v>90926.999202999999</v>
      </c>
      <c r="G1347" s="46">
        <f t="shared" si="2100"/>
        <v>7815.985638000001</v>
      </c>
      <c r="H1347" s="46">
        <f t="shared" si="2100"/>
        <v>195782.66859599997</v>
      </c>
      <c r="I1347" s="46">
        <f t="shared" si="2100"/>
        <v>33769.296881000002</v>
      </c>
      <c r="J1347" s="46">
        <f t="shared" si="2100"/>
        <v>7822.7260679999999</v>
      </c>
      <c r="K1347" s="46">
        <f t="shared" si="2100"/>
        <v>13106.792904</v>
      </c>
      <c r="L1347" s="46">
        <f t="shared" si="2100"/>
        <v>1758.789246</v>
      </c>
      <c r="M1347" s="46">
        <f t="shared" si="2100"/>
        <v>2595.0713470000001</v>
      </c>
      <c r="N1347" s="46">
        <f t="shared" si="2100"/>
        <v>403238.35747500003</v>
      </c>
      <c r="O1347" s="46">
        <f t="shared" si="2100"/>
        <v>6688.6623339999996</v>
      </c>
      <c r="P1347" s="46">
        <f t="shared" si="2100"/>
        <v>0</v>
      </c>
      <c r="Q1347" s="46">
        <f t="shared" si="2100"/>
        <v>183539.48042699997</v>
      </c>
      <c r="R1347" s="46">
        <f t="shared" si="2100"/>
        <v>1856.5530190000002</v>
      </c>
      <c r="S1347" s="46">
        <f t="shared" si="2100"/>
        <v>420.54515900000007</v>
      </c>
      <c r="T1347" s="46">
        <f t="shared" si="2100"/>
        <v>107741.618296</v>
      </c>
      <c r="U1347" s="46">
        <f t="shared" si="2100"/>
        <v>1795.0098250000003</v>
      </c>
      <c r="V1347" s="46">
        <f t="shared" si="2100"/>
        <v>206505.946742</v>
      </c>
      <c r="W1347" s="46">
        <f t="shared" si="2100"/>
        <v>4974.7415150000006</v>
      </c>
      <c r="X1347" s="46">
        <f t="shared" si="2100"/>
        <v>299288.81657399994</v>
      </c>
      <c r="Y1347" s="46">
        <f t="shared" si="2100"/>
        <v>12346.378559999997</v>
      </c>
      <c r="Z1347" s="46">
        <f t="shared" si="2100"/>
        <v>0</v>
      </c>
      <c r="AA1347" s="46">
        <f t="shared" si="2100"/>
        <v>71.800393</v>
      </c>
      <c r="AB1347" s="46">
        <f t="shared" si="2100"/>
        <v>0</v>
      </c>
      <c r="AC1347" s="56"/>
      <c r="AD1347" s="23"/>
    </row>
    <row r="1348" spans="1:30" s="14" customFormat="1">
      <c r="A1348" s="13"/>
      <c r="B1348" s="6"/>
      <c r="C1348" s="143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56"/>
      <c r="AD1348" s="23"/>
    </row>
    <row r="1349" spans="1:30" s="14" customFormat="1">
      <c r="A1349" s="13"/>
      <c r="B1349" s="6"/>
      <c r="C1349" s="143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56"/>
      <c r="AD1349" s="23"/>
    </row>
    <row r="1350" spans="1:30" s="14" customFormat="1" ht="13.5" thickBot="1">
      <c r="A1350" s="66" t="s">
        <v>502</v>
      </c>
      <c r="B1350" s="65"/>
      <c r="C1350" s="157"/>
      <c r="D1350" s="65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56"/>
      <c r="AD1350" s="23"/>
    </row>
    <row r="1351" spans="1:30" s="14" customFormat="1" ht="13.5" thickBot="1">
      <c r="A1351" s="93" t="s">
        <v>1</v>
      </c>
      <c r="B1351" s="94" t="s">
        <v>2</v>
      </c>
      <c r="C1351" s="129" t="s">
        <v>3</v>
      </c>
      <c r="D1351" s="219" t="s">
        <v>4</v>
      </c>
      <c r="E1351" s="220"/>
      <c r="F1351" s="220"/>
      <c r="G1351" s="220"/>
      <c r="H1351" s="220"/>
      <c r="I1351" s="220"/>
      <c r="J1351" s="220"/>
      <c r="K1351" s="220"/>
      <c r="L1351" s="220"/>
      <c r="M1351" s="220"/>
      <c r="N1351" s="220"/>
      <c r="O1351" s="220"/>
      <c r="P1351" s="220"/>
      <c r="Q1351" s="220"/>
      <c r="R1351" s="220"/>
      <c r="S1351" s="220"/>
      <c r="T1351" s="220"/>
      <c r="U1351" s="220"/>
      <c r="V1351" s="220"/>
      <c r="W1351" s="220"/>
      <c r="X1351" s="220"/>
      <c r="Y1351" s="220"/>
      <c r="Z1351" s="103"/>
      <c r="AA1351" s="103"/>
      <c r="AB1351" s="103"/>
      <c r="AC1351" s="56"/>
      <c r="AD1351" s="23"/>
    </row>
    <row r="1352" spans="1:30" s="14" customFormat="1">
      <c r="A1352" s="95" t="s">
        <v>5</v>
      </c>
      <c r="B1352" s="96" t="s">
        <v>6</v>
      </c>
      <c r="C1352" s="130" t="s">
        <v>6</v>
      </c>
      <c r="D1352" s="97"/>
      <c r="E1352" s="98"/>
      <c r="F1352" s="98"/>
      <c r="G1352" s="98"/>
      <c r="H1352" s="98"/>
      <c r="I1352" s="98"/>
      <c r="J1352" s="98"/>
      <c r="K1352" s="98"/>
      <c r="L1352" s="98"/>
      <c r="M1352" s="98"/>
      <c r="N1352" s="98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9"/>
      <c r="Z1352" s="96" t="s">
        <v>7</v>
      </c>
      <c r="AA1352" s="96"/>
      <c r="AB1352" s="96"/>
      <c r="AC1352" s="56"/>
      <c r="AD1352" s="23"/>
    </row>
    <row r="1353" spans="1:30" s="14" customFormat="1">
      <c r="A1353" s="95" t="s">
        <v>8</v>
      </c>
      <c r="B1353" s="96" t="s">
        <v>9</v>
      </c>
      <c r="C1353" s="130" t="s">
        <v>9</v>
      </c>
      <c r="D1353" s="100" t="s">
        <v>10</v>
      </c>
      <c r="E1353" s="96" t="s">
        <v>11</v>
      </c>
      <c r="F1353" s="96" t="s">
        <v>12</v>
      </c>
      <c r="G1353" s="96" t="s">
        <v>13</v>
      </c>
      <c r="H1353" s="96" t="s">
        <v>14</v>
      </c>
      <c r="I1353" s="96" t="s">
        <v>15</v>
      </c>
      <c r="J1353" s="96" t="s">
        <v>16</v>
      </c>
      <c r="K1353" s="96" t="s">
        <v>17</v>
      </c>
      <c r="L1353" s="96" t="s">
        <v>18</v>
      </c>
      <c r="M1353" s="96" t="s">
        <v>19</v>
      </c>
      <c r="N1353" s="96" t="s">
        <v>20</v>
      </c>
      <c r="O1353" s="96" t="s">
        <v>169</v>
      </c>
      <c r="P1353" s="96" t="s">
        <v>21</v>
      </c>
      <c r="Q1353" s="96" t="s">
        <v>22</v>
      </c>
      <c r="R1353" s="96" t="s">
        <v>23</v>
      </c>
      <c r="S1353" s="96" t="s">
        <v>24</v>
      </c>
      <c r="T1353" s="96" t="s">
        <v>25</v>
      </c>
      <c r="U1353" s="96" t="s">
        <v>26</v>
      </c>
      <c r="V1353" s="96" t="s">
        <v>27</v>
      </c>
      <c r="W1353" s="96" t="s">
        <v>28</v>
      </c>
      <c r="X1353" s="96" t="s">
        <v>29</v>
      </c>
      <c r="Y1353" s="96" t="s">
        <v>30</v>
      </c>
      <c r="Z1353" s="96" t="s">
        <v>31</v>
      </c>
      <c r="AA1353" s="96" t="s">
        <v>484</v>
      </c>
      <c r="AB1353" s="96" t="s">
        <v>467</v>
      </c>
      <c r="AC1353" s="56"/>
      <c r="AD1353" s="23"/>
    </row>
    <row r="1354" spans="1:30" s="14" customFormat="1">
      <c r="A1354" s="95"/>
      <c r="B1354" s="96"/>
      <c r="C1354" s="130" t="s">
        <v>698</v>
      </c>
      <c r="D1354" s="101"/>
      <c r="E1354" s="102"/>
      <c r="F1354" s="102"/>
      <c r="G1354" s="102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  <c r="U1354" s="102"/>
      <c r="V1354" s="102"/>
      <c r="W1354" s="102"/>
      <c r="X1354" s="102"/>
      <c r="Y1354" s="102"/>
      <c r="Z1354" s="102"/>
      <c r="AA1354" s="102"/>
      <c r="AB1354" s="102"/>
      <c r="AC1354" s="56"/>
      <c r="AD1354" s="23"/>
    </row>
    <row r="1355" spans="1:30" s="14" customFormat="1">
      <c r="A1355" s="111" t="s">
        <v>506</v>
      </c>
      <c r="B1355" s="26">
        <v>21144301</v>
      </c>
      <c r="C1355" s="134">
        <f>ROUND(B1355/12,2)</f>
        <v>1762025.08</v>
      </c>
      <c r="D1355" s="17">
        <v>8.0100000000000005E-2</v>
      </c>
      <c r="E1355" s="39"/>
      <c r="F1355" s="4"/>
      <c r="G1355" s="16"/>
      <c r="H1355" s="17">
        <v>1.9400000000000001E-2</v>
      </c>
      <c r="I1355" s="17"/>
      <c r="J1355" s="17"/>
      <c r="K1355" s="17"/>
      <c r="L1355" s="4"/>
      <c r="M1355" s="17">
        <v>0.12989999999999999</v>
      </c>
      <c r="N1355" s="17"/>
      <c r="O1355" s="17"/>
      <c r="P1355" s="17"/>
      <c r="Q1355" s="17">
        <v>0.13850000000000001</v>
      </c>
      <c r="R1355" s="17">
        <v>5.8799999999999998E-2</v>
      </c>
      <c r="S1355" s="17">
        <v>3.4500000000000003E-2</v>
      </c>
      <c r="T1355" s="17">
        <v>0.1762</v>
      </c>
      <c r="U1355" s="17"/>
      <c r="V1355" s="17"/>
      <c r="W1355" s="17">
        <v>0.14849999999999999</v>
      </c>
      <c r="X1355" s="17">
        <v>0.2079</v>
      </c>
      <c r="Y1355" s="17">
        <v>6.1999999999999998E-3</v>
      </c>
      <c r="Z1355" s="17"/>
      <c r="AA1355" s="17"/>
      <c r="AB1355" s="17"/>
      <c r="AC1355" s="56"/>
      <c r="AD1355" s="23"/>
    </row>
    <row r="1356" spans="1:30" s="14" customFormat="1">
      <c r="A1356" s="72"/>
      <c r="C1356" s="134"/>
      <c r="D1356" s="27">
        <f t="shared" ref="D1356" si="2101">$C1355*D1355</f>
        <v>141138.208908</v>
      </c>
      <c r="E1356" s="27">
        <f t="shared" ref="E1356" si="2102">$C1355*E1355</f>
        <v>0</v>
      </c>
      <c r="F1356" s="27">
        <f t="shared" ref="F1356:AB1356" si="2103">$C1355*F1355</f>
        <v>0</v>
      </c>
      <c r="G1356" s="27">
        <f t="shared" si="2103"/>
        <v>0</v>
      </c>
      <c r="H1356" s="27">
        <f t="shared" si="2103"/>
        <v>34183.286552000005</v>
      </c>
      <c r="I1356" s="27">
        <f t="shared" si="2103"/>
        <v>0</v>
      </c>
      <c r="J1356" s="27">
        <f t="shared" si="2103"/>
        <v>0</v>
      </c>
      <c r="K1356" s="27">
        <f t="shared" si="2103"/>
        <v>0</v>
      </c>
      <c r="L1356" s="27">
        <f t="shared" si="2103"/>
        <v>0</v>
      </c>
      <c r="M1356" s="27">
        <f t="shared" si="2103"/>
        <v>228887.05789199998</v>
      </c>
      <c r="N1356" s="27">
        <f t="shared" si="2103"/>
        <v>0</v>
      </c>
      <c r="O1356" s="27">
        <f t="shared" si="2103"/>
        <v>0</v>
      </c>
      <c r="P1356" s="27">
        <f t="shared" si="2103"/>
        <v>0</v>
      </c>
      <c r="Q1356" s="27">
        <f t="shared" si="2103"/>
        <v>244040.47358000002</v>
      </c>
      <c r="R1356" s="27">
        <f t="shared" si="2103"/>
        <v>103607.074704</v>
      </c>
      <c r="S1356" s="27">
        <f t="shared" si="2103"/>
        <v>60789.865260000006</v>
      </c>
      <c r="T1356" s="27">
        <f t="shared" si="2103"/>
        <v>310468.81909599999</v>
      </c>
      <c r="U1356" s="27">
        <f t="shared" si="2103"/>
        <v>0</v>
      </c>
      <c r="V1356" s="27">
        <f t="shared" si="2103"/>
        <v>0</v>
      </c>
      <c r="W1356" s="27">
        <f t="shared" si="2103"/>
        <v>261660.72438</v>
      </c>
      <c r="X1356" s="27">
        <f t="shared" si="2103"/>
        <v>366325.01413200004</v>
      </c>
      <c r="Y1356" s="27">
        <f t="shared" si="2103"/>
        <v>10924.555496000001</v>
      </c>
      <c r="Z1356" s="27">
        <f t="shared" si="2103"/>
        <v>0</v>
      </c>
      <c r="AA1356" s="27">
        <f t="shared" si="2103"/>
        <v>0</v>
      </c>
      <c r="AB1356" s="27">
        <f t="shared" si="2103"/>
        <v>0</v>
      </c>
      <c r="AC1356" s="56"/>
      <c r="AD1356" s="23"/>
    </row>
    <row r="1357" spans="1:30" s="14" customFormat="1">
      <c r="A1357" s="45" t="s">
        <v>50</v>
      </c>
      <c r="B1357" s="30">
        <f>SUM(B1355:B1355)</f>
        <v>21144301</v>
      </c>
      <c r="C1357" s="46">
        <f>SUM(C1355:C1355)</f>
        <v>1762025.08</v>
      </c>
      <c r="D1357" s="46">
        <f>D1356</f>
        <v>141138.208908</v>
      </c>
      <c r="E1357" s="46">
        <f>E1356</f>
        <v>0</v>
      </c>
      <c r="F1357" s="46">
        <f t="shared" ref="F1357" si="2104">F1356</f>
        <v>0</v>
      </c>
      <c r="G1357" s="46">
        <f t="shared" ref="G1357" si="2105">G1356</f>
        <v>0</v>
      </c>
      <c r="H1357" s="46">
        <f t="shared" ref="H1357:AB1357" si="2106">H1356</f>
        <v>34183.286552000005</v>
      </c>
      <c r="I1357" s="46">
        <f t="shared" si="2106"/>
        <v>0</v>
      </c>
      <c r="J1357" s="46">
        <f t="shared" si="2106"/>
        <v>0</v>
      </c>
      <c r="K1357" s="46">
        <f t="shared" si="2106"/>
        <v>0</v>
      </c>
      <c r="L1357" s="46">
        <f t="shared" si="2106"/>
        <v>0</v>
      </c>
      <c r="M1357" s="46">
        <f t="shared" si="2106"/>
        <v>228887.05789199998</v>
      </c>
      <c r="N1357" s="46">
        <f t="shared" si="2106"/>
        <v>0</v>
      </c>
      <c r="O1357" s="46">
        <f t="shared" si="2106"/>
        <v>0</v>
      </c>
      <c r="P1357" s="46">
        <f t="shared" si="2106"/>
        <v>0</v>
      </c>
      <c r="Q1357" s="46">
        <f t="shared" si="2106"/>
        <v>244040.47358000002</v>
      </c>
      <c r="R1357" s="46">
        <f t="shared" si="2106"/>
        <v>103607.074704</v>
      </c>
      <c r="S1357" s="46">
        <f t="shared" si="2106"/>
        <v>60789.865260000006</v>
      </c>
      <c r="T1357" s="46">
        <f t="shared" si="2106"/>
        <v>310468.81909599999</v>
      </c>
      <c r="U1357" s="46">
        <f t="shared" si="2106"/>
        <v>0</v>
      </c>
      <c r="V1357" s="46">
        <f t="shared" si="2106"/>
        <v>0</v>
      </c>
      <c r="W1357" s="46">
        <f t="shared" si="2106"/>
        <v>261660.72438</v>
      </c>
      <c r="X1357" s="46">
        <f t="shared" si="2106"/>
        <v>366325.01413200004</v>
      </c>
      <c r="Y1357" s="46">
        <f t="shared" si="2106"/>
        <v>10924.555496000001</v>
      </c>
      <c r="Z1357" s="46">
        <f t="shared" si="2106"/>
        <v>0</v>
      </c>
      <c r="AA1357" s="46">
        <f t="shared" si="2106"/>
        <v>0</v>
      </c>
      <c r="AB1357" s="46">
        <f t="shared" si="2106"/>
        <v>0</v>
      </c>
      <c r="AC1357" s="56"/>
      <c r="AD1357" s="23"/>
    </row>
    <row r="1358" spans="1:30" s="14" customFormat="1">
      <c r="A1358" s="13"/>
      <c r="B1358" s="6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56"/>
      <c r="AD1358" s="23"/>
    </row>
    <row r="1359" spans="1:30" s="14" customFormat="1">
      <c r="A1359" s="13"/>
      <c r="B1359" s="6"/>
      <c r="C1359" s="143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56"/>
      <c r="AD1359" s="23"/>
    </row>
    <row r="1360" spans="1:30" s="14" customFormat="1" ht="13.5" thickBot="1">
      <c r="A1360" s="66" t="s">
        <v>508</v>
      </c>
      <c r="B1360" s="65"/>
      <c r="C1360" s="157"/>
      <c r="D1360" s="65"/>
      <c r="E1360" s="65"/>
      <c r="F1360" s="65"/>
      <c r="G1360" s="65"/>
      <c r="H1360" s="65"/>
      <c r="I1360" s="65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56"/>
    </row>
    <row r="1361" spans="1:29" s="14" customFormat="1" ht="13.5" thickBot="1">
      <c r="A1361" s="93" t="s">
        <v>1</v>
      </c>
      <c r="B1361" s="94" t="s">
        <v>2</v>
      </c>
      <c r="C1361" s="129" t="s">
        <v>3</v>
      </c>
      <c r="D1361" s="219" t="s">
        <v>4</v>
      </c>
      <c r="E1361" s="220"/>
      <c r="F1361" s="220"/>
      <c r="G1361" s="220"/>
      <c r="H1361" s="220"/>
      <c r="I1361" s="220"/>
      <c r="J1361" s="220"/>
      <c r="K1361" s="220"/>
      <c r="L1361" s="220"/>
      <c r="M1361" s="220"/>
      <c r="N1361" s="220"/>
      <c r="O1361" s="220"/>
      <c r="P1361" s="220"/>
      <c r="Q1361" s="220"/>
      <c r="R1361" s="220"/>
      <c r="S1361" s="220"/>
      <c r="T1361" s="220"/>
      <c r="U1361" s="220"/>
      <c r="V1361" s="220"/>
      <c r="W1361" s="220"/>
      <c r="X1361" s="220"/>
      <c r="Y1361" s="220"/>
      <c r="Z1361" s="103"/>
      <c r="AA1361" s="103"/>
      <c r="AB1361" s="103"/>
      <c r="AC1361" s="56"/>
    </row>
    <row r="1362" spans="1:29">
      <c r="A1362" s="95" t="s">
        <v>5</v>
      </c>
      <c r="B1362" s="96" t="s">
        <v>6</v>
      </c>
      <c r="C1362" s="130" t="s">
        <v>6</v>
      </c>
      <c r="D1362" s="97"/>
      <c r="E1362" s="98"/>
      <c r="F1362" s="98"/>
      <c r="G1362" s="98"/>
      <c r="H1362" s="98"/>
      <c r="I1362" s="98"/>
      <c r="J1362" s="98"/>
      <c r="K1362" s="98"/>
      <c r="L1362" s="98"/>
      <c r="M1362" s="98"/>
      <c r="N1362" s="98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9"/>
      <c r="Z1362" s="96" t="s">
        <v>7</v>
      </c>
      <c r="AA1362" s="96"/>
      <c r="AB1362" s="96"/>
      <c r="AC1362" s="56"/>
    </row>
    <row r="1363" spans="1:29">
      <c r="A1363" s="95" t="s">
        <v>8</v>
      </c>
      <c r="B1363" s="96" t="s">
        <v>9</v>
      </c>
      <c r="C1363" s="130" t="s">
        <v>9</v>
      </c>
      <c r="D1363" s="100" t="s">
        <v>10</v>
      </c>
      <c r="E1363" s="96" t="s">
        <v>11</v>
      </c>
      <c r="F1363" s="96" t="s">
        <v>12</v>
      </c>
      <c r="G1363" s="96" t="s">
        <v>13</v>
      </c>
      <c r="H1363" s="96" t="s">
        <v>14</v>
      </c>
      <c r="I1363" s="96" t="s">
        <v>15</v>
      </c>
      <c r="J1363" s="96" t="s">
        <v>16</v>
      </c>
      <c r="K1363" s="96" t="s">
        <v>17</v>
      </c>
      <c r="L1363" s="96" t="s">
        <v>18</v>
      </c>
      <c r="M1363" s="96" t="s">
        <v>19</v>
      </c>
      <c r="N1363" s="96" t="s">
        <v>20</v>
      </c>
      <c r="O1363" s="96" t="s">
        <v>169</v>
      </c>
      <c r="P1363" s="96" t="s">
        <v>21</v>
      </c>
      <c r="Q1363" s="96" t="s">
        <v>22</v>
      </c>
      <c r="R1363" s="96" t="s">
        <v>23</v>
      </c>
      <c r="S1363" s="96" t="s">
        <v>24</v>
      </c>
      <c r="T1363" s="96" t="s">
        <v>25</v>
      </c>
      <c r="U1363" s="96" t="s">
        <v>26</v>
      </c>
      <c r="V1363" s="96" t="s">
        <v>27</v>
      </c>
      <c r="W1363" s="96" t="s">
        <v>28</v>
      </c>
      <c r="X1363" s="96" t="s">
        <v>29</v>
      </c>
      <c r="Y1363" s="96" t="s">
        <v>30</v>
      </c>
      <c r="Z1363" s="96" t="s">
        <v>31</v>
      </c>
      <c r="AA1363" s="96" t="s">
        <v>484</v>
      </c>
      <c r="AB1363" s="96" t="s">
        <v>467</v>
      </c>
      <c r="AC1363" s="56"/>
    </row>
    <row r="1364" spans="1:29">
      <c r="A1364" s="95"/>
      <c r="B1364" s="96"/>
      <c r="C1364" s="179" t="s">
        <v>749</v>
      </c>
      <c r="D1364" s="101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2"/>
      <c r="Z1364" s="102"/>
      <c r="AA1364" s="102"/>
      <c r="AB1364" s="102"/>
      <c r="AC1364" s="56"/>
    </row>
    <row r="1365" spans="1:29" s="14" customFormat="1">
      <c r="A1365" s="215" t="s">
        <v>750</v>
      </c>
      <c r="B1365" s="50">
        <v>843145</v>
      </c>
      <c r="C1365" s="178">
        <f>ROUND(B1365/12,2)+-14466.39</f>
        <v>55795.69</v>
      </c>
      <c r="D1365" s="106">
        <v>9.7000000000000003E-3</v>
      </c>
      <c r="E1365" s="106">
        <v>0.16650000000000001</v>
      </c>
      <c r="F1365" s="106">
        <v>4.9399999999999999E-2</v>
      </c>
      <c r="G1365" s="106">
        <v>7.7700000000000005E-2</v>
      </c>
      <c r="H1365" s="106">
        <v>5.1999999999999998E-2</v>
      </c>
      <c r="I1365" s="106"/>
      <c r="J1365" s="106">
        <v>1.8499999999999999E-2</v>
      </c>
      <c r="K1365" s="106">
        <v>2.29E-2</v>
      </c>
      <c r="L1365" s="106">
        <v>1.43E-2</v>
      </c>
      <c r="M1365" s="106">
        <v>1.7500000000000002E-2</v>
      </c>
      <c r="N1365" s="106">
        <v>0.152</v>
      </c>
      <c r="O1365" s="106">
        <v>6.0000000000000001E-3</v>
      </c>
      <c r="P1365" s="106">
        <v>2.0000000000000001E-4</v>
      </c>
      <c r="Q1365" s="106">
        <v>2.1600000000000001E-2</v>
      </c>
      <c r="R1365" s="106">
        <v>1.72E-2</v>
      </c>
      <c r="S1365" s="106">
        <v>3.3E-3</v>
      </c>
      <c r="T1365" s="106">
        <v>4.3200000000000002E-2</v>
      </c>
      <c r="U1365" s="106">
        <v>4.9799999999999997E-2</v>
      </c>
      <c r="V1365" s="106">
        <v>5.8000000000000003E-2</v>
      </c>
      <c r="W1365" s="106">
        <v>4.7399999999999998E-2</v>
      </c>
      <c r="X1365" s="106">
        <v>5.0799999999999998E-2</v>
      </c>
      <c r="Y1365" s="106">
        <v>1.5E-3</v>
      </c>
      <c r="Z1365" s="107">
        <v>5.0000000000000001E-4</v>
      </c>
      <c r="AA1365" s="107"/>
      <c r="AB1365" s="107">
        <v>0.12</v>
      </c>
      <c r="AC1365" s="56"/>
    </row>
    <row r="1366" spans="1:29" s="14" customFormat="1">
      <c r="A1366" s="216"/>
      <c r="C1366" s="178"/>
      <c r="D1366" s="27">
        <f t="shared" ref="D1366" si="2107">$C1365*D1365</f>
        <v>541.21819300000004</v>
      </c>
      <c r="E1366" s="27">
        <f t="shared" ref="E1366" si="2108">$C1365*E1365</f>
        <v>9289.9823850000012</v>
      </c>
      <c r="F1366" s="27">
        <f t="shared" ref="F1366:AB1366" si="2109">$C1365*F1365</f>
        <v>2756.3070860000003</v>
      </c>
      <c r="G1366" s="27">
        <f t="shared" si="2109"/>
        <v>4335.3251130000008</v>
      </c>
      <c r="H1366" s="27">
        <f t="shared" si="2109"/>
        <v>2901.3758800000001</v>
      </c>
      <c r="I1366" s="27">
        <f t="shared" si="2109"/>
        <v>0</v>
      </c>
      <c r="J1366" s="27">
        <f t="shared" si="2109"/>
        <v>1032.2202649999999</v>
      </c>
      <c r="K1366" s="27">
        <f t="shared" si="2109"/>
        <v>1277.721301</v>
      </c>
      <c r="L1366" s="27">
        <f t="shared" si="2109"/>
        <v>797.87836700000003</v>
      </c>
      <c r="M1366" s="27">
        <f t="shared" si="2109"/>
        <v>976.42457500000012</v>
      </c>
      <c r="N1366" s="27">
        <f t="shared" si="2109"/>
        <v>8480.9448800000009</v>
      </c>
      <c r="O1366" s="27">
        <f t="shared" si="2109"/>
        <v>334.77414000000005</v>
      </c>
      <c r="P1366" s="27">
        <f t="shared" si="2109"/>
        <v>11.159138</v>
      </c>
      <c r="Q1366" s="27">
        <f t="shared" si="2109"/>
        <v>1205.1869040000001</v>
      </c>
      <c r="R1366" s="27">
        <f t="shared" si="2109"/>
        <v>959.68586800000003</v>
      </c>
      <c r="S1366" s="27">
        <f t="shared" si="2109"/>
        <v>184.125777</v>
      </c>
      <c r="T1366" s="27">
        <f t="shared" si="2109"/>
        <v>2410.3738080000003</v>
      </c>
      <c r="U1366" s="27">
        <f t="shared" si="2109"/>
        <v>2778.6253619999998</v>
      </c>
      <c r="V1366" s="27">
        <f t="shared" si="2109"/>
        <v>3236.1500200000005</v>
      </c>
      <c r="W1366" s="27">
        <f t="shared" si="2109"/>
        <v>2644.715706</v>
      </c>
      <c r="X1366" s="27">
        <f t="shared" si="2109"/>
        <v>2834.4210520000001</v>
      </c>
      <c r="Y1366" s="27">
        <f t="shared" si="2109"/>
        <v>83.693535000000011</v>
      </c>
      <c r="Z1366" s="27">
        <f t="shared" si="2109"/>
        <v>27.897845</v>
      </c>
      <c r="AA1366" s="27">
        <f t="shared" si="2109"/>
        <v>0</v>
      </c>
      <c r="AB1366" s="27">
        <f t="shared" si="2109"/>
        <v>6695.4827999999998</v>
      </c>
      <c r="AC1366" s="56"/>
    </row>
    <row r="1367" spans="1:29" s="14" customFormat="1">
      <c r="A1367" s="215" t="s">
        <v>751</v>
      </c>
      <c r="B1367" s="50">
        <v>801611</v>
      </c>
      <c r="C1367" s="178">
        <f>ROUND(B1367/12,2)+33545.33</f>
        <v>100346.25</v>
      </c>
      <c r="D1367" s="106">
        <v>9.2999999999999992E-3</v>
      </c>
      <c r="E1367" s="106">
        <v>0.26019999999999999</v>
      </c>
      <c r="F1367" s="106">
        <v>4.19E-2</v>
      </c>
      <c r="G1367" s="106">
        <v>5.9499999999999997E-2</v>
      </c>
      <c r="H1367" s="106">
        <v>4.3799999999999999E-2</v>
      </c>
      <c r="I1367" s="106"/>
      <c r="J1367" s="106">
        <v>1.5800000000000002E-2</v>
      </c>
      <c r="K1367" s="106">
        <v>2.3E-2</v>
      </c>
      <c r="L1367" s="106">
        <v>1.26E-2</v>
      </c>
      <c r="M1367" s="106">
        <v>1.5299999999999999E-2</v>
      </c>
      <c r="N1367" s="106">
        <v>0.14699999999999999</v>
      </c>
      <c r="O1367" s="106">
        <v>9.7999999999999997E-3</v>
      </c>
      <c r="P1367" s="106">
        <v>2.0000000000000001E-4</v>
      </c>
      <c r="Q1367" s="106">
        <v>1.9199999999999998E-2</v>
      </c>
      <c r="R1367" s="106">
        <v>1.3899999999999999E-2</v>
      </c>
      <c r="S1367" s="106">
        <v>5.5999999999999999E-3</v>
      </c>
      <c r="T1367" s="106">
        <v>4.19E-2</v>
      </c>
      <c r="U1367" s="106">
        <v>4.3400000000000001E-2</v>
      </c>
      <c r="V1367" s="106">
        <v>5.0500000000000003E-2</v>
      </c>
      <c r="W1367" s="106">
        <v>4.0300000000000002E-2</v>
      </c>
      <c r="X1367" s="106">
        <v>4.48E-2</v>
      </c>
      <c r="Y1367" s="106">
        <v>1.1999999999999999E-3</v>
      </c>
      <c r="Z1367" s="107">
        <v>8.0000000000000004E-4</v>
      </c>
      <c r="AA1367" s="107"/>
      <c r="AB1367" s="107">
        <v>0.1</v>
      </c>
      <c r="AC1367" s="56"/>
    </row>
    <row r="1368" spans="1:29" s="14" customFormat="1">
      <c r="A1368" s="216"/>
      <c r="C1368" s="178"/>
      <c r="D1368" s="27">
        <f t="shared" ref="D1368" si="2110">$C1367*D1367</f>
        <v>933.22012499999994</v>
      </c>
      <c r="E1368" s="27">
        <f t="shared" ref="E1368" si="2111">$C1367*E1367</f>
        <v>26110.094249999998</v>
      </c>
      <c r="F1368" s="27">
        <f t="shared" ref="F1368:AB1368" si="2112">$C1367*F1367</f>
        <v>4204.5078750000002</v>
      </c>
      <c r="G1368" s="27">
        <f t="shared" si="2112"/>
        <v>5970.6018749999994</v>
      </c>
      <c r="H1368" s="27">
        <f t="shared" si="2112"/>
        <v>4395.1657500000001</v>
      </c>
      <c r="I1368" s="27">
        <f t="shared" si="2112"/>
        <v>0</v>
      </c>
      <c r="J1368" s="27">
        <f t="shared" si="2112"/>
        <v>1585.4707500000002</v>
      </c>
      <c r="K1368" s="27">
        <f t="shared" si="2112"/>
        <v>2307.9637499999999</v>
      </c>
      <c r="L1368" s="27">
        <f t="shared" si="2112"/>
        <v>1264.36275</v>
      </c>
      <c r="M1368" s="27">
        <f t="shared" si="2112"/>
        <v>1535.2976249999999</v>
      </c>
      <c r="N1368" s="27">
        <f t="shared" si="2112"/>
        <v>14750.898749999998</v>
      </c>
      <c r="O1368" s="27">
        <f t="shared" si="2112"/>
        <v>983.39324999999997</v>
      </c>
      <c r="P1368" s="27">
        <f t="shared" si="2112"/>
        <v>20.06925</v>
      </c>
      <c r="Q1368" s="27">
        <f t="shared" si="2112"/>
        <v>1926.6479999999999</v>
      </c>
      <c r="R1368" s="27">
        <f t="shared" si="2112"/>
        <v>1394.8128749999998</v>
      </c>
      <c r="S1368" s="27">
        <f t="shared" si="2112"/>
        <v>561.93899999999996</v>
      </c>
      <c r="T1368" s="27">
        <f t="shared" si="2112"/>
        <v>4204.5078750000002</v>
      </c>
      <c r="U1368" s="27">
        <f t="shared" si="2112"/>
        <v>4355.0272500000001</v>
      </c>
      <c r="V1368" s="27">
        <f t="shared" si="2112"/>
        <v>5067.4856250000003</v>
      </c>
      <c r="W1368" s="27">
        <f t="shared" si="2112"/>
        <v>4043.9538750000002</v>
      </c>
      <c r="X1368" s="27">
        <f t="shared" si="2112"/>
        <v>4495.5119999999997</v>
      </c>
      <c r="Y1368" s="27">
        <f t="shared" si="2112"/>
        <v>120.41549999999999</v>
      </c>
      <c r="Z1368" s="27">
        <f t="shared" si="2112"/>
        <v>80.277000000000001</v>
      </c>
      <c r="AA1368" s="27">
        <f t="shared" si="2112"/>
        <v>0</v>
      </c>
      <c r="AB1368" s="27">
        <f t="shared" si="2112"/>
        <v>10034.625</v>
      </c>
      <c r="AC1368" s="56"/>
    </row>
    <row r="1369" spans="1:29" s="14" customFormat="1">
      <c r="A1369" s="215" t="s">
        <v>752</v>
      </c>
      <c r="B1369" s="50">
        <v>6528</v>
      </c>
      <c r="C1369" s="178">
        <f>ROUND(B1369/12,2)+-115.37</f>
        <v>428.63</v>
      </c>
      <c r="D1369" s="106">
        <v>1E-4</v>
      </c>
      <c r="E1369" s="106">
        <v>0.40279999999999999</v>
      </c>
      <c r="F1369" s="106">
        <v>1.2999999999999999E-3</v>
      </c>
      <c r="G1369" s="106">
        <v>5.0000000000000001E-4</v>
      </c>
      <c r="H1369" s="106">
        <v>8.0000000000000004E-4</v>
      </c>
      <c r="I1369" s="106"/>
      <c r="J1369" s="106">
        <v>2.9999999999999997E-4</v>
      </c>
      <c r="K1369" s="106"/>
      <c r="L1369" s="106"/>
      <c r="M1369" s="106">
        <v>1E-4</v>
      </c>
      <c r="N1369" s="106"/>
      <c r="O1369" s="106"/>
      <c r="P1369" s="106">
        <v>4.0000000000000002E-4</v>
      </c>
      <c r="Q1369" s="106"/>
      <c r="R1369" s="106">
        <v>4.0000000000000002E-4</v>
      </c>
      <c r="S1369" s="106">
        <v>4.0000000000000002E-4</v>
      </c>
      <c r="T1369" s="106"/>
      <c r="U1369" s="106">
        <v>5.9999999999999995E-4</v>
      </c>
      <c r="V1369" s="106"/>
      <c r="W1369" s="106">
        <v>2E-3</v>
      </c>
      <c r="X1369" s="106">
        <v>2.9999999999999997E-4</v>
      </c>
      <c r="Y1369" s="106"/>
      <c r="Z1369" s="107"/>
      <c r="AA1369" s="107"/>
      <c r="AB1369" s="107">
        <v>0.59</v>
      </c>
      <c r="AC1369" s="56"/>
    </row>
    <row r="1370" spans="1:29" s="14" customFormat="1">
      <c r="A1370" s="216"/>
      <c r="C1370" s="178"/>
      <c r="D1370" s="27">
        <f t="shared" ref="D1370" si="2113">$C1369*D1369</f>
        <v>4.2862999999999998E-2</v>
      </c>
      <c r="E1370" s="27">
        <f t="shared" ref="E1370" si="2114">$C1369*E1369</f>
        <v>172.652164</v>
      </c>
      <c r="F1370" s="27">
        <f t="shared" ref="F1370:AB1370" si="2115">$C1369*F1369</f>
        <v>0.55721900000000002</v>
      </c>
      <c r="G1370" s="27">
        <f t="shared" si="2115"/>
        <v>0.21431500000000001</v>
      </c>
      <c r="H1370" s="27">
        <f t="shared" si="2115"/>
        <v>0.34290399999999999</v>
      </c>
      <c r="I1370" s="27">
        <f t="shared" si="2115"/>
        <v>0</v>
      </c>
      <c r="J1370" s="27">
        <f t="shared" si="2115"/>
        <v>0.12858899999999998</v>
      </c>
      <c r="K1370" s="27">
        <f t="shared" si="2115"/>
        <v>0</v>
      </c>
      <c r="L1370" s="27">
        <f t="shared" si="2115"/>
        <v>0</v>
      </c>
      <c r="M1370" s="27">
        <f t="shared" si="2115"/>
        <v>4.2862999999999998E-2</v>
      </c>
      <c r="N1370" s="27">
        <f t="shared" si="2115"/>
        <v>0</v>
      </c>
      <c r="O1370" s="27">
        <f t="shared" si="2115"/>
        <v>0</v>
      </c>
      <c r="P1370" s="27">
        <f t="shared" si="2115"/>
        <v>0.17145199999999999</v>
      </c>
      <c r="Q1370" s="27">
        <f t="shared" si="2115"/>
        <v>0</v>
      </c>
      <c r="R1370" s="27">
        <f t="shared" si="2115"/>
        <v>0.17145199999999999</v>
      </c>
      <c r="S1370" s="27">
        <f t="shared" si="2115"/>
        <v>0.17145199999999999</v>
      </c>
      <c r="T1370" s="27">
        <f t="shared" si="2115"/>
        <v>0</v>
      </c>
      <c r="U1370" s="27">
        <f t="shared" si="2115"/>
        <v>0.25717799999999996</v>
      </c>
      <c r="V1370" s="27">
        <f t="shared" si="2115"/>
        <v>0</v>
      </c>
      <c r="W1370" s="27">
        <f t="shared" si="2115"/>
        <v>0.85726000000000002</v>
      </c>
      <c r="X1370" s="27">
        <f t="shared" si="2115"/>
        <v>0.12858899999999998</v>
      </c>
      <c r="Y1370" s="27">
        <f t="shared" si="2115"/>
        <v>0</v>
      </c>
      <c r="Z1370" s="27">
        <f t="shared" si="2115"/>
        <v>0</v>
      </c>
      <c r="AA1370" s="27">
        <f t="shared" si="2115"/>
        <v>0</v>
      </c>
      <c r="AB1370" s="27">
        <f t="shared" si="2115"/>
        <v>252.89169999999999</v>
      </c>
      <c r="AC1370" s="56"/>
    </row>
    <row r="1371" spans="1:29" s="14" customFormat="1">
      <c r="A1371" s="215" t="s">
        <v>753</v>
      </c>
      <c r="B1371" s="50">
        <v>939904</v>
      </c>
      <c r="C1371" s="178">
        <f>ROUND(B1371/12,2)+-29141.29</f>
        <v>49184.04</v>
      </c>
      <c r="D1371" s="106">
        <v>2.8E-3</v>
      </c>
      <c r="E1371" s="106">
        <v>4.5100000000000001E-2</v>
      </c>
      <c r="F1371" s="106">
        <v>1.3100000000000001E-2</v>
      </c>
      <c r="G1371" s="106">
        <v>1.9099999999999999E-2</v>
      </c>
      <c r="H1371" s="106">
        <v>1.4E-2</v>
      </c>
      <c r="I1371" s="106"/>
      <c r="J1371" s="106">
        <v>4.8999999999999998E-3</v>
      </c>
      <c r="K1371" s="106">
        <v>6.8999999999999999E-3</v>
      </c>
      <c r="L1371" s="106">
        <v>3.8E-3</v>
      </c>
      <c r="M1371" s="106">
        <v>4.5999999999999999E-3</v>
      </c>
      <c r="N1371" s="106">
        <v>4.3499999999999997E-2</v>
      </c>
      <c r="O1371" s="106">
        <v>2.7000000000000001E-3</v>
      </c>
      <c r="P1371" s="106">
        <v>1E-4</v>
      </c>
      <c r="Q1371" s="106">
        <v>5.7000000000000002E-3</v>
      </c>
      <c r="R1371" s="106">
        <v>4.3E-3</v>
      </c>
      <c r="S1371" s="106">
        <v>1.4E-3</v>
      </c>
      <c r="T1371" s="106">
        <v>1.2500000000000001E-2</v>
      </c>
      <c r="U1371" s="106">
        <v>1.34E-2</v>
      </c>
      <c r="V1371" s="106">
        <v>1.5299999999999999E-2</v>
      </c>
      <c r="W1371" s="106">
        <v>1.23E-2</v>
      </c>
      <c r="X1371" s="106">
        <v>1.41E-2</v>
      </c>
      <c r="Y1371" s="106">
        <v>4.0000000000000002E-4</v>
      </c>
      <c r="Z1371" s="107"/>
      <c r="AA1371" s="107"/>
      <c r="AB1371" s="107">
        <v>0.76</v>
      </c>
      <c r="AC1371" s="56"/>
    </row>
    <row r="1372" spans="1:29" s="14" customFormat="1">
      <c r="A1372" s="216"/>
      <c r="C1372" s="178" t="s">
        <v>159</v>
      </c>
      <c r="D1372" s="27">
        <f t="shared" ref="D1372" si="2116">$C1371*D1371</f>
        <v>137.71531200000001</v>
      </c>
      <c r="E1372" s="27">
        <f t="shared" ref="E1372" si="2117">$C1371*E1371</f>
        <v>2218.2002040000002</v>
      </c>
      <c r="F1372" s="27">
        <f t="shared" ref="F1372:AB1372" si="2118">$C1371*F1371</f>
        <v>644.310924</v>
      </c>
      <c r="G1372" s="27">
        <f t="shared" si="2118"/>
        <v>939.415164</v>
      </c>
      <c r="H1372" s="27">
        <f t="shared" si="2118"/>
        <v>688.57655999999997</v>
      </c>
      <c r="I1372" s="27">
        <f t="shared" si="2118"/>
        <v>0</v>
      </c>
      <c r="J1372" s="27">
        <f t="shared" si="2118"/>
        <v>241.00179599999998</v>
      </c>
      <c r="K1372" s="27">
        <f t="shared" si="2118"/>
        <v>339.36987599999998</v>
      </c>
      <c r="L1372" s="27">
        <f t="shared" si="2118"/>
        <v>186.89935199999999</v>
      </c>
      <c r="M1372" s="27">
        <f t="shared" si="2118"/>
        <v>226.24658400000001</v>
      </c>
      <c r="N1372" s="27">
        <f t="shared" si="2118"/>
        <v>2139.5057400000001</v>
      </c>
      <c r="O1372" s="27">
        <f t="shared" si="2118"/>
        <v>132.796908</v>
      </c>
      <c r="P1372" s="27">
        <f t="shared" si="2118"/>
        <v>4.9184040000000007</v>
      </c>
      <c r="Q1372" s="27">
        <f t="shared" si="2118"/>
        <v>280.34902800000003</v>
      </c>
      <c r="R1372" s="27">
        <f t="shared" si="2118"/>
        <v>211.49137200000001</v>
      </c>
      <c r="S1372" s="27">
        <f t="shared" si="2118"/>
        <v>68.857656000000006</v>
      </c>
      <c r="T1372" s="27">
        <f t="shared" si="2118"/>
        <v>614.80050000000006</v>
      </c>
      <c r="U1372" s="27">
        <f t="shared" si="2118"/>
        <v>659.06613600000003</v>
      </c>
      <c r="V1372" s="27">
        <f t="shared" si="2118"/>
        <v>752.51581199999998</v>
      </c>
      <c r="W1372" s="27">
        <f t="shared" si="2118"/>
        <v>604.96369200000004</v>
      </c>
      <c r="X1372" s="27">
        <f t="shared" si="2118"/>
        <v>693.49496399999998</v>
      </c>
      <c r="Y1372" s="27">
        <f t="shared" si="2118"/>
        <v>19.673616000000003</v>
      </c>
      <c r="Z1372" s="27">
        <f t="shared" si="2118"/>
        <v>0</v>
      </c>
      <c r="AA1372" s="27">
        <f t="shared" si="2118"/>
        <v>0</v>
      </c>
      <c r="AB1372" s="27">
        <f t="shared" si="2118"/>
        <v>37379.8704</v>
      </c>
      <c r="AC1372" s="56"/>
    </row>
    <row r="1373" spans="1:29" s="14" customFormat="1">
      <c r="A1373" s="215" t="s">
        <v>754</v>
      </c>
      <c r="B1373" s="50">
        <v>4203261</v>
      </c>
      <c r="C1373" s="178">
        <f>ROUND(B1373/12,2)+-582.96</f>
        <v>349688.79</v>
      </c>
      <c r="D1373" s="106"/>
      <c r="E1373" s="106"/>
      <c r="F1373" s="106"/>
      <c r="G1373" s="106"/>
      <c r="H1373" s="106"/>
      <c r="I1373" s="106">
        <v>0.89100000000000001</v>
      </c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6"/>
      <c r="Z1373" s="107"/>
      <c r="AA1373" s="107"/>
      <c r="AB1373" s="107">
        <v>0.109</v>
      </c>
      <c r="AC1373" s="56"/>
    </row>
    <row r="1374" spans="1:29" s="14" customFormat="1">
      <c r="A1374" s="216"/>
      <c r="C1374" s="178"/>
      <c r="D1374" s="27">
        <f t="shared" ref="D1374:AB1374" si="2119">$C1373*D1373</f>
        <v>0</v>
      </c>
      <c r="E1374" s="27">
        <f t="shared" si="2119"/>
        <v>0</v>
      </c>
      <c r="F1374" s="27">
        <f t="shared" si="2119"/>
        <v>0</v>
      </c>
      <c r="G1374" s="27">
        <f t="shared" si="2119"/>
        <v>0</v>
      </c>
      <c r="H1374" s="27">
        <f t="shared" si="2119"/>
        <v>0</v>
      </c>
      <c r="I1374" s="27">
        <f t="shared" si="2119"/>
        <v>311572.71188999998</v>
      </c>
      <c r="J1374" s="27">
        <f t="shared" si="2119"/>
        <v>0</v>
      </c>
      <c r="K1374" s="27">
        <f t="shared" si="2119"/>
        <v>0</v>
      </c>
      <c r="L1374" s="27">
        <f t="shared" si="2119"/>
        <v>0</v>
      </c>
      <c r="M1374" s="27">
        <f t="shared" si="2119"/>
        <v>0</v>
      </c>
      <c r="N1374" s="27">
        <f t="shared" si="2119"/>
        <v>0</v>
      </c>
      <c r="O1374" s="27">
        <f t="shared" si="2119"/>
        <v>0</v>
      </c>
      <c r="P1374" s="27">
        <f t="shared" si="2119"/>
        <v>0</v>
      </c>
      <c r="Q1374" s="27">
        <f t="shared" si="2119"/>
        <v>0</v>
      </c>
      <c r="R1374" s="27">
        <f t="shared" si="2119"/>
        <v>0</v>
      </c>
      <c r="S1374" s="27">
        <f t="shared" si="2119"/>
        <v>0</v>
      </c>
      <c r="T1374" s="27">
        <f t="shared" si="2119"/>
        <v>0</v>
      </c>
      <c r="U1374" s="27">
        <f t="shared" si="2119"/>
        <v>0</v>
      </c>
      <c r="V1374" s="27">
        <f t="shared" si="2119"/>
        <v>0</v>
      </c>
      <c r="W1374" s="27">
        <f t="shared" si="2119"/>
        <v>0</v>
      </c>
      <c r="X1374" s="27">
        <f t="shared" si="2119"/>
        <v>0</v>
      </c>
      <c r="Y1374" s="27">
        <f t="shared" si="2119"/>
        <v>0</v>
      </c>
      <c r="Z1374" s="27">
        <f t="shared" si="2119"/>
        <v>0</v>
      </c>
      <c r="AA1374" s="27">
        <f t="shared" si="2119"/>
        <v>0</v>
      </c>
      <c r="AB1374" s="27">
        <f t="shared" si="2119"/>
        <v>38116.078109999995</v>
      </c>
      <c r="AC1374" s="56"/>
    </row>
    <row r="1375" spans="1:29">
      <c r="A1375" s="45" t="s">
        <v>50</v>
      </c>
      <c r="B1375" s="30">
        <f>SUM(B1365:B1373)</f>
        <v>6794449</v>
      </c>
      <c r="C1375" s="46">
        <f>SUM(C1365:C1373)</f>
        <v>555443.4</v>
      </c>
      <c r="D1375" s="46">
        <f>D1366+D1368+D1370+D1372+D1374</f>
        <v>1612.1964929999999</v>
      </c>
      <c r="E1375" s="46">
        <f t="shared" ref="E1375:AB1375" si="2120">E1366+E1368+E1370+E1372+E1374</f>
        <v>37790.929002999997</v>
      </c>
      <c r="F1375" s="46">
        <f t="shared" si="2120"/>
        <v>7605.6831040000006</v>
      </c>
      <c r="G1375" s="46">
        <f t="shared" si="2120"/>
        <v>11245.556466999999</v>
      </c>
      <c r="H1375" s="46">
        <f t="shared" si="2120"/>
        <v>7985.4610940000002</v>
      </c>
      <c r="I1375" s="46">
        <f t="shared" si="2120"/>
        <v>311572.71188999998</v>
      </c>
      <c r="J1375" s="46">
        <f t="shared" si="2120"/>
        <v>2858.8214000000003</v>
      </c>
      <c r="K1375" s="46">
        <f t="shared" si="2120"/>
        <v>3925.0549270000001</v>
      </c>
      <c r="L1375" s="46">
        <f t="shared" si="2120"/>
        <v>2249.1404689999999</v>
      </c>
      <c r="M1375" s="46">
        <f t="shared" si="2120"/>
        <v>2738.0116470000003</v>
      </c>
      <c r="N1375" s="46">
        <f t="shared" si="2120"/>
        <v>25371.34937</v>
      </c>
      <c r="O1375" s="46">
        <f t="shared" si="2120"/>
        <v>1450.9642980000001</v>
      </c>
      <c r="P1375" s="46">
        <f t="shared" si="2120"/>
        <v>36.318244</v>
      </c>
      <c r="Q1375" s="46">
        <f t="shared" si="2120"/>
        <v>3412.1839320000004</v>
      </c>
      <c r="R1375" s="46">
        <f t="shared" si="2120"/>
        <v>2566.1615670000001</v>
      </c>
      <c r="S1375" s="46">
        <f t="shared" si="2120"/>
        <v>815.093885</v>
      </c>
      <c r="T1375" s="46">
        <f t="shared" si="2120"/>
        <v>7229.6821830000008</v>
      </c>
      <c r="U1375" s="46">
        <f t="shared" si="2120"/>
        <v>7792.9759260000001</v>
      </c>
      <c r="V1375" s="46">
        <f t="shared" si="2120"/>
        <v>9056.1514569999999</v>
      </c>
      <c r="W1375" s="46">
        <f t="shared" si="2120"/>
        <v>7294.4905330000001</v>
      </c>
      <c r="X1375" s="46">
        <f t="shared" si="2120"/>
        <v>8023.5566049999998</v>
      </c>
      <c r="Y1375" s="46">
        <f t="shared" si="2120"/>
        <v>223.78265100000002</v>
      </c>
      <c r="Z1375" s="46">
        <f t="shared" si="2120"/>
        <v>108.174845</v>
      </c>
      <c r="AA1375" s="46">
        <f t="shared" si="2120"/>
        <v>0</v>
      </c>
      <c r="AB1375" s="46">
        <f t="shared" si="2120"/>
        <v>92478.948009999993</v>
      </c>
      <c r="AC1375" s="56"/>
    </row>
    <row r="1376" spans="1:29">
      <c r="A1376" s="13"/>
      <c r="B1376" s="6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56"/>
    </row>
    <row r="1377" spans="1:29">
      <c r="A1377" s="213" t="s">
        <v>748</v>
      </c>
      <c r="B1377" s="214"/>
      <c r="C1377" s="176"/>
      <c r="D1377" s="176"/>
      <c r="E1377" s="176"/>
      <c r="F1377" s="176"/>
      <c r="G1377" s="176"/>
      <c r="H1377" s="176"/>
      <c r="I1377" s="176"/>
      <c r="J1377" s="194"/>
      <c r="K1377" s="194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56"/>
    </row>
    <row r="1378" spans="1:29">
      <c r="A1378" s="13"/>
      <c r="B1378" s="6"/>
      <c r="C1378" s="143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56"/>
    </row>
    <row r="1379" spans="1:29" s="14" customFormat="1" ht="13.5" thickBot="1">
      <c r="A1379" s="66" t="s">
        <v>666</v>
      </c>
      <c r="B1379" s="65"/>
      <c r="C1379" s="157"/>
      <c r="D1379" s="65"/>
      <c r="E1379" s="65"/>
      <c r="F1379" s="65"/>
      <c r="G1379" s="65"/>
      <c r="H1379" s="65"/>
      <c r="I1379" s="65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56"/>
    </row>
    <row r="1380" spans="1:29" s="14" customFormat="1" ht="13.5" thickBot="1">
      <c r="A1380" s="93" t="s">
        <v>1</v>
      </c>
      <c r="B1380" s="94" t="s">
        <v>2</v>
      </c>
      <c r="C1380" s="129" t="s">
        <v>3</v>
      </c>
      <c r="D1380" s="219" t="s">
        <v>4</v>
      </c>
      <c r="E1380" s="220"/>
      <c r="F1380" s="220"/>
      <c r="G1380" s="220"/>
      <c r="H1380" s="220"/>
      <c r="I1380" s="220"/>
      <c r="J1380" s="220"/>
      <c r="K1380" s="220"/>
      <c r="L1380" s="220"/>
      <c r="M1380" s="220"/>
      <c r="N1380" s="220"/>
      <c r="O1380" s="220"/>
      <c r="P1380" s="220"/>
      <c r="Q1380" s="220"/>
      <c r="R1380" s="220"/>
      <c r="S1380" s="220"/>
      <c r="T1380" s="220"/>
      <c r="U1380" s="220"/>
      <c r="V1380" s="220"/>
      <c r="W1380" s="220"/>
      <c r="X1380" s="220"/>
      <c r="Y1380" s="220"/>
      <c r="Z1380" s="103"/>
      <c r="AA1380" s="103"/>
      <c r="AB1380" s="103"/>
      <c r="AC1380" s="56"/>
    </row>
    <row r="1381" spans="1:29">
      <c r="A1381" s="95" t="s">
        <v>5</v>
      </c>
      <c r="B1381" s="96" t="s">
        <v>6</v>
      </c>
      <c r="C1381" s="130" t="s">
        <v>6</v>
      </c>
      <c r="D1381" s="97"/>
      <c r="E1381" s="98"/>
      <c r="F1381" s="98"/>
      <c r="G1381" s="98"/>
      <c r="H1381" s="98"/>
      <c r="I1381" s="98"/>
      <c r="J1381" s="98"/>
      <c r="K1381" s="98"/>
      <c r="L1381" s="98"/>
      <c r="M1381" s="98"/>
      <c r="N1381" s="98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9"/>
      <c r="Z1381" s="96" t="s">
        <v>7</v>
      </c>
      <c r="AA1381" s="96"/>
      <c r="AB1381" s="96"/>
      <c r="AC1381" s="56"/>
    </row>
    <row r="1382" spans="1:29">
      <c r="A1382" s="95" t="s">
        <v>8</v>
      </c>
      <c r="B1382" s="96" t="s">
        <v>9</v>
      </c>
      <c r="C1382" s="130" t="s">
        <v>9</v>
      </c>
      <c r="D1382" s="100" t="s">
        <v>10</v>
      </c>
      <c r="E1382" s="96" t="s">
        <v>11</v>
      </c>
      <c r="F1382" s="96" t="s">
        <v>12</v>
      </c>
      <c r="G1382" s="96" t="s">
        <v>13</v>
      </c>
      <c r="H1382" s="96" t="s">
        <v>14</v>
      </c>
      <c r="I1382" s="96" t="s">
        <v>15</v>
      </c>
      <c r="J1382" s="96" t="s">
        <v>16</v>
      </c>
      <c r="K1382" s="96" t="s">
        <v>17</v>
      </c>
      <c r="L1382" s="96" t="s">
        <v>18</v>
      </c>
      <c r="M1382" s="96" t="s">
        <v>19</v>
      </c>
      <c r="N1382" s="96" t="s">
        <v>20</v>
      </c>
      <c r="O1382" s="96" t="s">
        <v>169</v>
      </c>
      <c r="P1382" s="96" t="s">
        <v>21</v>
      </c>
      <c r="Q1382" s="96" t="s">
        <v>22</v>
      </c>
      <c r="R1382" s="96" t="s">
        <v>23</v>
      </c>
      <c r="S1382" s="96" t="s">
        <v>24</v>
      </c>
      <c r="T1382" s="96" t="s">
        <v>25</v>
      </c>
      <c r="U1382" s="96" t="s">
        <v>26</v>
      </c>
      <c r="V1382" s="96" t="s">
        <v>27</v>
      </c>
      <c r="W1382" s="96" t="s">
        <v>28</v>
      </c>
      <c r="X1382" s="96" t="s">
        <v>29</v>
      </c>
      <c r="Y1382" s="96" t="s">
        <v>30</v>
      </c>
      <c r="Z1382" s="96" t="s">
        <v>31</v>
      </c>
      <c r="AA1382" s="96" t="s">
        <v>484</v>
      </c>
      <c r="AB1382" s="96" t="s">
        <v>467</v>
      </c>
      <c r="AC1382" s="56"/>
    </row>
    <row r="1383" spans="1:29">
      <c r="A1383" s="95"/>
      <c r="B1383" s="172"/>
      <c r="C1383" s="130" t="s">
        <v>678</v>
      </c>
      <c r="D1383" s="101"/>
      <c r="E1383" s="102"/>
      <c r="F1383" s="102"/>
      <c r="G1383" s="102"/>
      <c r="H1383" s="102"/>
      <c r="I1383" s="102"/>
      <c r="J1383" s="102"/>
      <c r="K1383" s="102"/>
      <c r="L1383" s="102"/>
      <c r="M1383" s="102"/>
      <c r="N1383" s="102"/>
      <c r="O1383" s="102"/>
      <c r="P1383" s="102"/>
      <c r="Q1383" s="102"/>
      <c r="R1383" s="102"/>
      <c r="S1383" s="102"/>
      <c r="T1383" s="102"/>
      <c r="U1383" s="102"/>
      <c r="V1383" s="102"/>
      <c r="W1383" s="102"/>
      <c r="X1383" s="102"/>
      <c r="Y1383" s="102"/>
      <c r="Z1383" s="102"/>
      <c r="AA1383" s="102"/>
      <c r="AB1383" s="102"/>
      <c r="AC1383" s="56"/>
    </row>
    <row r="1384" spans="1:29" s="14" customFormat="1">
      <c r="A1384" s="105" t="s">
        <v>665</v>
      </c>
      <c r="B1384" s="50">
        <v>673826.02</v>
      </c>
      <c r="C1384" s="134">
        <f t="shared" ref="C1384" si="2121">ROUND(B1384/12,2)</f>
        <v>56152.17</v>
      </c>
      <c r="D1384" s="106"/>
      <c r="E1384" s="106">
        <v>4.7899999999999998E-2</v>
      </c>
      <c r="F1384" s="106"/>
      <c r="G1384" s="106">
        <v>2.2000000000000001E-3</v>
      </c>
      <c r="H1384" s="106"/>
      <c r="I1384" s="106">
        <v>1.4500000000000001E-2</v>
      </c>
      <c r="J1384" s="106">
        <v>5.0000000000000001E-4</v>
      </c>
      <c r="K1384" s="106"/>
      <c r="L1384" s="106">
        <v>1E-4</v>
      </c>
      <c r="M1384" s="106"/>
      <c r="N1384" s="106"/>
      <c r="O1384" s="106"/>
      <c r="P1384" s="106"/>
      <c r="Q1384" s="106"/>
      <c r="R1384" s="106">
        <v>2.0000000000000001E-4</v>
      </c>
      <c r="S1384" s="106"/>
      <c r="T1384" s="106">
        <v>1E-3</v>
      </c>
      <c r="U1384" s="106">
        <v>1.1000000000000001E-3</v>
      </c>
      <c r="V1384" s="106"/>
      <c r="W1384" s="106">
        <v>5.0000000000000001E-4</v>
      </c>
      <c r="X1384" s="106">
        <v>2E-3</v>
      </c>
      <c r="Y1384" s="106"/>
      <c r="Z1384" s="107"/>
      <c r="AA1384" s="107"/>
      <c r="AB1384" s="107">
        <v>0.93</v>
      </c>
      <c r="AC1384" s="56"/>
    </row>
    <row r="1385" spans="1:29" s="14" customFormat="1">
      <c r="A1385" s="72"/>
      <c r="C1385" s="134"/>
      <c r="D1385" s="27">
        <f t="shared" ref="D1385:AB1385" si="2122">$C1384*D1384</f>
        <v>0</v>
      </c>
      <c r="E1385" s="27">
        <f>$C1384*E1384</f>
        <v>2689.6889429999997</v>
      </c>
      <c r="F1385" s="27">
        <f t="shared" si="2122"/>
        <v>0</v>
      </c>
      <c r="G1385" s="27">
        <f t="shared" si="2122"/>
        <v>123.534774</v>
      </c>
      <c r="H1385" s="27">
        <f t="shared" si="2122"/>
        <v>0</v>
      </c>
      <c r="I1385" s="27">
        <f t="shared" si="2122"/>
        <v>814.20646499999998</v>
      </c>
      <c r="J1385" s="27">
        <f t="shared" si="2122"/>
        <v>28.076084999999999</v>
      </c>
      <c r="K1385" s="27">
        <f t="shared" si="2122"/>
        <v>0</v>
      </c>
      <c r="L1385" s="27">
        <f t="shared" si="2122"/>
        <v>5.6152170000000003</v>
      </c>
      <c r="M1385" s="27">
        <f t="shared" si="2122"/>
        <v>0</v>
      </c>
      <c r="N1385" s="27">
        <f t="shared" si="2122"/>
        <v>0</v>
      </c>
      <c r="O1385" s="27">
        <f t="shared" si="2122"/>
        <v>0</v>
      </c>
      <c r="P1385" s="27">
        <f t="shared" si="2122"/>
        <v>0</v>
      </c>
      <c r="Q1385" s="27">
        <f t="shared" si="2122"/>
        <v>0</v>
      </c>
      <c r="R1385" s="27">
        <f t="shared" si="2122"/>
        <v>11.230434000000001</v>
      </c>
      <c r="S1385" s="27">
        <f t="shared" si="2122"/>
        <v>0</v>
      </c>
      <c r="T1385" s="27">
        <f t="shared" si="2122"/>
        <v>56.152169999999998</v>
      </c>
      <c r="U1385" s="27">
        <f t="shared" si="2122"/>
        <v>61.767386999999999</v>
      </c>
      <c r="V1385" s="27">
        <f t="shared" si="2122"/>
        <v>0</v>
      </c>
      <c r="W1385" s="27">
        <f t="shared" si="2122"/>
        <v>28.076084999999999</v>
      </c>
      <c r="X1385" s="27">
        <f t="shared" si="2122"/>
        <v>112.30434</v>
      </c>
      <c r="Y1385" s="27">
        <f t="shared" si="2122"/>
        <v>0</v>
      </c>
      <c r="Z1385" s="27">
        <f t="shared" si="2122"/>
        <v>0</v>
      </c>
      <c r="AA1385" s="27">
        <f t="shared" si="2122"/>
        <v>0</v>
      </c>
      <c r="AB1385" s="27">
        <f t="shared" si="2122"/>
        <v>52221.518100000001</v>
      </c>
      <c r="AC1385" s="56"/>
    </row>
    <row r="1386" spans="1:29">
      <c r="A1386" s="45" t="s">
        <v>50</v>
      </c>
      <c r="B1386" s="30">
        <f>SUM(B1384:B1385)</f>
        <v>673826.02</v>
      </c>
      <c r="C1386" s="46">
        <f>SUM(C1384:C1385)</f>
        <v>56152.17</v>
      </c>
      <c r="D1386" s="46">
        <f>D1385</f>
        <v>0</v>
      </c>
      <c r="E1386" s="46">
        <f t="shared" ref="E1386:AB1386" si="2123">E1385</f>
        <v>2689.6889429999997</v>
      </c>
      <c r="F1386" s="46">
        <f t="shared" si="2123"/>
        <v>0</v>
      </c>
      <c r="G1386" s="46">
        <f t="shared" si="2123"/>
        <v>123.534774</v>
      </c>
      <c r="H1386" s="46">
        <f t="shared" si="2123"/>
        <v>0</v>
      </c>
      <c r="I1386" s="46">
        <f t="shared" si="2123"/>
        <v>814.20646499999998</v>
      </c>
      <c r="J1386" s="46">
        <f t="shared" si="2123"/>
        <v>28.076084999999999</v>
      </c>
      <c r="K1386" s="46">
        <f t="shared" si="2123"/>
        <v>0</v>
      </c>
      <c r="L1386" s="46">
        <f t="shared" si="2123"/>
        <v>5.6152170000000003</v>
      </c>
      <c r="M1386" s="46">
        <f t="shared" si="2123"/>
        <v>0</v>
      </c>
      <c r="N1386" s="46">
        <f t="shared" si="2123"/>
        <v>0</v>
      </c>
      <c r="O1386" s="46">
        <f t="shared" si="2123"/>
        <v>0</v>
      </c>
      <c r="P1386" s="46">
        <f t="shared" si="2123"/>
        <v>0</v>
      </c>
      <c r="Q1386" s="46">
        <f t="shared" si="2123"/>
        <v>0</v>
      </c>
      <c r="R1386" s="46">
        <f t="shared" si="2123"/>
        <v>11.230434000000001</v>
      </c>
      <c r="S1386" s="46">
        <f t="shared" si="2123"/>
        <v>0</v>
      </c>
      <c r="T1386" s="46">
        <f t="shared" si="2123"/>
        <v>56.152169999999998</v>
      </c>
      <c r="U1386" s="46">
        <f t="shared" si="2123"/>
        <v>61.767386999999999</v>
      </c>
      <c r="V1386" s="46">
        <f t="shared" si="2123"/>
        <v>0</v>
      </c>
      <c r="W1386" s="46">
        <f t="shared" si="2123"/>
        <v>28.076084999999999</v>
      </c>
      <c r="X1386" s="46">
        <f t="shared" si="2123"/>
        <v>112.30434</v>
      </c>
      <c r="Y1386" s="46">
        <f t="shared" si="2123"/>
        <v>0</v>
      </c>
      <c r="Z1386" s="46">
        <f t="shared" si="2123"/>
        <v>0</v>
      </c>
      <c r="AA1386" s="46">
        <f t="shared" si="2123"/>
        <v>0</v>
      </c>
      <c r="AB1386" s="46">
        <f t="shared" si="2123"/>
        <v>52221.518100000001</v>
      </c>
      <c r="AC1386" s="56"/>
    </row>
    <row r="1387" spans="1:29">
      <c r="A1387" s="13"/>
      <c r="B1387" s="6"/>
      <c r="C1387" s="143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56"/>
    </row>
    <row r="1388" spans="1:29">
      <c r="A1388" s="13"/>
      <c r="B1388" s="6"/>
      <c r="C1388" s="143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56"/>
    </row>
    <row r="1389" spans="1:29" ht="13.5" thickBot="1">
      <c r="A1389" s="66" t="s">
        <v>511</v>
      </c>
      <c r="B1389" s="65"/>
      <c r="C1389" s="157"/>
      <c r="D1389" s="65"/>
      <c r="E1389" s="145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56"/>
    </row>
    <row r="1390" spans="1:29" ht="13.5" thickBot="1">
      <c r="A1390" s="93" t="s">
        <v>1</v>
      </c>
      <c r="B1390" s="94" t="s">
        <v>2</v>
      </c>
      <c r="C1390" s="129" t="s">
        <v>3</v>
      </c>
      <c r="D1390" s="219" t="s">
        <v>4</v>
      </c>
      <c r="E1390" s="220"/>
      <c r="F1390" s="220"/>
      <c r="G1390" s="220"/>
      <c r="H1390" s="220"/>
      <c r="I1390" s="220"/>
      <c r="J1390" s="220"/>
      <c r="K1390" s="220"/>
      <c r="L1390" s="220"/>
      <c r="M1390" s="220"/>
      <c r="N1390" s="220"/>
      <c r="O1390" s="220"/>
      <c r="P1390" s="220"/>
      <c r="Q1390" s="220"/>
      <c r="R1390" s="220"/>
      <c r="S1390" s="220"/>
      <c r="T1390" s="220"/>
      <c r="U1390" s="220"/>
      <c r="V1390" s="220"/>
      <c r="W1390" s="220"/>
      <c r="X1390" s="220"/>
      <c r="Y1390" s="220"/>
      <c r="Z1390" s="103"/>
      <c r="AA1390" s="103"/>
      <c r="AB1390" s="103"/>
      <c r="AC1390" s="56"/>
    </row>
    <row r="1391" spans="1:29">
      <c r="A1391" s="95" t="s">
        <v>5</v>
      </c>
      <c r="B1391" s="96" t="s">
        <v>6</v>
      </c>
      <c r="C1391" s="130" t="s">
        <v>6</v>
      </c>
      <c r="D1391" s="97"/>
      <c r="E1391" s="98"/>
      <c r="F1391" s="98"/>
      <c r="G1391" s="98"/>
      <c r="H1391" s="98"/>
      <c r="I1391" s="98"/>
      <c r="J1391" s="98"/>
      <c r="K1391" s="98"/>
      <c r="L1391" s="98"/>
      <c r="M1391" s="98"/>
      <c r="N1391" s="98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9"/>
      <c r="Z1391" s="96" t="s">
        <v>7</v>
      </c>
      <c r="AA1391" s="96"/>
      <c r="AB1391" s="96"/>
      <c r="AC1391" s="56"/>
    </row>
    <row r="1392" spans="1:29">
      <c r="A1392" s="95" t="s">
        <v>8</v>
      </c>
      <c r="B1392" s="96" t="s">
        <v>9</v>
      </c>
      <c r="C1392" s="130" t="s">
        <v>9</v>
      </c>
      <c r="D1392" s="100" t="s">
        <v>10</v>
      </c>
      <c r="E1392" s="96" t="s">
        <v>11</v>
      </c>
      <c r="F1392" s="96" t="s">
        <v>12</v>
      </c>
      <c r="G1392" s="96" t="s">
        <v>13</v>
      </c>
      <c r="H1392" s="96" t="s">
        <v>14</v>
      </c>
      <c r="I1392" s="96" t="s">
        <v>15</v>
      </c>
      <c r="J1392" s="96" t="s">
        <v>16</v>
      </c>
      <c r="K1392" s="96" t="s">
        <v>17</v>
      </c>
      <c r="L1392" s="96" t="s">
        <v>18</v>
      </c>
      <c r="M1392" s="96" t="s">
        <v>19</v>
      </c>
      <c r="N1392" s="96" t="s">
        <v>20</v>
      </c>
      <c r="O1392" s="96" t="s">
        <v>169</v>
      </c>
      <c r="P1392" s="96" t="s">
        <v>21</v>
      </c>
      <c r="Q1392" s="96" t="s">
        <v>22</v>
      </c>
      <c r="R1392" s="96" t="s">
        <v>23</v>
      </c>
      <c r="S1392" s="96" t="s">
        <v>24</v>
      </c>
      <c r="T1392" s="96" t="s">
        <v>25</v>
      </c>
      <c r="U1392" s="96" t="s">
        <v>26</v>
      </c>
      <c r="V1392" s="96" t="s">
        <v>27</v>
      </c>
      <c r="W1392" s="96" t="s">
        <v>28</v>
      </c>
      <c r="X1392" s="96" t="s">
        <v>29</v>
      </c>
      <c r="Y1392" s="96" t="s">
        <v>30</v>
      </c>
      <c r="Z1392" s="96" t="s">
        <v>31</v>
      </c>
      <c r="AA1392" s="96" t="s">
        <v>484</v>
      </c>
      <c r="AB1392" s="96" t="s">
        <v>467</v>
      </c>
      <c r="AC1392" s="56"/>
    </row>
    <row r="1393" spans="1:29">
      <c r="A1393" s="95"/>
      <c r="B1393" s="96"/>
      <c r="C1393" s="130" t="s">
        <v>698</v>
      </c>
      <c r="D1393" s="101"/>
      <c r="E1393" s="102"/>
      <c r="F1393" s="102"/>
      <c r="G1393" s="102"/>
      <c r="H1393" s="102"/>
      <c r="I1393" s="102"/>
      <c r="J1393" s="102"/>
      <c r="K1393" s="102"/>
      <c r="L1393" s="102"/>
      <c r="M1393" s="102"/>
      <c r="N1393" s="102"/>
      <c r="O1393" s="102"/>
      <c r="P1393" s="102"/>
      <c r="Q1393" s="102"/>
      <c r="R1393" s="102"/>
      <c r="S1393" s="102"/>
      <c r="T1393" s="102"/>
      <c r="U1393" s="102"/>
      <c r="V1393" s="102"/>
      <c r="W1393" s="102"/>
      <c r="X1393" s="102"/>
      <c r="Y1393" s="102"/>
      <c r="Z1393" s="102"/>
      <c r="AA1393" s="102"/>
      <c r="AB1393" s="102"/>
      <c r="AC1393" s="56"/>
    </row>
    <row r="1394" spans="1:29" s="14" customFormat="1">
      <c r="A1394" s="111" t="s">
        <v>510</v>
      </c>
      <c r="B1394" s="26">
        <v>3633376.649751097</v>
      </c>
      <c r="C1394" s="134">
        <f>ROUND(B1394/12,2)</f>
        <v>302781.39</v>
      </c>
      <c r="D1394" s="17"/>
      <c r="E1394" s="39"/>
      <c r="F1394" s="4"/>
      <c r="G1394" s="16">
        <v>9.9299999999999999E-2</v>
      </c>
      <c r="H1394" s="17"/>
      <c r="I1394" s="17"/>
      <c r="J1394" s="17">
        <v>0.90069999999999995</v>
      </c>
      <c r="K1394" s="17"/>
      <c r="L1394" s="4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56"/>
    </row>
    <row r="1395" spans="1:29" s="14" customFormat="1">
      <c r="A1395" s="72"/>
      <c r="C1395" s="27"/>
      <c r="D1395" s="27">
        <f t="shared" ref="D1395" si="2124">$C1394*D1394</f>
        <v>0</v>
      </c>
      <c r="E1395" s="27">
        <f t="shared" ref="E1395" si="2125">$C1394*E1394</f>
        <v>0</v>
      </c>
      <c r="F1395" s="27">
        <f t="shared" ref="F1395:AB1395" si="2126">$C1394*F1394</f>
        <v>0</v>
      </c>
      <c r="G1395" s="27">
        <f>$C1394*G1394</f>
        <v>30066.192027000001</v>
      </c>
      <c r="H1395" s="27">
        <f t="shared" si="2126"/>
        <v>0</v>
      </c>
      <c r="I1395" s="27">
        <f t="shared" si="2126"/>
        <v>0</v>
      </c>
      <c r="J1395" s="27">
        <f>$C1394*J1394</f>
        <v>272715.197973</v>
      </c>
      <c r="K1395" s="27">
        <f t="shared" si="2126"/>
        <v>0</v>
      </c>
      <c r="L1395" s="27">
        <f t="shared" si="2126"/>
        <v>0</v>
      </c>
      <c r="M1395" s="27">
        <f t="shared" si="2126"/>
        <v>0</v>
      </c>
      <c r="N1395" s="27">
        <f t="shared" si="2126"/>
        <v>0</v>
      </c>
      <c r="O1395" s="27">
        <f t="shared" si="2126"/>
        <v>0</v>
      </c>
      <c r="P1395" s="27">
        <f t="shared" si="2126"/>
        <v>0</v>
      </c>
      <c r="Q1395" s="27">
        <f t="shared" si="2126"/>
        <v>0</v>
      </c>
      <c r="R1395" s="27">
        <f t="shared" si="2126"/>
        <v>0</v>
      </c>
      <c r="S1395" s="27">
        <f t="shared" si="2126"/>
        <v>0</v>
      </c>
      <c r="T1395" s="27">
        <f t="shared" si="2126"/>
        <v>0</v>
      </c>
      <c r="U1395" s="27">
        <f t="shared" si="2126"/>
        <v>0</v>
      </c>
      <c r="V1395" s="27">
        <f t="shared" si="2126"/>
        <v>0</v>
      </c>
      <c r="W1395" s="27">
        <f t="shared" si="2126"/>
        <v>0</v>
      </c>
      <c r="X1395" s="27">
        <f t="shared" si="2126"/>
        <v>0</v>
      </c>
      <c r="Y1395" s="27">
        <f t="shared" si="2126"/>
        <v>0</v>
      </c>
      <c r="Z1395" s="27">
        <f t="shared" si="2126"/>
        <v>0</v>
      </c>
      <c r="AA1395" s="27">
        <f t="shared" si="2126"/>
        <v>0</v>
      </c>
      <c r="AB1395" s="27">
        <f t="shared" si="2126"/>
        <v>0</v>
      </c>
      <c r="AC1395" s="56"/>
    </row>
    <row r="1396" spans="1:29" s="14" customFormat="1" ht="13.9" customHeight="1">
      <c r="A1396" s="45" t="s">
        <v>50</v>
      </c>
      <c r="B1396" s="30">
        <f>SUM(B1394:B1395)</f>
        <v>3633376.649751097</v>
      </c>
      <c r="C1396" s="46">
        <f>SUM(C1394:C1395)</f>
        <v>302781.39</v>
      </c>
      <c r="D1396" s="46">
        <f>D1395</f>
        <v>0</v>
      </c>
      <c r="E1396" s="46">
        <f t="shared" ref="E1396:AB1396" si="2127">E1395</f>
        <v>0</v>
      </c>
      <c r="F1396" s="46">
        <f t="shared" si="2127"/>
        <v>0</v>
      </c>
      <c r="G1396" s="46">
        <f t="shared" si="2127"/>
        <v>30066.192027000001</v>
      </c>
      <c r="H1396" s="46">
        <f t="shared" si="2127"/>
        <v>0</v>
      </c>
      <c r="I1396" s="46">
        <f t="shared" si="2127"/>
        <v>0</v>
      </c>
      <c r="J1396" s="46">
        <f t="shared" si="2127"/>
        <v>272715.197973</v>
      </c>
      <c r="K1396" s="46">
        <f t="shared" si="2127"/>
        <v>0</v>
      </c>
      <c r="L1396" s="46">
        <f t="shared" si="2127"/>
        <v>0</v>
      </c>
      <c r="M1396" s="46">
        <f t="shared" si="2127"/>
        <v>0</v>
      </c>
      <c r="N1396" s="46">
        <f t="shared" si="2127"/>
        <v>0</v>
      </c>
      <c r="O1396" s="46">
        <f t="shared" si="2127"/>
        <v>0</v>
      </c>
      <c r="P1396" s="46">
        <f t="shared" si="2127"/>
        <v>0</v>
      </c>
      <c r="Q1396" s="46">
        <f t="shared" si="2127"/>
        <v>0</v>
      </c>
      <c r="R1396" s="46">
        <f t="shared" si="2127"/>
        <v>0</v>
      </c>
      <c r="S1396" s="46">
        <f t="shared" si="2127"/>
        <v>0</v>
      </c>
      <c r="T1396" s="46">
        <f t="shared" si="2127"/>
        <v>0</v>
      </c>
      <c r="U1396" s="46">
        <f t="shared" si="2127"/>
        <v>0</v>
      </c>
      <c r="V1396" s="46">
        <f t="shared" si="2127"/>
        <v>0</v>
      </c>
      <c r="W1396" s="46">
        <f t="shared" si="2127"/>
        <v>0</v>
      </c>
      <c r="X1396" s="46">
        <f t="shared" si="2127"/>
        <v>0</v>
      </c>
      <c r="Y1396" s="46">
        <f t="shared" si="2127"/>
        <v>0</v>
      </c>
      <c r="Z1396" s="46">
        <f t="shared" si="2127"/>
        <v>0</v>
      </c>
      <c r="AA1396" s="46">
        <f t="shared" si="2127"/>
        <v>0</v>
      </c>
      <c r="AB1396" s="46">
        <f t="shared" si="2127"/>
        <v>0</v>
      </c>
      <c r="AC1396" s="56"/>
    </row>
    <row r="1397" spans="1:29" s="14" customFormat="1">
      <c r="A1397" s="13"/>
      <c r="B1397" s="6"/>
      <c r="C1397" s="143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56"/>
    </row>
    <row r="1398" spans="1:29" s="14" customFormat="1">
      <c r="A1398" s="13"/>
      <c r="B1398" s="6"/>
      <c r="C1398" s="143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56"/>
    </row>
    <row r="1399" spans="1:29">
      <c r="A1399" s="13"/>
      <c r="B1399" s="6"/>
      <c r="C1399" s="143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56"/>
    </row>
    <row r="1400" spans="1:29" ht="13.5" thickBot="1">
      <c r="A1400" s="144" t="s">
        <v>559</v>
      </c>
      <c r="B1400" s="145"/>
      <c r="C1400" s="161"/>
      <c r="D1400" s="145"/>
      <c r="E1400" s="145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56"/>
    </row>
    <row r="1401" spans="1:29" ht="13.5" thickBot="1">
      <c r="A1401" s="93" t="s">
        <v>1</v>
      </c>
      <c r="B1401" s="94" t="s">
        <v>2</v>
      </c>
      <c r="C1401" s="129" t="s">
        <v>3</v>
      </c>
      <c r="D1401" s="219" t="s">
        <v>4</v>
      </c>
      <c r="E1401" s="220"/>
      <c r="F1401" s="220"/>
      <c r="G1401" s="220"/>
      <c r="H1401" s="220"/>
      <c r="I1401" s="220"/>
      <c r="J1401" s="220"/>
      <c r="K1401" s="220"/>
      <c r="L1401" s="220"/>
      <c r="M1401" s="220"/>
      <c r="N1401" s="220"/>
      <c r="O1401" s="220"/>
      <c r="P1401" s="220"/>
      <c r="Q1401" s="220"/>
      <c r="R1401" s="220"/>
      <c r="S1401" s="220"/>
      <c r="T1401" s="220"/>
      <c r="U1401" s="220"/>
      <c r="V1401" s="220"/>
      <c r="W1401" s="220"/>
      <c r="X1401" s="220"/>
      <c r="Y1401" s="220"/>
      <c r="Z1401" s="103"/>
      <c r="AA1401" s="103"/>
      <c r="AB1401" s="103"/>
      <c r="AC1401" s="56"/>
    </row>
    <row r="1402" spans="1:29">
      <c r="A1402" s="95" t="s">
        <v>5</v>
      </c>
      <c r="B1402" s="96" t="s">
        <v>6</v>
      </c>
      <c r="C1402" s="130" t="s">
        <v>6</v>
      </c>
      <c r="D1402" s="97"/>
      <c r="E1402" s="98"/>
      <c r="F1402" s="98"/>
      <c r="G1402" s="98"/>
      <c r="H1402" s="98"/>
      <c r="I1402" s="98"/>
      <c r="J1402" s="98"/>
      <c r="K1402" s="98"/>
      <c r="L1402" s="98"/>
      <c r="M1402" s="98"/>
      <c r="N1402" s="98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9"/>
      <c r="Z1402" s="96" t="s">
        <v>7</v>
      </c>
      <c r="AA1402" s="96"/>
      <c r="AB1402" s="96"/>
      <c r="AC1402" s="56"/>
    </row>
    <row r="1403" spans="1:29">
      <c r="A1403" s="95" t="s">
        <v>8</v>
      </c>
      <c r="B1403" s="96" t="s">
        <v>9</v>
      </c>
      <c r="C1403" s="130" t="s">
        <v>9</v>
      </c>
      <c r="D1403" s="100" t="s">
        <v>10</v>
      </c>
      <c r="E1403" s="96" t="s">
        <v>11</v>
      </c>
      <c r="F1403" s="96" t="s">
        <v>12</v>
      </c>
      <c r="G1403" s="96" t="s">
        <v>13</v>
      </c>
      <c r="H1403" s="96" t="s">
        <v>14</v>
      </c>
      <c r="I1403" s="96" t="s">
        <v>15</v>
      </c>
      <c r="J1403" s="96" t="s">
        <v>16</v>
      </c>
      <c r="K1403" s="96" t="s">
        <v>17</v>
      </c>
      <c r="L1403" s="96" t="s">
        <v>18</v>
      </c>
      <c r="M1403" s="96" t="s">
        <v>19</v>
      </c>
      <c r="N1403" s="96" t="s">
        <v>20</v>
      </c>
      <c r="O1403" s="96" t="s">
        <v>169</v>
      </c>
      <c r="P1403" s="96" t="s">
        <v>21</v>
      </c>
      <c r="Q1403" s="96" t="s">
        <v>22</v>
      </c>
      <c r="R1403" s="96" t="s">
        <v>23</v>
      </c>
      <c r="S1403" s="96" t="s">
        <v>24</v>
      </c>
      <c r="T1403" s="96" t="s">
        <v>25</v>
      </c>
      <c r="U1403" s="96" t="s">
        <v>26</v>
      </c>
      <c r="V1403" s="96" t="s">
        <v>27</v>
      </c>
      <c r="W1403" s="96" t="s">
        <v>28</v>
      </c>
      <c r="X1403" s="96" t="s">
        <v>29</v>
      </c>
      <c r="Y1403" s="96" t="s">
        <v>30</v>
      </c>
      <c r="Z1403" s="96" t="s">
        <v>31</v>
      </c>
      <c r="AA1403" s="96" t="s">
        <v>484</v>
      </c>
      <c r="AB1403" s="96" t="s">
        <v>467</v>
      </c>
      <c r="AC1403" s="56"/>
    </row>
    <row r="1404" spans="1:29">
      <c r="A1404" s="95"/>
      <c r="B1404" s="96"/>
      <c r="C1404" s="130" t="s">
        <v>698</v>
      </c>
      <c r="D1404" s="101"/>
      <c r="E1404" s="102"/>
      <c r="F1404" s="102"/>
      <c r="G1404" s="102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02"/>
      <c r="R1404" s="102"/>
      <c r="S1404" s="102"/>
      <c r="T1404" s="102"/>
      <c r="U1404" s="102"/>
      <c r="V1404" s="102"/>
      <c r="W1404" s="102"/>
      <c r="X1404" s="102"/>
      <c r="Y1404" s="102"/>
      <c r="Z1404" s="102"/>
      <c r="AA1404" s="102"/>
      <c r="AB1404" s="102"/>
      <c r="AC1404" s="56"/>
    </row>
    <row r="1405" spans="1:29" s="14" customFormat="1">
      <c r="A1405" s="105" t="s">
        <v>560</v>
      </c>
      <c r="B1405" s="50">
        <f>-69654.8330954694/2</f>
        <v>-34827.416547734698</v>
      </c>
      <c r="C1405" s="134">
        <f>ROUND(B1405/12,2)</f>
        <v>-2902.28</v>
      </c>
      <c r="D1405" s="35">
        <v>1.6299999999999999E-2</v>
      </c>
      <c r="E1405" s="35">
        <v>0.14269999999999999</v>
      </c>
      <c r="F1405" s="35">
        <v>5.8900000000000001E-2</v>
      </c>
      <c r="G1405" s="35">
        <v>7.6200000000000004E-2</v>
      </c>
      <c r="H1405" s="35">
        <v>3.9600000000000003E-2</v>
      </c>
      <c r="I1405" s="35">
        <v>0.12470000000000001</v>
      </c>
      <c r="J1405" s="35">
        <v>2.0400000000000001E-2</v>
      </c>
      <c r="K1405" s="35">
        <v>3.1199999999999999E-2</v>
      </c>
      <c r="L1405" s="35">
        <v>1.6199999999999999E-2</v>
      </c>
      <c r="M1405" s="35">
        <v>2.53E-2</v>
      </c>
      <c r="N1405" s="35">
        <v>0.14849999999999999</v>
      </c>
      <c r="O1405" s="35">
        <v>2.2599999999999999E-2</v>
      </c>
      <c r="P1405" s="35">
        <v>0</v>
      </c>
      <c r="Q1405" s="35">
        <v>3.78E-2</v>
      </c>
      <c r="R1405" s="35">
        <v>1.8100000000000002E-2</v>
      </c>
      <c r="S1405" s="35">
        <v>4.1000000000000003E-3</v>
      </c>
      <c r="T1405" s="35">
        <v>5.04E-2</v>
      </c>
      <c r="U1405" s="35">
        <v>1.7500000000000002E-2</v>
      </c>
      <c r="V1405" s="35">
        <v>3.6200000000000003E-2</v>
      </c>
      <c r="W1405" s="35">
        <v>4.8500000000000001E-2</v>
      </c>
      <c r="X1405" s="35">
        <v>6.1600000000000002E-2</v>
      </c>
      <c r="Y1405" s="35">
        <v>2.5000000000000001E-3</v>
      </c>
      <c r="Z1405" s="4">
        <v>0</v>
      </c>
      <c r="AA1405" s="4">
        <v>6.9999999999999999E-4</v>
      </c>
      <c r="AB1405" s="4">
        <v>0</v>
      </c>
      <c r="AC1405" s="56"/>
    </row>
    <row r="1406" spans="1:29" s="14" customFormat="1">
      <c r="A1406" s="72"/>
      <c r="C1406" s="134"/>
      <c r="D1406" s="27">
        <f>$C1405*D1405</f>
        <v>-47.307164</v>
      </c>
      <c r="E1406" s="27">
        <f t="shared" ref="E1406" si="2128">$C1405*E1405</f>
        <v>-414.15535599999998</v>
      </c>
      <c r="F1406" s="27">
        <f t="shared" ref="F1406" si="2129">$C1405*F1405</f>
        <v>-170.94429200000002</v>
      </c>
      <c r="G1406" s="27">
        <f t="shared" ref="G1406:AB1406" si="2130">$C1405*G1405</f>
        <v>-221.15373600000004</v>
      </c>
      <c r="H1406" s="27">
        <f t="shared" si="2130"/>
        <v>-114.93028800000002</v>
      </c>
      <c r="I1406" s="27">
        <f t="shared" si="2130"/>
        <v>-361.91431600000004</v>
      </c>
      <c r="J1406" s="27">
        <f t="shared" si="2130"/>
        <v>-59.206512000000011</v>
      </c>
      <c r="K1406" s="27">
        <f t="shared" si="2130"/>
        <v>-90.551136</v>
      </c>
      <c r="L1406" s="27">
        <f t="shared" si="2130"/>
        <v>-47.016936000000001</v>
      </c>
      <c r="M1406" s="27">
        <f t="shared" si="2130"/>
        <v>-73.427683999999999</v>
      </c>
      <c r="N1406" s="27">
        <f t="shared" si="2130"/>
        <v>-430.98858000000001</v>
      </c>
      <c r="O1406" s="27">
        <f t="shared" si="2130"/>
        <v>-65.591527999999997</v>
      </c>
      <c r="P1406" s="27">
        <f t="shared" si="2130"/>
        <v>0</v>
      </c>
      <c r="Q1406" s="27">
        <f t="shared" si="2130"/>
        <v>-109.70618400000001</v>
      </c>
      <c r="R1406" s="27">
        <f t="shared" si="2130"/>
        <v>-52.531268000000011</v>
      </c>
      <c r="S1406" s="27">
        <f t="shared" si="2130"/>
        <v>-11.899348000000002</v>
      </c>
      <c r="T1406" s="27">
        <f t="shared" si="2130"/>
        <v>-146.274912</v>
      </c>
      <c r="U1406" s="27">
        <f t="shared" si="2130"/>
        <v>-50.78990000000001</v>
      </c>
      <c r="V1406" s="27">
        <f t="shared" si="2130"/>
        <v>-105.06253600000002</v>
      </c>
      <c r="W1406" s="27">
        <f t="shared" si="2130"/>
        <v>-140.76058</v>
      </c>
      <c r="X1406" s="27">
        <f t="shared" si="2130"/>
        <v>-178.78044800000001</v>
      </c>
      <c r="Y1406" s="27">
        <f t="shared" si="2130"/>
        <v>-7.2557000000000009</v>
      </c>
      <c r="Z1406" s="27">
        <f t="shared" si="2130"/>
        <v>0</v>
      </c>
      <c r="AA1406" s="27">
        <f t="shared" si="2130"/>
        <v>-2.031596</v>
      </c>
      <c r="AB1406" s="27">
        <f t="shared" si="2130"/>
        <v>0</v>
      </c>
      <c r="AC1406" s="56"/>
    </row>
    <row r="1407" spans="1:29" s="14" customFormat="1">
      <c r="A1407" s="105" t="s">
        <v>567</v>
      </c>
      <c r="B1407" s="50">
        <f>-69654.8330954694/2</f>
        <v>-34827.416547734698</v>
      </c>
      <c r="C1407" s="134">
        <f>ROUND(B1407/12,2)</f>
        <v>-2902.28</v>
      </c>
      <c r="D1407" s="106"/>
      <c r="E1407" s="106"/>
      <c r="F1407" s="106">
        <v>1</v>
      </c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  <c r="Z1407" s="107"/>
      <c r="AA1407" s="107"/>
      <c r="AB1407" s="107"/>
      <c r="AC1407" s="56"/>
    </row>
    <row r="1408" spans="1:29" s="14" customFormat="1">
      <c r="A1408" s="72"/>
      <c r="C1408" s="134"/>
      <c r="D1408" s="27">
        <f t="shared" ref="D1408" si="2131">$C1407*D1407</f>
        <v>0</v>
      </c>
      <c r="E1408" s="27">
        <f t="shared" ref="E1408" si="2132">$C1407*E1407</f>
        <v>0</v>
      </c>
      <c r="F1408" s="27">
        <f t="shared" ref="F1408:AB1408" si="2133">$C1407*F1407</f>
        <v>-2902.28</v>
      </c>
      <c r="G1408" s="27">
        <f t="shared" si="2133"/>
        <v>0</v>
      </c>
      <c r="H1408" s="27">
        <f t="shared" si="2133"/>
        <v>0</v>
      </c>
      <c r="I1408" s="27">
        <f t="shared" si="2133"/>
        <v>0</v>
      </c>
      <c r="J1408" s="27">
        <f t="shared" si="2133"/>
        <v>0</v>
      </c>
      <c r="K1408" s="27">
        <f t="shared" si="2133"/>
        <v>0</v>
      </c>
      <c r="L1408" s="27">
        <f t="shared" si="2133"/>
        <v>0</v>
      </c>
      <c r="M1408" s="27">
        <f t="shared" si="2133"/>
        <v>0</v>
      </c>
      <c r="N1408" s="27">
        <f t="shared" si="2133"/>
        <v>0</v>
      </c>
      <c r="O1408" s="27">
        <f t="shared" si="2133"/>
        <v>0</v>
      </c>
      <c r="P1408" s="27">
        <f t="shared" si="2133"/>
        <v>0</v>
      </c>
      <c r="Q1408" s="27">
        <f t="shared" si="2133"/>
        <v>0</v>
      </c>
      <c r="R1408" s="27">
        <f t="shared" si="2133"/>
        <v>0</v>
      </c>
      <c r="S1408" s="27">
        <f t="shared" si="2133"/>
        <v>0</v>
      </c>
      <c r="T1408" s="27">
        <f t="shared" si="2133"/>
        <v>0</v>
      </c>
      <c r="U1408" s="27">
        <f t="shared" si="2133"/>
        <v>0</v>
      </c>
      <c r="V1408" s="27">
        <f t="shared" si="2133"/>
        <v>0</v>
      </c>
      <c r="W1408" s="27">
        <f t="shared" si="2133"/>
        <v>0</v>
      </c>
      <c r="X1408" s="27">
        <f t="shared" si="2133"/>
        <v>0</v>
      </c>
      <c r="Y1408" s="27">
        <f t="shared" si="2133"/>
        <v>0</v>
      </c>
      <c r="Z1408" s="27">
        <f t="shared" si="2133"/>
        <v>0</v>
      </c>
      <c r="AA1408" s="27">
        <f t="shared" si="2133"/>
        <v>0</v>
      </c>
      <c r="AB1408" s="27">
        <f t="shared" si="2133"/>
        <v>0</v>
      </c>
      <c r="AC1408" s="56"/>
    </row>
    <row r="1409" spans="1:29" s="14" customFormat="1">
      <c r="A1409" s="105" t="s">
        <v>696</v>
      </c>
      <c r="B1409" s="50">
        <v>389081.81850886485</v>
      </c>
      <c r="C1409" s="134">
        <f>ROUND(B1409/12,2)</f>
        <v>32423.48</v>
      </c>
      <c r="D1409" s="106"/>
      <c r="E1409" s="106">
        <v>0</v>
      </c>
      <c r="F1409" s="106">
        <v>1</v>
      </c>
      <c r="G1409" s="106"/>
      <c r="H1409" s="106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6"/>
      <c r="Z1409" s="107"/>
      <c r="AA1409" s="107"/>
      <c r="AB1409" s="107"/>
      <c r="AC1409" s="56"/>
    </row>
    <row r="1410" spans="1:29" s="14" customFormat="1">
      <c r="A1410" s="72"/>
      <c r="C1410" s="134"/>
      <c r="D1410" s="27">
        <f t="shared" ref="D1410:AB1410" si="2134">$C1409*D1409</f>
        <v>0</v>
      </c>
      <c r="E1410" s="27">
        <f t="shared" si="2134"/>
        <v>0</v>
      </c>
      <c r="F1410" s="27">
        <f t="shared" si="2134"/>
        <v>32423.48</v>
      </c>
      <c r="G1410" s="27">
        <f t="shared" si="2134"/>
        <v>0</v>
      </c>
      <c r="H1410" s="27">
        <f t="shared" si="2134"/>
        <v>0</v>
      </c>
      <c r="I1410" s="27">
        <f t="shared" si="2134"/>
        <v>0</v>
      </c>
      <c r="J1410" s="27">
        <f t="shared" si="2134"/>
        <v>0</v>
      </c>
      <c r="K1410" s="27">
        <f t="shared" si="2134"/>
        <v>0</v>
      </c>
      <c r="L1410" s="27">
        <f t="shared" si="2134"/>
        <v>0</v>
      </c>
      <c r="M1410" s="27">
        <f t="shared" si="2134"/>
        <v>0</v>
      </c>
      <c r="N1410" s="27">
        <f t="shared" si="2134"/>
        <v>0</v>
      </c>
      <c r="O1410" s="27">
        <f t="shared" si="2134"/>
        <v>0</v>
      </c>
      <c r="P1410" s="27">
        <f t="shared" si="2134"/>
        <v>0</v>
      </c>
      <c r="Q1410" s="27">
        <f t="shared" si="2134"/>
        <v>0</v>
      </c>
      <c r="R1410" s="27">
        <f t="shared" si="2134"/>
        <v>0</v>
      </c>
      <c r="S1410" s="27">
        <f t="shared" si="2134"/>
        <v>0</v>
      </c>
      <c r="T1410" s="27">
        <f t="shared" si="2134"/>
        <v>0</v>
      </c>
      <c r="U1410" s="27">
        <f t="shared" si="2134"/>
        <v>0</v>
      </c>
      <c r="V1410" s="27">
        <f t="shared" si="2134"/>
        <v>0</v>
      </c>
      <c r="W1410" s="27">
        <f t="shared" si="2134"/>
        <v>0</v>
      </c>
      <c r="X1410" s="27">
        <f t="shared" si="2134"/>
        <v>0</v>
      </c>
      <c r="Y1410" s="27">
        <f t="shared" si="2134"/>
        <v>0</v>
      </c>
      <c r="Z1410" s="27">
        <f t="shared" si="2134"/>
        <v>0</v>
      </c>
      <c r="AA1410" s="27">
        <f t="shared" si="2134"/>
        <v>0</v>
      </c>
      <c r="AB1410" s="27">
        <f t="shared" si="2134"/>
        <v>0</v>
      </c>
      <c r="AC1410" s="56"/>
    </row>
    <row r="1411" spans="1:29" s="14" customFormat="1">
      <c r="A1411" s="105" t="s">
        <v>561</v>
      </c>
      <c r="B1411" s="50">
        <v>322422.4736933735</v>
      </c>
      <c r="C1411" s="134">
        <f>ROUND(B1411/12,2)</f>
        <v>26868.54</v>
      </c>
      <c r="D1411" s="106"/>
      <c r="E1411" s="106"/>
      <c r="F1411" s="106"/>
      <c r="G1411" s="106"/>
      <c r="H1411" s="106">
        <v>0.1666</v>
      </c>
      <c r="I1411" s="106"/>
      <c r="J1411" s="106"/>
      <c r="K1411" s="106"/>
      <c r="L1411" s="106"/>
      <c r="M1411" s="106"/>
      <c r="N1411" s="106">
        <v>0.33660000000000001</v>
      </c>
      <c r="O1411" s="106"/>
      <c r="P1411" s="106"/>
      <c r="Q1411" s="106"/>
      <c r="R1411" s="106"/>
      <c r="S1411" s="106"/>
      <c r="T1411" s="106"/>
      <c r="U1411" s="106"/>
      <c r="V1411" s="106">
        <v>0.49680000000000002</v>
      </c>
      <c r="W1411" s="106"/>
      <c r="X1411" s="106"/>
      <c r="Y1411" s="106"/>
      <c r="Z1411" s="107"/>
      <c r="AA1411" s="107"/>
      <c r="AB1411" s="107"/>
      <c r="AC1411" s="56"/>
    </row>
    <row r="1412" spans="1:29" s="14" customFormat="1">
      <c r="A1412" s="72"/>
      <c r="C1412" s="134"/>
      <c r="D1412" s="27">
        <f t="shared" ref="D1412" si="2135">$C1411*D1411</f>
        <v>0</v>
      </c>
      <c r="E1412" s="27">
        <f t="shared" ref="E1412" si="2136">$C1411*E1411</f>
        <v>0</v>
      </c>
      <c r="F1412" s="27">
        <f t="shared" ref="F1412:AB1412" si="2137">$C1411*F1411</f>
        <v>0</v>
      </c>
      <c r="G1412" s="27">
        <f t="shared" si="2137"/>
        <v>0</v>
      </c>
      <c r="H1412" s="27">
        <f t="shared" si="2137"/>
        <v>4476.2987640000001</v>
      </c>
      <c r="I1412" s="27">
        <f t="shared" si="2137"/>
        <v>0</v>
      </c>
      <c r="J1412" s="27">
        <f t="shared" si="2137"/>
        <v>0</v>
      </c>
      <c r="K1412" s="27">
        <f t="shared" si="2137"/>
        <v>0</v>
      </c>
      <c r="L1412" s="27">
        <f t="shared" si="2137"/>
        <v>0</v>
      </c>
      <c r="M1412" s="27">
        <f t="shared" si="2137"/>
        <v>0</v>
      </c>
      <c r="N1412" s="27">
        <f t="shared" si="2137"/>
        <v>9043.9505640000007</v>
      </c>
      <c r="O1412" s="27">
        <f t="shared" si="2137"/>
        <v>0</v>
      </c>
      <c r="P1412" s="27">
        <f t="shared" si="2137"/>
        <v>0</v>
      </c>
      <c r="Q1412" s="27">
        <f t="shared" si="2137"/>
        <v>0</v>
      </c>
      <c r="R1412" s="27">
        <f t="shared" si="2137"/>
        <v>0</v>
      </c>
      <c r="S1412" s="27">
        <f t="shared" si="2137"/>
        <v>0</v>
      </c>
      <c r="T1412" s="27">
        <f t="shared" si="2137"/>
        <v>0</v>
      </c>
      <c r="U1412" s="27">
        <f t="shared" si="2137"/>
        <v>0</v>
      </c>
      <c r="V1412" s="27">
        <f t="shared" si="2137"/>
        <v>13348.290672000001</v>
      </c>
      <c r="W1412" s="27">
        <f t="shared" si="2137"/>
        <v>0</v>
      </c>
      <c r="X1412" s="27">
        <f t="shared" si="2137"/>
        <v>0</v>
      </c>
      <c r="Y1412" s="27">
        <f t="shared" si="2137"/>
        <v>0</v>
      </c>
      <c r="Z1412" s="27">
        <f t="shared" si="2137"/>
        <v>0</v>
      </c>
      <c r="AA1412" s="27">
        <f t="shared" si="2137"/>
        <v>0</v>
      </c>
      <c r="AB1412" s="27">
        <f t="shared" si="2137"/>
        <v>0</v>
      </c>
      <c r="AC1412" s="56"/>
    </row>
    <row r="1413" spans="1:29" s="14" customFormat="1">
      <c r="A1413" s="105" t="s">
        <v>562</v>
      </c>
      <c r="B1413" s="50">
        <v>202940.83831137771</v>
      </c>
      <c r="C1413" s="134">
        <f>ROUND(B1413/12,2)</f>
        <v>16911.740000000002</v>
      </c>
      <c r="D1413" s="106">
        <v>1.8200000000000001E-2</v>
      </c>
      <c r="E1413" s="106"/>
      <c r="F1413" s="106">
        <v>0.76839999999999997</v>
      </c>
      <c r="G1413" s="106"/>
      <c r="H1413" s="106"/>
      <c r="I1413" s="106"/>
      <c r="J1413" s="106"/>
      <c r="K1413" s="106"/>
      <c r="L1413" s="106"/>
      <c r="M1413" s="106">
        <v>2.64E-2</v>
      </c>
      <c r="N1413" s="106"/>
      <c r="O1413" s="106"/>
      <c r="P1413" s="106"/>
      <c r="Q1413" s="106">
        <v>4.53E-2</v>
      </c>
      <c r="R1413" s="106">
        <v>9.1499999999999998E-2</v>
      </c>
      <c r="S1413" s="106">
        <v>4.1999999999999997E-3</v>
      </c>
      <c r="T1413" s="106"/>
      <c r="U1413" s="106"/>
      <c r="V1413" s="106"/>
      <c r="W1413" s="106">
        <v>4.5999999999999999E-2</v>
      </c>
      <c r="X1413" s="106"/>
      <c r="Y1413" s="106"/>
      <c r="Z1413" s="107"/>
      <c r="AA1413" s="107"/>
      <c r="AB1413" s="107"/>
      <c r="AC1413" s="56"/>
    </row>
    <row r="1414" spans="1:29" s="14" customFormat="1">
      <c r="A1414" s="72"/>
      <c r="C1414" s="134"/>
      <c r="D1414" s="27">
        <f t="shared" ref="D1414" si="2138">$C1413*D1413</f>
        <v>307.79366800000003</v>
      </c>
      <c r="E1414" s="27">
        <f t="shared" ref="E1414" si="2139">$C1413*E1413</f>
        <v>0</v>
      </c>
      <c r="F1414" s="27">
        <f t="shared" ref="F1414:AB1414" si="2140">$C1413*F1413</f>
        <v>12994.981016000002</v>
      </c>
      <c r="G1414" s="27">
        <f t="shared" si="2140"/>
        <v>0</v>
      </c>
      <c r="H1414" s="27">
        <f t="shared" si="2140"/>
        <v>0</v>
      </c>
      <c r="I1414" s="27">
        <f t="shared" si="2140"/>
        <v>0</v>
      </c>
      <c r="J1414" s="27">
        <f t="shared" si="2140"/>
        <v>0</v>
      </c>
      <c r="K1414" s="27">
        <f t="shared" si="2140"/>
        <v>0</v>
      </c>
      <c r="L1414" s="27">
        <f t="shared" si="2140"/>
        <v>0</v>
      </c>
      <c r="M1414" s="27">
        <f t="shared" si="2140"/>
        <v>446.46993600000002</v>
      </c>
      <c r="N1414" s="27">
        <f t="shared" si="2140"/>
        <v>0</v>
      </c>
      <c r="O1414" s="27">
        <f t="shared" si="2140"/>
        <v>0</v>
      </c>
      <c r="P1414" s="27">
        <f t="shared" si="2140"/>
        <v>0</v>
      </c>
      <c r="Q1414" s="27">
        <f t="shared" si="2140"/>
        <v>766.10182200000008</v>
      </c>
      <c r="R1414" s="27">
        <f t="shared" si="2140"/>
        <v>1547.4242100000001</v>
      </c>
      <c r="S1414" s="27">
        <f t="shared" si="2140"/>
        <v>71.029308</v>
      </c>
      <c r="T1414" s="27">
        <f t="shared" si="2140"/>
        <v>0</v>
      </c>
      <c r="U1414" s="27">
        <f t="shared" si="2140"/>
        <v>0</v>
      </c>
      <c r="V1414" s="27">
        <f t="shared" si="2140"/>
        <v>0</v>
      </c>
      <c r="W1414" s="27">
        <f t="shared" si="2140"/>
        <v>777.94004000000007</v>
      </c>
      <c r="X1414" s="27">
        <f t="shared" si="2140"/>
        <v>0</v>
      </c>
      <c r="Y1414" s="27">
        <f t="shared" si="2140"/>
        <v>0</v>
      </c>
      <c r="Z1414" s="27">
        <f t="shared" si="2140"/>
        <v>0</v>
      </c>
      <c r="AA1414" s="27">
        <f t="shared" si="2140"/>
        <v>0</v>
      </c>
      <c r="AB1414" s="27">
        <f t="shared" si="2140"/>
        <v>0</v>
      </c>
      <c r="AC1414" s="56"/>
    </row>
    <row r="1415" spans="1:29" s="14" customFormat="1">
      <c r="A1415" s="105" t="s">
        <v>563</v>
      </c>
      <c r="B1415" s="50">
        <f>12200.0686385988/2</f>
        <v>6100.0343192993996</v>
      </c>
      <c r="C1415" s="134">
        <f>ROUND(B1415/12,2)</f>
        <v>508.34</v>
      </c>
      <c r="D1415" s="35">
        <v>1.6299999999999999E-2</v>
      </c>
      <c r="E1415" s="35">
        <v>0.14269999999999999</v>
      </c>
      <c r="F1415" s="35">
        <v>5.8900000000000001E-2</v>
      </c>
      <c r="G1415" s="35">
        <v>7.6200000000000004E-2</v>
      </c>
      <c r="H1415" s="35">
        <v>3.9600000000000003E-2</v>
      </c>
      <c r="I1415" s="35">
        <v>0.12470000000000001</v>
      </c>
      <c r="J1415" s="35">
        <v>2.0400000000000001E-2</v>
      </c>
      <c r="K1415" s="35">
        <v>3.1199999999999999E-2</v>
      </c>
      <c r="L1415" s="35">
        <v>1.6199999999999999E-2</v>
      </c>
      <c r="M1415" s="35">
        <v>2.53E-2</v>
      </c>
      <c r="N1415" s="35">
        <v>0.14849999999999999</v>
      </c>
      <c r="O1415" s="35">
        <v>2.2599999999999999E-2</v>
      </c>
      <c r="P1415" s="35">
        <v>0</v>
      </c>
      <c r="Q1415" s="35">
        <v>3.78E-2</v>
      </c>
      <c r="R1415" s="35">
        <v>1.8100000000000002E-2</v>
      </c>
      <c r="S1415" s="35">
        <v>4.1000000000000003E-3</v>
      </c>
      <c r="T1415" s="35">
        <v>5.04E-2</v>
      </c>
      <c r="U1415" s="35">
        <v>1.7500000000000002E-2</v>
      </c>
      <c r="V1415" s="35">
        <v>3.6200000000000003E-2</v>
      </c>
      <c r="W1415" s="35">
        <v>4.8500000000000001E-2</v>
      </c>
      <c r="X1415" s="35">
        <v>6.1600000000000002E-2</v>
      </c>
      <c r="Y1415" s="35">
        <v>2.5000000000000001E-3</v>
      </c>
      <c r="Z1415" s="4">
        <v>0</v>
      </c>
      <c r="AA1415" s="4">
        <v>6.9999999999999999E-4</v>
      </c>
      <c r="AB1415" s="4">
        <v>0</v>
      </c>
      <c r="AC1415" s="56"/>
    </row>
    <row r="1416" spans="1:29" s="14" customFormat="1">
      <c r="A1416" s="72"/>
      <c r="C1416" s="134"/>
      <c r="D1416" s="27">
        <f t="shared" ref="D1416" si="2141">$C1415*D1415</f>
        <v>8.2859419999999986</v>
      </c>
      <c r="E1416" s="27">
        <f t="shared" ref="E1416" si="2142">$C1415*E1415</f>
        <v>72.540117999999993</v>
      </c>
      <c r="F1416" s="27">
        <f t="shared" ref="F1416:AB1416" si="2143">$C1415*F1415</f>
        <v>29.941226</v>
      </c>
      <c r="G1416" s="27">
        <f t="shared" si="2143"/>
        <v>38.735508000000003</v>
      </c>
      <c r="H1416" s="27">
        <f t="shared" si="2143"/>
        <v>20.130264</v>
      </c>
      <c r="I1416" s="27">
        <f t="shared" si="2143"/>
        <v>63.389997999999999</v>
      </c>
      <c r="J1416" s="27">
        <f t="shared" si="2143"/>
        <v>10.370136</v>
      </c>
      <c r="K1416" s="27">
        <f t="shared" si="2143"/>
        <v>15.860207999999998</v>
      </c>
      <c r="L1416" s="27">
        <f t="shared" si="2143"/>
        <v>8.2351079999999985</v>
      </c>
      <c r="M1416" s="27">
        <f t="shared" si="2143"/>
        <v>12.861001999999999</v>
      </c>
      <c r="N1416" s="27">
        <f t="shared" si="2143"/>
        <v>75.488489999999999</v>
      </c>
      <c r="O1416" s="27">
        <f t="shared" si="2143"/>
        <v>11.488483999999998</v>
      </c>
      <c r="P1416" s="27">
        <f t="shared" si="2143"/>
        <v>0</v>
      </c>
      <c r="Q1416" s="27">
        <f t="shared" si="2143"/>
        <v>19.215252</v>
      </c>
      <c r="R1416" s="27">
        <f t="shared" si="2143"/>
        <v>9.2009540000000012</v>
      </c>
      <c r="S1416" s="27">
        <f t="shared" si="2143"/>
        <v>2.0841940000000001</v>
      </c>
      <c r="T1416" s="27">
        <f t="shared" si="2143"/>
        <v>25.620335999999998</v>
      </c>
      <c r="U1416" s="27">
        <f t="shared" si="2143"/>
        <v>8.8959500000000009</v>
      </c>
      <c r="V1416" s="27">
        <f t="shared" si="2143"/>
        <v>18.401908000000002</v>
      </c>
      <c r="W1416" s="27">
        <f t="shared" si="2143"/>
        <v>24.654489999999999</v>
      </c>
      <c r="X1416" s="27">
        <f t="shared" si="2143"/>
        <v>31.313744</v>
      </c>
      <c r="Y1416" s="27">
        <f t="shared" si="2143"/>
        <v>1.27085</v>
      </c>
      <c r="Z1416" s="27">
        <f t="shared" si="2143"/>
        <v>0</v>
      </c>
      <c r="AA1416" s="27">
        <f t="shared" si="2143"/>
        <v>0.35583799999999999</v>
      </c>
      <c r="AB1416" s="27">
        <f t="shared" si="2143"/>
        <v>0</v>
      </c>
      <c r="AC1416" s="56"/>
    </row>
    <row r="1417" spans="1:29" s="14" customFormat="1">
      <c r="A1417" s="105" t="s">
        <v>568</v>
      </c>
      <c r="B1417" s="50">
        <f>12200.0686385988/2</f>
        <v>6100.0343192993996</v>
      </c>
      <c r="C1417" s="134">
        <f>ROUND(B1417/12,2)</f>
        <v>508.34</v>
      </c>
      <c r="D1417" s="106"/>
      <c r="E1417" s="106"/>
      <c r="F1417" s="106">
        <v>0.159</v>
      </c>
      <c r="G1417" s="106"/>
      <c r="H1417" s="106">
        <v>8.5099999999999995E-2</v>
      </c>
      <c r="I1417" s="106"/>
      <c r="J1417" s="106"/>
      <c r="K1417" s="106"/>
      <c r="L1417" s="106"/>
      <c r="M1417" s="106">
        <v>0</v>
      </c>
      <c r="N1417" s="106">
        <v>0.67910000000000004</v>
      </c>
      <c r="O1417" s="106"/>
      <c r="P1417" s="106"/>
      <c r="Q1417" s="106"/>
      <c r="R1417" s="106"/>
      <c r="S1417" s="106"/>
      <c r="T1417" s="106"/>
      <c r="U1417" s="106"/>
      <c r="V1417" s="106">
        <v>7.6799999999999993E-2</v>
      </c>
      <c r="W1417" s="106"/>
      <c r="X1417" s="106"/>
      <c r="Y1417" s="106"/>
      <c r="Z1417" s="107"/>
      <c r="AA1417" s="107"/>
      <c r="AB1417" s="107"/>
      <c r="AC1417" s="56"/>
    </row>
    <row r="1418" spans="1:29" s="14" customFormat="1">
      <c r="A1418" s="72"/>
      <c r="C1418" s="134"/>
      <c r="D1418" s="27">
        <f t="shared" ref="D1418" si="2144">$C1417*D1417</f>
        <v>0</v>
      </c>
      <c r="E1418" s="27">
        <f t="shared" ref="E1418" si="2145">$C1417*E1417</f>
        <v>0</v>
      </c>
      <c r="F1418" s="27">
        <f t="shared" ref="F1418:AB1418" si="2146">$C1417*F1417</f>
        <v>80.826059999999998</v>
      </c>
      <c r="G1418" s="27">
        <f t="shared" si="2146"/>
        <v>0</v>
      </c>
      <c r="H1418" s="27">
        <f t="shared" si="2146"/>
        <v>43.259733999999995</v>
      </c>
      <c r="I1418" s="27">
        <f t="shared" si="2146"/>
        <v>0</v>
      </c>
      <c r="J1418" s="27">
        <f t="shared" si="2146"/>
        <v>0</v>
      </c>
      <c r="K1418" s="27">
        <f t="shared" si="2146"/>
        <v>0</v>
      </c>
      <c r="L1418" s="27">
        <f t="shared" si="2146"/>
        <v>0</v>
      </c>
      <c r="M1418" s="27">
        <f t="shared" si="2146"/>
        <v>0</v>
      </c>
      <c r="N1418" s="27">
        <f t="shared" si="2146"/>
        <v>345.21369399999998</v>
      </c>
      <c r="O1418" s="27">
        <f t="shared" si="2146"/>
        <v>0</v>
      </c>
      <c r="P1418" s="27">
        <f t="shared" si="2146"/>
        <v>0</v>
      </c>
      <c r="Q1418" s="27">
        <f t="shared" si="2146"/>
        <v>0</v>
      </c>
      <c r="R1418" s="27">
        <f t="shared" si="2146"/>
        <v>0</v>
      </c>
      <c r="S1418" s="27">
        <f t="shared" si="2146"/>
        <v>0</v>
      </c>
      <c r="T1418" s="27">
        <f t="shared" si="2146"/>
        <v>0</v>
      </c>
      <c r="U1418" s="27">
        <f t="shared" si="2146"/>
        <v>0</v>
      </c>
      <c r="V1418" s="27">
        <f t="shared" si="2146"/>
        <v>39.040511999999993</v>
      </c>
      <c r="W1418" s="27">
        <f t="shared" si="2146"/>
        <v>0</v>
      </c>
      <c r="X1418" s="27">
        <f t="shared" si="2146"/>
        <v>0</v>
      </c>
      <c r="Y1418" s="27">
        <f t="shared" si="2146"/>
        <v>0</v>
      </c>
      <c r="Z1418" s="27">
        <f t="shared" si="2146"/>
        <v>0</v>
      </c>
      <c r="AA1418" s="27">
        <f t="shared" si="2146"/>
        <v>0</v>
      </c>
      <c r="AB1418" s="27">
        <f t="shared" si="2146"/>
        <v>0</v>
      </c>
      <c r="AC1418" s="56"/>
    </row>
    <row r="1419" spans="1:29" s="14" customFormat="1">
      <c r="A1419" s="105" t="s">
        <v>564</v>
      </c>
      <c r="B1419" s="50">
        <f>1578296.98614443/2</f>
        <v>789148.493072215</v>
      </c>
      <c r="C1419" s="134">
        <f>ROUND(B1419/12,2)</f>
        <v>65762.37</v>
      </c>
      <c r="D1419" s="35">
        <v>1.6299999999999999E-2</v>
      </c>
      <c r="E1419" s="35">
        <v>0.14269999999999999</v>
      </c>
      <c r="F1419" s="35">
        <v>5.8900000000000001E-2</v>
      </c>
      <c r="G1419" s="35">
        <v>7.6200000000000004E-2</v>
      </c>
      <c r="H1419" s="35">
        <v>3.9600000000000003E-2</v>
      </c>
      <c r="I1419" s="35">
        <v>0.12470000000000001</v>
      </c>
      <c r="J1419" s="35">
        <v>2.0400000000000001E-2</v>
      </c>
      <c r="K1419" s="35">
        <v>3.1199999999999999E-2</v>
      </c>
      <c r="L1419" s="35">
        <v>1.6199999999999999E-2</v>
      </c>
      <c r="M1419" s="35">
        <v>2.53E-2</v>
      </c>
      <c r="N1419" s="35">
        <v>0.14849999999999999</v>
      </c>
      <c r="O1419" s="35">
        <v>2.2599999999999999E-2</v>
      </c>
      <c r="P1419" s="35">
        <v>0</v>
      </c>
      <c r="Q1419" s="35">
        <v>3.78E-2</v>
      </c>
      <c r="R1419" s="35">
        <v>1.8100000000000002E-2</v>
      </c>
      <c r="S1419" s="35">
        <v>4.1000000000000003E-3</v>
      </c>
      <c r="T1419" s="35">
        <v>5.04E-2</v>
      </c>
      <c r="U1419" s="35">
        <v>1.7500000000000002E-2</v>
      </c>
      <c r="V1419" s="35">
        <v>3.6200000000000003E-2</v>
      </c>
      <c r="W1419" s="35">
        <v>4.8500000000000001E-2</v>
      </c>
      <c r="X1419" s="35">
        <v>6.1600000000000002E-2</v>
      </c>
      <c r="Y1419" s="35">
        <v>2.5000000000000001E-3</v>
      </c>
      <c r="Z1419" s="4">
        <v>0</v>
      </c>
      <c r="AA1419" s="4">
        <v>6.9999999999999999E-4</v>
      </c>
      <c r="AB1419" s="4">
        <v>0</v>
      </c>
      <c r="AC1419" s="56"/>
    </row>
    <row r="1420" spans="1:29" s="14" customFormat="1">
      <c r="A1420" s="72"/>
      <c r="C1420" s="134"/>
      <c r="D1420" s="27">
        <f t="shared" ref="D1420" si="2147">$C1419*D1419</f>
        <v>1071.9266309999998</v>
      </c>
      <c r="E1420" s="27">
        <f t="shared" ref="E1420" si="2148">$C1419*E1419</f>
        <v>9384.2901989999991</v>
      </c>
      <c r="F1420" s="27">
        <f t="shared" ref="F1420:AB1420" si="2149">$C1419*F1419</f>
        <v>3873.403593</v>
      </c>
      <c r="G1420" s="27">
        <f t="shared" si="2149"/>
        <v>5011.0925939999997</v>
      </c>
      <c r="H1420" s="27">
        <f t="shared" si="2149"/>
        <v>2604.189852</v>
      </c>
      <c r="I1420" s="27">
        <f t="shared" si="2149"/>
        <v>8200.5675389999997</v>
      </c>
      <c r="J1420" s="27">
        <f t="shared" si="2149"/>
        <v>1341.5523479999999</v>
      </c>
      <c r="K1420" s="27">
        <f t="shared" si="2149"/>
        <v>2051.7859439999997</v>
      </c>
      <c r="L1420" s="27">
        <f t="shared" si="2149"/>
        <v>1065.3503939999998</v>
      </c>
      <c r="M1420" s="27">
        <f t="shared" si="2149"/>
        <v>1663.7879609999998</v>
      </c>
      <c r="N1420" s="27">
        <f t="shared" si="2149"/>
        <v>9765.7119449999991</v>
      </c>
      <c r="O1420" s="27">
        <f t="shared" si="2149"/>
        <v>1486.2295619999998</v>
      </c>
      <c r="P1420" s="27">
        <f t="shared" si="2149"/>
        <v>0</v>
      </c>
      <c r="Q1420" s="27">
        <f t="shared" si="2149"/>
        <v>2485.8175859999997</v>
      </c>
      <c r="R1420" s="27">
        <f t="shared" si="2149"/>
        <v>1190.2988970000001</v>
      </c>
      <c r="S1420" s="27">
        <f t="shared" si="2149"/>
        <v>269.62571700000001</v>
      </c>
      <c r="T1420" s="27">
        <f t="shared" si="2149"/>
        <v>3314.423448</v>
      </c>
      <c r="U1420" s="27">
        <f t="shared" si="2149"/>
        <v>1150.8414749999999</v>
      </c>
      <c r="V1420" s="27">
        <f t="shared" si="2149"/>
        <v>2380.5977940000002</v>
      </c>
      <c r="W1420" s="27">
        <f t="shared" si="2149"/>
        <v>3189.4749449999999</v>
      </c>
      <c r="X1420" s="27">
        <f t="shared" si="2149"/>
        <v>4050.961992</v>
      </c>
      <c r="Y1420" s="27">
        <f t="shared" si="2149"/>
        <v>164.405925</v>
      </c>
      <c r="Z1420" s="27">
        <f t="shared" si="2149"/>
        <v>0</v>
      </c>
      <c r="AA1420" s="27">
        <f t="shared" si="2149"/>
        <v>46.033658999999993</v>
      </c>
      <c r="AB1420" s="27">
        <f t="shared" si="2149"/>
        <v>0</v>
      </c>
      <c r="AC1420" s="56"/>
    </row>
    <row r="1421" spans="1:29" s="14" customFormat="1">
      <c r="A1421" s="105" t="s">
        <v>569</v>
      </c>
      <c r="B1421" s="50">
        <f>1578296.98614443/2</f>
        <v>789148.493072215</v>
      </c>
      <c r="C1421" s="134">
        <f>ROUND(B1421/12,2)</f>
        <v>65762.37</v>
      </c>
      <c r="D1421" s="106"/>
      <c r="E1421" s="106"/>
      <c r="F1421" s="106">
        <v>0.159</v>
      </c>
      <c r="G1421" s="106"/>
      <c r="H1421" s="106">
        <v>8.5099999999999995E-2</v>
      </c>
      <c r="I1421" s="106"/>
      <c r="J1421" s="106"/>
      <c r="K1421" s="106"/>
      <c r="L1421" s="106"/>
      <c r="M1421" s="106">
        <v>0</v>
      </c>
      <c r="N1421" s="106">
        <v>0.67910000000000004</v>
      </c>
      <c r="O1421" s="106"/>
      <c r="P1421" s="106"/>
      <c r="Q1421" s="106"/>
      <c r="R1421" s="106"/>
      <c r="S1421" s="106"/>
      <c r="T1421" s="106"/>
      <c r="U1421" s="106"/>
      <c r="V1421" s="106">
        <v>7.6799999999999993E-2</v>
      </c>
      <c r="W1421" s="106"/>
      <c r="X1421" s="106"/>
      <c r="Y1421" s="106"/>
      <c r="Z1421" s="107"/>
      <c r="AA1421" s="107"/>
      <c r="AB1421" s="107"/>
      <c r="AC1421" s="56"/>
    </row>
    <row r="1422" spans="1:29" s="14" customFormat="1">
      <c r="A1422" s="72"/>
      <c r="C1422" s="134"/>
      <c r="D1422" s="27">
        <f t="shared" ref="D1422" si="2150">$C1421*D1421</f>
        <v>0</v>
      </c>
      <c r="E1422" s="27">
        <f t="shared" ref="E1422" si="2151">$C1421*E1421</f>
        <v>0</v>
      </c>
      <c r="F1422" s="27">
        <f t="shared" ref="F1422:AB1422" si="2152">$C1421*F1421</f>
        <v>10456.216829999999</v>
      </c>
      <c r="G1422" s="27">
        <f t="shared" si="2152"/>
        <v>0</v>
      </c>
      <c r="H1422" s="27">
        <f t="shared" si="2152"/>
        <v>5596.3776869999992</v>
      </c>
      <c r="I1422" s="27">
        <f t="shared" si="2152"/>
        <v>0</v>
      </c>
      <c r="J1422" s="27">
        <f t="shared" si="2152"/>
        <v>0</v>
      </c>
      <c r="K1422" s="27">
        <f t="shared" si="2152"/>
        <v>0</v>
      </c>
      <c r="L1422" s="27">
        <f t="shared" si="2152"/>
        <v>0</v>
      </c>
      <c r="M1422" s="27">
        <f t="shared" si="2152"/>
        <v>0</v>
      </c>
      <c r="N1422" s="27">
        <f t="shared" si="2152"/>
        <v>44659.225466999997</v>
      </c>
      <c r="O1422" s="27">
        <f t="shared" si="2152"/>
        <v>0</v>
      </c>
      <c r="P1422" s="27">
        <f t="shared" si="2152"/>
        <v>0</v>
      </c>
      <c r="Q1422" s="27">
        <f t="shared" si="2152"/>
        <v>0</v>
      </c>
      <c r="R1422" s="27">
        <f t="shared" si="2152"/>
        <v>0</v>
      </c>
      <c r="S1422" s="27">
        <f t="shared" si="2152"/>
        <v>0</v>
      </c>
      <c r="T1422" s="27">
        <f t="shared" si="2152"/>
        <v>0</v>
      </c>
      <c r="U1422" s="27">
        <f t="shared" si="2152"/>
        <v>0</v>
      </c>
      <c r="V1422" s="27">
        <f t="shared" si="2152"/>
        <v>5050.5500159999992</v>
      </c>
      <c r="W1422" s="27">
        <f t="shared" si="2152"/>
        <v>0</v>
      </c>
      <c r="X1422" s="27">
        <f t="shared" si="2152"/>
        <v>0</v>
      </c>
      <c r="Y1422" s="27">
        <f t="shared" si="2152"/>
        <v>0</v>
      </c>
      <c r="Z1422" s="27">
        <f t="shared" si="2152"/>
        <v>0</v>
      </c>
      <c r="AA1422" s="27">
        <f t="shared" si="2152"/>
        <v>0</v>
      </c>
      <c r="AB1422" s="27">
        <f t="shared" si="2152"/>
        <v>0</v>
      </c>
      <c r="AC1422" s="56"/>
    </row>
    <row r="1423" spans="1:29" s="14" customFormat="1">
      <c r="A1423" s="105" t="s">
        <v>565</v>
      </c>
      <c r="B1423" s="50">
        <v>51202.02251732524</v>
      </c>
      <c r="C1423" s="134">
        <f>ROUND(B1423/12,2)</f>
        <v>4266.84</v>
      </c>
      <c r="D1423" s="106"/>
      <c r="E1423" s="106">
        <v>0.12909999999999999</v>
      </c>
      <c r="F1423" s="106">
        <v>0.19040000000000001</v>
      </c>
      <c r="G1423" s="106">
        <v>1.24E-2</v>
      </c>
      <c r="H1423" s="106"/>
      <c r="I1423" s="106">
        <v>3.5000000000000001E-3</v>
      </c>
      <c r="J1423" s="106">
        <v>1.4500000000000001E-2</v>
      </c>
      <c r="K1423" s="106">
        <v>2.3E-2</v>
      </c>
      <c r="L1423" s="106">
        <v>1.11E-2</v>
      </c>
      <c r="M1423" s="106"/>
      <c r="N1423" s="106">
        <v>0.44850000000000001</v>
      </c>
      <c r="O1423" s="106">
        <v>7.7999999999999996E-3</v>
      </c>
      <c r="P1423" s="106"/>
      <c r="Q1423" s="106"/>
      <c r="R1423" s="106"/>
      <c r="S1423" s="106"/>
      <c r="T1423" s="106"/>
      <c r="U1423" s="106"/>
      <c r="V1423" s="106">
        <v>0.1585</v>
      </c>
      <c r="W1423" s="106">
        <v>1.1999999999999999E-3</v>
      </c>
      <c r="X1423" s="106"/>
      <c r="Y1423" s="106"/>
      <c r="Z1423" s="107"/>
      <c r="AA1423" s="107"/>
      <c r="AB1423" s="107"/>
      <c r="AC1423" s="56"/>
    </row>
    <row r="1424" spans="1:29" s="14" customFormat="1">
      <c r="A1424" s="72"/>
      <c r="C1424" s="134"/>
      <c r="D1424" s="27">
        <f t="shared" ref="D1424" si="2153">$C1423*D1423</f>
        <v>0</v>
      </c>
      <c r="E1424" s="27">
        <f t="shared" ref="E1424" si="2154">$C1423*E1423</f>
        <v>550.84904399999994</v>
      </c>
      <c r="F1424" s="27">
        <f t="shared" ref="F1424:AB1424" si="2155">$C1423*F1423</f>
        <v>812.40633600000012</v>
      </c>
      <c r="G1424" s="27">
        <f t="shared" si="2155"/>
        <v>52.908816000000002</v>
      </c>
      <c r="H1424" s="27">
        <f t="shared" si="2155"/>
        <v>0</v>
      </c>
      <c r="I1424" s="27">
        <f t="shared" si="2155"/>
        <v>14.933940000000002</v>
      </c>
      <c r="J1424" s="27">
        <f t="shared" si="2155"/>
        <v>61.869180000000007</v>
      </c>
      <c r="K1424" s="27">
        <f t="shared" si="2155"/>
        <v>98.137320000000003</v>
      </c>
      <c r="L1424" s="27">
        <f t="shared" si="2155"/>
        <v>47.361924000000002</v>
      </c>
      <c r="M1424" s="27">
        <f t="shared" si="2155"/>
        <v>0</v>
      </c>
      <c r="N1424" s="27">
        <f t="shared" si="2155"/>
        <v>1913.6777400000001</v>
      </c>
      <c r="O1424" s="27">
        <f t="shared" si="2155"/>
        <v>33.281351999999998</v>
      </c>
      <c r="P1424" s="27">
        <f t="shared" si="2155"/>
        <v>0</v>
      </c>
      <c r="Q1424" s="27">
        <f t="shared" si="2155"/>
        <v>0</v>
      </c>
      <c r="R1424" s="27">
        <f t="shared" si="2155"/>
        <v>0</v>
      </c>
      <c r="S1424" s="27">
        <f t="shared" si="2155"/>
        <v>0</v>
      </c>
      <c r="T1424" s="27">
        <f t="shared" si="2155"/>
        <v>0</v>
      </c>
      <c r="U1424" s="27">
        <f t="shared" si="2155"/>
        <v>0</v>
      </c>
      <c r="V1424" s="27">
        <f t="shared" si="2155"/>
        <v>676.29414000000008</v>
      </c>
      <c r="W1424" s="27">
        <f t="shared" si="2155"/>
        <v>5.1202079999999999</v>
      </c>
      <c r="X1424" s="27">
        <f t="shared" si="2155"/>
        <v>0</v>
      </c>
      <c r="Y1424" s="27">
        <f t="shared" si="2155"/>
        <v>0</v>
      </c>
      <c r="Z1424" s="27">
        <f t="shared" si="2155"/>
        <v>0</v>
      </c>
      <c r="AA1424" s="27">
        <f t="shared" si="2155"/>
        <v>0</v>
      </c>
      <c r="AB1424" s="27">
        <f t="shared" si="2155"/>
        <v>0</v>
      </c>
      <c r="AC1424" s="56"/>
    </row>
    <row r="1425" spans="1:29" s="14" customFormat="1">
      <c r="A1425" s="105" t="s">
        <v>571</v>
      </c>
      <c r="B1425" s="50">
        <f>201031.092514127/2</f>
        <v>100515.5462570635</v>
      </c>
      <c r="C1425" s="134">
        <f>ROUND(B1425/12,2)</f>
        <v>8376.2999999999993</v>
      </c>
      <c r="D1425" s="35">
        <v>1.6299999999999999E-2</v>
      </c>
      <c r="E1425" s="35">
        <v>0.14269999999999999</v>
      </c>
      <c r="F1425" s="35">
        <v>5.8900000000000001E-2</v>
      </c>
      <c r="G1425" s="35">
        <v>7.6200000000000004E-2</v>
      </c>
      <c r="H1425" s="35">
        <v>3.9600000000000003E-2</v>
      </c>
      <c r="I1425" s="35">
        <v>0.12470000000000001</v>
      </c>
      <c r="J1425" s="35">
        <v>2.0400000000000001E-2</v>
      </c>
      <c r="K1425" s="35">
        <v>3.1199999999999999E-2</v>
      </c>
      <c r="L1425" s="35">
        <v>1.6199999999999999E-2</v>
      </c>
      <c r="M1425" s="35">
        <v>2.53E-2</v>
      </c>
      <c r="N1425" s="35">
        <v>0.14849999999999999</v>
      </c>
      <c r="O1425" s="35">
        <v>2.2599999999999999E-2</v>
      </c>
      <c r="P1425" s="35">
        <v>0</v>
      </c>
      <c r="Q1425" s="35">
        <v>3.78E-2</v>
      </c>
      <c r="R1425" s="35">
        <v>1.8100000000000002E-2</v>
      </c>
      <c r="S1425" s="35">
        <v>4.1000000000000003E-3</v>
      </c>
      <c r="T1425" s="35">
        <v>5.04E-2</v>
      </c>
      <c r="U1425" s="35">
        <v>1.7500000000000002E-2</v>
      </c>
      <c r="V1425" s="35">
        <v>3.6200000000000003E-2</v>
      </c>
      <c r="W1425" s="35">
        <v>4.8500000000000001E-2</v>
      </c>
      <c r="X1425" s="35">
        <v>6.1600000000000002E-2</v>
      </c>
      <c r="Y1425" s="35">
        <v>2.5000000000000001E-3</v>
      </c>
      <c r="Z1425" s="4">
        <v>0</v>
      </c>
      <c r="AA1425" s="4">
        <v>6.9999999999999999E-4</v>
      </c>
      <c r="AB1425" s="4">
        <v>0</v>
      </c>
      <c r="AC1425" s="56"/>
    </row>
    <row r="1426" spans="1:29" s="14" customFormat="1">
      <c r="A1426" s="72"/>
      <c r="C1426" s="134"/>
      <c r="D1426" s="27">
        <f t="shared" ref="D1426" si="2156">$C1425*D1425</f>
        <v>136.53368999999998</v>
      </c>
      <c r="E1426" s="27">
        <f t="shared" ref="E1426" si="2157">$C1425*E1425</f>
        <v>1195.2980099999997</v>
      </c>
      <c r="F1426" s="27">
        <f t="shared" ref="F1426:AB1426" si="2158">$C1425*F1425</f>
        <v>493.36406999999997</v>
      </c>
      <c r="G1426" s="27">
        <f t="shared" si="2158"/>
        <v>638.27405999999996</v>
      </c>
      <c r="H1426" s="27">
        <f t="shared" si="2158"/>
        <v>331.70148</v>
      </c>
      <c r="I1426" s="27">
        <f t="shared" si="2158"/>
        <v>1044.5246099999999</v>
      </c>
      <c r="J1426" s="27">
        <f t="shared" si="2158"/>
        <v>170.87652</v>
      </c>
      <c r="K1426" s="27">
        <f t="shared" si="2158"/>
        <v>261.34055999999998</v>
      </c>
      <c r="L1426" s="27">
        <f t="shared" si="2158"/>
        <v>135.69605999999999</v>
      </c>
      <c r="M1426" s="27">
        <f t="shared" si="2158"/>
        <v>211.92038999999997</v>
      </c>
      <c r="N1426" s="27">
        <f t="shared" si="2158"/>
        <v>1243.8805499999999</v>
      </c>
      <c r="O1426" s="27">
        <f t="shared" si="2158"/>
        <v>189.30437999999998</v>
      </c>
      <c r="P1426" s="27">
        <f t="shared" si="2158"/>
        <v>0</v>
      </c>
      <c r="Q1426" s="27">
        <f t="shared" si="2158"/>
        <v>316.62413999999995</v>
      </c>
      <c r="R1426" s="27">
        <f t="shared" si="2158"/>
        <v>151.61103</v>
      </c>
      <c r="S1426" s="27">
        <f t="shared" si="2158"/>
        <v>34.342829999999999</v>
      </c>
      <c r="T1426" s="27">
        <f t="shared" si="2158"/>
        <v>422.16551999999996</v>
      </c>
      <c r="U1426" s="27">
        <f t="shared" si="2158"/>
        <v>146.58525</v>
      </c>
      <c r="V1426" s="27">
        <f t="shared" si="2158"/>
        <v>303.22206</v>
      </c>
      <c r="W1426" s="27">
        <f t="shared" si="2158"/>
        <v>406.25054999999998</v>
      </c>
      <c r="X1426" s="27">
        <f t="shared" si="2158"/>
        <v>515.98007999999993</v>
      </c>
      <c r="Y1426" s="27">
        <f t="shared" si="2158"/>
        <v>20.940749999999998</v>
      </c>
      <c r="Z1426" s="27">
        <f t="shared" si="2158"/>
        <v>0</v>
      </c>
      <c r="AA1426" s="27">
        <f t="shared" si="2158"/>
        <v>5.8634099999999991</v>
      </c>
      <c r="AB1426" s="27">
        <f t="shared" si="2158"/>
        <v>0</v>
      </c>
      <c r="AC1426" s="56"/>
    </row>
    <row r="1427" spans="1:29" s="14" customFormat="1">
      <c r="A1427" s="148" t="s">
        <v>570</v>
      </c>
      <c r="B1427" s="50">
        <f>201031.092514127/2</f>
        <v>100515.5462570635</v>
      </c>
      <c r="C1427" s="134">
        <f>ROUND(B1427/12,2)</f>
        <v>8376.2999999999993</v>
      </c>
      <c r="D1427" s="106"/>
      <c r="E1427" s="106"/>
      <c r="F1427" s="106">
        <v>0.13020000000000001</v>
      </c>
      <c r="G1427" s="106"/>
      <c r="H1427" s="106">
        <v>6.7400000000000002E-2</v>
      </c>
      <c r="I1427" s="106"/>
      <c r="J1427" s="106"/>
      <c r="K1427" s="106"/>
      <c r="L1427" s="106"/>
      <c r="M1427" s="106"/>
      <c r="N1427" s="106">
        <v>0.70189999999999997</v>
      </c>
      <c r="O1427" s="106"/>
      <c r="P1427" s="106"/>
      <c r="Q1427" s="106"/>
      <c r="R1427" s="106"/>
      <c r="S1427" s="106"/>
      <c r="T1427" s="106"/>
      <c r="U1427" s="106"/>
      <c r="V1427" s="106">
        <v>0.10050000000000001</v>
      </c>
      <c r="W1427" s="106"/>
      <c r="X1427" s="106"/>
      <c r="Y1427" s="106"/>
      <c r="Z1427" s="107"/>
      <c r="AA1427" s="107"/>
      <c r="AB1427" s="107"/>
      <c r="AC1427" s="56"/>
    </row>
    <row r="1428" spans="1:29" s="14" customFormat="1">
      <c r="A1428" s="126"/>
      <c r="C1428" s="134"/>
      <c r="D1428" s="27">
        <f t="shared" ref="D1428" si="2159">$C1427*D1427</f>
        <v>0</v>
      </c>
      <c r="E1428" s="27">
        <f t="shared" ref="E1428" si="2160">$C1427*E1427</f>
        <v>0</v>
      </c>
      <c r="F1428" s="27">
        <f t="shared" ref="F1428:AB1428" si="2161">$C1427*F1427</f>
        <v>1090.5942600000001</v>
      </c>
      <c r="G1428" s="27">
        <f t="shared" si="2161"/>
        <v>0</v>
      </c>
      <c r="H1428" s="27">
        <f t="shared" si="2161"/>
        <v>564.56261999999992</v>
      </c>
      <c r="I1428" s="27">
        <f t="shared" si="2161"/>
        <v>0</v>
      </c>
      <c r="J1428" s="27">
        <f t="shared" si="2161"/>
        <v>0</v>
      </c>
      <c r="K1428" s="27">
        <f t="shared" si="2161"/>
        <v>0</v>
      </c>
      <c r="L1428" s="27">
        <f t="shared" si="2161"/>
        <v>0</v>
      </c>
      <c r="M1428" s="27">
        <f t="shared" si="2161"/>
        <v>0</v>
      </c>
      <c r="N1428" s="27">
        <f t="shared" si="2161"/>
        <v>5879.3249699999997</v>
      </c>
      <c r="O1428" s="27">
        <f t="shared" si="2161"/>
        <v>0</v>
      </c>
      <c r="P1428" s="27">
        <f t="shared" si="2161"/>
        <v>0</v>
      </c>
      <c r="Q1428" s="27">
        <f t="shared" si="2161"/>
        <v>0</v>
      </c>
      <c r="R1428" s="27">
        <f t="shared" si="2161"/>
        <v>0</v>
      </c>
      <c r="S1428" s="27">
        <f t="shared" si="2161"/>
        <v>0</v>
      </c>
      <c r="T1428" s="27">
        <f t="shared" si="2161"/>
        <v>0</v>
      </c>
      <c r="U1428" s="27">
        <f t="shared" si="2161"/>
        <v>0</v>
      </c>
      <c r="V1428" s="27">
        <f t="shared" si="2161"/>
        <v>841.81814999999995</v>
      </c>
      <c r="W1428" s="27">
        <f t="shared" si="2161"/>
        <v>0</v>
      </c>
      <c r="X1428" s="27">
        <f t="shared" si="2161"/>
        <v>0</v>
      </c>
      <c r="Y1428" s="27">
        <f t="shared" si="2161"/>
        <v>0</v>
      </c>
      <c r="Z1428" s="27">
        <f t="shared" si="2161"/>
        <v>0</v>
      </c>
      <c r="AA1428" s="27">
        <f t="shared" si="2161"/>
        <v>0</v>
      </c>
      <c r="AB1428" s="27">
        <f t="shared" si="2161"/>
        <v>0</v>
      </c>
      <c r="AC1428" s="56"/>
    </row>
    <row r="1429" spans="1:29" s="14" customFormat="1">
      <c r="A1429" s="105" t="s">
        <v>566</v>
      </c>
      <c r="B1429" s="50">
        <v>1165.2686733987957</v>
      </c>
      <c r="C1429" s="134">
        <f>ROUND(B1429/12,2)</f>
        <v>97.11</v>
      </c>
      <c r="D1429" s="106"/>
      <c r="E1429" s="106"/>
      <c r="F1429" s="106">
        <v>0.37680000000000002</v>
      </c>
      <c r="G1429" s="106"/>
      <c r="H1429" s="106">
        <v>0.1145</v>
      </c>
      <c r="I1429" s="106"/>
      <c r="J1429" s="106"/>
      <c r="K1429" s="106"/>
      <c r="L1429" s="106">
        <v>1.8E-3</v>
      </c>
      <c r="M1429" s="106"/>
      <c r="N1429" s="106">
        <v>0.34460000000000002</v>
      </c>
      <c r="O1429" s="106"/>
      <c r="P1429" s="106"/>
      <c r="Q1429" s="106"/>
      <c r="R1429" s="106">
        <v>2.01E-2</v>
      </c>
      <c r="S1429" s="106"/>
      <c r="T1429" s="106"/>
      <c r="U1429" s="106">
        <v>5.3E-3</v>
      </c>
      <c r="V1429" s="106">
        <v>0.13689999999999999</v>
      </c>
      <c r="W1429" s="106"/>
      <c r="X1429" s="106"/>
      <c r="Y1429" s="106"/>
      <c r="Z1429" s="107"/>
      <c r="AA1429" s="107"/>
      <c r="AB1429" s="107"/>
      <c r="AC1429" s="56"/>
    </row>
    <row r="1430" spans="1:29" s="14" customFormat="1">
      <c r="A1430" s="72"/>
      <c r="C1430" s="134"/>
      <c r="D1430" s="27">
        <f t="shared" ref="D1430" si="2162">$C1429*D1429</f>
        <v>0</v>
      </c>
      <c r="E1430" s="27">
        <f t="shared" ref="E1430" si="2163">$C1429*E1429</f>
        <v>0</v>
      </c>
      <c r="F1430" s="27">
        <f t="shared" ref="F1430:AB1430" si="2164">$C1429*F1429</f>
        <v>36.591048000000001</v>
      </c>
      <c r="G1430" s="27">
        <f t="shared" si="2164"/>
        <v>0</v>
      </c>
      <c r="H1430" s="27">
        <f t="shared" si="2164"/>
        <v>11.119095</v>
      </c>
      <c r="I1430" s="27">
        <f t="shared" si="2164"/>
        <v>0</v>
      </c>
      <c r="J1430" s="27">
        <f t="shared" si="2164"/>
        <v>0</v>
      </c>
      <c r="K1430" s="27">
        <f t="shared" si="2164"/>
        <v>0</v>
      </c>
      <c r="L1430" s="27">
        <f t="shared" si="2164"/>
        <v>0.17479799999999998</v>
      </c>
      <c r="M1430" s="27">
        <f t="shared" si="2164"/>
        <v>0</v>
      </c>
      <c r="N1430" s="27">
        <f t="shared" si="2164"/>
        <v>33.464106000000001</v>
      </c>
      <c r="O1430" s="27">
        <f t="shared" si="2164"/>
        <v>0</v>
      </c>
      <c r="P1430" s="27">
        <f t="shared" si="2164"/>
        <v>0</v>
      </c>
      <c r="Q1430" s="27">
        <f t="shared" si="2164"/>
        <v>0</v>
      </c>
      <c r="R1430" s="27">
        <f t="shared" si="2164"/>
        <v>1.951911</v>
      </c>
      <c r="S1430" s="27">
        <f t="shared" si="2164"/>
        <v>0</v>
      </c>
      <c r="T1430" s="27">
        <f t="shared" si="2164"/>
        <v>0</v>
      </c>
      <c r="U1430" s="27">
        <f t="shared" si="2164"/>
        <v>0.514683</v>
      </c>
      <c r="V1430" s="27">
        <f t="shared" si="2164"/>
        <v>13.294359</v>
      </c>
      <c r="W1430" s="27">
        <f t="shared" si="2164"/>
        <v>0</v>
      </c>
      <c r="X1430" s="27">
        <f t="shared" si="2164"/>
        <v>0</v>
      </c>
      <c r="Y1430" s="27">
        <f t="shared" si="2164"/>
        <v>0</v>
      </c>
      <c r="Z1430" s="27">
        <f t="shared" si="2164"/>
        <v>0</v>
      </c>
      <c r="AA1430" s="27">
        <f t="shared" si="2164"/>
        <v>0</v>
      </c>
      <c r="AB1430" s="27">
        <f t="shared" si="2164"/>
        <v>0</v>
      </c>
      <c r="AC1430" s="56"/>
    </row>
    <row r="1431" spans="1:29">
      <c r="A1431" s="45" t="s">
        <v>50</v>
      </c>
      <c r="B1431" s="30">
        <f>SUM(B1405:B1430)</f>
        <v>2688685.7359060263</v>
      </c>
      <c r="C1431" s="46">
        <f>SUM(C1405:C1430)</f>
        <v>224057.16999999995</v>
      </c>
      <c r="D1431" s="46">
        <f>D1406+D1408+D1410+D1412+D1414+D1416+D1418+D1420+D1422+D1424+D1426+D1428+D1430</f>
        <v>1477.2327669999997</v>
      </c>
      <c r="E1431" s="46">
        <f t="shared" ref="E1431:AB1431" si="2165">E1406+E1408+E1410+E1412+E1414+E1416+E1418+E1420+E1422+E1424+E1426+E1428+E1430</f>
        <v>10788.822015</v>
      </c>
      <c r="F1431" s="46">
        <f t="shared" si="2165"/>
        <v>59218.580147000008</v>
      </c>
      <c r="G1431" s="46">
        <f t="shared" si="2165"/>
        <v>5519.8572419999991</v>
      </c>
      <c r="H1431" s="46">
        <f t="shared" si="2165"/>
        <v>13532.709207999998</v>
      </c>
      <c r="I1431" s="46">
        <f t="shared" si="2165"/>
        <v>8961.5017709999993</v>
      </c>
      <c r="J1431" s="46">
        <f t="shared" si="2165"/>
        <v>1525.4616719999999</v>
      </c>
      <c r="K1431" s="46">
        <f t="shared" si="2165"/>
        <v>2336.5728959999997</v>
      </c>
      <c r="L1431" s="46">
        <f t="shared" si="2165"/>
        <v>1209.801348</v>
      </c>
      <c r="M1431" s="46">
        <f t="shared" si="2165"/>
        <v>2261.6116049999996</v>
      </c>
      <c r="N1431" s="46">
        <f t="shared" si="2165"/>
        <v>72528.94894599999</v>
      </c>
      <c r="O1431" s="46">
        <f t="shared" si="2165"/>
        <v>1654.7122499999998</v>
      </c>
      <c r="P1431" s="46">
        <f t="shared" si="2165"/>
        <v>0</v>
      </c>
      <c r="Q1431" s="46">
        <f t="shared" si="2165"/>
        <v>3478.0526159999995</v>
      </c>
      <c r="R1431" s="46">
        <f t="shared" si="2165"/>
        <v>2847.9557340000001</v>
      </c>
      <c r="S1431" s="46">
        <f t="shared" si="2165"/>
        <v>365.18270100000001</v>
      </c>
      <c r="T1431" s="46">
        <f t="shared" si="2165"/>
        <v>3615.9343920000001</v>
      </c>
      <c r="U1431" s="46">
        <f t="shared" si="2165"/>
        <v>1256.0474580000002</v>
      </c>
      <c r="V1431" s="46">
        <f t="shared" si="2165"/>
        <v>22566.447075</v>
      </c>
      <c r="W1431" s="46">
        <f t="shared" si="2165"/>
        <v>4262.6796530000001</v>
      </c>
      <c r="X1431" s="46">
        <f t="shared" si="2165"/>
        <v>4419.4753680000003</v>
      </c>
      <c r="Y1431" s="46">
        <f t="shared" si="2165"/>
        <v>179.36182500000001</v>
      </c>
      <c r="Z1431" s="46">
        <f t="shared" si="2165"/>
        <v>0</v>
      </c>
      <c r="AA1431" s="46">
        <f t="shared" si="2165"/>
        <v>50.221310999999993</v>
      </c>
      <c r="AB1431" s="46">
        <f t="shared" si="2165"/>
        <v>0</v>
      </c>
      <c r="AC1431" s="56"/>
    </row>
    <row r="1432" spans="1:29">
      <c r="A1432" s="150"/>
      <c r="B1432" s="175"/>
      <c r="C1432" s="143"/>
      <c r="D1432" s="143"/>
      <c r="E1432" s="143"/>
      <c r="F1432" s="143"/>
      <c r="G1432" s="143"/>
      <c r="H1432" s="143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56"/>
    </row>
    <row r="1433" spans="1:29">
      <c r="A1433" s="150"/>
      <c r="B1433" s="175"/>
      <c r="C1433" s="143"/>
      <c r="D1433" s="143"/>
      <c r="E1433" s="143"/>
      <c r="F1433" s="143"/>
      <c r="G1433" s="143"/>
      <c r="H1433" s="143"/>
      <c r="I1433" s="143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56"/>
    </row>
    <row r="1434" spans="1:29">
      <c r="A1434" s="13"/>
      <c r="B1434" s="6"/>
      <c r="C1434" s="143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56"/>
    </row>
    <row r="1435" spans="1:29" ht="13.5" thickBot="1">
      <c r="A1435" s="144" t="s">
        <v>669</v>
      </c>
      <c r="B1435" s="145"/>
      <c r="C1435" s="171"/>
      <c r="D1435" s="145"/>
      <c r="E1435" s="145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56"/>
    </row>
    <row r="1436" spans="1:29" ht="13.5" thickBot="1">
      <c r="A1436" s="93" t="s">
        <v>1</v>
      </c>
      <c r="B1436" s="94" t="s">
        <v>2</v>
      </c>
      <c r="C1436" s="129" t="s">
        <v>3</v>
      </c>
      <c r="D1436" s="219" t="s">
        <v>4</v>
      </c>
      <c r="E1436" s="220"/>
      <c r="F1436" s="220"/>
      <c r="G1436" s="220"/>
      <c r="H1436" s="220"/>
      <c r="I1436" s="220"/>
      <c r="J1436" s="220"/>
      <c r="K1436" s="220"/>
      <c r="L1436" s="220"/>
      <c r="M1436" s="220"/>
      <c r="N1436" s="220"/>
      <c r="O1436" s="220"/>
      <c r="P1436" s="220"/>
      <c r="Q1436" s="220"/>
      <c r="R1436" s="220"/>
      <c r="S1436" s="220"/>
      <c r="T1436" s="220"/>
      <c r="U1436" s="220"/>
      <c r="V1436" s="220"/>
      <c r="W1436" s="220"/>
      <c r="X1436" s="220"/>
      <c r="Y1436" s="220"/>
      <c r="Z1436" s="103"/>
      <c r="AA1436" s="103"/>
      <c r="AB1436" s="103"/>
      <c r="AC1436" s="56"/>
    </row>
    <row r="1437" spans="1:29">
      <c r="A1437" s="95" t="s">
        <v>5</v>
      </c>
      <c r="B1437" s="96" t="s">
        <v>6</v>
      </c>
      <c r="C1437" s="130" t="s">
        <v>6</v>
      </c>
      <c r="D1437" s="97"/>
      <c r="E1437" s="98"/>
      <c r="F1437" s="98"/>
      <c r="G1437" s="98"/>
      <c r="H1437" s="98"/>
      <c r="I1437" s="98"/>
      <c r="J1437" s="98"/>
      <c r="K1437" s="98"/>
      <c r="L1437" s="98"/>
      <c r="M1437" s="98"/>
      <c r="N1437" s="98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9"/>
      <c r="Z1437" s="96" t="s">
        <v>7</v>
      </c>
      <c r="AA1437" s="96"/>
      <c r="AB1437" s="96"/>
      <c r="AC1437" s="56"/>
    </row>
    <row r="1438" spans="1:29">
      <c r="A1438" s="95" t="s">
        <v>8</v>
      </c>
      <c r="B1438" s="96" t="s">
        <v>9</v>
      </c>
      <c r="C1438" s="130" t="s">
        <v>9</v>
      </c>
      <c r="D1438" s="100" t="s">
        <v>10</v>
      </c>
      <c r="E1438" s="96" t="s">
        <v>11</v>
      </c>
      <c r="F1438" s="96" t="s">
        <v>12</v>
      </c>
      <c r="G1438" s="96" t="s">
        <v>13</v>
      </c>
      <c r="H1438" s="96" t="s">
        <v>14</v>
      </c>
      <c r="I1438" s="96" t="s">
        <v>15</v>
      </c>
      <c r="J1438" s="96" t="s">
        <v>16</v>
      </c>
      <c r="K1438" s="96" t="s">
        <v>17</v>
      </c>
      <c r="L1438" s="96" t="s">
        <v>18</v>
      </c>
      <c r="M1438" s="96" t="s">
        <v>19</v>
      </c>
      <c r="N1438" s="96" t="s">
        <v>20</v>
      </c>
      <c r="O1438" s="96" t="s">
        <v>169</v>
      </c>
      <c r="P1438" s="96" t="s">
        <v>21</v>
      </c>
      <c r="Q1438" s="96" t="s">
        <v>22</v>
      </c>
      <c r="R1438" s="96" t="s">
        <v>23</v>
      </c>
      <c r="S1438" s="96" t="s">
        <v>24</v>
      </c>
      <c r="T1438" s="96" t="s">
        <v>25</v>
      </c>
      <c r="U1438" s="96" t="s">
        <v>26</v>
      </c>
      <c r="V1438" s="96" t="s">
        <v>27</v>
      </c>
      <c r="W1438" s="96" t="s">
        <v>28</v>
      </c>
      <c r="X1438" s="96" t="s">
        <v>29</v>
      </c>
      <c r="Y1438" s="96" t="s">
        <v>30</v>
      </c>
      <c r="Z1438" s="96" t="s">
        <v>31</v>
      </c>
      <c r="AA1438" s="96" t="s">
        <v>484</v>
      </c>
      <c r="AB1438" s="96" t="s">
        <v>467</v>
      </c>
      <c r="AC1438" s="56"/>
    </row>
    <row r="1439" spans="1:29">
      <c r="A1439" s="95"/>
      <c r="B1439" s="96"/>
      <c r="C1439" s="130" t="s">
        <v>698</v>
      </c>
      <c r="D1439" s="101"/>
      <c r="E1439" s="102"/>
      <c r="F1439" s="102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102"/>
      <c r="X1439" s="102"/>
      <c r="Y1439" s="102"/>
      <c r="Z1439" s="102"/>
      <c r="AA1439" s="102"/>
      <c r="AB1439" s="102"/>
      <c r="AC1439" s="56"/>
    </row>
    <row r="1440" spans="1:29" s="14" customFormat="1">
      <c r="A1440" s="105" t="s">
        <v>679</v>
      </c>
      <c r="B1440" s="50">
        <v>51413.681180739935</v>
      </c>
      <c r="C1440" s="134">
        <f>ROUND(B1440/12,2)</f>
        <v>4284.47</v>
      </c>
      <c r="D1440" s="106"/>
      <c r="E1440" s="106"/>
      <c r="F1440" s="106">
        <v>0.9698</v>
      </c>
      <c r="G1440" s="106"/>
      <c r="H1440" s="106"/>
      <c r="I1440" s="106"/>
      <c r="J1440" s="106"/>
      <c r="K1440" s="106"/>
      <c r="L1440" s="106">
        <v>3.0200000000000001E-2</v>
      </c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6"/>
      <c r="Z1440" s="107"/>
      <c r="AA1440" s="107"/>
      <c r="AB1440" s="107"/>
      <c r="AC1440" s="56"/>
    </row>
    <row r="1441" spans="1:29" s="14" customFormat="1">
      <c r="A1441" s="72"/>
      <c r="C1441" s="134"/>
      <c r="D1441" s="27">
        <f t="shared" ref="D1441:AB1441" si="2166">$C1440*D1440</f>
        <v>0</v>
      </c>
      <c r="E1441" s="27">
        <f t="shared" si="2166"/>
        <v>0</v>
      </c>
      <c r="F1441" s="27">
        <f t="shared" si="2166"/>
        <v>4155.0790059999999</v>
      </c>
      <c r="G1441" s="27">
        <f t="shared" si="2166"/>
        <v>0</v>
      </c>
      <c r="H1441" s="27">
        <f t="shared" si="2166"/>
        <v>0</v>
      </c>
      <c r="I1441" s="27">
        <f t="shared" si="2166"/>
        <v>0</v>
      </c>
      <c r="J1441" s="27">
        <f t="shared" si="2166"/>
        <v>0</v>
      </c>
      <c r="K1441" s="27">
        <f t="shared" si="2166"/>
        <v>0</v>
      </c>
      <c r="L1441" s="27">
        <f t="shared" si="2166"/>
        <v>129.39099400000001</v>
      </c>
      <c r="M1441" s="27">
        <f t="shared" si="2166"/>
        <v>0</v>
      </c>
      <c r="N1441" s="27">
        <f t="shared" si="2166"/>
        <v>0</v>
      </c>
      <c r="O1441" s="27">
        <f t="shared" si="2166"/>
        <v>0</v>
      </c>
      <c r="P1441" s="27">
        <f t="shared" si="2166"/>
        <v>0</v>
      </c>
      <c r="Q1441" s="27">
        <f t="shared" si="2166"/>
        <v>0</v>
      </c>
      <c r="R1441" s="27">
        <f t="shared" si="2166"/>
        <v>0</v>
      </c>
      <c r="S1441" s="27">
        <f t="shared" si="2166"/>
        <v>0</v>
      </c>
      <c r="T1441" s="27">
        <f t="shared" si="2166"/>
        <v>0</v>
      </c>
      <c r="U1441" s="27">
        <f t="shared" si="2166"/>
        <v>0</v>
      </c>
      <c r="V1441" s="27">
        <f t="shared" si="2166"/>
        <v>0</v>
      </c>
      <c r="W1441" s="27">
        <f t="shared" si="2166"/>
        <v>0</v>
      </c>
      <c r="X1441" s="27">
        <f t="shared" si="2166"/>
        <v>0</v>
      </c>
      <c r="Y1441" s="27">
        <f t="shared" si="2166"/>
        <v>0</v>
      </c>
      <c r="Z1441" s="27">
        <f t="shared" si="2166"/>
        <v>0</v>
      </c>
      <c r="AA1441" s="27">
        <f t="shared" si="2166"/>
        <v>0</v>
      </c>
      <c r="AB1441" s="27">
        <f t="shared" si="2166"/>
        <v>0</v>
      </c>
      <c r="AC1441" s="56"/>
    </row>
    <row r="1442" spans="1:29" s="14" customFormat="1">
      <c r="A1442" s="105" t="s">
        <v>680</v>
      </c>
      <c r="B1442" s="50">
        <v>67431.906728136775</v>
      </c>
      <c r="C1442" s="134">
        <f>ROUND(B1442/12,2)</f>
        <v>5619.33</v>
      </c>
      <c r="D1442" s="106"/>
      <c r="E1442" s="106"/>
      <c r="F1442" s="106">
        <v>0.9698</v>
      </c>
      <c r="G1442" s="106"/>
      <c r="H1442" s="106"/>
      <c r="I1442" s="106"/>
      <c r="J1442" s="106"/>
      <c r="K1442" s="106"/>
      <c r="L1442" s="106">
        <v>3.0200000000000001E-2</v>
      </c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6"/>
      <c r="Z1442" s="107"/>
      <c r="AA1442" s="107"/>
      <c r="AB1442" s="107"/>
      <c r="AC1442" s="56"/>
    </row>
    <row r="1443" spans="1:29" s="14" customFormat="1">
      <c r="A1443" s="72"/>
      <c r="C1443" s="134"/>
      <c r="D1443" s="27">
        <f t="shared" ref="D1443:AB1443" si="2167">$C1442*D1442</f>
        <v>0</v>
      </c>
      <c r="E1443" s="27">
        <f t="shared" si="2167"/>
        <v>0</v>
      </c>
      <c r="F1443" s="27">
        <f t="shared" si="2167"/>
        <v>5449.6262340000003</v>
      </c>
      <c r="G1443" s="27">
        <f t="shared" si="2167"/>
        <v>0</v>
      </c>
      <c r="H1443" s="27">
        <f t="shared" si="2167"/>
        <v>0</v>
      </c>
      <c r="I1443" s="27">
        <f t="shared" si="2167"/>
        <v>0</v>
      </c>
      <c r="J1443" s="27">
        <f t="shared" si="2167"/>
        <v>0</v>
      </c>
      <c r="K1443" s="27">
        <f t="shared" si="2167"/>
        <v>0</v>
      </c>
      <c r="L1443" s="27">
        <f t="shared" si="2167"/>
        <v>169.703766</v>
      </c>
      <c r="M1443" s="27">
        <f t="shared" si="2167"/>
        <v>0</v>
      </c>
      <c r="N1443" s="27">
        <f t="shared" si="2167"/>
        <v>0</v>
      </c>
      <c r="O1443" s="27">
        <f t="shared" si="2167"/>
        <v>0</v>
      </c>
      <c r="P1443" s="27">
        <f t="shared" si="2167"/>
        <v>0</v>
      </c>
      <c r="Q1443" s="27">
        <f t="shared" si="2167"/>
        <v>0</v>
      </c>
      <c r="R1443" s="27">
        <f t="shared" si="2167"/>
        <v>0</v>
      </c>
      <c r="S1443" s="27">
        <f t="shared" si="2167"/>
        <v>0</v>
      </c>
      <c r="T1443" s="27">
        <f t="shared" si="2167"/>
        <v>0</v>
      </c>
      <c r="U1443" s="27">
        <f t="shared" si="2167"/>
        <v>0</v>
      </c>
      <c r="V1443" s="27">
        <f t="shared" si="2167"/>
        <v>0</v>
      </c>
      <c r="W1443" s="27">
        <f t="shared" si="2167"/>
        <v>0</v>
      </c>
      <c r="X1443" s="27">
        <f t="shared" si="2167"/>
        <v>0</v>
      </c>
      <c r="Y1443" s="27">
        <f t="shared" si="2167"/>
        <v>0</v>
      </c>
      <c r="Z1443" s="27">
        <f t="shared" si="2167"/>
        <v>0</v>
      </c>
      <c r="AA1443" s="27">
        <f t="shared" si="2167"/>
        <v>0</v>
      </c>
      <c r="AB1443" s="27">
        <f t="shared" si="2167"/>
        <v>0</v>
      </c>
      <c r="AC1443" s="56"/>
    </row>
    <row r="1444" spans="1:29" s="14" customFormat="1">
      <c r="A1444" s="105" t="s">
        <v>681</v>
      </c>
      <c r="B1444" s="50">
        <v>13086231.182180796</v>
      </c>
      <c r="C1444" s="134">
        <f>ROUND(B1444/12,2)</f>
        <v>1090519.27</v>
      </c>
      <c r="D1444" s="106"/>
      <c r="E1444" s="106"/>
      <c r="F1444" s="106">
        <v>0.66420000000000001</v>
      </c>
      <c r="G1444" s="106"/>
      <c r="H1444" s="106"/>
      <c r="I1444" s="106"/>
      <c r="J1444" s="106"/>
      <c r="K1444" s="106"/>
      <c r="L1444" s="106">
        <v>0.33579999999999999</v>
      </c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  <c r="Z1444" s="107"/>
      <c r="AA1444" s="107"/>
      <c r="AB1444" s="107"/>
      <c r="AC1444" s="56"/>
    </row>
    <row r="1445" spans="1:29" s="14" customFormat="1">
      <c r="A1445" s="72"/>
      <c r="C1445" s="134"/>
      <c r="D1445" s="27">
        <f t="shared" ref="D1445:AB1445" si="2168">$C1444*D1444</f>
        <v>0</v>
      </c>
      <c r="E1445" s="27">
        <f t="shared" si="2168"/>
        <v>0</v>
      </c>
      <c r="F1445" s="27">
        <f t="shared" si="2168"/>
        <v>724322.89913400006</v>
      </c>
      <c r="G1445" s="27">
        <f t="shared" si="2168"/>
        <v>0</v>
      </c>
      <c r="H1445" s="27">
        <f t="shared" si="2168"/>
        <v>0</v>
      </c>
      <c r="I1445" s="27">
        <f t="shared" si="2168"/>
        <v>0</v>
      </c>
      <c r="J1445" s="27">
        <f t="shared" si="2168"/>
        <v>0</v>
      </c>
      <c r="K1445" s="27">
        <f t="shared" si="2168"/>
        <v>0</v>
      </c>
      <c r="L1445" s="27">
        <f t="shared" si="2168"/>
        <v>366196.37086600001</v>
      </c>
      <c r="M1445" s="27">
        <f t="shared" si="2168"/>
        <v>0</v>
      </c>
      <c r="N1445" s="27">
        <f t="shared" si="2168"/>
        <v>0</v>
      </c>
      <c r="O1445" s="27">
        <f t="shared" si="2168"/>
        <v>0</v>
      </c>
      <c r="P1445" s="27">
        <f t="shared" si="2168"/>
        <v>0</v>
      </c>
      <c r="Q1445" s="27">
        <f t="shared" si="2168"/>
        <v>0</v>
      </c>
      <c r="R1445" s="27">
        <f t="shared" si="2168"/>
        <v>0</v>
      </c>
      <c r="S1445" s="27">
        <f t="shared" si="2168"/>
        <v>0</v>
      </c>
      <c r="T1445" s="27">
        <f t="shared" si="2168"/>
        <v>0</v>
      </c>
      <c r="U1445" s="27">
        <f t="shared" si="2168"/>
        <v>0</v>
      </c>
      <c r="V1445" s="27">
        <f t="shared" si="2168"/>
        <v>0</v>
      </c>
      <c r="W1445" s="27">
        <f t="shared" si="2168"/>
        <v>0</v>
      </c>
      <c r="X1445" s="27">
        <f t="shared" si="2168"/>
        <v>0</v>
      </c>
      <c r="Y1445" s="27">
        <f t="shared" si="2168"/>
        <v>0</v>
      </c>
      <c r="Z1445" s="27">
        <f t="shared" si="2168"/>
        <v>0</v>
      </c>
      <c r="AA1445" s="27">
        <f t="shared" si="2168"/>
        <v>0</v>
      </c>
      <c r="AB1445" s="27">
        <f t="shared" si="2168"/>
        <v>0</v>
      </c>
      <c r="AC1445" s="56"/>
    </row>
    <row r="1446" spans="1:29" s="14" customFormat="1">
      <c r="A1446" s="105" t="s">
        <v>682</v>
      </c>
      <c r="B1446" s="50">
        <v>100542.81832172986</v>
      </c>
      <c r="C1446" s="134">
        <f>ROUND(B1446/12,2)</f>
        <v>8378.57</v>
      </c>
      <c r="D1446" s="106"/>
      <c r="E1446" s="106"/>
      <c r="F1446" s="106">
        <v>0.28789999999999999</v>
      </c>
      <c r="G1446" s="106"/>
      <c r="H1446" s="106"/>
      <c r="I1446" s="106"/>
      <c r="J1446" s="106"/>
      <c r="K1446" s="106"/>
      <c r="L1446" s="106">
        <v>0.71209999999999996</v>
      </c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6"/>
      <c r="Z1446" s="107"/>
      <c r="AA1446" s="107"/>
      <c r="AB1446" s="107"/>
      <c r="AC1446" s="56"/>
    </row>
    <row r="1447" spans="1:29" s="14" customFormat="1">
      <c r="A1447" s="72"/>
      <c r="C1447" s="134"/>
      <c r="D1447" s="27">
        <f t="shared" ref="D1447:AB1447" si="2169">$C1446*D1446</f>
        <v>0</v>
      </c>
      <c r="E1447" s="27">
        <f t="shared" si="2169"/>
        <v>0</v>
      </c>
      <c r="F1447" s="27">
        <f t="shared" si="2169"/>
        <v>2412.1903029999999</v>
      </c>
      <c r="G1447" s="27">
        <f t="shared" si="2169"/>
        <v>0</v>
      </c>
      <c r="H1447" s="27">
        <f t="shared" si="2169"/>
        <v>0</v>
      </c>
      <c r="I1447" s="27">
        <f t="shared" si="2169"/>
        <v>0</v>
      </c>
      <c r="J1447" s="27">
        <f t="shared" si="2169"/>
        <v>0</v>
      </c>
      <c r="K1447" s="27">
        <f t="shared" si="2169"/>
        <v>0</v>
      </c>
      <c r="L1447" s="27">
        <f t="shared" si="2169"/>
        <v>5966.3796969999994</v>
      </c>
      <c r="M1447" s="27">
        <f t="shared" si="2169"/>
        <v>0</v>
      </c>
      <c r="N1447" s="27">
        <f t="shared" si="2169"/>
        <v>0</v>
      </c>
      <c r="O1447" s="27">
        <f t="shared" si="2169"/>
        <v>0</v>
      </c>
      <c r="P1447" s="27">
        <f t="shared" si="2169"/>
        <v>0</v>
      </c>
      <c r="Q1447" s="27">
        <f t="shared" si="2169"/>
        <v>0</v>
      </c>
      <c r="R1447" s="27">
        <f t="shared" si="2169"/>
        <v>0</v>
      </c>
      <c r="S1447" s="27">
        <f t="shared" si="2169"/>
        <v>0</v>
      </c>
      <c r="T1447" s="27">
        <f t="shared" si="2169"/>
        <v>0</v>
      </c>
      <c r="U1447" s="27">
        <f t="shared" si="2169"/>
        <v>0</v>
      </c>
      <c r="V1447" s="27">
        <f t="shared" si="2169"/>
        <v>0</v>
      </c>
      <c r="W1447" s="27">
        <f t="shared" si="2169"/>
        <v>0</v>
      </c>
      <c r="X1447" s="27">
        <f t="shared" si="2169"/>
        <v>0</v>
      </c>
      <c r="Y1447" s="27">
        <f t="shared" si="2169"/>
        <v>0</v>
      </c>
      <c r="Z1447" s="27">
        <f t="shared" si="2169"/>
        <v>0</v>
      </c>
      <c r="AA1447" s="27">
        <f t="shared" si="2169"/>
        <v>0</v>
      </c>
      <c r="AB1447" s="27">
        <f t="shared" si="2169"/>
        <v>0</v>
      </c>
      <c r="AC1447" s="56"/>
    </row>
    <row r="1448" spans="1:29" s="14" customFormat="1">
      <c r="A1448" s="105" t="s">
        <v>683</v>
      </c>
      <c r="B1448" s="50">
        <v>122298.25770734063</v>
      </c>
      <c r="C1448" s="134">
        <f>ROUND(B1448/12,2)</f>
        <v>10191.52</v>
      </c>
      <c r="D1448" s="106"/>
      <c r="E1448" s="106"/>
      <c r="F1448" s="106">
        <v>0.28789999999999999</v>
      </c>
      <c r="G1448" s="106"/>
      <c r="H1448" s="106"/>
      <c r="I1448" s="106"/>
      <c r="J1448" s="106"/>
      <c r="K1448" s="106"/>
      <c r="L1448" s="106">
        <v>0.71209999999999996</v>
      </c>
      <c r="M1448" s="106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6"/>
      <c r="Z1448" s="107"/>
      <c r="AA1448" s="107"/>
      <c r="AB1448" s="107"/>
      <c r="AC1448" s="56"/>
    </row>
    <row r="1449" spans="1:29" s="14" customFormat="1">
      <c r="A1449" s="72"/>
      <c r="C1449" s="134"/>
      <c r="D1449" s="27">
        <f t="shared" ref="D1449:AB1449" si="2170">$C1448*D1448</f>
        <v>0</v>
      </c>
      <c r="E1449" s="27">
        <f t="shared" si="2170"/>
        <v>0</v>
      </c>
      <c r="F1449" s="27">
        <f t="shared" si="2170"/>
        <v>2934.1386080000002</v>
      </c>
      <c r="G1449" s="27">
        <f t="shared" si="2170"/>
        <v>0</v>
      </c>
      <c r="H1449" s="27">
        <f t="shared" si="2170"/>
        <v>0</v>
      </c>
      <c r="I1449" s="27">
        <f t="shared" si="2170"/>
        <v>0</v>
      </c>
      <c r="J1449" s="27">
        <f t="shared" si="2170"/>
        <v>0</v>
      </c>
      <c r="K1449" s="27">
        <f t="shared" si="2170"/>
        <v>0</v>
      </c>
      <c r="L1449" s="27">
        <f t="shared" si="2170"/>
        <v>7257.3813920000002</v>
      </c>
      <c r="M1449" s="27">
        <f t="shared" si="2170"/>
        <v>0</v>
      </c>
      <c r="N1449" s="27">
        <f t="shared" si="2170"/>
        <v>0</v>
      </c>
      <c r="O1449" s="27">
        <f t="shared" si="2170"/>
        <v>0</v>
      </c>
      <c r="P1449" s="27">
        <f t="shared" si="2170"/>
        <v>0</v>
      </c>
      <c r="Q1449" s="27">
        <f t="shared" si="2170"/>
        <v>0</v>
      </c>
      <c r="R1449" s="27">
        <f t="shared" si="2170"/>
        <v>0</v>
      </c>
      <c r="S1449" s="27">
        <f t="shared" si="2170"/>
        <v>0</v>
      </c>
      <c r="T1449" s="27">
        <f t="shared" si="2170"/>
        <v>0</v>
      </c>
      <c r="U1449" s="27">
        <f t="shared" si="2170"/>
        <v>0</v>
      </c>
      <c r="V1449" s="27">
        <f t="shared" si="2170"/>
        <v>0</v>
      </c>
      <c r="W1449" s="27">
        <f t="shared" si="2170"/>
        <v>0</v>
      </c>
      <c r="X1449" s="27">
        <f t="shared" si="2170"/>
        <v>0</v>
      </c>
      <c r="Y1449" s="27">
        <f t="shared" si="2170"/>
        <v>0</v>
      </c>
      <c r="Z1449" s="27">
        <f t="shared" si="2170"/>
        <v>0</v>
      </c>
      <c r="AA1449" s="27">
        <f t="shared" si="2170"/>
        <v>0</v>
      </c>
      <c r="AB1449" s="27">
        <f t="shared" si="2170"/>
        <v>0</v>
      </c>
      <c r="AC1449" s="56"/>
    </row>
    <row r="1450" spans="1:29" s="14" customFormat="1">
      <c r="A1450" s="105" t="s">
        <v>684</v>
      </c>
      <c r="B1450" s="50">
        <v>1278290.3450467323</v>
      </c>
      <c r="C1450" s="134">
        <f>ROUND(B1450/12,2)</f>
        <v>106524.2</v>
      </c>
      <c r="D1450" s="106"/>
      <c r="E1450" s="106"/>
      <c r="F1450" s="106">
        <v>0.35670000000000002</v>
      </c>
      <c r="G1450" s="106"/>
      <c r="H1450" s="106"/>
      <c r="I1450" s="106"/>
      <c r="J1450" s="106"/>
      <c r="K1450" s="106"/>
      <c r="L1450" s="106">
        <v>0.64329999999999998</v>
      </c>
      <c r="M1450" s="106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6"/>
      <c r="Z1450" s="107"/>
      <c r="AA1450" s="107"/>
      <c r="AB1450" s="107"/>
      <c r="AC1450" s="56"/>
    </row>
    <row r="1451" spans="1:29" s="14" customFormat="1">
      <c r="A1451" s="72"/>
      <c r="C1451" s="134"/>
      <c r="D1451" s="27">
        <f t="shared" ref="D1451:AB1451" si="2171">$C1450*D1450</f>
        <v>0</v>
      </c>
      <c r="E1451" s="27">
        <f t="shared" si="2171"/>
        <v>0</v>
      </c>
      <c r="F1451" s="27">
        <f t="shared" si="2171"/>
        <v>37997.182139999997</v>
      </c>
      <c r="G1451" s="27">
        <f t="shared" si="2171"/>
        <v>0</v>
      </c>
      <c r="H1451" s="27">
        <f t="shared" si="2171"/>
        <v>0</v>
      </c>
      <c r="I1451" s="27">
        <f t="shared" si="2171"/>
        <v>0</v>
      </c>
      <c r="J1451" s="27">
        <f t="shared" si="2171"/>
        <v>0</v>
      </c>
      <c r="K1451" s="27">
        <f t="shared" si="2171"/>
        <v>0</v>
      </c>
      <c r="L1451" s="27">
        <f t="shared" si="2171"/>
        <v>68527.017859999993</v>
      </c>
      <c r="M1451" s="27">
        <f t="shared" si="2171"/>
        <v>0</v>
      </c>
      <c r="N1451" s="27">
        <f t="shared" si="2171"/>
        <v>0</v>
      </c>
      <c r="O1451" s="27">
        <f t="shared" si="2171"/>
        <v>0</v>
      </c>
      <c r="P1451" s="27">
        <f t="shared" si="2171"/>
        <v>0</v>
      </c>
      <c r="Q1451" s="27">
        <f t="shared" si="2171"/>
        <v>0</v>
      </c>
      <c r="R1451" s="27">
        <f t="shared" si="2171"/>
        <v>0</v>
      </c>
      <c r="S1451" s="27">
        <f t="shared" si="2171"/>
        <v>0</v>
      </c>
      <c r="T1451" s="27">
        <f t="shared" si="2171"/>
        <v>0</v>
      </c>
      <c r="U1451" s="27">
        <f t="shared" si="2171"/>
        <v>0</v>
      </c>
      <c r="V1451" s="27">
        <f t="shared" si="2171"/>
        <v>0</v>
      </c>
      <c r="W1451" s="27">
        <f t="shared" si="2171"/>
        <v>0</v>
      </c>
      <c r="X1451" s="27">
        <f t="shared" si="2171"/>
        <v>0</v>
      </c>
      <c r="Y1451" s="27">
        <f t="shared" si="2171"/>
        <v>0</v>
      </c>
      <c r="Z1451" s="27">
        <f t="shared" si="2171"/>
        <v>0</v>
      </c>
      <c r="AA1451" s="27">
        <f t="shared" si="2171"/>
        <v>0</v>
      </c>
      <c r="AB1451" s="27">
        <f t="shared" si="2171"/>
        <v>0</v>
      </c>
      <c r="AC1451" s="56"/>
    </row>
    <row r="1452" spans="1:29" s="14" customFormat="1">
      <c r="A1452" s="105" t="s">
        <v>670</v>
      </c>
      <c r="B1452" s="50">
        <v>3808587.7378790807</v>
      </c>
      <c r="C1452" s="134">
        <f>ROUND(B1452/12,2)</f>
        <v>317382.31</v>
      </c>
      <c r="D1452" s="106"/>
      <c r="E1452" s="106"/>
      <c r="F1452" s="106"/>
      <c r="G1452" s="106"/>
      <c r="H1452" s="106"/>
      <c r="I1452" s="106"/>
      <c r="J1452" s="106"/>
      <c r="K1452" s="106"/>
      <c r="L1452" s="106">
        <v>1</v>
      </c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  <c r="Z1452" s="107"/>
      <c r="AA1452" s="107"/>
      <c r="AB1452" s="107"/>
      <c r="AC1452" s="56"/>
    </row>
    <row r="1453" spans="1:29" s="14" customFormat="1">
      <c r="A1453" s="72"/>
      <c r="C1453" s="134"/>
      <c r="D1453" s="27">
        <f t="shared" ref="D1453:AB1453" si="2172">$C1452*D1452</f>
        <v>0</v>
      </c>
      <c r="E1453" s="27">
        <f t="shared" si="2172"/>
        <v>0</v>
      </c>
      <c r="F1453" s="27">
        <f t="shared" si="2172"/>
        <v>0</v>
      </c>
      <c r="G1453" s="27">
        <f t="shared" si="2172"/>
        <v>0</v>
      </c>
      <c r="H1453" s="27">
        <f t="shared" si="2172"/>
        <v>0</v>
      </c>
      <c r="I1453" s="27">
        <f t="shared" si="2172"/>
        <v>0</v>
      </c>
      <c r="J1453" s="27">
        <f t="shared" si="2172"/>
        <v>0</v>
      </c>
      <c r="K1453" s="27">
        <f t="shared" si="2172"/>
        <v>0</v>
      </c>
      <c r="L1453" s="27">
        <f t="shared" si="2172"/>
        <v>317382.31</v>
      </c>
      <c r="M1453" s="27">
        <f t="shared" si="2172"/>
        <v>0</v>
      </c>
      <c r="N1453" s="27">
        <f t="shared" si="2172"/>
        <v>0</v>
      </c>
      <c r="O1453" s="27">
        <f t="shared" si="2172"/>
        <v>0</v>
      </c>
      <c r="P1453" s="27">
        <f t="shared" si="2172"/>
        <v>0</v>
      </c>
      <c r="Q1453" s="27">
        <f t="shared" si="2172"/>
        <v>0</v>
      </c>
      <c r="R1453" s="27">
        <f t="shared" si="2172"/>
        <v>0</v>
      </c>
      <c r="S1453" s="27">
        <f t="shared" si="2172"/>
        <v>0</v>
      </c>
      <c r="T1453" s="27">
        <f t="shared" si="2172"/>
        <v>0</v>
      </c>
      <c r="U1453" s="27">
        <f t="shared" si="2172"/>
        <v>0</v>
      </c>
      <c r="V1453" s="27">
        <f t="shared" si="2172"/>
        <v>0</v>
      </c>
      <c r="W1453" s="27">
        <f t="shared" si="2172"/>
        <v>0</v>
      </c>
      <c r="X1453" s="27">
        <f t="shared" si="2172"/>
        <v>0</v>
      </c>
      <c r="Y1453" s="27">
        <f t="shared" si="2172"/>
        <v>0</v>
      </c>
      <c r="Z1453" s="27">
        <f t="shared" si="2172"/>
        <v>0</v>
      </c>
      <c r="AA1453" s="27">
        <f t="shared" si="2172"/>
        <v>0</v>
      </c>
      <c r="AB1453" s="27">
        <f t="shared" si="2172"/>
        <v>0</v>
      </c>
      <c r="AC1453" s="56"/>
    </row>
    <row r="1454" spans="1:29" s="14" customFormat="1">
      <c r="A1454" s="105" t="s">
        <v>671</v>
      </c>
      <c r="B1454" s="50">
        <v>412348.35210318759</v>
      </c>
      <c r="C1454" s="134">
        <f>ROUND(B1454/12,2)</f>
        <v>34362.36</v>
      </c>
      <c r="D1454" s="106"/>
      <c r="E1454" s="106"/>
      <c r="F1454" s="106">
        <v>8.0199999999999994E-2</v>
      </c>
      <c r="G1454" s="106"/>
      <c r="H1454" s="106"/>
      <c r="I1454" s="106"/>
      <c r="J1454" s="106"/>
      <c r="K1454" s="106"/>
      <c r="L1454" s="106">
        <v>0.91979999999999995</v>
      </c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  <c r="Z1454" s="107"/>
      <c r="AA1454" s="107"/>
      <c r="AB1454" s="107"/>
      <c r="AC1454" s="56"/>
    </row>
    <row r="1455" spans="1:29" s="14" customFormat="1">
      <c r="A1455" s="72"/>
      <c r="C1455" s="134"/>
      <c r="D1455" s="27">
        <f t="shared" ref="D1455:AB1455" si="2173">$C1454*D1454</f>
        <v>0</v>
      </c>
      <c r="E1455" s="27">
        <f t="shared" si="2173"/>
        <v>0</v>
      </c>
      <c r="F1455" s="27">
        <f t="shared" si="2173"/>
        <v>2755.8612719999996</v>
      </c>
      <c r="G1455" s="27">
        <f t="shared" si="2173"/>
        <v>0</v>
      </c>
      <c r="H1455" s="27">
        <f t="shared" si="2173"/>
        <v>0</v>
      </c>
      <c r="I1455" s="27">
        <f t="shared" si="2173"/>
        <v>0</v>
      </c>
      <c r="J1455" s="27">
        <f t="shared" si="2173"/>
        <v>0</v>
      </c>
      <c r="K1455" s="27">
        <f t="shared" si="2173"/>
        <v>0</v>
      </c>
      <c r="L1455" s="27">
        <f t="shared" si="2173"/>
        <v>31606.498727999999</v>
      </c>
      <c r="M1455" s="27">
        <f t="shared" si="2173"/>
        <v>0</v>
      </c>
      <c r="N1455" s="27">
        <f t="shared" si="2173"/>
        <v>0</v>
      </c>
      <c r="O1455" s="27">
        <f t="shared" si="2173"/>
        <v>0</v>
      </c>
      <c r="P1455" s="27">
        <f t="shared" si="2173"/>
        <v>0</v>
      </c>
      <c r="Q1455" s="27">
        <f t="shared" si="2173"/>
        <v>0</v>
      </c>
      <c r="R1455" s="27">
        <f t="shared" si="2173"/>
        <v>0</v>
      </c>
      <c r="S1455" s="27">
        <f t="shared" si="2173"/>
        <v>0</v>
      </c>
      <c r="T1455" s="27">
        <f t="shared" si="2173"/>
        <v>0</v>
      </c>
      <c r="U1455" s="27">
        <f t="shared" si="2173"/>
        <v>0</v>
      </c>
      <c r="V1455" s="27">
        <f t="shared" si="2173"/>
        <v>0</v>
      </c>
      <c r="W1455" s="27">
        <f t="shared" si="2173"/>
        <v>0</v>
      </c>
      <c r="X1455" s="27">
        <f t="shared" si="2173"/>
        <v>0</v>
      </c>
      <c r="Y1455" s="27">
        <f t="shared" si="2173"/>
        <v>0</v>
      </c>
      <c r="Z1455" s="27">
        <f t="shared" si="2173"/>
        <v>0</v>
      </c>
      <c r="AA1455" s="27">
        <f t="shared" si="2173"/>
        <v>0</v>
      </c>
      <c r="AB1455" s="27">
        <f t="shared" si="2173"/>
        <v>0</v>
      </c>
      <c r="AC1455" s="56"/>
    </row>
    <row r="1456" spans="1:29">
      <c r="A1456" s="45" t="s">
        <v>50</v>
      </c>
      <c r="B1456" s="30">
        <f>SUM(B1440:B1454)</f>
        <v>18927144.281147745</v>
      </c>
      <c r="C1456" s="46">
        <f>SUM(C1440:C1454)</f>
        <v>1577262.0300000003</v>
      </c>
      <c r="D1456" s="46">
        <f>D1441+D1443+D1445+D1447+D1449+D1451+D1453+D1455</f>
        <v>0</v>
      </c>
      <c r="E1456" s="46">
        <f t="shared" ref="E1456:AB1456" si="2174">E1441+E1443+E1445+E1447+E1449+E1451+E1453+E1455</f>
        <v>0</v>
      </c>
      <c r="F1456" s="46">
        <f>F1441+F1443+F1445+F1447+F1449+F1451+F1453+F1455</f>
        <v>780026.97669700021</v>
      </c>
      <c r="G1456" s="46">
        <f t="shared" si="2174"/>
        <v>0</v>
      </c>
      <c r="H1456" s="46">
        <f t="shared" si="2174"/>
        <v>0</v>
      </c>
      <c r="I1456" s="46">
        <f t="shared" si="2174"/>
        <v>0</v>
      </c>
      <c r="J1456" s="46">
        <f t="shared" si="2174"/>
        <v>0</v>
      </c>
      <c r="K1456" s="46">
        <f t="shared" si="2174"/>
        <v>0</v>
      </c>
      <c r="L1456" s="46">
        <f>L1441+L1443+L1445+L1447+L1449+L1451+L1453+L1455</f>
        <v>797235.05330299994</v>
      </c>
      <c r="M1456" s="46">
        <f t="shared" si="2174"/>
        <v>0</v>
      </c>
      <c r="N1456" s="46">
        <f t="shared" si="2174"/>
        <v>0</v>
      </c>
      <c r="O1456" s="46">
        <f t="shared" si="2174"/>
        <v>0</v>
      </c>
      <c r="P1456" s="46">
        <f t="shared" si="2174"/>
        <v>0</v>
      </c>
      <c r="Q1456" s="46">
        <f t="shared" si="2174"/>
        <v>0</v>
      </c>
      <c r="R1456" s="46">
        <f t="shared" si="2174"/>
        <v>0</v>
      </c>
      <c r="S1456" s="46">
        <f t="shared" si="2174"/>
        <v>0</v>
      </c>
      <c r="T1456" s="46">
        <f t="shared" si="2174"/>
        <v>0</v>
      </c>
      <c r="U1456" s="46">
        <f t="shared" si="2174"/>
        <v>0</v>
      </c>
      <c r="V1456" s="46">
        <f t="shared" si="2174"/>
        <v>0</v>
      </c>
      <c r="W1456" s="46">
        <f t="shared" si="2174"/>
        <v>0</v>
      </c>
      <c r="X1456" s="46">
        <f t="shared" si="2174"/>
        <v>0</v>
      </c>
      <c r="Y1456" s="46">
        <f t="shared" si="2174"/>
        <v>0</v>
      </c>
      <c r="Z1456" s="46">
        <f t="shared" si="2174"/>
        <v>0</v>
      </c>
      <c r="AA1456" s="46">
        <f t="shared" si="2174"/>
        <v>0</v>
      </c>
      <c r="AB1456" s="46">
        <f t="shared" si="2174"/>
        <v>0</v>
      </c>
      <c r="AC1456" s="56"/>
    </row>
    <row r="1457" spans="1:29">
      <c r="A1457" s="13"/>
      <c r="B1457" s="6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56"/>
    </row>
    <row r="1458" spans="1:29">
      <c r="A1458" s="13"/>
      <c r="B1458" s="6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56"/>
    </row>
    <row r="1459" spans="1:29" ht="13.5" thickBot="1">
      <c r="A1459" s="144" t="s">
        <v>685</v>
      </c>
      <c r="B1459" s="145"/>
      <c r="C1459" s="171"/>
      <c r="D1459" s="145"/>
      <c r="E1459" s="145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56"/>
    </row>
    <row r="1460" spans="1:29" ht="13.5" thickBot="1">
      <c r="A1460" s="93" t="s">
        <v>1</v>
      </c>
      <c r="B1460" s="94" t="s">
        <v>2</v>
      </c>
      <c r="C1460" s="129" t="s">
        <v>3</v>
      </c>
      <c r="D1460" s="219" t="s">
        <v>4</v>
      </c>
      <c r="E1460" s="220"/>
      <c r="F1460" s="220"/>
      <c r="G1460" s="220"/>
      <c r="H1460" s="220"/>
      <c r="I1460" s="220"/>
      <c r="J1460" s="220"/>
      <c r="K1460" s="220"/>
      <c r="L1460" s="220"/>
      <c r="M1460" s="220"/>
      <c r="N1460" s="220"/>
      <c r="O1460" s="220"/>
      <c r="P1460" s="220"/>
      <c r="Q1460" s="220"/>
      <c r="R1460" s="220"/>
      <c r="S1460" s="220"/>
      <c r="T1460" s="220"/>
      <c r="U1460" s="220"/>
      <c r="V1460" s="220"/>
      <c r="W1460" s="220"/>
      <c r="X1460" s="220"/>
      <c r="Y1460" s="220"/>
      <c r="Z1460" s="103"/>
      <c r="AA1460" s="103"/>
      <c r="AB1460" s="103"/>
      <c r="AC1460" s="56"/>
    </row>
    <row r="1461" spans="1:29">
      <c r="A1461" s="95" t="s">
        <v>5</v>
      </c>
      <c r="B1461" s="96" t="s">
        <v>6</v>
      </c>
      <c r="C1461" s="130" t="s">
        <v>6</v>
      </c>
      <c r="D1461" s="97"/>
      <c r="E1461" s="98"/>
      <c r="F1461" s="98"/>
      <c r="G1461" s="98"/>
      <c r="H1461" s="98"/>
      <c r="I1461" s="98"/>
      <c r="J1461" s="98"/>
      <c r="K1461" s="98"/>
      <c r="L1461" s="98"/>
      <c r="M1461" s="98"/>
      <c r="N1461" s="98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9"/>
      <c r="Z1461" s="96" t="s">
        <v>7</v>
      </c>
      <c r="AA1461" s="96"/>
      <c r="AB1461" s="96"/>
      <c r="AC1461" s="56"/>
    </row>
    <row r="1462" spans="1:29">
      <c r="A1462" s="95" t="s">
        <v>8</v>
      </c>
      <c r="B1462" s="96" t="s">
        <v>9</v>
      </c>
      <c r="C1462" s="130" t="s">
        <v>9</v>
      </c>
      <c r="D1462" s="100" t="s">
        <v>10</v>
      </c>
      <c r="E1462" s="96" t="s">
        <v>11</v>
      </c>
      <c r="F1462" s="96" t="s">
        <v>12</v>
      </c>
      <c r="G1462" s="96" t="s">
        <v>13</v>
      </c>
      <c r="H1462" s="96" t="s">
        <v>14</v>
      </c>
      <c r="I1462" s="96" t="s">
        <v>15</v>
      </c>
      <c r="J1462" s="96" t="s">
        <v>16</v>
      </c>
      <c r="K1462" s="96" t="s">
        <v>17</v>
      </c>
      <c r="L1462" s="96" t="s">
        <v>18</v>
      </c>
      <c r="M1462" s="96" t="s">
        <v>19</v>
      </c>
      <c r="N1462" s="96" t="s">
        <v>20</v>
      </c>
      <c r="O1462" s="96" t="s">
        <v>169</v>
      </c>
      <c r="P1462" s="96" t="s">
        <v>21</v>
      </c>
      <c r="Q1462" s="96" t="s">
        <v>22</v>
      </c>
      <c r="R1462" s="96" t="s">
        <v>23</v>
      </c>
      <c r="S1462" s="96" t="s">
        <v>24</v>
      </c>
      <c r="T1462" s="96" t="s">
        <v>25</v>
      </c>
      <c r="U1462" s="96" t="s">
        <v>26</v>
      </c>
      <c r="V1462" s="96" t="s">
        <v>27</v>
      </c>
      <c r="W1462" s="96" t="s">
        <v>28</v>
      </c>
      <c r="X1462" s="96" t="s">
        <v>29</v>
      </c>
      <c r="Y1462" s="96" t="s">
        <v>30</v>
      </c>
      <c r="Z1462" s="96" t="s">
        <v>31</v>
      </c>
      <c r="AA1462" s="96" t="s">
        <v>484</v>
      </c>
      <c r="AB1462" s="96" t="s">
        <v>467</v>
      </c>
      <c r="AC1462" s="56"/>
    </row>
    <row r="1463" spans="1:29">
      <c r="A1463" s="95"/>
      <c r="B1463" s="96"/>
      <c r="C1463" s="130" t="s">
        <v>678</v>
      </c>
      <c r="D1463" s="101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2"/>
      <c r="Z1463" s="102"/>
      <c r="AA1463" s="102"/>
      <c r="AB1463" s="102"/>
      <c r="AC1463" s="56"/>
    </row>
    <row r="1464" spans="1:29" s="14" customFormat="1">
      <c r="A1464" s="105" t="s">
        <v>686</v>
      </c>
      <c r="B1464" s="50">
        <v>28676042</v>
      </c>
      <c r="C1464" s="134">
        <f>ROUND(B1464/12,2)</f>
        <v>2389670.17</v>
      </c>
      <c r="D1464" s="106"/>
      <c r="E1464" s="106"/>
      <c r="F1464" s="106"/>
      <c r="G1464" s="106"/>
      <c r="H1464" s="106"/>
      <c r="I1464" s="106">
        <v>1</v>
      </c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6"/>
      <c r="Z1464" s="107"/>
      <c r="AA1464" s="107"/>
      <c r="AB1464" s="107"/>
      <c r="AC1464" s="56"/>
    </row>
    <row r="1465" spans="1:29" s="14" customFormat="1">
      <c r="A1465" s="72"/>
      <c r="C1465" s="134"/>
      <c r="D1465" s="27">
        <f t="shared" ref="D1465:AB1465" si="2175">$C1464*D1464</f>
        <v>0</v>
      </c>
      <c r="E1465" s="27">
        <f t="shared" si="2175"/>
        <v>0</v>
      </c>
      <c r="F1465" s="27">
        <f t="shared" si="2175"/>
        <v>0</v>
      </c>
      <c r="G1465" s="27">
        <f t="shared" si="2175"/>
        <v>0</v>
      </c>
      <c r="H1465" s="27">
        <f t="shared" si="2175"/>
        <v>0</v>
      </c>
      <c r="I1465" s="27">
        <f t="shared" si="2175"/>
        <v>2389670.17</v>
      </c>
      <c r="J1465" s="27">
        <f t="shared" si="2175"/>
        <v>0</v>
      </c>
      <c r="K1465" s="27">
        <f t="shared" si="2175"/>
        <v>0</v>
      </c>
      <c r="L1465" s="27">
        <f t="shared" si="2175"/>
        <v>0</v>
      </c>
      <c r="M1465" s="27">
        <f t="shared" si="2175"/>
        <v>0</v>
      </c>
      <c r="N1465" s="27">
        <f t="shared" si="2175"/>
        <v>0</v>
      </c>
      <c r="O1465" s="27">
        <f t="shared" si="2175"/>
        <v>0</v>
      </c>
      <c r="P1465" s="27">
        <f t="shared" si="2175"/>
        <v>0</v>
      </c>
      <c r="Q1465" s="27">
        <f t="shared" si="2175"/>
        <v>0</v>
      </c>
      <c r="R1465" s="27">
        <f t="shared" si="2175"/>
        <v>0</v>
      </c>
      <c r="S1465" s="27">
        <f t="shared" si="2175"/>
        <v>0</v>
      </c>
      <c r="T1465" s="27">
        <f t="shared" si="2175"/>
        <v>0</v>
      </c>
      <c r="U1465" s="27">
        <f t="shared" si="2175"/>
        <v>0</v>
      </c>
      <c r="V1465" s="27">
        <f t="shared" si="2175"/>
        <v>0</v>
      </c>
      <c r="W1465" s="27">
        <f t="shared" si="2175"/>
        <v>0</v>
      </c>
      <c r="X1465" s="27">
        <f t="shared" si="2175"/>
        <v>0</v>
      </c>
      <c r="Y1465" s="27">
        <f t="shared" si="2175"/>
        <v>0</v>
      </c>
      <c r="Z1465" s="27">
        <f t="shared" si="2175"/>
        <v>0</v>
      </c>
      <c r="AA1465" s="27">
        <f t="shared" si="2175"/>
        <v>0</v>
      </c>
      <c r="AB1465" s="27">
        <f t="shared" si="2175"/>
        <v>0</v>
      </c>
      <c r="AC1465" s="56"/>
    </row>
    <row r="1466" spans="1:29" s="14" customFormat="1">
      <c r="A1466" s="105" t="s">
        <v>687</v>
      </c>
      <c r="B1466" s="50">
        <f>SUM(3113826*0.4725)</f>
        <v>1471282.7849999999</v>
      </c>
      <c r="C1466" s="134">
        <f>ROUND(B1466/12,2)</f>
        <v>122606.9</v>
      </c>
      <c r="D1466" s="106"/>
      <c r="E1466" s="106"/>
      <c r="F1466" s="106"/>
      <c r="G1466" s="106"/>
      <c r="H1466" s="106"/>
      <c r="I1466" s="106">
        <v>1</v>
      </c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  <c r="Z1466" s="107"/>
      <c r="AA1466" s="107"/>
      <c r="AB1466" s="107"/>
      <c r="AC1466" s="56"/>
    </row>
    <row r="1467" spans="1:29" s="14" customFormat="1">
      <c r="A1467" s="72"/>
      <c r="C1467" s="134"/>
      <c r="D1467" s="27">
        <f t="shared" ref="D1467:AB1467" si="2176">$C1466*D1466</f>
        <v>0</v>
      </c>
      <c r="E1467" s="27">
        <f t="shared" si="2176"/>
        <v>0</v>
      </c>
      <c r="F1467" s="27">
        <f t="shared" si="2176"/>
        <v>0</v>
      </c>
      <c r="G1467" s="27">
        <f t="shared" si="2176"/>
        <v>0</v>
      </c>
      <c r="H1467" s="27">
        <f t="shared" si="2176"/>
        <v>0</v>
      </c>
      <c r="I1467" s="27">
        <f t="shared" si="2176"/>
        <v>122606.9</v>
      </c>
      <c r="J1467" s="27">
        <f t="shared" si="2176"/>
        <v>0</v>
      </c>
      <c r="K1467" s="27">
        <f t="shared" si="2176"/>
        <v>0</v>
      </c>
      <c r="L1467" s="27">
        <f t="shared" si="2176"/>
        <v>0</v>
      </c>
      <c r="M1467" s="27">
        <f t="shared" si="2176"/>
        <v>0</v>
      </c>
      <c r="N1467" s="27">
        <f t="shared" si="2176"/>
        <v>0</v>
      </c>
      <c r="O1467" s="27">
        <f t="shared" si="2176"/>
        <v>0</v>
      </c>
      <c r="P1467" s="27">
        <f t="shared" si="2176"/>
        <v>0</v>
      </c>
      <c r="Q1467" s="27">
        <f t="shared" si="2176"/>
        <v>0</v>
      </c>
      <c r="R1467" s="27">
        <f t="shared" si="2176"/>
        <v>0</v>
      </c>
      <c r="S1467" s="27">
        <f t="shared" si="2176"/>
        <v>0</v>
      </c>
      <c r="T1467" s="27">
        <f t="shared" si="2176"/>
        <v>0</v>
      </c>
      <c r="U1467" s="27">
        <f t="shared" si="2176"/>
        <v>0</v>
      </c>
      <c r="V1467" s="27">
        <f t="shared" si="2176"/>
        <v>0</v>
      </c>
      <c r="W1467" s="27">
        <f t="shared" si="2176"/>
        <v>0</v>
      </c>
      <c r="X1467" s="27">
        <f t="shared" si="2176"/>
        <v>0</v>
      </c>
      <c r="Y1467" s="27">
        <f t="shared" si="2176"/>
        <v>0</v>
      </c>
      <c r="Z1467" s="27">
        <f t="shared" si="2176"/>
        <v>0</v>
      </c>
      <c r="AA1467" s="27">
        <f t="shared" si="2176"/>
        <v>0</v>
      </c>
      <c r="AB1467" s="27">
        <f t="shared" si="2176"/>
        <v>0</v>
      </c>
      <c r="AC1467" s="56"/>
    </row>
    <row r="1468" spans="1:29" s="14" customFormat="1">
      <c r="A1468" s="105" t="s">
        <v>688</v>
      </c>
      <c r="B1468" s="50">
        <f>SUM(3113826*0.5275)</f>
        <v>1642543.2149999999</v>
      </c>
      <c r="C1468" s="134">
        <f>ROUND(B1468/12,2)</f>
        <v>136878.6</v>
      </c>
      <c r="D1468" s="106">
        <v>8.6999999999999994E-3</v>
      </c>
      <c r="E1468" s="106">
        <v>0.2407</v>
      </c>
      <c r="F1468" s="106">
        <v>3.95E-2</v>
      </c>
      <c r="G1468" s="106">
        <v>0.1104</v>
      </c>
      <c r="H1468" s="106">
        <v>4.2999999999999997E-2</v>
      </c>
      <c r="I1468" s="106"/>
      <c r="J1468" s="106">
        <v>3.5200000000000002E-2</v>
      </c>
      <c r="K1468" s="106">
        <v>5.3499999999999999E-2</v>
      </c>
      <c r="L1468" s="106">
        <v>2.1100000000000001E-2</v>
      </c>
      <c r="M1468" s="106">
        <v>1.7299999999999999E-2</v>
      </c>
      <c r="N1468" s="106">
        <v>0.2009</v>
      </c>
      <c r="O1468" s="106">
        <v>1.7299999999999999E-2</v>
      </c>
      <c r="P1468" s="106">
        <v>6.9999999999999999E-4</v>
      </c>
      <c r="Q1468" s="106">
        <v>1.9800000000000002E-2</v>
      </c>
      <c r="R1468" s="106">
        <v>1.6299999999999999E-2</v>
      </c>
      <c r="S1468" s="106">
        <v>4.3E-3</v>
      </c>
      <c r="T1468" s="106">
        <v>3.5900000000000001E-2</v>
      </c>
      <c r="U1468" s="106">
        <v>1.6799999999999999E-2</v>
      </c>
      <c r="V1468" s="106">
        <v>3.9100000000000003E-2</v>
      </c>
      <c r="W1468" s="106">
        <v>3.6400000000000002E-2</v>
      </c>
      <c r="X1468" s="106">
        <v>3.9300000000000002E-2</v>
      </c>
      <c r="Y1468" s="106">
        <v>1.4E-3</v>
      </c>
      <c r="Z1468" s="107">
        <v>1.6999999999999999E-3</v>
      </c>
      <c r="AA1468" s="107">
        <v>6.9999999999999999E-4</v>
      </c>
      <c r="AB1468" s="107"/>
      <c r="AC1468" s="56"/>
    </row>
    <row r="1469" spans="1:29" s="14" customFormat="1">
      <c r="A1469" s="72"/>
      <c r="C1469" s="134"/>
      <c r="D1469" s="27">
        <f t="shared" ref="D1469:AB1469" si="2177">$C1468*D1468</f>
        <v>1190.8438200000001</v>
      </c>
      <c r="E1469" s="27">
        <f t="shared" si="2177"/>
        <v>32946.679020000003</v>
      </c>
      <c r="F1469" s="27">
        <f t="shared" si="2177"/>
        <v>5406.7047000000002</v>
      </c>
      <c r="G1469" s="27">
        <f t="shared" si="2177"/>
        <v>15111.397440000001</v>
      </c>
      <c r="H1469" s="27">
        <f t="shared" si="2177"/>
        <v>5885.7797999999993</v>
      </c>
      <c r="I1469" s="27">
        <f t="shared" si="2177"/>
        <v>0</v>
      </c>
      <c r="J1469" s="27">
        <f t="shared" si="2177"/>
        <v>4818.1267200000002</v>
      </c>
      <c r="K1469" s="27">
        <f t="shared" si="2177"/>
        <v>7323.0051000000003</v>
      </c>
      <c r="L1469" s="27">
        <f t="shared" si="2177"/>
        <v>2888.1384600000001</v>
      </c>
      <c r="M1469" s="27">
        <f t="shared" si="2177"/>
        <v>2367.9997800000001</v>
      </c>
      <c r="N1469" s="27">
        <f t="shared" si="2177"/>
        <v>27498.910739999999</v>
      </c>
      <c r="O1469" s="27">
        <f t="shared" si="2177"/>
        <v>2367.9997800000001</v>
      </c>
      <c r="P1469" s="27">
        <f t="shared" si="2177"/>
        <v>95.815020000000004</v>
      </c>
      <c r="Q1469" s="27">
        <f t="shared" si="2177"/>
        <v>2710.1962800000001</v>
      </c>
      <c r="R1469" s="27">
        <f t="shared" si="2177"/>
        <v>2231.1211800000001</v>
      </c>
      <c r="S1469" s="27">
        <f t="shared" si="2177"/>
        <v>588.57798000000003</v>
      </c>
      <c r="T1469" s="27">
        <f t="shared" si="2177"/>
        <v>4913.9417400000002</v>
      </c>
      <c r="U1469" s="27">
        <f t="shared" si="2177"/>
        <v>2299.5604800000001</v>
      </c>
      <c r="V1469" s="27">
        <f t="shared" si="2177"/>
        <v>5351.9532600000002</v>
      </c>
      <c r="W1469" s="27">
        <f t="shared" si="2177"/>
        <v>4982.3810400000002</v>
      </c>
      <c r="X1469" s="27">
        <f t="shared" si="2177"/>
        <v>5379.3289800000002</v>
      </c>
      <c r="Y1469" s="27">
        <f t="shared" si="2177"/>
        <v>191.63004000000001</v>
      </c>
      <c r="Z1469" s="27">
        <f t="shared" si="2177"/>
        <v>232.69362000000001</v>
      </c>
      <c r="AA1469" s="27">
        <f t="shared" si="2177"/>
        <v>95.815020000000004</v>
      </c>
      <c r="AB1469" s="27">
        <f t="shared" si="2177"/>
        <v>0</v>
      </c>
      <c r="AC1469" s="56"/>
    </row>
    <row r="1470" spans="1:29" s="14" customFormat="1">
      <c r="A1470" s="105" t="s">
        <v>689</v>
      </c>
      <c r="B1470" s="50">
        <f>3986347/2</f>
        <v>1993173.5</v>
      </c>
      <c r="C1470" s="134">
        <f>ROUND(B1470/12,2)</f>
        <v>166097.79</v>
      </c>
      <c r="D1470" s="35">
        <v>1.6299999999999999E-2</v>
      </c>
      <c r="E1470" s="35">
        <v>0.14269999999999999</v>
      </c>
      <c r="F1470" s="35">
        <v>5.8900000000000001E-2</v>
      </c>
      <c r="G1470" s="35">
        <v>7.6200000000000004E-2</v>
      </c>
      <c r="H1470" s="35">
        <v>3.9600000000000003E-2</v>
      </c>
      <c r="I1470" s="35">
        <v>0.12470000000000001</v>
      </c>
      <c r="J1470" s="35">
        <v>2.0400000000000001E-2</v>
      </c>
      <c r="K1470" s="35">
        <v>3.1199999999999999E-2</v>
      </c>
      <c r="L1470" s="35">
        <v>1.6199999999999999E-2</v>
      </c>
      <c r="M1470" s="35">
        <v>2.53E-2</v>
      </c>
      <c r="N1470" s="35">
        <v>0.14849999999999999</v>
      </c>
      <c r="O1470" s="35">
        <v>2.2599999999999999E-2</v>
      </c>
      <c r="P1470" s="35">
        <v>0</v>
      </c>
      <c r="Q1470" s="35">
        <v>3.78E-2</v>
      </c>
      <c r="R1470" s="35">
        <v>1.8100000000000002E-2</v>
      </c>
      <c r="S1470" s="35">
        <v>4.1000000000000003E-3</v>
      </c>
      <c r="T1470" s="35">
        <v>5.04E-2</v>
      </c>
      <c r="U1470" s="35">
        <v>1.7500000000000002E-2</v>
      </c>
      <c r="V1470" s="35">
        <v>3.6200000000000003E-2</v>
      </c>
      <c r="W1470" s="35">
        <v>4.8500000000000001E-2</v>
      </c>
      <c r="X1470" s="35">
        <v>6.1600000000000002E-2</v>
      </c>
      <c r="Y1470" s="35">
        <v>2.5000000000000001E-3</v>
      </c>
      <c r="Z1470" s="4">
        <v>0</v>
      </c>
      <c r="AA1470" s="4">
        <v>6.9999999999999999E-4</v>
      </c>
      <c r="AB1470" s="4">
        <v>0</v>
      </c>
      <c r="AC1470" s="56"/>
    </row>
    <row r="1471" spans="1:29" s="14" customFormat="1">
      <c r="A1471" s="72"/>
      <c r="C1471" s="134"/>
      <c r="D1471" s="27">
        <f t="shared" ref="D1471:AB1471" si="2178">$C1470*D1470</f>
        <v>2707.3939769999997</v>
      </c>
      <c r="E1471" s="27">
        <f t="shared" si="2178"/>
        <v>23702.154632999998</v>
      </c>
      <c r="F1471" s="27">
        <f t="shared" si="2178"/>
        <v>9783.1598310000008</v>
      </c>
      <c r="G1471" s="27">
        <f t="shared" si="2178"/>
        <v>12656.651598</v>
      </c>
      <c r="H1471" s="27">
        <f t="shared" si="2178"/>
        <v>6577.4724840000008</v>
      </c>
      <c r="I1471" s="27">
        <f t="shared" si="2178"/>
        <v>20712.394413000002</v>
      </c>
      <c r="J1471" s="27">
        <f t="shared" si="2178"/>
        <v>3388.3949160000002</v>
      </c>
      <c r="K1471" s="27">
        <f t="shared" si="2178"/>
        <v>5182.2510480000001</v>
      </c>
      <c r="L1471" s="27">
        <f t="shared" si="2178"/>
        <v>2690.7841979999998</v>
      </c>
      <c r="M1471" s="27">
        <f t="shared" si="2178"/>
        <v>4202.2740869999998</v>
      </c>
      <c r="N1471" s="27">
        <f t="shared" si="2178"/>
        <v>24665.521815</v>
      </c>
      <c r="O1471" s="27">
        <f t="shared" si="2178"/>
        <v>3753.810054</v>
      </c>
      <c r="P1471" s="27">
        <f t="shared" si="2178"/>
        <v>0</v>
      </c>
      <c r="Q1471" s="27">
        <f t="shared" si="2178"/>
        <v>6278.4964620000001</v>
      </c>
      <c r="R1471" s="27">
        <f t="shared" si="2178"/>
        <v>3006.3699990000005</v>
      </c>
      <c r="S1471" s="27">
        <f t="shared" si="2178"/>
        <v>681.00093900000013</v>
      </c>
      <c r="T1471" s="27">
        <f t="shared" si="2178"/>
        <v>8371.3286160000007</v>
      </c>
      <c r="U1471" s="27">
        <f t="shared" si="2178"/>
        <v>2906.7113250000002</v>
      </c>
      <c r="V1471" s="27">
        <f t="shared" si="2178"/>
        <v>6012.7399980000009</v>
      </c>
      <c r="W1471" s="27">
        <f t="shared" si="2178"/>
        <v>8055.7428150000005</v>
      </c>
      <c r="X1471" s="27">
        <f t="shared" si="2178"/>
        <v>10231.623864000001</v>
      </c>
      <c r="Y1471" s="27">
        <f t="shared" si="2178"/>
        <v>415.24447500000002</v>
      </c>
      <c r="Z1471" s="27">
        <f t="shared" si="2178"/>
        <v>0</v>
      </c>
      <c r="AA1471" s="27">
        <f t="shared" si="2178"/>
        <v>116.26845300000001</v>
      </c>
      <c r="AB1471" s="27">
        <f t="shared" si="2178"/>
        <v>0</v>
      </c>
      <c r="AC1471" s="56"/>
    </row>
    <row r="1472" spans="1:29" s="14" customFormat="1">
      <c r="A1472" s="105" t="s">
        <v>690</v>
      </c>
      <c r="B1472" s="50">
        <f>3986347/2</f>
        <v>1993173.5</v>
      </c>
      <c r="C1472" s="134">
        <f>ROUND(B1472/12,2)</f>
        <v>166097.79</v>
      </c>
      <c r="D1472" s="106"/>
      <c r="E1472" s="106"/>
      <c r="F1472" s="106">
        <v>0.25590000000000002</v>
      </c>
      <c r="G1472" s="106"/>
      <c r="H1472" s="106">
        <v>9.7900000000000001E-2</v>
      </c>
      <c r="I1472" s="106"/>
      <c r="J1472" s="106"/>
      <c r="K1472" s="106"/>
      <c r="L1472" s="106"/>
      <c r="M1472" s="106"/>
      <c r="N1472" s="106">
        <v>0.51939999999999997</v>
      </c>
      <c r="O1472" s="106"/>
      <c r="P1472" s="106"/>
      <c r="Q1472" s="106"/>
      <c r="R1472" s="106"/>
      <c r="S1472" s="106"/>
      <c r="T1472" s="106"/>
      <c r="U1472" s="106"/>
      <c r="V1472" s="106">
        <v>0.1268</v>
      </c>
      <c r="W1472" s="106"/>
      <c r="X1472" s="106"/>
      <c r="Y1472" s="106"/>
      <c r="Z1472" s="107"/>
      <c r="AA1472" s="107"/>
      <c r="AB1472" s="107"/>
      <c r="AC1472" s="56"/>
    </row>
    <row r="1473" spans="1:29" s="14" customFormat="1">
      <c r="A1473" s="72"/>
      <c r="C1473" s="134"/>
      <c r="D1473" s="27">
        <f t="shared" ref="D1473:AB1473" si="2179">$C1472*D1472</f>
        <v>0</v>
      </c>
      <c r="E1473" s="27">
        <f t="shared" si="2179"/>
        <v>0</v>
      </c>
      <c r="F1473" s="27">
        <f t="shared" si="2179"/>
        <v>42504.424461000002</v>
      </c>
      <c r="G1473" s="27">
        <f t="shared" si="2179"/>
        <v>0</v>
      </c>
      <c r="H1473" s="27">
        <f t="shared" si="2179"/>
        <v>16260.973641</v>
      </c>
      <c r="I1473" s="27">
        <f t="shared" si="2179"/>
        <v>0</v>
      </c>
      <c r="J1473" s="27">
        <f t="shared" si="2179"/>
        <v>0</v>
      </c>
      <c r="K1473" s="27">
        <f t="shared" si="2179"/>
        <v>0</v>
      </c>
      <c r="L1473" s="27">
        <f t="shared" si="2179"/>
        <v>0</v>
      </c>
      <c r="M1473" s="27">
        <f t="shared" si="2179"/>
        <v>0</v>
      </c>
      <c r="N1473" s="27">
        <f t="shared" si="2179"/>
        <v>86271.192125999994</v>
      </c>
      <c r="O1473" s="27">
        <f t="shared" si="2179"/>
        <v>0</v>
      </c>
      <c r="P1473" s="27">
        <f t="shared" si="2179"/>
        <v>0</v>
      </c>
      <c r="Q1473" s="27">
        <f t="shared" si="2179"/>
        <v>0</v>
      </c>
      <c r="R1473" s="27">
        <f t="shared" si="2179"/>
        <v>0</v>
      </c>
      <c r="S1473" s="27">
        <f t="shared" si="2179"/>
        <v>0</v>
      </c>
      <c r="T1473" s="27">
        <f t="shared" si="2179"/>
        <v>0</v>
      </c>
      <c r="U1473" s="27">
        <f t="shared" si="2179"/>
        <v>0</v>
      </c>
      <c r="V1473" s="27">
        <f t="shared" si="2179"/>
        <v>21061.199772</v>
      </c>
      <c r="W1473" s="27">
        <f t="shared" si="2179"/>
        <v>0</v>
      </c>
      <c r="X1473" s="27">
        <f t="shared" si="2179"/>
        <v>0</v>
      </c>
      <c r="Y1473" s="27">
        <f t="shared" si="2179"/>
        <v>0</v>
      </c>
      <c r="Z1473" s="27">
        <f t="shared" si="2179"/>
        <v>0</v>
      </c>
      <c r="AA1473" s="27">
        <f t="shared" si="2179"/>
        <v>0</v>
      </c>
      <c r="AB1473" s="27">
        <f t="shared" si="2179"/>
        <v>0</v>
      </c>
      <c r="AC1473" s="56"/>
    </row>
    <row r="1474" spans="1:29" s="14" customFormat="1">
      <c r="A1474" s="105" t="s">
        <v>691</v>
      </c>
      <c r="B1474" s="50">
        <f>121764/2</f>
        <v>60882</v>
      </c>
      <c r="C1474" s="134">
        <f>ROUND(B1474/12,2)</f>
        <v>5073.5</v>
      </c>
      <c r="D1474" s="35">
        <v>1.6299999999999999E-2</v>
      </c>
      <c r="E1474" s="35">
        <v>0.14269999999999999</v>
      </c>
      <c r="F1474" s="35">
        <v>5.8900000000000001E-2</v>
      </c>
      <c r="G1474" s="35">
        <v>7.6200000000000004E-2</v>
      </c>
      <c r="H1474" s="35">
        <v>3.9600000000000003E-2</v>
      </c>
      <c r="I1474" s="35">
        <v>0.12470000000000001</v>
      </c>
      <c r="J1474" s="35">
        <v>2.0400000000000001E-2</v>
      </c>
      <c r="K1474" s="35">
        <v>3.1199999999999999E-2</v>
      </c>
      <c r="L1474" s="35">
        <v>1.6199999999999999E-2</v>
      </c>
      <c r="M1474" s="35">
        <v>2.53E-2</v>
      </c>
      <c r="N1474" s="35">
        <v>0.14849999999999999</v>
      </c>
      <c r="O1474" s="35">
        <v>2.2599999999999999E-2</v>
      </c>
      <c r="P1474" s="35">
        <v>0</v>
      </c>
      <c r="Q1474" s="35">
        <v>3.78E-2</v>
      </c>
      <c r="R1474" s="35">
        <v>1.8100000000000002E-2</v>
      </c>
      <c r="S1474" s="35">
        <v>4.1000000000000003E-3</v>
      </c>
      <c r="T1474" s="35">
        <v>5.04E-2</v>
      </c>
      <c r="U1474" s="35">
        <v>1.7500000000000002E-2</v>
      </c>
      <c r="V1474" s="35">
        <v>3.6200000000000003E-2</v>
      </c>
      <c r="W1474" s="35">
        <v>4.8500000000000001E-2</v>
      </c>
      <c r="X1474" s="35">
        <v>6.1600000000000002E-2</v>
      </c>
      <c r="Y1474" s="35">
        <v>2.5000000000000001E-3</v>
      </c>
      <c r="Z1474" s="4">
        <v>0</v>
      </c>
      <c r="AA1474" s="4">
        <v>6.9999999999999999E-4</v>
      </c>
      <c r="AB1474" s="4">
        <v>0</v>
      </c>
      <c r="AC1474" s="56"/>
    </row>
    <row r="1475" spans="1:29" s="14" customFormat="1">
      <c r="A1475" s="72"/>
      <c r="C1475" s="134"/>
      <c r="D1475" s="27">
        <f t="shared" ref="D1475:AB1475" si="2180">$C1474*D1474</f>
        <v>82.698049999999995</v>
      </c>
      <c r="E1475" s="27">
        <f t="shared" si="2180"/>
        <v>723.98844999999994</v>
      </c>
      <c r="F1475" s="27">
        <f t="shared" si="2180"/>
        <v>298.82915000000003</v>
      </c>
      <c r="G1475" s="27">
        <f t="shared" si="2180"/>
        <v>386.60070000000002</v>
      </c>
      <c r="H1475" s="27">
        <f t="shared" si="2180"/>
        <v>200.91060000000002</v>
      </c>
      <c r="I1475" s="27">
        <f t="shared" si="2180"/>
        <v>632.66545000000008</v>
      </c>
      <c r="J1475" s="27">
        <f t="shared" si="2180"/>
        <v>103.49940000000001</v>
      </c>
      <c r="K1475" s="27">
        <f t="shared" si="2180"/>
        <v>158.29319999999998</v>
      </c>
      <c r="L1475" s="27">
        <f t="shared" si="2180"/>
        <v>82.190699999999993</v>
      </c>
      <c r="M1475" s="27">
        <f t="shared" si="2180"/>
        <v>128.35954999999998</v>
      </c>
      <c r="N1475" s="27">
        <f t="shared" si="2180"/>
        <v>753.41474999999991</v>
      </c>
      <c r="O1475" s="27">
        <f t="shared" si="2180"/>
        <v>114.66109999999999</v>
      </c>
      <c r="P1475" s="27">
        <f t="shared" si="2180"/>
        <v>0</v>
      </c>
      <c r="Q1475" s="27">
        <f t="shared" si="2180"/>
        <v>191.7783</v>
      </c>
      <c r="R1475" s="27">
        <f t="shared" si="2180"/>
        <v>91.83035000000001</v>
      </c>
      <c r="S1475" s="27">
        <f t="shared" si="2180"/>
        <v>20.801350000000003</v>
      </c>
      <c r="T1475" s="27">
        <f t="shared" si="2180"/>
        <v>255.70439999999999</v>
      </c>
      <c r="U1475" s="27">
        <f t="shared" si="2180"/>
        <v>88.78625000000001</v>
      </c>
      <c r="V1475" s="27">
        <f t="shared" si="2180"/>
        <v>183.66070000000002</v>
      </c>
      <c r="W1475" s="27">
        <f t="shared" si="2180"/>
        <v>246.06475</v>
      </c>
      <c r="X1475" s="27">
        <f t="shared" si="2180"/>
        <v>312.52760000000001</v>
      </c>
      <c r="Y1475" s="27">
        <f t="shared" si="2180"/>
        <v>12.68375</v>
      </c>
      <c r="Z1475" s="27">
        <f t="shared" si="2180"/>
        <v>0</v>
      </c>
      <c r="AA1475" s="27">
        <f t="shared" si="2180"/>
        <v>3.55145</v>
      </c>
      <c r="AB1475" s="27">
        <f t="shared" si="2180"/>
        <v>0</v>
      </c>
      <c r="AC1475" s="56"/>
    </row>
    <row r="1476" spans="1:29" s="14" customFormat="1">
      <c r="A1476" s="105" t="s">
        <v>692</v>
      </c>
      <c r="B1476" s="50">
        <f>121764/2</f>
        <v>60882</v>
      </c>
      <c r="C1476" s="134">
        <f>ROUND(B1476/12,2)</f>
        <v>5073.5</v>
      </c>
      <c r="D1476" s="106"/>
      <c r="E1476" s="106"/>
      <c r="F1476" s="106">
        <v>1</v>
      </c>
      <c r="G1476" s="106"/>
      <c r="H1476" s="106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6"/>
      <c r="Z1476" s="107"/>
      <c r="AA1476" s="107"/>
      <c r="AB1476" s="107"/>
      <c r="AC1476" s="56"/>
    </row>
    <row r="1477" spans="1:29" s="14" customFormat="1">
      <c r="A1477" s="72"/>
      <c r="C1477" s="134"/>
      <c r="D1477" s="27">
        <f t="shared" ref="D1477:AB1477" si="2181">$C1476*D1476</f>
        <v>0</v>
      </c>
      <c r="E1477" s="27">
        <f t="shared" si="2181"/>
        <v>0</v>
      </c>
      <c r="F1477" s="27">
        <f t="shared" si="2181"/>
        <v>5073.5</v>
      </c>
      <c r="G1477" s="27">
        <f t="shared" si="2181"/>
        <v>0</v>
      </c>
      <c r="H1477" s="27">
        <f t="shared" si="2181"/>
        <v>0</v>
      </c>
      <c r="I1477" s="27">
        <f t="shared" si="2181"/>
        <v>0</v>
      </c>
      <c r="J1477" s="27">
        <f t="shared" si="2181"/>
        <v>0</v>
      </c>
      <c r="K1477" s="27">
        <f t="shared" si="2181"/>
        <v>0</v>
      </c>
      <c r="L1477" s="27">
        <f t="shared" si="2181"/>
        <v>0</v>
      </c>
      <c r="M1477" s="27">
        <f t="shared" si="2181"/>
        <v>0</v>
      </c>
      <c r="N1477" s="27">
        <f t="shared" si="2181"/>
        <v>0</v>
      </c>
      <c r="O1477" s="27">
        <f t="shared" si="2181"/>
        <v>0</v>
      </c>
      <c r="P1477" s="27">
        <f t="shared" si="2181"/>
        <v>0</v>
      </c>
      <c r="Q1477" s="27">
        <f t="shared" si="2181"/>
        <v>0</v>
      </c>
      <c r="R1477" s="27">
        <f t="shared" si="2181"/>
        <v>0</v>
      </c>
      <c r="S1477" s="27">
        <f t="shared" si="2181"/>
        <v>0</v>
      </c>
      <c r="T1477" s="27">
        <f t="shared" si="2181"/>
        <v>0</v>
      </c>
      <c r="U1477" s="27">
        <f t="shared" si="2181"/>
        <v>0</v>
      </c>
      <c r="V1477" s="27">
        <f t="shared" si="2181"/>
        <v>0</v>
      </c>
      <c r="W1477" s="27">
        <f t="shared" si="2181"/>
        <v>0</v>
      </c>
      <c r="X1477" s="27">
        <f t="shared" si="2181"/>
        <v>0</v>
      </c>
      <c r="Y1477" s="27">
        <f t="shared" si="2181"/>
        <v>0</v>
      </c>
      <c r="Z1477" s="27">
        <f t="shared" si="2181"/>
        <v>0</v>
      </c>
      <c r="AA1477" s="27">
        <f t="shared" si="2181"/>
        <v>0</v>
      </c>
      <c r="AB1477" s="27">
        <f t="shared" si="2181"/>
        <v>0</v>
      </c>
      <c r="AC1477" s="56"/>
    </row>
    <row r="1478" spans="1:29">
      <c r="A1478" s="45" t="s">
        <v>50</v>
      </c>
      <c r="B1478" s="30">
        <f>SUM(B1464:B1476)</f>
        <v>35897979</v>
      </c>
      <c r="C1478" s="46">
        <f>SUM(C1464:C1476)</f>
        <v>2991498.25</v>
      </c>
      <c r="D1478" s="46">
        <f>D1465+D1467+D1469+D1471+D1473+D1475+D1477</f>
        <v>3980.9358469999997</v>
      </c>
      <c r="E1478" s="46">
        <f>E1465+E1467+E1469+E1471+E1473+E1475+E1477</f>
        <v>57372.822102999999</v>
      </c>
      <c r="F1478" s="46">
        <f t="shared" ref="F1478:AB1478" si="2182">F1465+F1467+F1469+F1471+F1473+F1475+F1477</f>
        <v>63066.618141999999</v>
      </c>
      <c r="G1478" s="46">
        <f t="shared" si="2182"/>
        <v>28154.649738</v>
      </c>
      <c r="H1478" s="46">
        <f>H1465+H1467+H1469+H1471+H1473+H1475+H1477</f>
        <v>28925.136524999998</v>
      </c>
      <c r="I1478" s="46">
        <f t="shared" si="2182"/>
        <v>2533622.129863</v>
      </c>
      <c r="J1478" s="46">
        <f t="shared" si="2182"/>
        <v>8310.0210360000019</v>
      </c>
      <c r="K1478" s="46">
        <f t="shared" si="2182"/>
        <v>12663.549348</v>
      </c>
      <c r="L1478" s="46">
        <f t="shared" si="2182"/>
        <v>5661.1133579999996</v>
      </c>
      <c r="M1478" s="46">
        <f t="shared" si="2182"/>
        <v>6698.633417</v>
      </c>
      <c r="N1478" s="46">
        <f t="shared" si="2182"/>
        <v>139189.03943099998</v>
      </c>
      <c r="O1478" s="46">
        <f t="shared" si="2182"/>
        <v>6236.4709339999999</v>
      </c>
      <c r="P1478" s="46">
        <f t="shared" si="2182"/>
        <v>95.815020000000004</v>
      </c>
      <c r="Q1478" s="46">
        <f t="shared" si="2182"/>
        <v>9180.4710419999992</v>
      </c>
      <c r="R1478" s="46">
        <f t="shared" si="2182"/>
        <v>5329.3215290000007</v>
      </c>
      <c r="S1478" s="46">
        <f t="shared" si="2182"/>
        <v>1290.380269</v>
      </c>
      <c r="T1478" s="46">
        <f t="shared" si="2182"/>
        <v>13540.974756000001</v>
      </c>
      <c r="U1478" s="46">
        <f t="shared" si="2182"/>
        <v>5295.0580550000004</v>
      </c>
      <c r="V1478" s="46">
        <f t="shared" si="2182"/>
        <v>32609.55373</v>
      </c>
      <c r="W1478" s="46">
        <f t="shared" si="2182"/>
        <v>13284.188605000001</v>
      </c>
      <c r="X1478" s="46">
        <f t="shared" si="2182"/>
        <v>15923.480444000001</v>
      </c>
      <c r="Y1478" s="46">
        <f t="shared" si="2182"/>
        <v>619.55826500000001</v>
      </c>
      <c r="Z1478" s="46">
        <f t="shared" si="2182"/>
        <v>232.69362000000001</v>
      </c>
      <c r="AA1478" s="46">
        <f t="shared" si="2182"/>
        <v>215.63492300000001</v>
      </c>
      <c r="AB1478" s="46">
        <f t="shared" si="2182"/>
        <v>0</v>
      </c>
      <c r="AC1478" s="56"/>
    </row>
    <row r="1479" spans="1:29">
      <c r="A1479" s="13"/>
      <c r="B1479" s="6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56"/>
    </row>
    <row r="1480" spans="1:29">
      <c r="A1480" s="13"/>
      <c r="B1480" s="6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56"/>
    </row>
    <row r="1481" spans="1:29" ht="13.5" thickBot="1">
      <c r="A1481" s="144" t="s">
        <v>693</v>
      </c>
      <c r="B1481" s="145"/>
      <c r="C1481" s="171"/>
      <c r="D1481" s="145"/>
      <c r="E1481" s="145"/>
      <c r="F1481" s="145"/>
      <c r="G1481" s="145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56"/>
    </row>
    <row r="1482" spans="1:29" ht="13.5" thickBot="1">
      <c r="A1482" s="93" t="s">
        <v>1</v>
      </c>
      <c r="B1482" s="94" t="s">
        <v>2</v>
      </c>
      <c r="C1482" s="129" t="s">
        <v>3</v>
      </c>
      <c r="D1482" s="219" t="s">
        <v>4</v>
      </c>
      <c r="E1482" s="220"/>
      <c r="F1482" s="220"/>
      <c r="G1482" s="220"/>
      <c r="H1482" s="220"/>
      <c r="I1482" s="220"/>
      <c r="J1482" s="220"/>
      <c r="K1482" s="220"/>
      <c r="L1482" s="220"/>
      <c r="M1482" s="220"/>
      <c r="N1482" s="220"/>
      <c r="O1482" s="220"/>
      <c r="P1482" s="220"/>
      <c r="Q1482" s="220"/>
      <c r="R1482" s="220"/>
      <c r="S1482" s="220"/>
      <c r="T1482" s="220"/>
      <c r="U1482" s="220"/>
      <c r="V1482" s="220"/>
      <c r="W1482" s="220"/>
      <c r="X1482" s="220"/>
      <c r="Y1482" s="220"/>
      <c r="Z1482" s="103"/>
      <c r="AA1482" s="103"/>
      <c r="AB1482" s="103"/>
      <c r="AC1482" s="56"/>
    </row>
    <row r="1483" spans="1:29">
      <c r="A1483" s="95" t="s">
        <v>5</v>
      </c>
      <c r="B1483" s="96" t="s">
        <v>6</v>
      </c>
      <c r="C1483" s="130" t="s">
        <v>6</v>
      </c>
      <c r="D1483" s="97"/>
      <c r="E1483" s="98"/>
      <c r="F1483" s="98"/>
      <c r="G1483" s="98"/>
      <c r="H1483" s="98"/>
      <c r="I1483" s="98"/>
      <c r="J1483" s="98"/>
      <c r="K1483" s="98"/>
      <c r="L1483" s="98"/>
      <c r="M1483" s="98"/>
      <c r="N1483" s="98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9"/>
      <c r="Z1483" s="96" t="s">
        <v>7</v>
      </c>
      <c r="AA1483" s="96"/>
      <c r="AB1483" s="96"/>
      <c r="AC1483" s="56"/>
    </row>
    <row r="1484" spans="1:29">
      <c r="A1484" s="95" t="s">
        <v>8</v>
      </c>
      <c r="B1484" s="96" t="s">
        <v>9</v>
      </c>
      <c r="C1484" s="130" t="s">
        <v>9</v>
      </c>
      <c r="D1484" s="100" t="s">
        <v>10</v>
      </c>
      <c r="E1484" s="96" t="s">
        <v>11</v>
      </c>
      <c r="F1484" s="96" t="s">
        <v>12</v>
      </c>
      <c r="G1484" s="96" t="s">
        <v>13</v>
      </c>
      <c r="H1484" s="96" t="s">
        <v>14</v>
      </c>
      <c r="I1484" s="96" t="s">
        <v>15</v>
      </c>
      <c r="J1484" s="96" t="s">
        <v>16</v>
      </c>
      <c r="K1484" s="96" t="s">
        <v>17</v>
      </c>
      <c r="L1484" s="96" t="s">
        <v>18</v>
      </c>
      <c r="M1484" s="96" t="s">
        <v>19</v>
      </c>
      <c r="N1484" s="96" t="s">
        <v>20</v>
      </c>
      <c r="O1484" s="96" t="s">
        <v>169</v>
      </c>
      <c r="P1484" s="96" t="s">
        <v>21</v>
      </c>
      <c r="Q1484" s="96" t="s">
        <v>22</v>
      </c>
      <c r="R1484" s="96" t="s">
        <v>23</v>
      </c>
      <c r="S1484" s="96" t="s">
        <v>24</v>
      </c>
      <c r="T1484" s="96" t="s">
        <v>25</v>
      </c>
      <c r="U1484" s="96" t="s">
        <v>26</v>
      </c>
      <c r="V1484" s="96" t="s">
        <v>27</v>
      </c>
      <c r="W1484" s="96" t="s">
        <v>28</v>
      </c>
      <c r="X1484" s="96" t="s">
        <v>29</v>
      </c>
      <c r="Y1484" s="96" t="s">
        <v>30</v>
      </c>
      <c r="Z1484" s="96" t="s">
        <v>31</v>
      </c>
      <c r="AA1484" s="96" t="s">
        <v>484</v>
      </c>
      <c r="AB1484" s="96" t="s">
        <v>467</v>
      </c>
      <c r="AC1484" s="56"/>
    </row>
    <row r="1485" spans="1:29">
      <c r="A1485" s="95"/>
      <c r="B1485" s="96"/>
      <c r="C1485" s="130" t="s">
        <v>678</v>
      </c>
      <c r="D1485" s="101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102"/>
      <c r="X1485" s="102"/>
      <c r="Y1485" s="102"/>
      <c r="Z1485" s="102"/>
      <c r="AA1485" s="102"/>
      <c r="AB1485" s="102"/>
      <c r="AC1485" s="56"/>
    </row>
    <row r="1486" spans="1:29" s="14" customFormat="1">
      <c r="A1486" s="105" t="s">
        <v>694</v>
      </c>
      <c r="B1486" s="50">
        <v>3673957</v>
      </c>
      <c r="C1486" s="134">
        <f>ROUND(B1486/12,2)</f>
        <v>306163.08</v>
      </c>
      <c r="D1486" s="106"/>
      <c r="E1486" s="106"/>
      <c r="F1486" s="106"/>
      <c r="G1486" s="106"/>
      <c r="H1486" s="106"/>
      <c r="I1486" s="106"/>
      <c r="J1486" s="106">
        <v>0.5151</v>
      </c>
      <c r="K1486" s="106">
        <v>0.4849</v>
      </c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6"/>
      <c r="Z1486" s="107"/>
      <c r="AA1486" s="107"/>
      <c r="AB1486" s="107"/>
      <c r="AC1486" s="56"/>
    </row>
    <row r="1487" spans="1:29" s="14" customFormat="1">
      <c r="A1487" s="72"/>
      <c r="C1487" s="134"/>
      <c r="D1487" s="27">
        <f t="shared" ref="D1487:AB1487" si="2183">$C1486*D1486</f>
        <v>0</v>
      </c>
      <c r="E1487" s="27">
        <f t="shared" si="2183"/>
        <v>0</v>
      </c>
      <c r="F1487" s="27">
        <f t="shared" si="2183"/>
        <v>0</v>
      </c>
      <c r="G1487" s="27">
        <f t="shared" si="2183"/>
        <v>0</v>
      </c>
      <c r="H1487" s="27">
        <f t="shared" si="2183"/>
        <v>0</v>
      </c>
      <c r="I1487" s="27">
        <f t="shared" si="2183"/>
        <v>0</v>
      </c>
      <c r="J1487" s="27">
        <f t="shared" si="2183"/>
        <v>157704.60250800001</v>
      </c>
      <c r="K1487" s="27">
        <f t="shared" si="2183"/>
        <v>148458.47749200001</v>
      </c>
      <c r="L1487" s="27">
        <f t="shared" si="2183"/>
        <v>0</v>
      </c>
      <c r="M1487" s="27">
        <f t="shared" si="2183"/>
        <v>0</v>
      </c>
      <c r="N1487" s="27">
        <f t="shared" si="2183"/>
        <v>0</v>
      </c>
      <c r="O1487" s="27">
        <f t="shared" si="2183"/>
        <v>0</v>
      </c>
      <c r="P1487" s="27">
        <f t="shared" si="2183"/>
        <v>0</v>
      </c>
      <c r="Q1487" s="27">
        <f t="shared" si="2183"/>
        <v>0</v>
      </c>
      <c r="R1487" s="27">
        <f t="shared" si="2183"/>
        <v>0</v>
      </c>
      <c r="S1487" s="27">
        <f t="shared" si="2183"/>
        <v>0</v>
      </c>
      <c r="T1487" s="27">
        <f t="shared" si="2183"/>
        <v>0</v>
      </c>
      <c r="U1487" s="27">
        <f t="shared" si="2183"/>
        <v>0</v>
      </c>
      <c r="V1487" s="27">
        <f t="shared" si="2183"/>
        <v>0</v>
      </c>
      <c r="W1487" s="27">
        <f t="shared" si="2183"/>
        <v>0</v>
      </c>
      <c r="X1487" s="27">
        <f t="shared" si="2183"/>
        <v>0</v>
      </c>
      <c r="Y1487" s="27">
        <f t="shared" si="2183"/>
        <v>0</v>
      </c>
      <c r="Z1487" s="27">
        <f t="shared" si="2183"/>
        <v>0</v>
      </c>
      <c r="AA1487" s="27">
        <f t="shared" si="2183"/>
        <v>0</v>
      </c>
      <c r="AB1487" s="27">
        <f t="shared" si="2183"/>
        <v>0</v>
      </c>
      <c r="AC1487" s="56"/>
    </row>
    <row r="1488" spans="1:29">
      <c r="A1488" s="45" t="s">
        <v>50</v>
      </c>
      <c r="B1488" s="30">
        <f>SUM(B1486:B1487)</f>
        <v>3673957</v>
      </c>
      <c r="C1488" s="46">
        <f>SUM(C1486:C1487)</f>
        <v>306163.08</v>
      </c>
      <c r="D1488" s="46">
        <f>D1487</f>
        <v>0</v>
      </c>
      <c r="E1488" s="46">
        <f t="shared" ref="E1488:AB1488" si="2184">E1487</f>
        <v>0</v>
      </c>
      <c r="F1488" s="46">
        <f t="shared" si="2184"/>
        <v>0</v>
      </c>
      <c r="G1488" s="46">
        <f t="shared" si="2184"/>
        <v>0</v>
      </c>
      <c r="H1488" s="46">
        <f t="shared" si="2184"/>
        <v>0</v>
      </c>
      <c r="I1488" s="46">
        <f t="shared" si="2184"/>
        <v>0</v>
      </c>
      <c r="J1488" s="46">
        <f t="shared" si="2184"/>
        <v>157704.60250800001</v>
      </c>
      <c r="K1488" s="46">
        <f t="shared" si="2184"/>
        <v>148458.47749200001</v>
      </c>
      <c r="L1488" s="46">
        <f t="shared" si="2184"/>
        <v>0</v>
      </c>
      <c r="M1488" s="46">
        <f t="shared" si="2184"/>
        <v>0</v>
      </c>
      <c r="N1488" s="46">
        <f t="shared" si="2184"/>
        <v>0</v>
      </c>
      <c r="O1488" s="46">
        <f t="shared" si="2184"/>
        <v>0</v>
      </c>
      <c r="P1488" s="46">
        <f t="shared" si="2184"/>
        <v>0</v>
      </c>
      <c r="Q1488" s="46">
        <f t="shared" si="2184"/>
        <v>0</v>
      </c>
      <c r="R1488" s="46">
        <f t="shared" si="2184"/>
        <v>0</v>
      </c>
      <c r="S1488" s="46">
        <f t="shared" si="2184"/>
        <v>0</v>
      </c>
      <c r="T1488" s="46">
        <f t="shared" si="2184"/>
        <v>0</v>
      </c>
      <c r="U1488" s="46">
        <f t="shared" si="2184"/>
        <v>0</v>
      </c>
      <c r="V1488" s="46">
        <f t="shared" si="2184"/>
        <v>0</v>
      </c>
      <c r="W1488" s="46">
        <f t="shared" si="2184"/>
        <v>0</v>
      </c>
      <c r="X1488" s="46">
        <f t="shared" si="2184"/>
        <v>0</v>
      </c>
      <c r="Y1488" s="46">
        <f t="shared" si="2184"/>
        <v>0</v>
      </c>
      <c r="Z1488" s="46">
        <f t="shared" si="2184"/>
        <v>0</v>
      </c>
      <c r="AA1488" s="46">
        <f t="shared" si="2184"/>
        <v>0</v>
      </c>
      <c r="AB1488" s="46">
        <f t="shared" si="2184"/>
        <v>0</v>
      </c>
      <c r="AC1488" s="56"/>
    </row>
    <row r="1489" spans="1:30">
      <c r="A1489" s="13"/>
      <c r="B1489" s="6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56"/>
    </row>
    <row r="1490" spans="1:30" s="14" customFormat="1">
      <c r="A1490" s="72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56"/>
    </row>
    <row r="1491" spans="1:30" s="14" customFormat="1" ht="13.5" thickBot="1">
      <c r="A1491" s="66" t="s">
        <v>715</v>
      </c>
      <c r="B1491" s="65"/>
      <c r="C1491" s="157"/>
      <c r="D1491" s="65"/>
      <c r="E1491" s="65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56"/>
      <c r="AD1491" s="23"/>
    </row>
    <row r="1492" spans="1:30" s="14" customFormat="1" ht="13.5" thickBot="1">
      <c r="A1492" s="180" t="s">
        <v>1</v>
      </c>
      <c r="B1492" s="181" t="s">
        <v>2</v>
      </c>
      <c r="C1492" s="182" t="s">
        <v>3</v>
      </c>
      <c r="D1492" s="217" t="s">
        <v>4</v>
      </c>
      <c r="E1492" s="218"/>
      <c r="F1492" s="218"/>
      <c r="G1492" s="218"/>
      <c r="H1492" s="218"/>
      <c r="I1492" s="218"/>
      <c r="J1492" s="218"/>
      <c r="K1492" s="218"/>
      <c r="L1492" s="218"/>
      <c r="M1492" s="218"/>
      <c r="N1492" s="218"/>
      <c r="O1492" s="218"/>
      <c r="P1492" s="218"/>
      <c r="Q1492" s="218"/>
      <c r="R1492" s="218"/>
      <c r="S1492" s="218"/>
      <c r="T1492" s="218"/>
      <c r="U1492" s="218"/>
      <c r="V1492" s="218"/>
      <c r="W1492" s="218"/>
      <c r="X1492" s="218"/>
      <c r="Y1492" s="218"/>
      <c r="Z1492" s="183"/>
      <c r="AA1492" s="183"/>
      <c r="AB1492" s="183"/>
      <c r="AC1492" s="56"/>
      <c r="AD1492" s="23"/>
    </row>
    <row r="1493" spans="1:30" s="14" customFormat="1">
      <c r="A1493" s="184" t="s">
        <v>5</v>
      </c>
      <c r="B1493" s="185" t="s">
        <v>6</v>
      </c>
      <c r="C1493" s="130" t="s">
        <v>6</v>
      </c>
      <c r="D1493" s="186"/>
      <c r="E1493" s="187"/>
      <c r="F1493" s="187"/>
      <c r="G1493" s="187"/>
      <c r="H1493" s="187"/>
      <c r="I1493" s="187"/>
      <c r="J1493" s="187"/>
      <c r="K1493" s="187"/>
      <c r="L1493" s="187"/>
      <c r="M1493" s="187"/>
      <c r="N1493" s="187"/>
      <c r="O1493" s="187"/>
      <c r="P1493" s="187"/>
      <c r="Q1493" s="187"/>
      <c r="R1493" s="187"/>
      <c r="S1493" s="187"/>
      <c r="T1493" s="187"/>
      <c r="U1493" s="187"/>
      <c r="V1493" s="187"/>
      <c r="W1493" s="187"/>
      <c r="X1493" s="187"/>
      <c r="Y1493" s="99"/>
      <c r="Z1493" s="185" t="s">
        <v>7</v>
      </c>
      <c r="AA1493" s="185"/>
      <c r="AB1493" s="185"/>
      <c r="AC1493" s="56"/>
      <c r="AD1493" s="23"/>
    </row>
    <row r="1494" spans="1:30" s="14" customFormat="1">
      <c r="A1494" s="184" t="s">
        <v>8</v>
      </c>
      <c r="B1494" s="185" t="s">
        <v>9</v>
      </c>
      <c r="C1494" s="130" t="s">
        <v>9</v>
      </c>
      <c r="D1494" s="188" t="s">
        <v>10</v>
      </c>
      <c r="E1494" s="185" t="s">
        <v>11</v>
      </c>
      <c r="F1494" s="185" t="s">
        <v>12</v>
      </c>
      <c r="G1494" s="185" t="s">
        <v>13</v>
      </c>
      <c r="H1494" s="185" t="s">
        <v>14</v>
      </c>
      <c r="I1494" s="185" t="s">
        <v>15</v>
      </c>
      <c r="J1494" s="185" t="s">
        <v>16</v>
      </c>
      <c r="K1494" s="185" t="s">
        <v>17</v>
      </c>
      <c r="L1494" s="185" t="s">
        <v>18</v>
      </c>
      <c r="M1494" s="185" t="s">
        <v>19</v>
      </c>
      <c r="N1494" s="185" t="s">
        <v>20</v>
      </c>
      <c r="O1494" s="185" t="s">
        <v>169</v>
      </c>
      <c r="P1494" s="185" t="s">
        <v>21</v>
      </c>
      <c r="Q1494" s="185" t="s">
        <v>22</v>
      </c>
      <c r="R1494" s="185" t="s">
        <v>23</v>
      </c>
      <c r="S1494" s="185" t="s">
        <v>24</v>
      </c>
      <c r="T1494" s="185" t="s">
        <v>25</v>
      </c>
      <c r="U1494" s="185" t="s">
        <v>26</v>
      </c>
      <c r="V1494" s="185" t="s">
        <v>27</v>
      </c>
      <c r="W1494" s="185" t="s">
        <v>28</v>
      </c>
      <c r="X1494" s="185" t="s">
        <v>29</v>
      </c>
      <c r="Y1494" s="185" t="s">
        <v>30</v>
      </c>
      <c r="Z1494" s="185" t="s">
        <v>31</v>
      </c>
      <c r="AA1494" s="185" t="s">
        <v>484</v>
      </c>
      <c r="AB1494" s="185" t="s">
        <v>467</v>
      </c>
      <c r="AC1494" s="56"/>
      <c r="AD1494" s="23"/>
    </row>
    <row r="1495" spans="1:30" s="14" customFormat="1">
      <c r="A1495" s="184"/>
      <c r="B1495" s="185"/>
      <c r="C1495" s="130" t="s">
        <v>698</v>
      </c>
      <c r="D1495" s="189"/>
      <c r="E1495" s="190"/>
      <c r="F1495" s="190"/>
      <c r="G1495" s="190"/>
      <c r="H1495" s="190"/>
      <c r="I1495" s="190"/>
      <c r="J1495" s="190"/>
      <c r="K1495" s="190"/>
      <c r="L1495" s="190"/>
      <c r="M1495" s="190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90"/>
      <c r="AA1495" s="190"/>
      <c r="AB1495" s="190"/>
      <c r="AC1495" s="56"/>
      <c r="AD1495" s="23"/>
    </row>
    <row r="1496" spans="1:30" s="14" customFormat="1">
      <c r="A1496" s="204" t="s">
        <v>716</v>
      </c>
      <c r="B1496" s="205">
        <f>112062/2</f>
        <v>56031</v>
      </c>
      <c r="C1496" s="206">
        <f>ROUND(B1496/12,2)</f>
        <v>4669.25</v>
      </c>
      <c r="D1496" s="207">
        <v>1.6299999999999999E-2</v>
      </c>
      <c r="E1496" s="207">
        <v>0.14269999999999999</v>
      </c>
      <c r="F1496" s="207">
        <v>5.8900000000000001E-2</v>
      </c>
      <c r="G1496" s="207">
        <v>7.6200000000000004E-2</v>
      </c>
      <c r="H1496" s="207">
        <v>3.9600000000000003E-2</v>
      </c>
      <c r="I1496" s="207">
        <v>0.12470000000000001</v>
      </c>
      <c r="J1496" s="207">
        <v>2.0400000000000001E-2</v>
      </c>
      <c r="K1496" s="207">
        <v>3.1199999999999999E-2</v>
      </c>
      <c r="L1496" s="207">
        <v>1.6199999999999999E-2</v>
      </c>
      <c r="M1496" s="207">
        <v>2.53E-2</v>
      </c>
      <c r="N1496" s="207">
        <v>0.14849999999999999</v>
      </c>
      <c r="O1496" s="207">
        <v>2.2599999999999999E-2</v>
      </c>
      <c r="P1496" s="207">
        <v>0</v>
      </c>
      <c r="Q1496" s="207">
        <v>3.78E-2</v>
      </c>
      <c r="R1496" s="207">
        <v>1.8100000000000002E-2</v>
      </c>
      <c r="S1496" s="207">
        <v>4.1000000000000003E-3</v>
      </c>
      <c r="T1496" s="207">
        <v>5.04E-2</v>
      </c>
      <c r="U1496" s="207">
        <v>1.7500000000000002E-2</v>
      </c>
      <c r="V1496" s="207">
        <v>3.6200000000000003E-2</v>
      </c>
      <c r="W1496" s="207">
        <v>4.8500000000000001E-2</v>
      </c>
      <c r="X1496" s="207">
        <v>6.1600000000000002E-2</v>
      </c>
      <c r="Y1496" s="207">
        <v>2.5000000000000001E-3</v>
      </c>
      <c r="Z1496" s="208">
        <v>0</v>
      </c>
      <c r="AA1496" s="208">
        <v>6.9999999999999999E-4</v>
      </c>
      <c r="AB1496" s="208">
        <v>0</v>
      </c>
      <c r="AC1496" s="56"/>
      <c r="AD1496" s="23"/>
    </row>
    <row r="1497" spans="1:30" s="14" customFormat="1">
      <c r="A1497" s="47"/>
      <c r="B1497" s="209"/>
      <c r="C1497" s="132"/>
      <c r="D1497" s="27">
        <f>$C1496*D1496</f>
        <v>76.108774999999994</v>
      </c>
      <c r="E1497" s="27">
        <f>$C1496*E1496</f>
        <v>666.30197499999997</v>
      </c>
      <c r="F1497" s="27">
        <f t="shared" ref="F1497:AB1497" si="2185">$C1496*F1496</f>
        <v>275.01882499999999</v>
      </c>
      <c r="G1497" s="27">
        <f t="shared" si="2185"/>
        <v>355.79685000000001</v>
      </c>
      <c r="H1497" s="27">
        <f t="shared" si="2185"/>
        <v>184.90230000000003</v>
      </c>
      <c r="I1497" s="27">
        <f t="shared" si="2185"/>
        <v>582.25547500000005</v>
      </c>
      <c r="J1497" s="27">
        <f t="shared" si="2185"/>
        <v>95.252700000000004</v>
      </c>
      <c r="K1497" s="27">
        <f t="shared" si="2185"/>
        <v>145.6806</v>
      </c>
      <c r="L1497" s="27">
        <f t="shared" si="2185"/>
        <v>75.641849999999991</v>
      </c>
      <c r="M1497" s="27">
        <f t="shared" si="2185"/>
        <v>118.132025</v>
      </c>
      <c r="N1497" s="27">
        <f t="shared" si="2185"/>
        <v>693.38362499999994</v>
      </c>
      <c r="O1497" s="27">
        <f t="shared" si="2185"/>
        <v>105.52504999999999</v>
      </c>
      <c r="P1497" s="27">
        <f t="shared" si="2185"/>
        <v>0</v>
      </c>
      <c r="Q1497" s="27">
        <f t="shared" si="2185"/>
        <v>176.49764999999999</v>
      </c>
      <c r="R1497" s="27">
        <f t="shared" si="2185"/>
        <v>84.513425000000012</v>
      </c>
      <c r="S1497" s="27">
        <f t="shared" si="2185"/>
        <v>19.143925000000003</v>
      </c>
      <c r="T1497" s="27">
        <f t="shared" si="2185"/>
        <v>235.33019999999999</v>
      </c>
      <c r="U1497" s="27">
        <f t="shared" si="2185"/>
        <v>81.711875000000006</v>
      </c>
      <c r="V1497" s="27">
        <f t="shared" si="2185"/>
        <v>169.02685000000002</v>
      </c>
      <c r="W1497" s="27">
        <f t="shared" si="2185"/>
        <v>226.45862500000001</v>
      </c>
      <c r="X1497" s="27">
        <f t="shared" si="2185"/>
        <v>287.62580000000003</v>
      </c>
      <c r="Y1497" s="27">
        <f t="shared" si="2185"/>
        <v>11.673125000000001</v>
      </c>
      <c r="Z1497" s="27">
        <f t="shared" si="2185"/>
        <v>0</v>
      </c>
      <c r="AA1497" s="27">
        <f t="shared" si="2185"/>
        <v>3.268475</v>
      </c>
      <c r="AB1497" s="27">
        <f t="shared" si="2185"/>
        <v>0</v>
      </c>
      <c r="AC1497" s="56"/>
      <c r="AD1497" s="23"/>
    </row>
    <row r="1498" spans="1:30" s="14" customFormat="1">
      <c r="A1498" s="204" t="s">
        <v>717</v>
      </c>
      <c r="B1498" s="205">
        <f>112062/2</f>
        <v>56031</v>
      </c>
      <c r="C1498" s="206">
        <f>ROUND(B1498/12,2)</f>
        <v>4669.25</v>
      </c>
      <c r="D1498" s="210"/>
      <c r="E1498" s="211"/>
      <c r="F1498" s="208">
        <v>0.1467</v>
      </c>
      <c r="G1498" s="208"/>
      <c r="H1498" s="212">
        <v>8.1100000000000005E-2</v>
      </c>
      <c r="I1498" s="212"/>
      <c r="J1498" s="212"/>
      <c r="K1498" s="212"/>
      <c r="L1498" s="208"/>
      <c r="M1498" s="212">
        <v>2.1499999999999998E-2</v>
      </c>
      <c r="N1498" s="212">
        <v>0.66090000000000004</v>
      </c>
      <c r="O1498" s="212"/>
      <c r="P1498" s="212"/>
      <c r="Q1498" s="212"/>
      <c r="R1498" s="212"/>
      <c r="S1498" s="212"/>
      <c r="T1498" s="212"/>
      <c r="U1498" s="212"/>
      <c r="V1498" s="212">
        <v>8.9800000000000005E-2</v>
      </c>
      <c r="W1498" s="212"/>
      <c r="X1498" s="212"/>
      <c r="Y1498" s="212"/>
      <c r="Z1498" s="212"/>
      <c r="AA1498" s="212"/>
      <c r="AB1498" s="212"/>
      <c r="AC1498" s="56"/>
      <c r="AD1498" s="23"/>
    </row>
    <row r="1499" spans="1:30" s="14" customFormat="1">
      <c r="A1499" s="47"/>
      <c r="B1499" s="209"/>
      <c r="C1499" s="132"/>
      <c r="D1499" s="27">
        <f t="shared" ref="D1499:AB1499" si="2186">$C1498*D1498</f>
        <v>0</v>
      </c>
      <c r="E1499" s="27">
        <f t="shared" si="2186"/>
        <v>0</v>
      </c>
      <c r="F1499" s="27">
        <f t="shared" si="2186"/>
        <v>684.97897499999999</v>
      </c>
      <c r="G1499" s="27">
        <f t="shared" si="2186"/>
        <v>0</v>
      </c>
      <c r="H1499" s="27">
        <f t="shared" si="2186"/>
        <v>378.676175</v>
      </c>
      <c r="I1499" s="27">
        <f t="shared" si="2186"/>
        <v>0</v>
      </c>
      <c r="J1499" s="27">
        <f t="shared" si="2186"/>
        <v>0</v>
      </c>
      <c r="K1499" s="27">
        <f t="shared" si="2186"/>
        <v>0</v>
      </c>
      <c r="L1499" s="27">
        <f t="shared" si="2186"/>
        <v>0</v>
      </c>
      <c r="M1499" s="27">
        <f t="shared" si="2186"/>
        <v>100.388875</v>
      </c>
      <c r="N1499" s="27">
        <f t="shared" si="2186"/>
        <v>3085.9073250000001</v>
      </c>
      <c r="O1499" s="27">
        <f t="shared" si="2186"/>
        <v>0</v>
      </c>
      <c r="P1499" s="27">
        <f t="shared" si="2186"/>
        <v>0</v>
      </c>
      <c r="Q1499" s="27">
        <f t="shared" si="2186"/>
        <v>0</v>
      </c>
      <c r="R1499" s="27">
        <f t="shared" si="2186"/>
        <v>0</v>
      </c>
      <c r="S1499" s="27">
        <f t="shared" si="2186"/>
        <v>0</v>
      </c>
      <c r="T1499" s="27">
        <f t="shared" si="2186"/>
        <v>0</v>
      </c>
      <c r="U1499" s="27">
        <f t="shared" si="2186"/>
        <v>0</v>
      </c>
      <c r="V1499" s="27">
        <f t="shared" si="2186"/>
        <v>419.29865000000001</v>
      </c>
      <c r="W1499" s="27">
        <f t="shared" si="2186"/>
        <v>0</v>
      </c>
      <c r="X1499" s="27">
        <f t="shared" si="2186"/>
        <v>0</v>
      </c>
      <c r="Y1499" s="27">
        <f t="shared" si="2186"/>
        <v>0</v>
      </c>
      <c r="Z1499" s="27">
        <f t="shared" si="2186"/>
        <v>0</v>
      </c>
      <c r="AA1499" s="27">
        <f t="shared" si="2186"/>
        <v>0</v>
      </c>
      <c r="AB1499" s="27">
        <f t="shared" si="2186"/>
        <v>0</v>
      </c>
      <c r="AC1499" s="56"/>
      <c r="AD1499" s="23"/>
    </row>
    <row r="1500" spans="1:30" s="14" customFormat="1">
      <c r="A1500" s="204" t="s">
        <v>718</v>
      </c>
      <c r="B1500" s="205">
        <f>3202473/2</f>
        <v>1601236.5</v>
      </c>
      <c r="C1500" s="206">
        <f>ROUND(B1500/12,2)</f>
        <v>133436.38</v>
      </c>
      <c r="D1500" s="207">
        <v>1.6299999999999999E-2</v>
      </c>
      <c r="E1500" s="207">
        <v>0.14269999999999999</v>
      </c>
      <c r="F1500" s="207">
        <v>5.8900000000000001E-2</v>
      </c>
      <c r="G1500" s="207">
        <v>7.6200000000000004E-2</v>
      </c>
      <c r="H1500" s="207">
        <v>3.9600000000000003E-2</v>
      </c>
      <c r="I1500" s="207">
        <v>0.12470000000000001</v>
      </c>
      <c r="J1500" s="207">
        <v>2.0400000000000001E-2</v>
      </c>
      <c r="K1500" s="207">
        <v>3.1199999999999999E-2</v>
      </c>
      <c r="L1500" s="207">
        <v>1.6199999999999999E-2</v>
      </c>
      <c r="M1500" s="207">
        <v>2.53E-2</v>
      </c>
      <c r="N1500" s="207">
        <v>0.14849999999999999</v>
      </c>
      <c r="O1500" s="207">
        <v>2.2599999999999999E-2</v>
      </c>
      <c r="P1500" s="207">
        <v>0</v>
      </c>
      <c r="Q1500" s="207">
        <v>3.78E-2</v>
      </c>
      <c r="R1500" s="207">
        <v>1.8100000000000002E-2</v>
      </c>
      <c r="S1500" s="207">
        <v>4.1000000000000003E-3</v>
      </c>
      <c r="T1500" s="207">
        <v>5.04E-2</v>
      </c>
      <c r="U1500" s="207">
        <v>1.7500000000000002E-2</v>
      </c>
      <c r="V1500" s="207">
        <v>3.6200000000000003E-2</v>
      </c>
      <c r="W1500" s="207">
        <v>4.8500000000000001E-2</v>
      </c>
      <c r="X1500" s="207">
        <v>6.1600000000000002E-2</v>
      </c>
      <c r="Y1500" s="207">
        <v>2.5000000000000001E-3</v>
      </c>
      <c r="Z1500" s="208">
        <v>0</v>
      </c>
      <c r="AA1500" s="208">
        <v>6.9999999999999999E-4</v>
      </c>
      <c r="AB1500" s="208">
        <v>0</v>
      </c>
      <c r="AC1500" s="56"/>
      <c r="AD1500" s="23"/>
    </row>
    <row r="1501" spans="1:30" s="14" customFormat="1">
      <c r="A1501" s="47"/>
      <c r="B1501" s="209"/>
      <c r="C1501" s="132"/>
      <c r="D1501" s="27">
        <f t="shared" ref="D1501:AB1501" si="2187">$C1500*D1500</f>
        <v>2175.0129939999997</v>
      </c>
      <c r="E1501" s="27">
        <f t="shared" si="2187"/>
        <v>19041.371426000002</v>
      </c>
      <c r="F1501" s="27">
        <f t="shared" si="2187"/>
        <v>7859.4027820000001</v>
      </c>
      <c r="G1501" s="27">
        <f t="shared" si="2187"/>
        <v>10167.852156000001</v>
      </c>
      <c r="H1501" s="27">
        <f t="shared" si="2187"/>
        <v>5284.080648000001</v>
      </c>
      <c r="I1501" s="27">
        <f t="shared" si="2187"/>
        <v>16639.516586000002</v>
      </c>
      <c r="J1501" s="27">
        <f t="shared" si="2187"/>
        <v>2722.1021520000004</v>
      </c>
      <c r="K1501" s="27">
        <f t="shared" si="2187"/>
        <v>4163.215056</v>
      </c>
      <c r="L1501" s="27">
        <f t="shared" si="2187"/>
        <v>2161.6693559999999</v>
      </c>
      <c r="M1501" s="27">
        <f t="shared" si="2187"/>
        <v>3375.9404140000001</v>
      </c>
      <c r="N1501" s="27">
        <f t="shared" si="2187"/>
        <v>19815.30243</v>
      </c>
      <c r="O1501" s="27">
        <f t="shared" si="2187"/>
        <v>3015.6621879999998</v>
      </c>
      <c r="P1501" s="27">
        <f t="shared" si="2187"/>
        <v>0</v>
      </c>
      <c r="Q1501" s="27">
        <f t="shared" si="2187"/>
        <v>5043.8951640000005</v>
      </c>
      <c r="R1501" s="27">
        <f t="shared" si="2187"/>
        <v>2415.1984780000003</v>
      </c>
      <c r="S1501" s="27">
        <f t="shared" si="2187"/>
        <v>547.08915800000011</v>
      </c>
      <c r="T1501" s="27">
        <f t="shared" si="2187"/>
        <v>6725.1935520000006</v>
      </c>
      <c r="U1501" s="27">
        <f t="shared" si="2187"/>
        <v>2335.1366500000004</v>
      </c>
      <c r="V1501" s="27">
        <f t="shared" si="2187"/>
        <v>4830.3969560000005</v>
      </c>
      <c r="W1501" s="27">
        <f t="shared" si="2187"/>
        <v>6471.6644300000007</v>
      </c>
      <c r="X1501" s="27">
        <f t="shared" si="2187"/>
        <v>8219.6810080000014</v>
      </c>
      <c r="Y1501" s="27">
        <f t="shared" si="2187"/>
        <v>333.59095000000002</v>
      </c>
      <c r="Z1501" s="27">
        <f t="shared" si="2187"/>
        <v>0</v>
      </c>
      <c r="AA1501" s="27">
        <f t="shared" si="2187"/>
        <v>93.405466000000004</v>
      </c>
      <c r="AB1501" s="27">
        <f t="shared" si="2187"/>
        <v>0</v>
      </c>
      <c r="AC1501" s="56"/>
      <c r="AD1501" s="23"/>
    </row>
    <row r="1502" spans="1:30" s="14" customFormat="1">
      <c r="A1502" s="204" t="s">
        <v>719</v>
      </c>
      <c r="B1502" s="205">
        <f>3202473/2</f>
        <v>1601236.5</v>
      </c>
      <c r="C1502" s="206">
        <f>ROUND(B1502/12,2)</f>
        <v>133436.38</v>
      </c>
      <c r="D1502" s="210"/>
      <c r="E1502" s="211"/>
      <c r="F1502" s="208">
        <v>0.14990000000000001</v>
      </c>
      <c r="G1502" s="208"/>
      <c r="H1502" s="212">
        <v>8.2900000000000001E-2</v>
      </c>
      <c r="I1502" s="212"/>
      <c r="J1502" s="212"/>
      <c r="K1502" s="212"/>
      <c r="L1502" s="208"/>
      <c r="M1502" s="212"/>
      <c r="N1502" s="212">
        <v>0.67549999999999999</v>
      </c>
      <c r="O1502" s="212"/>
      <c r="P1502" s="212"/>
      <c r="Q1502" s="212"/>
      <c r="R1502" s="212"/>
      <c r="S1502" s="212"/>
      <c r="T1502" s="212"/>
      <c r="U1502" s="212"/>
      <c r="V1502" s="212">
        <v>9.1700000000000004E-2</v>
      </c>
      <c r="W1502" s="212"/>
      <c r="X1502" s="212"/>
      <c r="Y1502" s="212"/>
      <c r="Z1502" s="212"/>
      <c r="AA1502" s="212"/>
      <c r="AB1502" s="212"/>
      <c r="AC1502" s="56"/>
      <c r="AD1502" s="23"/>
    </row>
    <row r="1503" spans="1:30" s="14" customFormat="1">
      <c r="A1503" s="47"/>
      <c r="B1503" s="209"/>
      <c r="C1503" s="132"/>
      <c r="D1503" s="27">
        <f>$C1502*D1502</f>
        <v>0</v>
      </c>
      <c r="E1503" s="27">
        <f>$C1502*E1502</f>
        <v>0</v>
      </c>
      <c r="F1503" s="27">
        <f t="shared" ref="F1503:AB1503" si="2188">$C1502*F1502</f>
        <v>20002.113362</v>
      </c>
      <c r="G1503" s="27">
        <f t="shared" si="2188"/>
        <v>0</v>
      </c>
      <c r="H1503" s="27">
        <f t="shared" si="2188"/>
        <v>11061.875902</v>
      </c>
      <c r="I1503" s="27">
        <f t="shared" si="2188"/>
        <v>0</v>
      </c>
      <c r="J1503" s="27">
        <f t="shared" si="2188"/>
        <v>0</v>
      </c>
      <c r="K1503" s="27">
        <f t="shared" si="2188"/>
        <v>0</v>
      </c>
      <c r="L1503" s="27">
        <f t="shared" si="2188"/>
        <v>0</v>
      </c>
      <c r="M1503" s="27">
        <f t="shared" si="2188"/>
        <v>0</v>
      </c>
      <c r="N1503" s="27">
        <f t="shared" si="2188"/>
        <v>90136.274690000006</v>
      </c>
      <c r="O1503" s="27">
        <f t="shared" si="2188"/>
        <v>0</v>
      </c>
      <c r="P1503" s="27">
        <f t="shared" si="2188"/>
        <v>0</v>
      </c>
      <c r="Q1503" s="27">
        <f t="shared" si="2188"/>
        <v>0</v>
      </c>
      <c r="R1503" s="27">
        <f t="shared" si="2188"/>
        <v>0</v>
      </c>
      <c r="S1503" s="27">
        <f t="shared" si="2188"/>
        <v>0</v>
      </c>
      <c r="T1503" s="27">
        <f t="shared" si="2188"/>
        <v>0</v>
      </c>
      <c r="U1503" s="27">
        <f t="shared" si="2188"/>
        <v>0</v>
      </c>
      <c r="V1503" s="27">
        <f t="shared" si="2188"/>
        <v>12236.116046000001</v>
      </c>
      <c r="W1503" s="27">
        <f t="shared" si="2188"/>
        <v>0</v>
      </c>
      <c r="X1503" s="27">
        <f t="shared" si="2188"/>
        <v>0</v>
      </c>
      <c r="Y1503" s="27">
        <f t="shared" si="2188"/>
        <v>0</v>
      </c>
      <c r="Z1503" s="27">
        <f t="shared" si="2188"/>
        <v>0</v>
      </c>
      <c r="AA1503" s="27">
        <f t="shared" si="2188"/>
        <v>0</v>
      </c>
      <c r="AB1503" s="27">
        <f t="shared" si="2188"/>
        <v>0</v>
      </c>
      <c r="AC1503" s="56"/>
      <c r="AD1503" s="23"/>
    </row>
    <row r="1504" spans="1:30" s="14" customFormat="1">
      <c r="A1504" s="204" t="s">
        <v>720</v>
      </c>
      <c r="B1504" s="205">
        <f>1521395/2</f>
        <v>760697.5</v>
      </c>
      <c r="C1504" s="206">
        <f>ROUND(B1504/12,2)</f>
        <v>63391.46</v>
      </c>
      <c r="D1504" s="207">
        <v>1.6299999999999999E-2</v>
      </c>
      <c r="E1504" s="207">
        <v>0.14269999999999999</v>
      </c>
      <c r="F1504" s="207">
        <v>5.8900000000000001E-2</v>
      </c>
      <c r="G1504" s="207">
        <v>7.6200000000000004E-2</v>
      </c>
      <c r="H1504" s="207">
        <v>3.9600000000000003E-2</v>
      </c>
      <c r="I1504" s="207">
        <v>0.12470000000000001</v>
      </c>
      <c r="J1504" s="207">
        <v>2.0400000000000001E-2</v>
      </c>
      <c r="K1504" s="207">
        <v>3.1199999999999999E-2</v>
      </c>
      <c r="L1504" s="207">
        <v>1.6199999999999999E-2</v>
      </c>
      <c r="M1504" s="207">
        <v>2.53E-2</v>
      </c>
      <c r="N1504" s="207">
        <v>0.14849999999999999</v>
      </c>
      <c r="O1504" s="207">
        <v>2.2599999999999999E-2</v>
      </c>
      <c r="P1504" s="207">
        <v>0</v>
      </c>
      <c r="Q1504" s="207">
        <v>3.78E-2</v>
      </c>
      <c r="R1504" s="207">
        <v>1.8100000000000002E-2</v>
      </c>
      <c r="S1504" s="207">
        <v>4.1000000000000003E-3</v>
      </c>
      <c r="T1504" s="207">
        <v>5.04E-2</v>
      </c>
      <c r="U1504" s="207">
        <v>1.7500000000000002E-2</v>
      </c>
      <c r="V1504" s="207">
        <v>3.6200000000000003E-2</v>
      </c>
      <c r="W1504" s="207">
        <v>4.8500000000000001E-2</v>
      </c>
      <c r="X1504" s="207">
        <v>6.1600000000000002E-2</v>
      </c>
      <c r="Y1504" s="207">
        <v>2.5000000000000001E-3</v>
      </c>
      <c r="Z1504" s="208">
        <v>0</v>
      </c>
      <c r="AA1504" s="208">
        <v>6.9999999999999999E-4</v>
      </c>
      <c r="AB1504" s="208">
        <v>0</v>
      </c>
      <c r="AC1504" s="56"/>
      <c r="AD1504" s="23"/>
    </row>
    <row r="1505" spans="1:30" s="14" customFormat="1">
      <c r="A1505" s="47"/>
      <c r="B1505" s="209"/>
      <c r="C1505" s="132"/>
      <c r="D1505" s="27">
        <f>$C1504*D1504</f>
        <v>1033.280798</v>
      </c>
      <c r="E1505" s="27">
        <f>$C1504*E1504</f>
        <v>9045.9613419999987</v>
      </c>
      <c r="F1505" s="27">
        <f t="shared" ref="F1505:AB1505" si="2189">$C1504*F1504</f>
        <v>3733.7569939999998</v>
      </c>
      <c r="G1505" s="27">
        <f t="shared" si="2189"/>
        <v>4830.4292519999999</v>
      </c>
      <c r="H1505" s="27">
        <f t="shared" si="2189"/>
        <v>2510.3018160000001</v>
      </c>
      <c r="I1505" s="27">
        <f t="shared" si="2189"/>
        <v>7904.915062</v>
      </c>
      <c r="J1505" s="27">
        <f t="shared" si="2189"/>
        <v>1293.185784</v>
      </c>
      <c r="K1505" s="27">
        <f t="shared" si="2189"/>
        <v>1977.8135519999998</v>
      </c>
      <c r="L1505" s="27">
        <f t="shared" si="2189"/>
        <v>1026.941652</v>
      </c>
      <c r="M1505" s="27">
        <f t="shared" si="2189"/>
        <v>1603.803938</v>
      </c>
      <c r="N1505" s="27">
        <f t="shared" si="2189"/>
        <v>9413.6318099999989</v>
      </c>
      <c r="O1505" s="27">
        <f t="shared" si="2189"/>
        <v>1432.6469959999999</v>
      </c>
      <c r="P1505" s="27">
        <f t="shared" si="2189"/>
        <v>0</v>
      </c>
      <c r="Q1505" s="27">
        <f t="shared" si="2189"/>
        <v>2396.1971880000001</v>
      </c>
      <c r="R1505" s="27">
        <f t="shared" si="2189"/>
        <v>1147.3854260000001</v>
      </c>
      <c r="S1505" s="27">
        <f t="shared" si="2189"/>
        <v>259.90498600000001</v>
      </c>
      <c r="T1505" s="27">
        <f t="shared" si="2189"/>
        <v>3194.929584</v>
      </c>
      <c r="U1505" s="27">
        <f t="shared" si="2189"/>
        <v>1109.3505500000001</v>
      </c>
      <c r="V1505" s="27">
        <f t="shared" si="2189"/>
        <v>2294.7708520000001</v>
      </c>
      <c r="W1505" s="27">
        <f t="shared" si="2189"/>
        <v>3074.4858100000001</v>
      </c>
      <c r="X1505" s="27">
        <f t="shared" si="2189"/>
        <v>3904.9139359999999</v>
      </c>
      <c r="Y1505" s="27">
        <f t="shared" si="2189"/>
        <v>158.47864999999999</v>
      </c>
      <c r="Z1505" s="27">
        <f t="shared" si="2189"/>
        <v>0</v>
      </c>
      <c r="AA1505" s="27">
        <f t="shared" si="2189"/>
        <v>44.374021999999997</v>
      </c>
      <c r="AB1505" s="27">
        <f t="shared" si="2189"/>
        <v>0</v>
      </c>
      <c r="AC1505" s="56"/>
      <c r="AD1505" s="23"/>
    </row>
    <row r="1506" spans="1:30" s="14" customFormat="1">
      <c r="A1506" s="204" t="s">
        <v>721</v>
      </c>
      <c r="B1506" s="205">
        <f>1521395/2</f>
        <v>760697.5</v>
      </c>
      <c r="C1506" s="206">
        <f>ROUND(B1506/12,2)</f>
        <v>63391.46</v>
      </c>
      <c r="D1506" s="210"/>
      <c r="E1506" s="211"/>
      <c r="F1506" s="208">
        <v>1</v>
      </c>
      <c r="G1506" s="208"/>
      <c r="H1506" s="212"/>
      <c r="I1506" s="212"/>
      <c r="J1506" s="212"/>
      <c r="K1506" s="212"/>
      <c r="L1506" s="208"/>
      <c r="M1506" s="212"/>
      <c r="N1506" s="212"/>
      <c r="O1506" s="212"/>
      <c r="P1506" s="212"/>
      <c r="Q1506" s="212"/>
      <c r="R1506" s="212"/>
      <c r="S1506" s="212"/>
      <c r="T1506" s="212"/>
      <c r="U1506" s="212"/>
      <c r="V1506" s="212"/>
      <c r="W1506" s="212"/>
      <c r="X1506" s="212"/>
      <c r="Y1506" s="212"/>
      <c r="Z1506" s="212"/>
      <c r="AA1506" s="212"/>
      <c r="AB1506" s="212"/>
      <c r="AC1506" s="56"/>
      <c r="AD1506" s="23"/>
    </row>
    <row r="1507" spans="1:30" s="14" customFormat="1">
      <c r="A1507" s="47"/>
      <c r="B1507" s="209"/>
      <c r="C1507" s="132"/>
      <c r="D1507" s="27">
        <f>$C1506*D1506</f>
        <v>0</v>
      </c>
      <c r="E1507" s="27">
        <f>$C1506*E1506</f>
        <v>0</v>
      </c>
      <c r="F1507" s="27">
        <f t="shared" ref="F1507:AB1507" si="2190">$C1506*F1506</f>
        <v>63391.46</v>
      </c>
      <c r="G1507" s="27">
        <f t="shared" si="2190"/>
        <v>0</v>
      </c>
      <c r="H1507" s="27">
        <f t="shared" si="2190"/>
        <v>0</v>
      </c>
      <c r="I1507" s="27">
        <f t="shared" si="2190"/>
        <v>0</v>
      </c>
      <c r="J1507" s="27">
        <f t="shared" si="2190"/>
        <v>0</v>
      </c>
      <c r="K1507" s="27">
        <f t="shared" si="2190"/>
        <v>0</v>
      </c>
      <c r="L1507" s="27">
        <f t="shared" si="2190"/>
        <v>0</v>
      </c>
      <c r="M1507" s="27">
        <f t="shared" si="2190"/>
        <v>0</v>
      </c>
      <c r="N1507" s="27">
        <f t="shared" si="2190"/>
        <v>0</v>
      </c>
      <c r="O1507" s="27">
        <f t="shared" si="2190"/>
        <v>0</v>
      </c>
      <c r="P1507" s="27">
        <f t="shared" si="2190"/>
        <v>0</v>
      </c>
      <c r="Q1507" s="27">
        <f t="shared" si="2190"/>
        <v>0</v>
      </c>
      <c r="R1507" s="27">
        <f t="shared" si="2190"/>
        <v>0</v>
      </c>
      <c r="S1507" s="27">
        <f t="shared" si="2190"/>
        <v>0</v>
      </c>
      <c r="T1507" s="27">
        <f t="shared" si="2190"/>
        <v>0</v>
      </c>
      <c r="U1507" s="27">
        <f t="shared" si="2190"/>
        <v>0</v>
      </c>
      <c r="V1507" s="27">
        <f t="shared" si="2190"/>
        <v>0</v>
      </c>
      <c r="W1507" s="27">
        <f t="shared" si="2190"/>
        <v>0</v>
      </c>
      <c r="X1507" s="27">
        <f t="shared" si="2190"/>
        <v>0</v>
      </c>
      <c r="Y1507" s="27">
        <f t="shared" si="2190"/>
        <v>0</v>
      </c>
      <c r="Z1507" s="27">
        <f t="shared" si="2190"/>
        <v>0</v>
      </c>
      <c r="AA1507" s="27">
        <f t="shared" si="2190"/>
        <v>0</v>
      </c>
      <c r="AB1507" s="27">
        <f t="shared" si="2190"/>
        <v>0</v>
      </c>
      <c r="AC1507" s="56"/>
      <c r="AD1507" s="23"/>
    </row>
    <row r="1508" spans="1:30" s="14" customFormat="1">
      <c r="A1508" s="191" t="s">
        <v>50</v>
      </c>
      <c r="B1508" s="192">
        <f>SUM(B1496:B1507)</f>
        <v>4835930</v>
      </c>
      <c r="C1508" s="193">
        <f>SUM(C1496:C1507)</f>
        <v>402994.18000000005</v>
      </c>
      <c r="D1508" s="193">
        <f>D1497+D1499+D1501+D1503+D1505+D1507</f>
        <v>3284.4025670000001</v>
      </c>
      <c r="E1508" s="193">
        <f t="shared" ref="E1508:AB1508" si="2191">E1497+E1499+E1501+E1503+E1505+E1507</f>
        <v>28753.634742999999</v>
      </c>
      <c r="F1508" s="193">
        <f t="shared" si="2191"/>
        <v>95946.730937999993</v>
      </c>
      <c r="G1508" s="193">
        <f t="shared" si="2191"/>
        <v>15354.078258000001</v>
      </c>
      <c r="H1508" s="193">
        <f t="shared" si="2191"/>
        <v>19419.836841</v>
      </c>
      <c r="I1508" s="193">
        <f t="shared" si="2191"/>
        <v>25126.687123000003</v>
      </c>
      <c r="J1508" s="193">
        <f t="shared" si="2191"/>
        <v>4110.5406360000006</v>
      </c>
      <c r="K1508" s="193">
        <f t="shared" si="2191"/>
        <v>6286.7092079999993</v>
      </c>
      <c r="L1508" s="193">
        <f t="shared" si="2191"/>
        <v>3264.2528579999998</v>
      </c>
      <c r="M1508" s="193">
        <f t="shared" si="2191"/>
        <v>5198.2652520000001</v>
      </c>
      <c r="N1508" s="193">
        <f t="shared" si="2191"/>
        <v>123144.49987999999</v>
      </c>
      <c r="O1508" s="193">
        <f t="shared" si="2191"/>
        <v>4553.8342339999999</v>
      </c>
      <c r="P1508" s="193">
        <f t="shared" si="2191"/>
        <v>0</v>
      </c>
      <c r="Q1508" s="193">
        <f t="shared" si="2191"/>
        <v>7616.5900020000008</v>
      </c>
      <c r="R1508" s="193">
        <f t="shared" si="2191"/>
        <v>3647.0973290000002</v>
      </c>
      <c r="S1508" s="193">
        <f t="shared" si="2191"/>
        <v>826.13806900000009</v>
      </c>
      <c r="T1508" s="193">
        <f t="shared" si="2191"/>
        <v>10155.453336</v>
      </c>
      <c r="U1508" s="193">
        <f t="shared" si="2191"/>
        <v>3526.1990750000004</v>
      </c>
      <c r="V1508" s="193">
        <f t="shared" si="2191"/>
        <v>19949.609354000004</v>
      </c>
      <c r="W1508" s="193">
        <f t="shared" si="2191"/>
        <v>9772.608865000002</v>
      </c>
      <c r="X1508" s="193">
        <f t="shared" si="2191"/>
        <v>12412.220744000002</v>
      </c>
      <c r="Y1508" s="193">
        <f t="shared" si="2191"/>
        <v>503.74272500000006</v>
      </c>
      <c r="Z1508" s="193">
        <f t="shared" si="2191"/>
        <v>0</v>
      </c>
      <c r="AA1508" s="193">
        <f t="shared" si="2191"/>
        <v>141.04796299999998</v>
      </c>
      <c r="AB1508" s="193">
        <f t="shared" si="2191"/>
        <v>0</v>
      </c>
      <c r="AC1508" s="56"/>
      <c r="AD1508" s="23"/>
    </row>
    <row r="1509" spans="1:30" customFormat="1"/>
    <row r="1510" spans="1:30" customFormat="1"/>
    <row r="1511" spans="1:30" s="14" customFormat="1" ht="13.5" thickBot="1">
      <c r="A1511" s="66" t="s">
        <v>722</v>
      </c>
      <c r="B1511" s="65"/>
      <c r="C1511" s="157"/>
      <c r="D1511" s="65"/>
      <c r="E1511" s="65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56"/>
      <c r="AD1511" s="23"/>
    </row>
    <row r="1512" spans="1:30" s="14" customFormat="1" ht="13.5" thickBot="1">
      <c r="A1512" s="180" t="s">
        <v>1</v>
      </c>
      <c r="B1512" s="181" t="s">
        <v>2</v>
      </c>
      <c r="C1512" s="182" t="s">
        <v>3</v>
      </c>
      <c r="D1512" s="217" t="s">
        <v>4</v>
      </c>
      <c r="E1512" s="218"/>
      <c r="F1512" s="218"/>
      <c r="G1512" s="218"/>
      <c r="H1512" s="218"/>
      <c r="I1512" s="218"/>
      <c r="J1512" s="218"/>
      <c r="K1512" s="218"/>
      <c r="L1512" s="218"/>
      <c r="M1512" s="218"/>
      <c r="N1512" s="218"/>
      <c r="O1512" s="218"/>
      <c r="P1512" s="218"/>
      <c r="Q1512" s="218"/>
      <c r="R1512" s="218"/>
      <c r="S1512" s="218"/>
      <c r="T1512" s="218"/>
      <c r="U1512" s="218"/>
      <c r="V1512" s="218"/>
      <c r="W1512" s="218"/>
      <c r="X1512" s="218"/>
      <c r="Y1512" s="218"/>
      <c r="Z1512" s="183"/>
      <c r="AA1512" s="183"/>
      <c r="AB1512" s="183"/>
      <c r="AC1512" s="56"/>
      <c r="AD1512" s="23"/>
    </row>
    <row r="1513" spans="1:30" s="14" customFormat="1">
      <c r="A1513" s="184" t="s">
        <v>5</v>
      </c>
      <c r="B1513" s="185" t="s">
        <v>6</v>
      </c>
      <c r="C1513" s="130" t="s">
        <v>6</v>
      </c>
      <c r="D1513" s="186"/>
      <c r="E1513" s="187"/>
      <c r="F1513" s="187"/>
      <c r="G1513" s="187"/>
      <c r="H1513" s="187"/>
      <c r="I1513" s="187"/>
      <c r="J1513" s="187"/>
      <c r="K1513" s="187"/>
      <c r="L1513" s="187"/>
      <c r="M1513" s="187"/>
      <c r="N1513" s="187"/>
      <c r="O1513" s="187"/>
      <c r="P1513" s="187"/>
      <c r="Q1513" s="187"/>
      <c r="R1513" s="187"/>
      <c r="S1513" s="187"/>
      <c r="T1513" s="187"/>
      <c r="U1513" s="187"/>
      <c r="V1513" s="187"/>
      <c r="W1513" s="187"/>
      <c r="X1513" s="187"/>
      <c r="Y1513" s="99"/>
      <c r="Z1513" s="185" t="s">
        <v>7</v>
      </c>
      <c r="AA1513" s="185"/>
      <c r="AB1513" s="185"/>
      <c r="AC1513" s="56"/>
      <c r="AD1513" s="23"/>
    </row>
    <row r="1514" spans="1:30" s="14" customFormat="1">
      <c r="A1514" s="184" t="s">
        <v>8</v>
      </c>
      <c r="B1514" s="185" t="s">
        <v>9</v>
      </c>
      <c r="C1514" s="130" t="s">
        <v>9</v>
      </c>
      <c r="D1514" s="188" t="s">
        <v>10</v>
      </c>
      <c r="E1514" s="185" t="s">
        <v>11</v>
      </c>
      <c r="F1514" s="185" t="s">
        <v>12</v>
      </c>
      <c r="G1514" s="185" t="s">
        <v>13</v>
      </c>
      <c r="H1514" s="185" t="s">
        <v>14</v>
      </c>
      <c r="I1514" s="185" t="s">
        <v>15</v>
      </c>
      <c r="J1514" s="185" t="s">
        <v>16</v>
      </c>
      <c r="K1514" s="185" t="s">
        <v>17</v>
      </c>
      <c r="L1514" s="185" t="s">
        <v>18</v>
      </c>
      <c r="M1514" s="185" t="s">
        <v>19</v>
      </c>
      <c r="N1514" s="185" t="s">
        <v>20</v>
      </c>
      <c r="O1514" s="185" t="s">
        <v>169</v>
      </c>
      <c r="P1514" s="185" t="s">
        <v>21</v>
      </c>
      <c r="Q1514" s="185" t="s">
        <v>22</v>
      </c>
      <c r="R1514" s="185" t="s">
        <v>23</v>
      </c>
      <c r="S1514" s="185" t="s">
        <v>24</v>
      </c>
      <c r="T1514" s="185" t="s">
        <v>25</v>
      </c>
      <c r="U1514" s="185" t="s">
        <v>26</v>
      </c>
      <c r="V1514" s="185" t="s">
        <v>27</v>
      </c>
      <c r="W1514" s="185" t="s">
        <v>28</v>
      </c>
      <c r="X1514" s="185" t="s">
        <v>29</v>
      </c>
      <c r="Y1514" s="185" t="s">
        <v>30</v>
      </c>
      <c r="Z1514" s="185" t="s">
        <v>31</v>
      </c>
      <c r="AA1514" s="185" t="s">
        <v>484</v>
      </c>
      <c r="AB1514" s="185" t="s">
        <v>467</v>
      </c>
      <c r="AC1514" s="56"/>
      <c r="AD1514" s="23"/>
    </row>
    <row r="1515" spans="1:30" s="14" customFormat="1">
      <c r="A1515" s="184"/>
      <c r="B1515" s="185"/>
      <c r="C1515" s="130" t="s">
        <v>698</v>
      </c>
      <c r="D1515" s="189"/>
      <c r="E1515" s="190"/>
      <c r="F1515" s="190"/>
      <c r="G1515" s="190"/>
      <c r="H1515" s="190"/>
      <c r="I1515" s="190"/>
      <c r="J1515" s="190"/>
      <c r="K1515" s="190"/>
      <c r="L1515" s="190"/>
      <c r="M1515" s="190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90"/>
      <c r="AA1515" s="190"/>
      <c r="AB1515" s="190"/>
      <c r="AC1515" s="56"/>
      <c r="AD1515" s="23"/>
    </row>
    <row r="1516" spans="1:30" s="14" customFormat="1">
      <c r="A1516" s="204" t="s">
        <v>723</v>
      </c>
      <c r="B1516" s="205">
        <f>60031/2</f>
        <v>30015.5</v>
      </c>
      <c r="C1516" s="206">
        <f>ROUND(B1516/12,2)</f>
        <v>2501.29</v>
      </c>
      <c r="D1516" s="207">
        <v>1.6299999999999999E-2</v>
      </c>
      <c r="E1516" s="207">
        <v>0.14269999999999999</v>
      </c>
      <c r="F1516" s="207">
        <v>5.8900000000000001E-2</v>
      </c>
      <c r="G1516" s="207">
        <v>7.6200000000000004E-2</v>
      </c>
      <c r="H1516" s="207">
        <v>3.9600000000000003E-2</v>
      </c>
      <c r="I1516" s="207">
        <v>0.12470000000000001</v>
      </c>
      <c r="J1516" s="207">
        <v>2.0400000000000001E-2</v>
      </c>
      <c r="K1516" s="207">
        <v>3.1199999999999999E-2</v>
      </c>
      <c r="L1516" s="207">
        <v>1.6199999999999999E-2</v>
      </c>
      <c r="M1516" s="207">
        <v>2.53E-2</v>
      </c>
      <c r="N1516" s="207">
        <v>0.14849999999999999</v>
      </c>
      <c r="O1516" s="207">
        <v>2.2599999999999999E-2</v>
      </c>
      <c r="P1516" s="207">
        <v>0</v>
      </c>
      <c r="Q1516" s="207">
        <v>3.78E-2</v>
      </c>
      <c r="R1516" s="207">
        <v>1.8100000000000002E-2</v>
      </c>
      <c r="S1516" s="207">
        <v>4.1000000000000003E-3</v>
      </c>
      <c r="T1516" s="207">
        <v>5.04E-2</v>
      </c>
      <c r="U1516" s="207">
        <v>1.7500000000000002E-2</v>
      </c>
      <c r="V1516" s="207">
        <v>3.6200000000000003E-2</v>
      </c>
      <c r="W1516" s="207">
        <v>4.8500000000000001E-2</v>
      </c>
      <c r="X1516" s="207">
        <v>6.1600000000000002E-2</v>
      </c>
      <c r="Y1516" s="207">
        <v>2.5000000000000001E-3</v>
      </c>
      <c r="Z1516" s="208">
        <v>0</v>
      </c>
      <c r="AA1516" s="208">
        <v>6.9999999999999999E-4</v>
      </c>
      <c r="AB1516" s="208">
        <v>0</v>
      </c>
      <c r="AC1516" s="56"/>
      <c r="AD1516" s="23"/>
    </row>
    <row r="1517" spans="1:30" s="14" customFormat="1">
      <c r="A1517" s="47"/>
      <c r="B1517" s="209"/>
      <c r="C1517" s="132"/>
      <c r="D1517" s="27">
        <f>$C1516*D1516</f>
        <v>40.771026999999997</v>
      </c>
      <c r="E1517" s="27">
        <f>$C1516*E1516</f>
        <v>356.93408299999999</v>
      </c>
      <c r="F1517" s="27">
        <f t="shared" ref="F1517:AB1517" si="2192">$C1516*F1516</f>
        <v>147.32598100000001</v>
      </c>
      <c r="G1517" s="27">
        <f t="shared" si="2192"/>
        <v>190.598298</v>
      </c>
      <c r="H1517" s="27">
        <f t="shared" si="2192"/>
        <v>99.051084000000003</v>
      </c>
      <c r="I1517" s="27">
        <f t="shared" si="2192"/>
        <v>311.91086300000001</v>
      </c>
      <c r="J1517" s="27">
        <f t="shared" si="2192"/>
        <v>51.026316000000001</v>
      </c>
      <c r="K1517" s="27">
        <f t="shared" si="2192"/>
        <v>78.040247999999991</v>
      </c>
      <c r="L1517" s="27">
        <f t="shared" si="2192"/>
        <v>40.520897999999995</v>
      </c>
      <c r="M1517" s="27">
        <f t="shared" si="2192"/>
        <v>63.282637000000001</v>
      </c>
      <c r="N1517" s="27">
        <f t="shared" si="2192"/>
        <v>371.44156499999997</v>
      </c>
      <c r="O1517" s="27">
        <f t="shared" si="2192"/>
        <v>56.529153999999998</v>
      </c>
      <c r="P1517" s="27">
        <f t="shared" si="2192"/>
        <v>0</v>
      </c>
      <c r="Q1517" s="27">
        <f t="shared" si="2192"/>
        <v>94.548761999999996</v>
      </c>
      <c r="R1517" s="27">
        <f t="shared" si="2192"/>
        <v>45.273349000000003</v>
      </c>
      <c r="S1517" s="27">
        <f t="shared" si="2192"/>
        <v>10.255289000000001</v>
      </c>
      <c r="T1517" s="27">
        <f t="shared" si="2192"/>
        <v>126.065016</v>
      </c>
      <c r="U1517" s="27">
        <f t="shared" si="2192"/>
        <v>43.772575000000003</v>
      </c>
      <c r="V1517" s="27">
        <f t="shared" si="2192"/>
        <v>90.546698000000006</v>
      </c>
      <c r="W1517" s="27">
        <f t="shared" si="2192"/>
        <v>121.31256500000001</v>
      </c>
      <c r="X1517" s="27">
        <f t="shared" si="2192"/>
        <v>154.079464</v>
      </c>
      <c r="Y1517" s="27">
        <f t="shared" si="2192"/>
        <v>6.2532250000000005</v>
      </c>
      <c r="Z1517" s="27">
        <f t="shared" si="2192"/>
        <v>0</v>
      </c>
      <c r="AA1517" s="27">
        <f t="shared" si="2192"/>
        <v>1.7509029999999999</v>
      </c>
      <c r="AB1517" s="27">
        <f t="shared" si="2192"/>
        <v>0</v>
      </c>
      <c r="AC1517" s="56"/>
      <c r="AD1517" s="23"/>
    </row>
    <row r="1518" spans="1:30" s="14" customFormat="1">
      <c r="A1518" s="204" t="s">
        <v>724</v>
      </c>
      <c r="B1518" s="205">
        <f>60031/2</f>
        <v>30015.5</v>
      </c>
      <c r="C1518" s="206">
        <f>ROUND(B1518/12,2)</f>
        <v>2501.29</v>
      </c>
      <c r="D1518" s="210"/>
      <c r="E1518" s="211"/>
      <c r="F1518" s="208">
        <v>0.1467</v>
      </c>
      <c r="G1518" s="208"/>
      <c r="H1518" s="212">
        <v>8.1100000000000005E-2</v>
      </c>
      <c r="I1518" s="212"/>
      <c r="J1518" s="212"/>
      <c r="K1518" s="212"/>
      <c r="L1518" s="208"/>
      <c r="M1518" s="212">
        <v>2.1499999999999998E-2</v>
      </c>
      <c r="N1518" s="212">
        <v>0.66090000000000004</v>
      </c>
      <c r="O1518" s="212"/>
      <c r="P1518" s="212"/>
      <c r="Q1518" s="212"/>
      <c r="R1518" s="212"/>
      <c r="S1518" s="212"/>
      <c r="T1518" s="212"/>
      <c r="U1518" s="212"/>
      <c r="V1518" s="212">
        <v>8.9800000000000005E-2</v>
      </c>
      <c r="W1518" s="212"/>
      <c r="X1518" s="212"/>
      <c r="Y1518" s="212"/>
      <c r="Z1518" s="212"/>
      <c r="AA1518" s="212"/>
      <c r="AB1518" s="212"/>
      <c r="AC1518" s="56"/>
      <c r="AD1518" s="23"/>
    </row>
    <row r="1519" spans="1:30" s="14" customFormat="1">
      <c r="A1519" s="47"/>
      <c r="B1519" s="209"/>
      <c r="C1519" s="132"/>
      <c r="D1519" s="27">
        <f t="shared" ref="D1519:AB1519" si="2193">$C1518*D1518</f>
        <v>0</v>
      </c>
      <c r="E1519" s="27">
        <f t="shared" si="2193"/>
        <v>0</v>
      </c>
      <c r="F1519" s="27">
        <f t="shared" si="2193"/>
        <v>366.93924299999998</v>
      </c>
      <c r="G1519" s="27">
        <f t="shared" si="2193"/>
        <v>0</v>
      </c>
      <c r="H1519" s="27">
        <f t="shared" si="2193"/>
        <v>202.85461900000001</v>
      </c>
      <c r="I1519" s="27">
        <f t="shared" si="2193"/>
        <v>0</v>
      </c>
      <c r="J1519" s="27">
        <f t="shared" si="2193"/>
        <v>0</v>
      </c>
      <c r="K1519" s="27">
        <f t="shared" si="2193"/>
        <v>0</v>
      </c>
      <c r="L1519" s="27">
        <f t="shared" si="2193"/>
        <v>0</v>
      </c>
      <c r="M1519" s="27">
        <f t="shared" si="2193"/>
        <v>53.777734999999993</v>
      </c>
      <c r="N1519" s="27">
        <f t="shared" si="2193"/>
        <v>1653.1025610000002</v>
      </c>
      <c r="O1519" s="27">
        <f t="shared" si="2193"/>
        <v>0</v>
      </c>
      <c r="P1519" s="27">
        <f t="shared" si="2193"/>
        <v>0</v>
      </c>
      <c r="Q1519" s="27">
        <f t="shared" si="2193"/>
        <v>0</v>
      </c>
      <c r="R1519" s="27">
        <f t="shared" si="2193"/>
        <v>0</v>
      </c>
      <c r="S1519" s="27">
        <f t="shared" si="2193"/>
        <v>0</v>
      </c>
      <c r="T1519" s="27">
        <f t="shared" si="2193"/>
        <v>0</v>
      </c>
      <c r="U1519" s="27">
        <f t="shared" si="2193"/>
        <v>0</v>
      </c>
      <c r="V1519" s="27">
        <f t="shared" si="2193"/>
        <v>224.61584200000001</v>
      </c>
      <c r="W1519" s="27">
        <f t="shared" si="2193"/>
        <v>0</v>
      </c>
      <c r="X1519" s="27">
        <f t="shared" si="2193"/>
        <v>0</v>
      </c>
      <c r="Y1519" s="27">
        <f t="shared" si="2193"/>
        <v>0</v>
      </c>
      <c r="Z1519" s="27">
        <f t="shared" si="2193"/>
        <v>0</v>
      </c>
      <c r="AA1519" s="27">
        <f t="shared" si="2193"/>
        <v>0</v>
      </c>
      <c r="AB1519" s="27">
        <f t="shared" si="2193"/>
        <v>0</v>
      </c>
      <c r="AC1519" s="56"/>
      <c r="AD1519" s="23"/>
    </row>
    <row r="1520" spans="1:30" s="14" customFormat="1">
      <c r="A1520" s="204" t="s">
        <v>725</v>
      </c>
      <c r="B1520" s="205">
        <f>30016/2</f>
        <v>15008</v>
      </c>
      <c r="C1520" s="206">
        <f>ROUND(B1520/12,2)</f>
        <v>1250.67</v>
      </c>
      <c r="D1520" s="207">
        <v>1.6299999999999999E-2</v>
      </c>
      <c r="E1520" s="207">
        <v>0.14269999999999999</v>
      </c>
      <c r="F1520" s="207">
        <v>5.8900000000000001E-2</v>
      </c>
      <c r="G1520" s="207">
        <v>7.6200000000000004E-2</v>
      </c>
      <c r="H1520" s="207">
        <v>3.9600000000000003E-2</v>
      </c>
      <c r="I1520" s="207">
        <v>0.12470000000000001</v>
      </c>
      <c r="J1520" s="207">
        <v>2.0400000000000001E-2</v>
      </c>
      <c r="K1520" s="207">
        <v>3.1199999999999999E-2</v>
      </c>
      <c r="L1520" s="207">
        <v>1.6199999999999999E-2</v>
      </c>
      <c r="M1520" s="207">
        <v>2.53E-2</v>
      </c>
      <c r="N1520" s="207">
        <v>0.14849999999999999</v>
      </c>
      <c r="O1520" s="207">
        <v>2.2599999999999999E-2</v>
      </c>
      <c r="P1520" s="207">
        <v>0</v>
      </c>
      <c r="Q1520" s="207">
        <v>3.78E-2</v>
      </c>
      <c r="R1520" s="207">
        <v>1.8100000000000002E-2</v>
      </c>
      <c r="S1520" s="207">
        <v>4.1000000000000003E-3</v>
      </c>
      <c r="T1520" s="207">
        <v>5.04E-2</v>
      </c>
      <c r="U1520" s="207">
        <v>1.7500000000000002E-2</v>
      </c>
      <c r="V1520" s="207">
        <v>3.6200000000000003E-2</v>
      </c>
      <c r="W1520" s="207">
        <v>4.8500000000000001E-2</v>
      </c>
      <c r="X1520" s="207">
        <v>6.1600000000000002E-2</v>
      </c>
      <c r="Y1520" s="207">
        <v>2.5000000000000001E-3</v>
      </c>
      <c r="Z1520" s="208">
        <v>0</v>
      </c>
      <c r="AA1520" s="208">
        <v>6.9999999999999999E-4</v>
      </c>
      <c r="AB1520" s="208">
        <v>0</v>
      </c>
      <c r="AC1520" s="56"/>
      <c r="AD1520" s="23"/>
    </row>
    <row r="1521" spans="1:30" s="14" customFormat="1">
      <c r="A1521" s="47"/>
      <c r="B1521" s="209"/>
      <c r="C1521" s="132"/>
      <c r="D1521" s="27">
        <f t="shared" ref="D1521:AB1521" si="2194">$C1520*D1520</f>
        <v>20.385921</v>
      </c>
      <c r="E1521" s="27">
        <f t="shared" si="2194"/>
        <v>178.470609</v>
      </c>
      <c r="F1521" s="27">
        <f t="shared" si="2194"/>
        <v>73.664463000000012</v>
      </c>
      <c r="G1521" s="27">
        <f t="shared" si="2194"/>
        <v>95.301054000000008</v>
      </c>
      <c r="H1521" s="27">
        <f t="shared" si="2194"/>
        <v>49.52653200000001</v>
      </c>
      <c r="I1521" s="27">
        <f t="shared" si="2194"/>
        <v>155.958549</v>
      </c>
      <c r="J1521" s="27">
        <f t="shared" si="2194"/>
        <v>25.513668000000003</v>
      </c>
      <c r="K1521" s="27">
        <f t="shared" si="2194"/>
        <v>39.020904000000002</v>
      </c>
      <c r="L1521" s="27">
        <f t="shared" si="2194"/>
        <v>20.260853999999998</v>
      </c>
      <c r="M1521" s="27">
        <f t="shared" si="2194"/>
        <v>31.641951000000002</v>
      </c>
      <c r="N1521" s="27">
        <f t="shared" si="2194"/>
        <v>185.72449499999999</v>
      </c>
      <c r="O1521" s="27">
        <f t="shared" si="2194"/>
        <v>28.265142000000001</v>
      </c>
      <c r="P1521" s="27">
        <f t="shared" si="2194"/>
        <v>0</v>
      </c>
      <c r="Q1521" s="27">
        <f t="shared" si="2194"/>
        <v>47.275326</v>
      </c>
      <c r="R1521" s="27">
        <f t="shared" si="2194"/>
        <v>22.637127000000003</v>
      </c>
      <c r="S1521" s="27">
        <f t="shared" si="2194"/>
        <v>5.1277470000000012</v>
      </c>
      <c r="T1521" s="27">
        <f t="shared" si="2194"/>
        <v>63.033768000000002</v>
      </c>
      <c r="U1521" s="27">
        <f t="shared" si="2194"/>
        <v>21.886725000000002</v>
      </c>
      <c r="V1521" s="27">
        <f t="shared" si="2194"/>
        <v>45.274254000000006</v>
      </c>
      <c r="W1521" s="27">
        <f t="shared" si="2194"/>
        <v>60.657495000000004</v>
      </c>
      <c r="X1521" s="27">
        <f t="shared" si="2194"/>
        <v>77.041272000000006</v>
      </c>
      <c r="Y1521" s="27">
        <f t="shared" si="2194"/>
        <v>3.1266750000000001</v>
      </c>
      <c r="Z1521" s="27">
        <f t="shared" si="2194"/>
        <v>0</v>
      </c>
      <c r="AA1521" s="27">
        <f t="shared" si="2194"/>
        <v>0.87546900000000005</v>
      </c>
      <c r="AB1521" s="27">
        <f t="shared" si="2194"/>
        <v>0</v>
      </c>
      <c r="AC1521" s="56"/>
      <c r="AD1521" s="23"/>
    </row>
    <row r="1522" spans="1:30" s="14" customFormat="1">
      <c r="A1522" s="204" t="s">
        <v>726</v>
      </c>
      <c r="B1522" s="205">
        <f>30016/2</f>
        <v>15008</v>
      </c>
      <c r="C1522" s="206">
        <f>ROUND(B1522/12,2)</f>
        <v>1250.67</v>
      </c>
      <c r="D1522" s="210"/>
      <c r="E1522" s="211"/>
      <c r="F1522" s="208">
        <v>0.1467</v>
      </c>
      <c r="G1522" s="208"/>
      <c r="H1522" s="212">
        <v>8.1100000000000005E-2</v>
      </c>
      <c r="I1522" s="212"/>
      <c r="J1522" s="212"/>
      <c r="K1522" s="212"/>
      <c r="L1522" s="208"/>
      <c r="M1522" s="212">
        <v>2.1499999999999998E-2</v>
      </c>
      <c r="N1522" s="212">
        <v>0.66090000000000004</v>
      </c>
      <c r="O1522" s="212"/>
      <c r="P1522" s="212"/>
      <c r="Q1522" s="212"/>
      <c r="R1522" s="212"/>
      <c r="S1522" s="212"/>
      <c r="T1522" s="212"/>
      <c r="U1522" s="212"/>
      <c r="V1522" s="212">
        <v>8.9800000000000005E-2</v>
      </c>
      <c r="W1522" s="212"/>
      <c r="X1522" s="212"/>
      <c r="Y1522" s="212"/>
      <c r="Z1522" s="212"/>
      <c r="AA1522" s="212"/>
      <c r="AB1522" s="212"/>
      <c r="AC1522" s="56"/>
      <c r="AD1522" s="23"/>
    </row>
    <row r="1523" spans="1:30" s="14" customFormat="1">
      <c r="A1523" s="47"/>
      <c r="B1523" s="209"/>
      <c r="C1523" s="132"/>
      <c r="D1523" s="27">
        <f>$C1522*D1522</f>
        <v>0</v>
      </c>
      <c r="E1523" s="27">
        <f>$C1522*E1522</f>
        <v>0</v>
      </c>
      <c r="F1523" s="27">
        <f t="shared" ref="F1523:AB1523" si="2195">$C1522*F1522</f>
        <v>183.47328899999999</v>
      </c>
      <c r="G1523" s="27">
        <f t="shared" si="2195"/>
        <v>0</v>
      </c>
      <c r="H1523" s="27">
        <f t="shared" si="2195"/>
        <v>101.42933700000002</v>
      </c>
      <c r="I1523" s="27">
        <f t="shared" si="2195"/>
        <v>0</v>
      </c>
      <c r="J1523" s="27">
        <f t="shared" si="2195"/>
        <v>0</v>
      </c>
      <c r="K1523" s="27">
        <f t="shared" si="2195"/>
        <v>0</v>
      </c>
      <c r="L1523" s="27">
        <f t="shared" si="2195"/>
        <v>0</v>
      </c>
      <c r="M1523" s="27">
        <f t="shared" si="2195"/>
        <v>26.889405</v>
      </c>
      <c r="N1523" s="27">
        <f t="shared" si="2195"/>
        <v>826.56780300000014</v>
      </c>
      <c r="O1523" s="27">
        <f t="shared" si="2195"/>
        <v>0</v>
      </c>
      <c r="P1523" s="27">
        <f t="shared" si="2195"/>
        <v>0</v>
      </c>
      <c r="Q1523" s="27">
        <f t="shared" si="2195"/>
        <v>0</v>
      </c>
      <c r="R1523" s="27">
        <f t="shared" si="2195"/>
        <v>0</v>
      </c>
      <c r="S1523" s="27">
        <f t="shared" si="2195"/>
        <v>0</v>
      </c>
      <c r="T1523" s="27">
        <f t="shared" si="2195"/>
        <v>0</v>
      </c>
      <c r="U1523" s="27">
        <f t="shared" si="2195"/>
        <v>0</v>
      </c>
      <c r="V1523" s="27">
        <f t="shared" si="2195"/>
        <v>112.31016600000001</v>
      </c>
      <c r="W1523" s="27">
        <f t="shared" si="2195"/>
        <v>0</v>
      </c>
      <c r="X1523" s="27">
        <f t="shared" si="2195"/>
        <v>0</v>
      </c>
      <c r="Y1523" s="27">
        <f t="shared" si="2195"/>
        <v>0</v>
      </c>
      <c r="Z1523" s="27">
        <f t="shared" si="2195"/>
        <v>0</v>
      </c>
      <c r="AA1523" s="27">
        <f t="shared" si="2195"/>
        <v>0</v>
      </c>
      <c r="AB1523" s="27">
        <f t="shared" si="2195"/>
        <v>0</v>
      </c>
      <c r="AC1523" s="56"/>
      <c r="AD1523" s="23"/>
    </row>
    <row r="1524" spans="1:30" s="14" customFormat="1">
      <c r="A1524" s="204" t="s">
        <v>727</v>
      </c>
      <c r="B1524" s="205">
        <f>348887/2</f>
        <v>174443.5</v>
      </c>
      <c r="C1524" s="206">
        <f>ROUND(B1524/12,2)</f>
        <v>14536.96</v>
      </c>
      <c r="D1524" s="207">
        <v>1.6299999999999999E-2</v>
      </c>
      <c r="E1524" s="207">
        <v>0.14269999999999999</v>
      </c>
      <c r="F1524" s="207">
        <v>5.8900000000000001E-2</v>
      </c>
      <c r="G1524" s="207">
        <v>7.6200000000000004E-2</v>
      </c>
      <c r="H1524" s="207">
        <v>3.9600000000000003E-2</v>
      </c>
      <c r="I1524" s="207">
        <v>0.12470000000000001</v>
      </c>
      <c r="J1524" s="207">
        <v>2.0400000000000001E-2</v>
      </c>
      <c r="K1524" s="207">
        <v>3.1199999999999999E-2</v>
      </c>
      <c r="L1524" s="207">
        <v>1.6199999999999999E-2</v>
      </c>
      <c r="M1524" s="207">
        <v>2.53E-2</v>
      </c>
      <c r="N1524" s="207">
        <v>0.14849999999999999</v>
      </c>
      <c r="O1524" s="207">
        <v>2.2599999999999999E-2</v>
      </c>
      <c r="P1524" s="207">
        <v>0</v>
      </c>
      <c r="Q1524" s="207">
        <v>3.78E-2</v>
      </c>
      <c r="R1524" s="207">
        <v>1.8100000000000002E-2</v>
      </c>
      <c r="S1524" s="207">
        <v>4.1000000000000003E-3</v>
      </c>
      <c r="T1524" s="207">
        <v>5.04E-2</v>
      </c>
      <c r="U1524" s="207">
        <v>1.7500000000000002E-2</v>
      </c>
      <c r="V1524" s="207">
        <v>3.6200000000000003E-2</v>
      </c>
      <c r="W1524" s="207">
        <v>4.8500000000000001E-2</v>
      </c>
      <c r="X1524" s="207">
        <v>6.1600000000000002E-2</v>
      </c>
      <c r="Y1524" s="207">
        <v>2.5000000000000001E-3</v>
      </c>
      <c r="Z1524" s="208">
        <v>0</v>
      </c>
      <c r="AA1524" s="208">
        <v>6.9999999999999999E-4</v>
      </c>
      <c r="AB1524" s="208">
        <v>0</v>
      </c>
      <c r="AC1524" s="56"/>
      <c r="AD1524" s="23"/>
    </row>
    <row r="1525" spans="1:30" s="14" customFormat="1">
      <c r="A1525" s="47"/>
      <c r="B1525" s="209"/>
      <c r="C1525" s="132"/>
      <c r="D1525" s="27">
        <f>$C1524*D1524</f>
        <v>236.95244799999998</v>
      </c>
      <c r="E1525" s="27">
        <f>$C1524*E1524</f>
        <v>2074.4241919999999</v>
      </c>
      <c r="F1525" s="27">
        <f t="shared" ref="F1525:AB1525" si="2196">$C1524*F1524</f>
        <v>856.226944</v>
      </c>
      <c r="G1525" s="27">
        <f t="shared" si="2196"/>
        <v>1107.7163519999999</v>
      </c>
      <c r="H1525" s="27">
        <f t="shared" si="2196"/>
        <v>575.66361600000005</v>
      </c>
      <c r="I1525" s="27">
        <f t="shared" si="2196"/>
        <v>1812.758912</v>
      </c>
      <c r="J1525" s="27">
        <f t="shared" si="2196"/>
        <v>296.55398400000001</v>
      </c>
      <c r="K1525" s="27">
        <f t="shared" si="2196"/>
        <v>453.55315199999995</v>
      </c>
      <c r="L1525" s="27">
        <f t="shared" si="2196"/>
        <v>235.49875199999997</v>
      </c>
      <c r="M1525" s="27">
        <f t="shared" si="2196"/>
        <v>367.78508799999997</v>
      </c>
      <c r="N1525" s="27">
        <f t="shared" si="2196"/>
        <v>2158.7385599999998</v>
      </c>
      <c r="O1525" s="27">
        <f t="shared" si="2196"/>
        <v>328.53529599999996</v>
      </c>
      <c r="P1525" s="27">
        <f t="shared" si="2196"/>
        <v>0</v>
      </c>
      <c r="Q1525" s="27">
        <f t="shared" si="2196"/>
        <v>549.49708799999996</v>
      </c>
      <c r="R1525" s="27">
        <f t="shared" si="2196"/>
        <v>263.11897600000003</v>
      </c>
      <c r="S1525" s="27">
        <f t="shared" si="2196"/>
        <v>59.601536000000003</v>
      </c>
      <c r="T1525" s="27">
        <f t="shared" si="2196"/>
        <v>732.66278399999999</v>
      </c>
      <c r="U1525" s="27">
        <f t="shared" si="2196"/>
        <v>254.39680000000001</v>
      </c>
      <c r="V1525" s="27">
        <f t="shared" si="2196"/>
        <v>526.23795200000006</v>
      </c>
      <c r="W1525" s="27">
        <f t="shared" si="2196"/>
        <v>705.04255999999998</v>
      </c>
      <c r="X1525" s="27">
        <f t="shared" si="2196"/>
        <v>895.47673599999996</v>
      </c>
      <c r="Y1525" s="27">
        <f t="shared" si="2196"/>
        <v>36.342399999999998</v>
      </c>
      <c r="Z1525" s="27">
        <f t="shared" si="2196"/>
        <v>0</v>
      </c>
      <c r="AA1525" s="27">
        <f t="shared" si="2196"/>
        <v>10.175872</v>
      </c>
      <c r="AB1525" s="27">
        <f t="shared" si="2196"/>
        <v>0</v>
      </c>
      <c r="AC1525" s="56"/>
      <c r="AD1525" s="23"/>
    </row>
    <row r="1526" spans="1:30" s="14" customFormat="1">
      <c r="A1526" s="204" t="s">
        <v>728</v>
      </c>
      <c r="B1526" s="205">
        <f>348887/2</f>
        <v>174443.5</v>
      </c>
      <c r="C1526" s="206">
        <f>ROUND(B1526/12,2)</f>
        <v>14536.96</v>
      </c>
      <c r="D1526" s="210"/>
      <c r="E1526" s="211"/>
      <c r="F1526" s="208"/>
      <c r="G1526" s="208"/>
      <c r="H1526" s="212"/>
      <c r="I1526" s="212"/>
      <c r="J1526" s="212"/>
      <c r="K1526" s="212"/>
      <c r="L1526" s="208"/>
      <c r="M1526" s="212"/>
      <c r="N1526" s="212">
        <v>1</v>
      </c>
      <c r="O1526" s="212"/>
      <c r="P1526" s="212"/>
      <c r="Q1526" s="212"/>
      <c r="R1526" s="212"/>
      <c r="S1526" s="212"/>
      <c r="T1526" s="212"/>
      <c r="U1526" s="212"/>
      <c r="V1526" s="212"/>
      <c r="W1526" s="212"/>
      <c r="X1526" s="212"/>
      <c r="Y1526" s="212"/>
      <c r="Z1526" s="212"/>
      <c r="AA1526" s="212"/>
      <c r="AB1526" s="212"/>
      <c r="AC1526" s="56"/>
      <c r="AD1526" s="23"/>
    </row>
    <row r="1527" spans="1:30" s="14" customFormat="1">
      <c r="A1527" s="47"/>
      <c r="B1527" s="209"/>
      <c r="C1527" s="132"/>
      <c r="D1527" s="27">
        <f>$C1526*D1526</f>
        <v>0</v>
      </c>
      <c r="E1527" s="27">
        <f>$C1526*E1526</f>
        <v>0</v>
      </c>
      <c r="F1527" s="27">
        <f t="shared" ref="F1527:AB1527" si="2197">$C1526*F1526</f>
        <v>0</v>
      </c>
      <c r="G1527" s="27">
        <f t="shared" si="2197"/>
        <v>0</v>
      </c>
      <c r="H1527" s="27">
        <f t="shared" si="2197"/>
        <v>0</v>
      </c>
      <c r="I1527" s="27">
        <f t="shared" si="2197"/>
        <v>0</v>
      </c>
      <c r="J1527" s="27">
        <f t="shared" si="2197"/>
        <v>0</v>
      </c>
      <c r="K1527" s="27">
        <f t="shared" si="2197"/>
        <v>0</v>
      </c>
      <c r="L1527" s="27">
        <f t="shared" si="2197"/>
        <v>0</v>
      </c>
      <c r="M1527" s="27">
        <f t="shared" si="2197"/>
        <v>0</v>
      </c>
      <c r="N1527" s="27">
        <f t="shared" si="2197"/>
        <v>14536.96</v>
      </c>
      <c r="O1527" s="27">
        <f t="shared" si="2197"/>
        <v>0</v>
      </c>
      <c r="P1527" s="27">
        <f t="shared" si="2197"/>
        <v>0</v>
      </c>
      <c r="Q1527" s="27">
        <f t="shared" si="2197"/>
        <v>0</v>
      </c>
      <c r="R1527" s="27">
        <f t="shared" si="2197"/>
        <v>0</v>
      </c>
      <c r="S1527" s="27">
        <f t="shared" si="2197"/>
        <v>0</v>
      </c>
      <c r="T1527" s="27">
        <f t="shared" si="2197"/>
        <v>0</v>
      </c>
      <c r="U1527" s="27">
        <f t="shared" si="2197"/>
        <v>0</v>
      </c>
      <c r="V1527" s="27">
        <f t="shared" si="2197"/>
        <v>0</v>
      </c>
      <c r="W1527" s="27">
        <f t="shared" si="2197"/>
        <v>0</v>
      </c>
      <c r="X1527" s="27">
        <f t="shared" si="2197"/>
        <v>0</v>
      </c>
      <c r="Y1527" s="27">
        <f t="shared" si="2197"/>
        <v>0</v>
      </c>
      <c r="Z1527" s="27">
        <f t="shared" si="2197"/>
        <v>0</v>
      </c>
      <c r="AA1527" s="27">
        <f t="shared" si="2197"/>
        <v>0</v>
      </c>
      <c r="AB1527" s="27">
        <f t="shared" si="2197"/>
        <v>0</v>
      </c>
      <c r="AC1527" s="56"/>
      <c r="AD1527" s="23"/>
    </row>
    <row r="1528" spans="1:30" s="14" customFormat="1">
      <c r="A1528" s="204" t="s">
        <v>729</v>
      </c>
      <c r="B1528" s="205">
        <v>636370</v>
      </c>
      <c r="C1528" s="206">
        <f>ROUND(B1528/12,2)</f>
        <v>53030.83</v>
      </c>
      <c r="D1528" s="207"/>
      <c r="E1528" s="207"/>
      <c r="F1528" s="207"/>
      <c r="G1528" s="207"/>
      <c r="H1528" s="207"/>
      <c r="I1528" s="207"/>
      <c r="J1528" s="207"/>
      <c r="K1528" s="207"/>
      <c r="L1528" s="207"/>
      <c r="M1528" s="207"/>
      <c r="N1528" s="207">
        <v>1</v>
      </c>
      <c r="O1528" s="207"/>
      <c r="P1528" s="207"/>
      <c r="Q1528" s="207"/>
      <c r="R1528" s="207"/>
      <c r="S1528" s="207"/>
      <c r="T1528" s="207"/>
      <c r="U1528" s="207"/>
      <c r="V1528" s="207"/>
      <c r="W1528" s="207"/>
      <c r="X1528" s="207"/>
      <c r="Y1528" s="207"/>
      <c r="Z1528" s="208"/>
      <c r="AA1528" s="208"/>
      <c r="AB1528" s="208"/>
      <c r="AC1528" s="56"/>
      <c r="AD1528" s="23"/>
    </row>
    <row r="1529" spans="1:30" s="14" customFormat="1">
      <c r="A1529" s="47"/>
      <c r="B1529" s="209"/>
      <c r="C1529" s="132"/>
      <c r="D1529" s="27">
        <f>$C1528*D1528</f>
        <v>0</v>
      </c>
      <c r="E1529" s="27">
        <f>$C1528*E1528</f>
        <v>0</v>
      </c>
      <c r="F1529" s="27">
        <f t="shared" ref="F1529:AB1529" si="2198">$C1528*F1528</f>
        <v>0</v>
      </c>
      <c r="G1529" s="27">
        <f t="shared" si="2198"/>
        <v>0</v>
      </c>
      <c r="H1529" s="27">
        <f t="shared" si="2198"/>
        <v>0</v>
      </c>
      <c r="I1529" s="27">
        <f t="shared" si="2198"/>
        <v>0</v>
      </c>
      <c r="J1529" s="27">
        <f t="shared" si="2198"/>
        <v>0</v>
      </c>
      <c r="K1529" s="27">
        <f t="shared" si="2198"/>
        <v>0</v>
      </c>
      <c r="L1529" s="27">
        <f t="shared" si="2198"/>
        <v>0</v>
      </c>
      <c r="M1529" s="27">
        <f t="shared" si="2198"/>
        <v>0</v>
      </c>
      <c r="N1529" s="27">
        <f t="shared" si="2198"/>
        <v>53030.83</v>
      </c>
      <c r="O1529" s="27">
        <f t="shared" si="2198"/>
        <v>0</v>
      </c>
      <c r="P1529" s="27">
        <f t="shared" si="2198"/>
        <v>0</v>
      </c>
      <c r="Q1529" s="27">
        <f t="shared" si="2198"/>
        <v>0</v>
      </c>
      <c r="R1529" s="27">
        <f t="shared" si="2198"/>
        <v>0</v>
      </c>
      <c r="S1529" s="27">
        <f t="shared" si="2198"/>
        <v>0</v>
      </c>
      <c r="T1529" s="27">
        <f t="shared" si="2198"/>
        <v>0</v>
      </c>
      <c r="U1529" s="27">
        <f t="shared" si="2198"/>
        <v>0</v>
      </c>
      <c r="V1529" s="27">
        <f t="shared" si="2198"/>
        <v>0</v>
      </c>
      <c r="W1529" s="27">
        <f t="shared" si="2198"/>
        <v>0</v>
      </c>
      <c r="X1529" s="27">
        <f t="shared" si="2198"/>
        <v>0</v>
      </c>
      <c r="Y1529" s="27">
        <f t="shared" si="2198"/>
        <v>0</v>
      </c>
      <c r="Z1529" s="27">
        <f t="shared" si="2198"/>
        <v>0</v>
      </c>
      <c r="AA1529" s="27">
        <f t="shared" si="2198"/>
        <v>0</v>
      </c>
      <c r="AB1529" s="27">
        <f t="shared" si="2198"/>
        <v>0</v>
      </c>
      <c r="AC1529" s="56"/>
      <c r="AD1529" s="23"/>
    </row>
    <row r="1530" spans="1:30" s="14" customFormat="1">
      <c r="A1530" s="204" t="s">
        <v>730</v>
      </c>
      <c r="B1530" s="205">
        <f>258931/2</f>
        <v>129465.5</v>
      </c>
      <c r="C1530" s="206">
        <f>ROUND(B1530/12,2)</f>
        <v>10788.79</v>
      </c>
      <c r="D1530" s="207">
        <v>1.6299999999999999E-2</v>
      </c>
      <c r="E1530" s="207">
        <v>0.14269999999999999</v>
      </c>
      <c r="F1530" s="207">
        <v>5.8900000000000001E-2</v>
      </c>
      <c r="G1530" s="207">
        <v>7.6200000000000004E-2</v>
      </c>
      <c r="H1530" s="207">
        <v>3.9600000000000003E-2</v>
      </c>
      <c r="I1530" s="207">
        <v>0.12470000000000001</v>
      </c>
      <c r="J1530" s="207">
        <v>2.0400000000000001E-2</v>
      </c>
      <c r="K1530" s="207">
        <v>3.1199999999999999E-2</v>
      </c>
      <c r="L1530" s="207">
        <v>1.6199999999999999E-2</v>
      </c>
      <c r="M1530" s="207">
        <v>2.53E-2</v>
      </c>
      <c r="N1530" s="207">
        <v>0.14849999999999999</v>
      </c>
      <c r="O1530" s="207">
        <v>2.2599999999999999E-2</v>
      </c>
      <c r="P1530" s="207">
        <v>0</v>
      </c>
      <c r="Q1530" s="207">
        <v>3.78E-2</v>
      </c>
      <c r="R1530" s="207">
        <v>1.8100000000000002E-2</v>
      </c>
      <c r="S1530" s="207">
        <v>4.1000000000000003E-3</v>
      </c>
      <c r="T1530" s="207">
        <v>5.04E-2</v>
      </c>
      <c r="U1530" s="207">
        <v>1.7500000000000002E-2</v>
      </c>
      <c r="V1530" s="207">
        <v>3.6200000000000003E-2</v>
      </c>
      <c r="W1530" s="207">
        <v>4.8500000000000001E-2</v>
      </c>
      <c r="X1530" s="207">
        <v>6.1600000000000002E-2</v>
      </c>
      <c r="Y1530" s="207">
        <v>2.5000000000000001E-3</v>
      </c>
      <c r="Z1530" s="208">
        <v>0</v>
      </c>
      <c r="AA1530" s="208">
        <v>6.9999999999999999E-4</v>
      </c>
      <c r="AB1530" s="208">
        <v>0</v>
      </c>
      <c r="AC1530" s="56"/>
      <c r="AD1530" s="23"/>
    </row>
    <row r="1531" spans="1:30" s="14" customFormat="1">
      <c r="A1531" s="47"/>
      <c r="B1531" s="209"/>
      <c r="C1531" s="132"/>
      <c r="D1531" s="27">
        <f>$C1530*D1530</f>
        <v>175.85727700000001</v>
      </c>
      <c r="E1531" s="27">
        <f>$C1530*E1530</f>
        <v>1539.5603330000001</v>
      </c>
      <c r="F1531" s="27">
        <f t="shared" ref="F1531:AB1531" si="2199">$C1530*F1530</f>
        <v>635.45973100000003</v>
      </c>
      <c r="G1531" s="27">
        <f t="shared" si="2199"/>
        <v>822.10579800000016</v>
      </c>
      <c r="H1531" s="27">
        <f t="shared" si="2199"/>
        <v>427.23608400000006</v>
      </c>
      <c r="I1531" s="27">
        <f t="shared" si="2199"/>
        <v>1345.3621130000001</v>
      </c>
      <c r="J1531" s="27">
        <f t="shared" si="2199"/>
        <v>220.09131600000003</v>
      </c>
      <c r="K1531" s="27">
        <f t="shared" si="2199"/>
        <v>336.61024800000001</v>
      </c>
      <c r="L1531" s="27">
        <f t="shared" si="2199"/>
        <v>174.77839800000001</v>
      </c>
      <c r="M1531" s="27">
        <f t="shared" si="2199"/>
        <v>272.95638700000001</v>
      </c>
      <c r="N1531" s="27">
        <f t="shared" si="2199"/>
        <v>1602.135315</v>
      </c>
      <c r="O1531" s="27">
        <f t="shared" si="2199"/>
        <v>243.82665399999999</v>
      </c>
      <c r="P1531" s="27">
        <f t="shared" si="2199"/>
        <v>0</v>
      </c>
      <c r="Q1531" s="27">
        <f t="shared" si="2199"/>
        <v>407.81626200000005</v>
      </c>
      <c r="R1531" s="27">
        <f t="shared" si="2199"/>
        <v>195.27709900000002</v>
      </c>
      <c r="S1531" s="27">
        <f t="shared" si="2199"/>
        <v>44.23403900000001</v>
      </c>
      <c r="T1531" s="27">
        <f t="shared" si="2199"/>
        <v>543.75501600000007</v>
      </c>
      <c r="U1531" s="27">
        <f t="shared" si="2199"/>
        <v>188.80382500000005</v>
      </c>
      <c r="V1531" s="27">
        <f t="shared" si="2199"/>
        <v>390.55419800000004</v>
      </c>
      <c r="W1531" s="27">
        <f t="shared" si="2199"/>
        <v>523.25631500000009</v>
      </c>
      <c r="X1531" s="27">
        <f t="shared" si="2199"/>
        <v>664.58946400000002</v>
      </c>
      <c r="Y1531" s="27">
        <f t="shared" si="2199"/>
        <v>26.971975000000004</v>
      </c>
      <c r="Z1531" s="27">
        <f t="shared" si="2199"/>
        <v>0</v>
      </c>
      <c r="AA1531" s="27">
        <f t="shared" si="2199"/>
        <v>7.5521530000000006</v>
      </c>
      <c r="AB1531" s="27">
        <f t="shared" si="2199"/>
        <v>0</v>
      </c>
      <c r="AC1531" s="56"/>
      <c r="AD1531" s="23"/>
    </row>
    <row r="1532" spans="1:30" s="14" customFormat="1">
      <c r="A1532" s="204" t="s">
        <v>731</v>
      </c>
      <c r="B1532" s="205">
        <f>258931/2</f>
        <v>129465.5</v>
      </c>
      <c r="C1532" s="206">
        <f>ROUND(B1532/12,2)</f>
        <v>10788.79</v>
      </c>
      <c r="D1532" s="207"/>
      <c r="E1532" s="207"/>
      <c r="F1532" s="207">
        <v>9.11E-2</v>
      </c>
      <c r="G1532" s="207"/>
      <c r="H1532" s="207">
        <v>6.4899999999999999E-2</v>
      </c>
      <c r="I1532" s="207"/>
      <c r="J1532" s="207"/>
      <c r="K1532" s="207"/>
      <c r="L1532" s="207"/>
      <c r="M1532" s="207"/>
      <c r="N1532" s="207">
        <v>0.75719999999999998</v>
      </c>
      <c r="O1532" s="207"/>
      <c r="P1532" s="207"/>
      <c r="Q1532" s="207"/>
      <c r="R1532" s="207"/>
      <c r="S1532" s="207"/>
      <c r="T1532" s="207"/>
      <c r="U1532" s="207"/>
      <c r="V1532" s="207">
        <v>8.6800000000000002E-2</v>
      </c>
      <c r="W1532" s="207"/>
      <c r="X1532" s="207"/>
      <c r="Y1532" s="207"/>
      <c r="Z1532" s="208"/>
      <c r="AA1532" s="208"/>
      <c r="AB1532" s="208"/>
      <c r="AC1532" s="56"/>
      <c r="AD1532" s="23"/>
    </row>
    <row r="1533" spans="1:30" s="14" customFormat="1">
      <c r="A1533" s="47"/>
      <c r="B1533" s="209"/>
      <c r="C1533" s="132"/>
      <c r="D1533" s="27">
        <f>$C1532*D1532</f>
        <v>0</v>
      </c>
      <c r="E1533" s="27">
        <f>$C1532*E1532</f>
        <v>0</v>
      </c>
      <c r="F1533" s="27">
        <f t="shared" ref="F1533:AB1533" si="2200">$C1532*F1532</f>
        <v>982.85876900000005</v>
      </c>
      <c r="G1533" s="27">
        <f t="shared" si="2200"/>
        <v>0</v>
      </c>
      <c r="H1533" s="27">
        <f t="shared" si="2200"/>
        <v>700.19247100000007</v>
      </c>
      <c r="I1533" s="27">
        <f t="shared" si="2200"/>
        <v>0</v>
      </c>
      <c r="J1533" s="27">
        <f t="shared" si="2200"/>
        <v>0</v>
      </c>
      <c r="K1533" s="27">
        <f t="shared" si="2200"/>
        <v>0</v>
      </c>
      <c r="L1533" s="27">
        <f t="shared" si="2200"/>
        <v>0</v>
      </c>
      <c r="M1533" s="27">
        <f t="shared" si="2200"/>
        <v>0</v>
      </c>
      <c r="N1533" s="27">
        <f t="shared" si="2200"/>
        <v>8169.2717880000009</v>
      </c>
      <c r="O1533" s="27">
        <f t="shared" si="2200"/>
        <v>0</v>
      </c>
      <c r="P1533" s="27">
        <f t="shared" si="2200"/>
        <v>0</v>
      </c>
      <c r="Q1533" s="27">
        <f t="shared" si="2200"/>
        <v>0</v>
      </c>
      <c r="R1533" s="27">
        <f t="shared" si="2200"/>
        <v>0</v>
      </c>
      <c r="S1533" s="27">
        <f t="shared" si="2200"/>
        <v>0</v>
      </c>
      <c r="T1533" s="27">
        <f t="shared" si="2200"/>
        <v>0</v>
      </c>
      <c r="U1533" s="27">
        <f t="shared" si="2200"/>
        <v>0</v>
      </c>
      <c r="V1533" s="27">
        <f t="shared" si="2200"/>
        <v>936.46697200000006</v>
      </c>
      <c r="W1533" s="27">
        <f t="shared" si="2200"/>
        <v>0</v>
      </c>
      <c r="X1533" s="27">
        <f t="shared" si="2200"/>
        <v>0</v>
      </c>
      <c r="Y1533" s="27">
        <f t="shared" si="2200"/>
        <v>0</v>
      </c>
      <c r="Z1533" s="27">
        <f t="shared" si="2200"/>
        <v>0</v>
      </c>
      <c r="AA1533" s="27">
        <f t="shared" si="2200"/>
        <v>0</v>
      </c>
      <c r="AB1533" s="27">
        <f t="shared" si="2200"/>
        <v>0</v>
      </c>
      <c r="AC1533" s="56"/>
      <c r="AD1533" s="23"/>
    </row>
    <row r="1534" spans="1:30" s="14" customFormat="1">
      <c r="A1534" s="204" t="s">
        <v>732</v>
      </c>
      <c r="B1534" s="205">
        <f>323943/2</f>
        <v>161971.5</v>
      </c>
      <c r="C1534" s="206">
        <f>ROUND(B1534/12,2)</f>
        <v>13497.63</v>
      </c>
      <c r="D1534" s="207">
        <v>1.6299999999999999E-2</v>
      </c>
      <c r="E1534" s="207">
        <v>0.14269999999999999</v>
      </c>
      <c r="F1534" s="207">
        <v>5.8900000000000001E-2</v>
      </c>
      <c r="G1534" s="207">
        <v>7.6200000000000004E-2</v>
      </c>
      <c r="H1534" s="207">
        <v>3.9600000000000003E-2</v>
      </c>
      <c r="I1534" s="207">
        <v>0.12470000000000001</v>
      </c>
      <c r="J1534" s="207">
        <v>2.0400000000000001E-2</v>
      </c>
      <c r="K1534" s="207">
        <v>3.1199999999999999E-2</v>
      </c>
      <c r="L1534" s="207">
        <v>1.6199999999999999E-2</v>
      </c>
      <c r="M1534" s="207">
        <v>2.53E-2</v>
      </c>
      <c r="N1534" s="207">
        <v>0.14849999999999999</v>
      </c>
      <c r="O1534" s="207">
        <v>2.2599999999999999E-2</v>
      </c>
      <c r="P1534" s="207">
        <v>0</v>
      </c>
      <c r="Q1534" s="207">
        <v>3.78E-2</v>
      </c>
      <c r="R1534" s="207">
        <v>1.8100000000000002E-2</v>
      </c>
      <c r="S1534" s="207">
        <v>4.1000000000000003E-3</v>
      </c>
      <c r="T1534" s="207">
        <v>5.04E-2</v>
      </c>
      <c r="U1534" s="207">
        <v>1.7500000000000002E-2</v>
      </c>
      <c r="V1534" s="207">
        <v>3.6200000000000003E-2</v>
      </c>
      <c r="W1534" s="207">
        <v>4.8500000000000001E-2</v>
      </c>
      <c r="X1534" s="207">
        <v>6.1600000000000002E-2</v>
      </c>
      <c r="Y1534" s="207">
        <v>2.5000000000000001E-3</v>
      </c>
      <c r="Z1534" s="208">
        <v>0</v>
      </c>
      <c r="AA1534" s="208">
        <v>6.9999999999999999E-4</v>
      </c>
      <c r="AB1534" s="208">
        <v>0</v>
      </c>
      <c r="AC1534" s="56"/>
      <c r="AD1534" s="23"/>
    </row>
    <row r="1535" spans="1:30" s="14" customFormat="1">
      <c r="A1535" s="47"/>
      <c r="B1535" s="209"/>
      <c r="C1535" s="132"/>
      <c r="D1535" s="27">
        <f>$C1534*D1534</f>
        <v>220.01136899999997</v>
      </c>
      <c r="E1535" s="27">
        <f>$C1534*E1534</f>
        <v>1926.1118009999998</v>
      </c>
      <c r="F1535" s="27">
        <f t="shared" ref="F1535:AB1535" si="2201">$C1534*F1534</f>
        <v>795.01040699999999</v>
      </c>
      <c r="G1535" s="27">
        <f t="shared" si="2201"/>
        <v>1028.5194059999999</v>
      </c>
      <c r="H1535" s="27">
        <f t="shared" si="2201"/>
        <v>534.50614800000005</v>
      </c>
      <c r="I1535" s="27">
        <f t="shared" si="2201"/>
        <v>1683.1544610000001</v>
      </c>
      <c r="J1535" s="27">
        <f t="shared" si="2201"/>
        <v>275.351652</v>
      </c>
      <c r="K1535" s="27">
        <f t="shared" si="2201"/>
        <v>421.12605599999995</v>
      </c>
      <c r="L1535" s="27">
        <f t="shared" si="2201"/>
        <v>218.66160599999998</v>
      </c>
      <c r="M1535" s="27">
        <f t="shared" si="2201"/>
        <v>341.49003899999997</v>
      </c>
      <c r="N1535" s="27">
        <f t="shared" si="2201"/>
        <v>2004.3980549999999</v>
      </c>
      <c r="O1535" s="27">
        <f t="shared" si="2201"/>
        <v>305.04643799999997</v>
      </c>
      <c r="P1535" s="27">
        <f t="shared" si="2201"/>
        <v>0</v>
      </c>
      <c r="Q1535" s="27">
        <f t="shared" si="2201"/>
        <v>510.21041399999996</v>
      </c>
      <c r="R1535" s="27">
        <f t="shared" si="2201"/>
        <v>244.30710300000001</v>
      </c>
      <c r="S1535" s="27">
        <f t="shared" si="2201"/>
        <v>55.340282999999999</v>
      </c>
      <c r="T1535" s="27">
        <f t="shared" si="2201"/>
        <v>680.28055199999994</v>
      </c>
      <c r="U1535" s="27">
        <f t="shared" si="2201"/>
        <v>236.20852500000001</v>
      </c>
      <c r="V1535" s="27">
        <f t="shared" si="2201"/>
        <v>488.61420600000002</v>
      </c>
      <c r="W1535" s="27">
        <f t="shared" si="2201"/>
        <v>654.63505499999997</v>
      </c>
      <c r="X1535" s="27">
        <f t="shared" si="2201"/>
        <v>831.45400799999993</v>
      </c>
      <c r="Y1535" s="27">
        <f t="shared" si="2201"/>
        <v>33.744074999999995</v>
      </c>
      <c r="Z1535" s="27">
        <f t="shared" si="2201"/>
        <v>0</v>
      </c>
      <c r="AA1535" s="27">
        <f t="shared" si="2201"/>
        <v>9.4483409999999992</v>
      </c>
      <c r="AB1535" s="27">
        <f t="shared" si="2201"/>
        <v>0</v>
      </c>
      <c r="AC1535" s="56"/>
      <c r="AD1535" s="23"/>
    </row>
    <row r="1536" spans="1:30" s="14" customFormat="1">
      <c r="A1536" s="204" t="s">
        <v>733</v>
      </c>
      <c r="B1536" s="205">
        <f>323943/2</f>
        <v>161971.5</v>
      </c>
      <c r="C1536" s="206">
        <f>ROUND(B1536/12,2)</f>
        <v>13497.63</v>
      </c>
      <c r="D1536" s="210"/>
      <c r="E1536" s="211"/>
      <c r="F1536" s="208">
        <v>9.11E-2</v>
      </c>
      <c r="G1536" s="208"/>
      <c r="H1536" s="212">
        <v>6.4899999999999999E-2</v>
      </c>
      <c r="I1536" s="212"/>
      <c r="J1536" s="212"/>
      <c r="K1536" s="212"/>
      <c r="L1536" s="208"/>
      <c r="M1536" s="212"/>
      <c r="N1536" s="212">
        <v>0.75719999999999998</v>
      </c>
      <c r="O1536" s="212"/>
      <c r="P1536" s="212"/>
      <c r="Q1536" s="212"/>
      <c r="R1536" s="212"/>
      <c r="S1536" s="212"/>
      <c r="T1536" s="212"/>
      <c r="U1536" s="212"/>
      <c r="V1536" s="212">
        <v>8.6800000000000002E-2</v>
      </c>
      <c r="W1536" s="212"/>
      <c r="X1536" s="212"/>
      <c r="Y1536" s="212"/>
      <c r="Z1536" s="212"/>
      <c r="AA1536" s="212"/>
      <c r="AB1536" s="212"/>
      <c r="AC1536" s="56"/>
      <c r="AD1536" s="23"/>
    </row>
    <row r="1537" spans="1:30" s="14" customFormat="1">
      <c r="A1537" s="47"/>
      <c r="B1537" s="209"/>
      <c r="C1537" s="132"/>
      <c r="D1537" s="27">
        <f>$C1536*D1536</f>
        <v>0</v>
      </c>
      <c r="E1537" s="27">
        <f>$C1536*E1536</f>
        <v>0</v>
      </c>
      <c r="F1537" s="27">
        <f t="shared" ref="F1537:AB1537" si="2202">$C1536*F1536</f>
        <v>1229.6340929999999</v>
      </c>
      <c r="G1537" s="27">
        <f t="shared" si="2202"/>
        <v>0</v>
      </c>
      <c r="H1537" s="27">
        <f t="shared" si="2202"/>
        <v>875.99618699999996</v>
      </c>
      <c r="I1537" s="27">
        <f t="shared" si="2202"/>
        <v>0</v>
      </c>
      <c r="J1537" s="27">
        <f t="shared" si="2202"/>
        <v>0</v>
      </c>
      <c r="K1537" s="27">
        <f t="shared" si="2202"/>
        <v>0</v>
      </c>
      <c r="L1537" s="27">
        <f t="shared" si="2202"/>
        <v>0</v>
      </c>
      <c r="M1537" s="27">
        <f t="shared" si="2202"/>
        <v>0</v>
      </c>
      <c r="N1537" s="27">
        <f t="shared" si="2202"/>
        <v>10220.405435999999</v>
      </c>
      <c r="O1537" s="27">
        <f t="shared" si="2202"/>
        <v>0</v>
      </c>
      <c r="P1537" s="27">
        <f t="shared" si="2202"/>
        <v>0</v>
      </c>
      <c r="Q1537" s="27">
        <f t="shared" si="2202"/>
        <v>0</v>
      </c>
      <c r="R1537" s="27">
        <f t="shared" si="2202"/>
        <v>0</v>
      </c>
      <c r="S1537" s="27">
        <f t="shared" si="2202"/>
        <v>0</v>
      </c>
      <c r="T1537" s="27">
        <f t="shared" si="2202"/>
        <v>0</v>
      </c>
      <c r="U1537" s="27">
        <f t="shared" si="2202"/>
        <v>0</v>
      </c>
      <c r="V1537" s="27">
        <f t="shared" si="2202"/>
        <v>1171.594284</v>
      </c>
      <c r="W1537" s="27">
        <f t="shared" si="2202"/>
        <v>0</v>
      </c>
      <c r="X1537" s="27">
        <f t="shared" si="2202"/>
        <v>0</v>
      </c>
      <c r="Y1537" s="27">
        <f t="shared" si="2202"/>
        <v>0</v>
      </c>
      <c r="Z1537" s="27">
        <f t="shared" si="2202"/>
        <v>0</v>
      </c>
      <c r="AA1537" s="27">
        <f t="shared" si="2202"/>
        <v>0</v>
      </c>
      <c r="AB1537" s="27">
        <f t="shared" si="2202"/>
        <v>0</v>
      </c>
      <c r="AC1537" s="56"/>
      <c r="AD1537" s="23"/>
    </row>
    <row r="1538" spans="1:30" s="14" customFormat="1">
      <c r="A1538" s="204" t="s">
        <v>734</v>
      </c>
      <c r="B1538" s="205">
        <f>848663/2</f>
        <v>424331.5</v>
      </c>
      <c r="C1538" s="206">
        <f>ROUND(B1538/12,2)</f>
        <v>35360.959999999999</v>
      </c>
      <c r="D1538" s="207">
        <v>1.6299999999999999E-2</v>
      </c>
      <c r="E1538" s="207">
        <v>0.14269999999999999</v>
      </c>
      <c r="F1538" s="207">
        <v>5.8900000000000001E-2</v>
      </c>
      <c r="G1538" s="207">
        <v>7.6200000000000004E-2</v>
      </c>
      <c r="H1538" s="207">
        <v>3.9600000000000003E-2</v>
      </c>
      <c r="I1538" s="207">
        <v>0.12470000000000001</v>
      </c>
      <c r="J1538" s="207">
        <v>2.0400000000000001E-2</v>
      </c>
      <c r="K1538" s="207">
        <v>3.1199999999999999E-2</v>
      </c>
      <c r="L1538" s="207">
        <v>1.6199999999999999E-2</v>
      </c>
      <c r="M1538" s="207">
        <v>2.53E-2</v>
      </c>
      <c r="N1538" s="207">
        <v>0.14849999999999999</v>
      </c>
      <c r="O1538" s="207">
        <v>2.2599999999999999E-2</v>
      </c>
      <c r="P1538" s="207">
        <v>0</v>
      </c>
      <c r="Q1538" s="207">
        <v>3.78E-2</v>
      </c>
      <c r="R1538" s="207">
        <v>1.8100000000000002E-2</v>
      </c>
      <c r="S1538" s="207">
        <v>4.1000000000000003E-3</v>
      </c>
      <c r="T1538" s="207">
        <v>5.04E-2</v>
      </c>
      <c r="U1538" s="207">
        <v>1.7500000000000002E-2</v>
      </c>
      <c r="V1538" s="207">
        <v>3.6200000000000003E-2</v>
      </c>
      <c r="W1538" s="207">
        <v>4.8500000000000001E-2</v>
      </c>
      <c r="X1538" s="207">
        <v>6.1600000000000002E-2</v>
      </c>
      <c r="Y1538" s="207">
        <v>2.5000000000000001E-3</v>
      </c>
      <c r="Z1538" s="208">
        <v>0</v>
      </c>
      <c r="AA1538" s="208">
        <v>6.9999999999999999E-4</v>
      </c>
      <c r="AB1538" s="208">
        <v>0</v>
      </c>
      <c r="AC1538" s="56"/>
      <c r="AD1538" s="23"/>
    </row>
    <row r="1539" spans="1:30" s="14" customFormat="1">
      <c r="A1539" s="47"/>
      <c r="B1539" s="209"/>
      <c r="C1539" s="132"/>
      <c r="D1539" s="27">
        <f>$C1538*D1538</f>
        <v>576.38364799999988</v>
      </c>
      <c r="E1539" s="27">
        <f>$C1538*E1538</f>
        <v>5046.008992</v>
      </c>
      <c r="F1539" s="27">
        <f t="shared" ref="F1539:AB1539" si="2203">$C1538*F1538</f>
        <v>2082.7605440000002</v>
      </c>
      <c r="G1539" s="27">
        <f t="shared" si="2203"/>
        <v>2694.5051520000002</v>
      </c>
      <c r="H1539" s="27">
        <f t="shared" si="2203"/>
        <v>1400.2940160000001</v>
      </c>
      <c r="I1539" s="27">
        <f t="shared" si="2203"/>
        <v>4409.5117120000004</v>
      </c>
      <c r="J1539" s="27">
        <f t="shared" si="2203"/>
        <v>721.36358400000006</v>
      </c>
      <c r="K1539" s="27">
        <f t="shared" si="2203"/>
        <v>1103.2619519999998</v>
      </c>
      <c r="L1539" s="27">
        <f t="shared" si="2203"/>
        <v>572.84755199999995</v>
      </c>
      <c r="M1539" s="27">
        <f t="shared" si="2203"/>
        <v>894.63228800000002</v>
      </c>
      <c r="N1539" s="27">
        <f t="shared" si="2203"/>
        <v>5251.1025599999994</v>
      </c>
      <c r="O1539" s="27">
        <f t="shared" si="2203"/>
        <v>799.15769599999987</v>
      </c>
      <c r="P1539" s="27">
        <f t="shared" si="2203"/>
        <v>0</v>
      </c>
      <c r="Q1539" s="27">
        <f t="shared" si="2203"/>
        <v>1336.644288</v>
      </c>
      <c r="R1539" s="27">
        <f t="shared" si="2203"/>
        <v>640.03337600000009</v>
      </c>
      <c r="S1539" s="27">
        <f t="shared" si="2203"/>
        <v>144.97993600000001</v>
      </c>
      <c r="T1539" s="27">
        <f t="shared" si="2203"/>
        <v>1782.1923839999999</v>
      </c>
      <c r="U1539" s="27">
        <f t="shared" si="2203"/>
        <v>618.81680000000006</v>
      </c>
      <c r="V1539" s="27">
        <f t="shared" si="2203"/>
        <v>1280.0667520000002</v>
      </c>
      <c r="W1539" s="27">
        <f t="shared" si="2203"/>
        <v>1715.00656</v>
      </c>
      <c r="X1539" s="27">
        <f t="shared" si="2203"/>
        <v>2178.2351360000002</v>
      </c>
      <c r="Y1539" s="27">
        <f t="shared" si="2203"/>
        <v>88.4024</v>
      </c>
      <c r="Z1539" s="27">
        <f t="shared" si="2203"/>
        <v>0</v>
      </c>
      <c r="AA1539" s="27">
        <f t="shared" si="2203"/>
        <v>24.752672</v>
      </c>
      <c r="AB1539" s="27">
        <f t="shared" si="2203"/>
        <v>0</v>
      </c>
      <c r="AC1539" s="56"/>
      <c r="AD1539" s="23"/>
    </row>
    <row r="1540" spans="1:30" s="14" customFormat="1">
      <c r="A1540" s="204" t="s">
        <v>735</v>
      </c>
      <c r="B1540" s="205">
        <f>848663/2</f>
        <v>424331.5</v>
      </c>
      <c r="C1540" s="206">
        <f>ROUND(B1540/12,2)</f>
        <v>35360.959999999999</v>
      </c>
      <c r="D1540" s="210"/>
      <c r="E1540" s="211"/>
      <c r="F1540" s="208"/>
      <c r="G1540" s="208"/>
      <c r="H1540" s="212"/>
      <c r="I1540" s="212"/>
      <c r="J1540" s="212"/>
      <c r="K1540" s="212"/>
      <c r="L1540" s="208"/>
      <c r="M1540" s="212"/>
      <c r="N1540" s="212">
        <v>0.89710000000000001</v>
      </c>
      <c r="O1540" s="212"/>
      <c r="P1540" s="212"/>
      <c r="Q1540" s="212"/>
      <c r="R1540" s="212"/>
      <c r="S1540" s="212"/>
      <c r="T1540" s="212"/>
      <c r="U1540" s="212"/>
      <c r="V1540" s="212">
        <v>0.10290000000000001</v>
      </c>
      <c r="W1540" s="212"/>
      <c r="X1540" s="212"/>
      <c r="Y1540" s="212"/>
      <c r="Z1540" s="212"/>
      <c r="AA1540" s="212"/>
      <c r="AB1540" s="212"/>
      <c r="AC1540" s="56"/>
      <c r="AD1540" s="23"/>
    </row>
    <row r="1541" spans="1:30" s="14" customFormat="1">
      <c r="A1541" s="47"/>
      <c r="B1541" s="209"/>
      <c r="C1541" s="132"/>
      <c r="D1541" s="27">
        <f>$C1540*D1540</f>
        <v>0</v>
      </c>
      <c r="E1541" s="27">
        <f>$C1540*E1540</f>
        <v>0</v>
      </c>
      <c r="F1541" s="27">
        <f t="shared" ref="F1541:AB1541" si="2204">$C1540*F1540</f>
        <v>0</v>
      </c>
      <c r="G1541" s="27">
        <f t="shared" si="2204"/>
        <v>0</v>
      </c>
      <c r="H1541" s="27">
        <f t="shared" si="2204"/>
        <v>0</v>
      </c>
      <c r="I1541" s="27">
        <f t="shared" si="2204"/>
        <v>0</v>
      </c>
      <c r="J1541" s="27">
        <f t="shared" si="2204"/>
        <v>0</v>
      </c>
      <c r="K1541" s="27">
        <f t="shared" si="2204"/>
        <v>0</v>
      </c>
      <c r="L1541" s="27">
        <f t="shared" si="2204"/>
        <v>0</v>
      </c>
      <c r="M1541" s="27">
        <f t="shared" si="2204"/>
        <v>0</v>
      </c>
      <c r="N1541" s="27">
        <f t="shared" si="2204"/>
        <v>31722.317215999999</v>
      </c>
      <c r="O1541" s="27">
        <f t="shared" si="2204"/>
        <v>0</v>
      </c>
      <c r="P1541" s="27">
        <f t="shared" si="2204"/>
        <v>0</v>
      </c>
      <c r="Q1541" s="27">
        <f t="shared" si="2204"/>
        <v>0</v>
      </c>
      <c r="R1541" s="27">
        <f t="shared" si="2204"/>
        <v>0</v>
      </c>
      <c r="S1541" s="27">
        <f t="shared" si="2204"/>
        <v>0</v>
      </c>
      <c r="T1541" s="27">
        <f t="shared" si="2204"/>
        <v>0</v>
      </c>
      <c r="U1541" s="27">
        <f t="shared" si="2204"/>
        <v>0</v>
      </c>
      <c r="V1541" s="27">
        <f t="shared" si="2204"/>
        <v>3638.6427840000001</v>
      </c>
      <c r="W1541" s="27">
        <f t="shared" si="2204"/>
        <v>0</v>
      </c>
      <c r="X1541" s="27">
        <f t="shared" si="2204"/>
        <v>0</v>
      </c>
      <c r="Y1541" s="27">
        <f t="shared" si="2204"/>
        <v>0</v>
      </c>
      <c r="Z1541" s="27">
        <f t="shared" si="2204"/>
        <v>0</v>
      </c>
      <c r="AA1541" s="27">
        <f t="shared" si="2204"/>
        <v>0</v>
      </c>
      <c r="AB1541" s="27">
        <f t="shared" si="2204"/>
        <v>0</v>
      </c>
      <c r="AC1541" s="56"/>
      <c r="AD1541" s="23"/>
    </row>
    <row r="1542" spans="1:30" s="14" customFormat="1">
      <c r="A1542" s="204" t="s">
        <v>736</v>
      </c>
      <c r="B1542" s="205">
        <v>196342</v>
      </c>
      <c r="C1542" s="206">
        <f>ROUND(B1542/12,2)</f>
        <v>16361.83</v>
      </c>
      <c r="D1542" s="210"/>
      <c r="E1542" s="211"/>
      <c r="F1542" s="208"/>
      <c r="G1542" s="208"/>
      <c r="H1542" s="212"/>
      <c r="I1542" s="212"/>
      <c r="J1542" s="212"/>
      <c r="K1542" s="212"/>
      <c r="L1542" s="208"/>
      <c r="M1542" s="212"/>
      <c r="N1542" s="212">
        <v>1</v>
      </c>
      <c r="O1542" s="212"/>
      <c r="P1542" s="212"/>
      <c r="Q1542" s="212"/>
      <c r="R1542" s="212"/>
      <c r="S1542" s="212"/>
      <c r="T1542" s="212"/>
      <c r="U1542" s="212"/>
      <c r="V1542" s="212"/>
      <c r="W1542" s="212"/>
      <c r="X1542" s="212"/>
      <c r="Y1542" s="212"/>
      <c r="Z1542" s="212"/>
      <c r="AA1542" s="212"/>
      <c r="AB1542" s="212"/>
      <c r="AC1542" s="56"/>
      <c r="AD1542" s="23"/>
    </row>
    <row r="1543" spans="1:30" s="14" customFormat="1">
      <c r="A1543" s="47"/>
      <c r="B1543" s="209"/>
      <c r="C1543" s="132"/>
      <c r="D1543" s="27">
        <f>$C1542*D1542</f>
        <v>0</v>
      </c>
      <c r="E1543" s="27">
        <f>$C1542*E1542</f>
        <v>0</v>
      </c>
      <c r="F1543" s="27">
        <f t="shared" ref="F1543:AB1543" si="2205">$C1542*F1542</f>
        <v>0</v>
      </c>
      <c r="G1543" s="27">
        <f t="shared" si="2205"/>
        <v>0</v>
      </c>
      <c r="H1543" s="27">
        <f t="shared" si="2205"/>
        <v>0</v>
      </c>
      <c r="I1543" s="27">
        <f t="shared" si="2205"/>
        <v>0</v>
      </c>
      <c r="J1543" s="27">
        <f t="shared" si="2205"/>
        <v>0</v>
      </c>
      <c r="K1543" s="27">
        <f t="shared" si="2205"/>
        <v>0</v>
      </c>
      <c r="L1543" s="27">
        <f t="shared" si="2205"/>
        <v>0</v>
      </c>
      <c r="M1543" s="27">
        <f t="shared" si="2205"/>
        <v>0</v>
      </c>
      <c r="N1543" s="27">
        <f t="shared" si="2205"/>
        <v>16361.83</v>
      </c>
      <c r="O1543" s="27">
        <f t="shared" si="2205"/>
        <v>0</v>
      </c>
      <c r="P1543" s="27">
        <f t="shared" si="2205"/>
        <v>0</v>
      </c>
      <c r="Q1543" s="27">
        <f t="shared" si="2205"/>
        <v>0</v>
      </c>
      <c r="R1543" s="27">
        <f t="shared" si="2205"/>
        <v>0</v>
      </c>
      <c r="S1543" s="27">
        <f t="shared" si="2205"/>
        <v>0</v>
      </c>
      <c r="T1543" s="27">
        <f t="shared" si="2205"/>
        <v>0</v>
      </c>
      <c r="U1543" s="27">
        <f t="shared" si="2205"/>
        <v>0</v>
      </c>
      <c r="V1543" s="27">
        <f t="shared" si="2205"/>
        <v>0</v>
      </c>
      <c r="W1543" s="27">
        <f t="shared" si="2205"/>
        <v>0</v>
      </c>
      <c r="X1543" s="27">
        <f t="shared" si="2205"/>
        <v>0</v>
      </c>
      <c r="Y1543" s="27">
        <f t="shared" si="2205"/>
        <v>0</v>
      </c>
      <c r="Z1543" s="27">
        <f t="shared" si="2205"/>
        <v>0</v>
      </c>
      <c r="AA1543" s="27">
        <f t="shared" si="2205"/>
        <v>0</v>
      </c>
      <c r="AB1543" s="27">
        <f t="shared" si="2205"/>
        <v>0</v>
      </c>
      <c r="AC1543" s="56"/>
      <c r="AD1543" s="23"/>
    </row>
    <row r="1544" spans="1:30" s="14" customFormat="1">
      <c r="A1544" s="191" t="s">
        <v>50</v>
      </c>
      <c r="B1544" s="192">
        <f>SUM(B1516:B1542)</f>
        <v>2703183</v>
      </c>
      <c r="C1544" s="193">
        <f>SUM(C1516:C1542)</f>
        <v>225265.25999999998</v>
      </c>
      <c r="D1544" s="193">
        <f>D1517+D1519+D1521+D1523+D1525+D1527+D1529+D1531+D1533+D1535+D1537+D1539+D1541+D1543</f>
        <v>1270.3616899999997</v>
      </c>
      <c r="E1544" s="193">
        <f t="shared" ref="E1544:AB1544" si="2206">E1517+E1519+E1521+E1523+E1525+E1527+E1529+E1531+E1533+E1535+E1537+E1539+E1541+E1543</f>
        <v>11121.51001</v>
      </c>
      <c r="F1544" s="193">
        <f t="shared" si="2206"/>
        <v>7353.3534639999998</v>
      </c>
      <c r="G1544" s="193">
        <f t="shared" si="2206"/>
        <v>5938.7460599999995</v>
      </c>
      <c r="H1544" s="193">
        <f t="shared" si="2206"/>
        <v>4966.750094</v>
      </c>
      <c r="I1544" s="193">
        <f t="shared" si="2206"/>
        <v>9718.6566100000018</v>
      </c>
      <c r="J1544" s="193">
        <f t="shared" si="2206"/>
        <v>1589.9005200000001</v>
      </c>
      <c r="K1544" s="193">
        <f t="shared" si="2206"/>
        <v>2431.6125599999996</v>
      </c>
      <c r="L1544" s="193">
        <f t="shared" si="2206"/>
        <v>1262.5680600000001</v>
      </c>
      <c r="M1544" s="193">
        <f t="shared" si="2206"/>
        <v>2052.4555300000002</v>
      </c>
      <c r="N1544" s="193">
        <f t="shared" si="2206"/>
        <v>148094.825354</v>
      </c>
      <c r="O1544" s="193">
        <f t="shared" si="2206"/>
        <v>1761.3603799999996</v>
      </c>
      <c r="P1544" s="193">
        <f t="shared" si="2206"/>
        <v>0</v>
      </c>
      <c r="Q1544" s="193">
        <f t="shared" si="2206"/>
        <v>2945.9921399999998</v>
      </c>
      <c r="R1544" s="193">
        <f t="shared" si="2206"/>
        <v>1410.6470300000001</v>
      </c>
      <c r="S1544" s="193">
        <f t="shared" si="2206"/>
        <v>319.53883000000002</v>
      </c>
      <c r="T1544" s="193">
        <f t="shared" si="2206"/>
        <v>3927.9895200000001</v>
      </c>
      <c r="U1544" s="193">
        <f t="shared" si="2206"/>
        <v>1363.8852500000003</v>
      </c>
      <c r="V1544" s="193">
        <f t="shared" si="2206"/>
        <v>8904.9241080000011</v>
      </c>
      <c r="W1544" s="193">
        <f t="shared" si="2206"/>
        <v>3779.9105499999996</v>
      </c>
      <c r="X1544" s="193">
        <f t="shared" si="2206"/>
        <v>4800.87608</v>
      </c>
      <c r="Y1544" s="193">
        <f t="shared" si="2206"/>
        <v>194.84075000000001</v>
      </c>
      <c r="Z1544" s="193">
        <f t="shared" si="2206"/>
        <v>0</v>
      </c>
      <c r="AA1544" s="193">
        <f t="shared" si="2206"/>
        <v>54.555409999999995</v>
      </c>
      <c r="AB1544" s="193">
        <f t="shared" si="2206"/>
        <v>0</v>
      </c>
      <c r="AC1544" s="56"/>
      <c r="AD1544" s="23"/>
    </row>
    <row r="1545" spans="1:30" customFormat="1"/>
    <row r="1546" spans="1:30" customFormat="1"/>
    <row r="1547" spans="1:30" s="14" customFormat="1" ht="13.5" thickBot="1">
      <c r="A1547" s="66" t="s">
        <v>737</v>
      </c>
      <c r="B1547" s="65"/>
      <c r="C1547" s="157"/>
      <c r="D1547" s="65"/>
      <c r="E1547" s="65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56"/>
      <c r="AD1547" s="23"/>
    </row>
    <row r="1548" spans="1:30" s="14" customFormat="1" ht="13.5" thickBot="1">
      <c r="A1548" s="180" t="s">
        <v>1</v>
      </c>
      <c r="B1548" s="181" t="s">
        <v>2</v>
      </c>
      <c r="C1548" s="182" t="s">
        <v>3</v>
      </c>
      <c r="D1548" s="217" t="s">
        <v>4</v>
      </c>
      <c r="E1548" s="218"/>
      <c r="F1548" s="218"/>
      <c r="G1548" s="218"/>
      <c r="H1548" s="218"/>
      <c r="I1548" s="218"/>
      <c r="J1548" s="218"/>
      <c r="K1548" s="218"/>
      <c r="L1548" s="218"/>
      <c r="M1548" s="218"/>
      <c r="N1548" s="218"/>
      <c r="O1548" s="218"/>
      <c r="P1548" s="218"/>
      <c r="Q1548" s="218"/>
      <c r="R1548" s="218"/>
      <c r="S1548" s="218"/>
      <c r="T1548" s="218"/>
      <c r="U1548" s="218"/>
      <c r="V1548" s="218"/>
      <c r="W1548" s="218"/>
      <c r="X1548" s="218"/>
      <c r="Y1548" s="218"/>
      <c r="Z1548" s="183"/>
      <c r="AA1548" s="183"/>
      <c r="AB1548" s="183"/>
      <c r="AC1548" s="56"/>
      <c r="AD1548" s="23"/>
    </row>
    <row r="1549" spans="1:30" s="14" customFormat="1">
      <c r="A1549" s="184" t="s">
        <v>5</v>
      </c>
      <c r="B1549" s="185" t="s">
        <v>6</v>
      </c>
      <c r="C1549" s="130" t="s">
        <v>6</v>
      </c>
      <c r="D1549" s="186"/>
      <c r="E1549" s="187"/>
      <c r="F1549" s="187"/>
      <c r="G1549" s="187"/>
      <c r="H1549" s="187"/>
      <c r="I1549" s="187"/>
      <c r="J1549" s="187"/>
      <c r="K1549" s="187"/>
      <c r="L1549" s="187"/>
      <c r="M1549" s="187"/>
      <c r="N1549" s="187"/>
      <c r="O1549" s="187"/>
      <c r="P1549" s="187"/>
      <c r="Q1549" s="187"/>
      <c r="R1549" s="187"/>
      <c r="S1549" s="187"/>
      <c r="T1549" s="187"/>
      <c r="U1549" s="187"/>
      <c r="V1549" s="187"/>
      <c r="W1549" s="187"/>
      <c r="X1549" s="187"/>
      <c r="Y1549" s="99"/>
      <c r="Z1549" s="185" t="s">
        <v>7</v>
      </c>
      <c r="AA1549" s="185"/>
      <c r="AB1549" s="185"/>
      <c r="AC1549" s="56"/>
      <c r="AD1549" s="23"/>
    </row>
    <row r="1550" spans="1:30" s="14" customFormat="1">
      <c r="A1550" s="184" t="s">
        <v>8</v>
      </c>
      <c r="B1550" s="185" t="s">
        <v>9</v>
      </c>
      <c r="C1550" s="130" t="s">
        <v>9</v>
      </c>
      <c r="D1550" s="188" t="s">
        <v>10</v>
      </c>
      <c r="E1550" s="185" t="s">
        <v>11</v>
      </c>
      <c r="F1550" s="185" t="s">
        <v>12</v>
      </c>
      <c r="G1550" s="185" t="s">
        <v>13</v>
      </c>
      <c r="H1550" s="185" t="s">
        <v>14</v>
      </c>
      <c r="I1550" s="185" t="s">
        <v>15</v>
      </c>
      <c r="J1550" s="185" t="s">
        <v>16</v>
      </c>
      <c r="K1550" s="185" t="s">
        <v>17</v>
      </c>
      <c r="L1550" s="185" t="s">
        <v>18</v>
      </c>
      <c r="M1550" s="185" t="s">
        <v>19</v>
      </c>
      <c r="N1550" s="185" t="s">
        <v>20</v>
      </c>
      <c r="O1550" s="185" t="s">
        <v>169</v>
      </c>
      <c r="P1550" s="185" t="s">
        <v>21</v>
      </c>
      <c r="Q1550" s="185" t="s">
        <v>22</v>
      </c>
      <c r="R1550" s="185" t="s">
        <v>23</v>
      </c>
      <c r="S1550" s="185" t="s">
        <v>24</v>
      </c>
      <c r="T1550" s="185" t="s">
        <v>25</v>
      </c>
      <c r="U1550" s="185" t="s">
        <v>26</v>
      </c>
      <c r="V1550" s="185" t="s">
        <v>27</v>
      </c>
      <c r="W1550" s="185" t="s">
        <v>28</v>
      </c>
      <c r="X1550" s="185" t="s">
        <v>29</v>
      </c>
      <c r="Y1550" s="185" t="s">
        <v>30</v>
      </c>
      <c r="Z1550" s="185" t="s">
        <v>31</v>
      </c>
      <c r="AA1550" s="185" t="s">
        <v>484</v>
      </c>
      <c r="AB1550" s="185" t="s">
        <v>467</v>
      </c>
      <c r="AC1550" s="56"/>
      <c r="AD1550" s="23"/>
    </row>
    <row r="1551" spans="1:30" s="14" customFormat="1">
      <c r="A1551" s="184"/>
      <c r="B1551" s="185"/>
      <c r="C1551" s="130" t="s">
        <v>698</v>
      </c>
      <c r="D1551" s="189"/>
      <c r="E1551" s="190"/>
      <c r="F1551" s="190"/>
      <c r="G1551" s="190"/>
      <c r="H1551" s="190"/>
      <c r="I1551" s="190"/>
      <c r="J1551" s="190"/>
      <c r="K1551" s="190"/>
      <c r="L1551" s="190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90"/>
      <c r="AA1551" s="190"/>
      <c r="AB1551" s="190"/>
      <c r="AC1551" s="56"/>
      <c r="AD1551" s="23"/>
    </row>
    <row r="1552" spans="1:30" s="14" customFormat="1">
      <c r="A1552" s="204" t="s">
        <v>738</v>
      </c>
      <c r="B1552" s="205">
        <f>115740/2</f>
        <v>57870</v>
      </c>
      <c r="C1552" s="206">
        <f>ROUND(B1552/12,2)</f>
        <v>4822.5</v>
      </c>
      <c r="D1552" s="207">
        <v>1.6299999999999999E-2</v>
      </c>
      <c r="E1552" s="207">
        <v>0.14269999999999999</v>
      </c>
      <c r="F1552" s="207">
        <v>5.8900000000000001E-2</v>
      </c>
      <c r="G1552" s="207">
        <v>7.6200000000000004E-2</v>
      </c>
      <c r="H1552" s="207">
        <v>3.9600000000000003E-2</v>
      </c>
      <c r="I1552" s="207">
        <v>0.12470000000000001</v>
      </c>
      <c r="J1552" s="207">
        <v>2.0400000000000001E-2</v>
      </c>
      <c r="K1552" s="207">
        <v>3.1199999999999999E-2</v>
      </c>
      <c r="L1552" s="207">
        <v>1.6199999999999999E-2</v>
      </c>
      <c r="M1552" s="207">
        <v>2.53E-2</v>
      </c>
      <c r="N1552" s="207">
        <v>0.14849999999999999</v>
      </c>
      <c r="O1552" s="207">
        <v>2.2599999999999999E-2</v>
      </c>
      <c r="P1552" s="207">
        <v>0</v>
      </c>
      <c r="Q1552" s="207">
        <v>3.78E-2</v>
      </c>
      <c r="R1552" s="207">
        <v>1.8100000000000002E-2</v>
      </c>
      <c r="S1552" s="207">
        <v>4.1000000000000003E-3</v>
      </c>
      <c r="T1552" s="207">
        <v>5.04E-2</v>
      </c>
      <c r="U1552" s="207">
        <v>1.7500000000000002E-2</v>
      </c>
      <c r="V1552" s="207">
        <v>3.6200000000000003E-2</v>
      </c>
      <c r="W1552" s="207">
        <v>4.8500000000000001E-2</v>
      </c>
      <c r="X1552" s="207">
        <v>6.1600000000000002E-2</v>
      </c>
      <c r="Y1552" s="207">
        <v>2.5000000000000001E-3</v>
      </c>
      <c r="Z1552" s="208">
        <v>0</v>
      </c>
      <c r="AA1552" s="208">
        <v>6.9999999999999999E-4</v>
      </c>
      <c r="AB1552" s="208">
        <v>0</v>
      </c>
      <c r="AC1552" s="56"/>
      <c r="AD1552" s="23"/>
    </row>
    <row r="1553" spans="1:30" s="14" customFormat="1">
      <c r="A1553" s="47"/>
      <c r="B1553" s="209"/>
      <c r="C1553" s="132"/>
      <c r="D1553" s="27">
        <f>$C1552*D1552</f>
        <v>78.606749999999991</v>
      </c>
      <c r="E1553" s="27">
        <f>$C1552*E1552</f>
        <v>688.17075</v>
      </c>
      <c r="F1553" s="27">
        <f t="shared" ref="F1553:AB1553" si="2207">$C1552*F1552</f>
        <v>284.04525000000001</v>
      </c>
      <c r="G1553" s="27">
        <f t="shared" si="2207"/>
        <v>367.47450000000003</v>
      </c>
      <c r="H1553" s="27">
        <f t="shared" si="2207"/>
        <v>190.971</v>
      </c>
      <c r="I1553" s="27">
        <f t="shared" si="2207"/>
        <v>601.36575000000005</v>
      </c>
      <c r="J1553" s="27">
        <f t="shared" si="2207"/>
        <v>98.379000000000005</v>
      </c>
      <c r="K1553" s="27">
        <f t="shared" si="2207"/>
        <v>150.46199999999999</v>
      </c>
      <c r="L1553" s="27">
        <f t="shared" si="2207"/>
        <v>78.124499999999998</v>
      </c>
      <c r="M1553" s="27">
        <f t="shared" si="2207"/>
        <v>122.00924999999999</v>
      </c>
      <c r="N1553" s="27">
        <f t="shared" si="2207"/>
        <v>716.14125000000001</v>
      </c>
      <c r="O1553" s="27">
        <f t="shared" si="2207"/>
        <v>108.98849999999999</v>
      </c>
      <c r="P1553" s="27">
        <f t="shared" si="2207"/>
        <v>0</v>
      </c>
      <c r="Q1553" s="27">
        <f t="shared" si="2207"/>
        <v>182.29050000000001</v>
      </c>
      <c r="R1553" s="27">
        <f t="shared" si="2207"/>
        <v>87.28725</v>
      </c>
      <c r="S1553" s="27">
        <f t="shared" si="2207"/>
        <v>19.772250000000003</v>
      </c>
      <c r="T1553" s="27">
        <f t="shared" si="2207"/>
        <v>243.054</v>
      </c>
      <c r="U1553" s="27">
        <f t="shared" si="2207"/>
        <v>84.393750000000011</v>
      </c>
      <c r="V1553" s="27">
        <f t="shared" si="2207"/>
        <v>174.5745</v>
      </c>
      <c r="W1553" s="27">
        <f t="shared" si="2207"/>
        <v>233.89125000000001</v>
      </c>
      <c r="X1553" s="27">
        <f t="shared" si="2207"/>
        <v>297.06600000000003</v>
      </c>
      <c r="Y1553" s="27">
        <f t="shared" si="2207"/>
        <v>12.05625</v>
      </c>
      <c r="Z1553" s="27">
        <f t="shared" si="2207"/>
        <v>0</v>
      </c>
      <c r="AA1553" s="27">
        <f t="shared" si="2207"/>
        <v>3.37575</v>
      </c>
      <c r="AB1553" s="27">
        <f t="shared" si="2207"/>
        <v>0</v>
      </c>
      <c r="AC1553" s="56"/>
      <c r="AD1553" s="23"/>
    </row>
    <row r="1554" spans="1:30" s="14" customFormat="1">
      <c r="A1554" s="204" t="s">
        <v>739</v>
      </c>
      <c r="B1554" s="205">
        <f>115740/2</f>
        <v>57870</v>
      </c>
      <c r="C1554" s="206">
        <f>ROUND(B1554/12,2)</f>
        <v>4822.5</v>
      </c>
      <c r="D1554" s="210"/>
      <c r="E1554" s="211"/>
      <c r="F1554" s="208">
        <v>0.1467</v>
      </c>
      <c r="G1554" s="208"/>
      <c r="H1554" s="212">
        <v>8.1100000000000005E-2</v>
      </c>
      <c r="I1554" s="212"/>
      <c r="J1554" s="212"/>
      <c r="K1554" s="212"/>
      <c r="L1554" s="208"/>
      <c r="M1554" s="212">
        <v>2.1499999999999998E-2</v>
      </c>
      <c r="N1554" s="212">
        <v>0.66090000000000004</v>
      </c>
      <c r="O1554" s="212"/>
      <c r="P1554" s="212"/>
      <c r="Q1554" s="212"/>
      <c r="R1554" s="212"/>
      <c r="S1554" s="212"/>
      <c r="T1554" s="212"/>
      <c r="U1554" s="212"/>
      <c r="V1554" s="212">
        <v>8.9800000000000005E-2</v>
      </c>
      <c r="W1554" s="212"/>
      <c r="X1554" s="212"/>
      <c r="Y1554" s="212"/>
      <c r="Z1554" s="212"/>
      <c r="AA1554" s="212"/>
      <c r="AB1554" s="212"/>
      <c r="AC1554" s="56"/>
      <c r="AD1554" s="23"/>
    </row>
    <row r="1555" spans="1:30" s="14" customFormat="1">
      <c r="A1555" s="47"/>
      <c r="B1555" s="209"/>
      <c r="C1555" s="132"/>
      <c r="D1555" s="27">
        <f t="shared" ref="D1555:AB1555" si="2208">$C1554*D1554</f>
        <v>0</v>
      </c>
      <c r="E1555" s="27">
        <f t="shared" si="2208"/>
        <v>0</v>
      </c>
      <c r="F1555" s="27">
        <f t="shared" si="2208"/>
        <v>707.46074999999996</v>
      </c>
      <c r="G1555" s="27">
        <f t="shared" si="2208"/>
        <v>0</v>
      </c>
      <c r="H1555" s="27">
        <f t="shared" si="2208"/>
        <v>391.10475000000002</v>
      </c>
      <c r="I1555" s="27">
        <f t="shared" si="2208"/>
        <v>0</v>
      </c>
      <c r="J1555" s="27">
        <f t="shared" si="2208"/>
        <v>0</v>
      </c>
      <c r="K1555" s="27">
        <f t="shared" si="2208"/>
        <v>0</v>
      </c>
      <c r="L1555" s="27">
        <f t="shared" si="2208"/>
        <v>0</v>
      </c>
      <c r="M1555" s="27">
        <f t="shared" si="2208"/>
        <v>103.68374999999999</v>
      </c>
      <c r="N1555" s="27">
        <f t="shared" si="2208"/>
        <v>3187.1902500000001</v>
      </c>
      <c r="O1555" s="27">
        <f t="shared" si="2208"/>
        <v>0</v>
      </c>
      <c r="P1555" s="27">
        <f t="shared" si="2208"/>
        <v>0</v>
      </c>
      <c r="Q1555" s="27">
        <f t="shared" si="2208"/>
        <v>0</v>
      </c>
      <c r="R1555" s="27">
        <f t="shared" si="2208"/>
        <v>0</v>
      </c>
      <c r="S1555" s="27">
        <f t="shared" si="2208"/>
        <v>0</v>
      </c>
      <c r="T1555" s="27">
        <f t="shared" si="2208"/>
        <v>0</v>
      </c>
      <c r="U1555" s="27">
        <f t="shared" si="2208"/>
        <v>0</v>
      </c>
      <c r="V1555" s="27">
        <f t="shared" si="2208"/>
        <v>433.06050000000005</v>
      </c>
      <c r="W1555" s="27">
        <f t="shared" si="2208"/>
        <v>0</v>
      </c>
      <c r="X1555" s="27">
        <f t="shared" si="2208"/>
        <v>0</v>
      </c>
      <c r="Y1555" s="27">
        <f t="shared" si="2208"/>
        <v>0</v>
      </c>
      <c r="Z1555" s="27">
        <f t="shared" si="2208"/>
        <v>0</v>
      </c>
      <c r="AA1555" s="27">
        <f t="shared" si="2208"/>
        <v>0</v>
      </c>
      <c r="AB1555" s="27">
        <f t="shared" si="2208"/>
        <v>0</v>
      </c>
      <c r="AC1555" s="56"/>
      <c r="AD1555" s="23"/>
    </row>
    <row r="1556" spans="1:30" s="14" customFormat="1">
      <c r="A1556" s="204" t="s">
        <v>740</v>
      </c>
      <c r="B1556" s="205">
        <f>559411/2</f>
        <v>279705.5</v>
      </c>
      <c r="C1556" s="206">
        <f>ROUND(B1556/12,2)</f>
        <v>23308.79</v>
      </c>
      <c r="D1556" s="207">
        <v>1.6299999999999999E-2</v>
      </c>
      <c r="E1556" s="207">
        <v>0.14269999999999999</v>
      </c>
      <c r="F1556" s="207">
        <v>5.8900000000000001E-2</v>
      </c>
      <c r="G1556" s="207">
        <v>7.6200000000000004E-2</v>
      </c>
      <c r="H1556" s="207">
        <v>3.9600000000000003E-2</v>
      </c>
      <c r="I1556" s="207">
        <v>0.12470000000000001</v>
      </c>
      <c r="J1556" s="207">
        <v>2.0400000000000001E-2</v>
      </c>
      <c r="K1556" s="207">
        <v>3.1199999999999999E-2</v>
      </c>
      <c r="L1556" s="207">
        <v>1.6199999999999999E-2</v>
      </c>
      <c r="M1556" s="207">
        <v>2.53E-2</v>
      </c>
      <c r="N1556" s="207">
        <v>0.14849999999999999</v>
      </c>
      <c r="O1556" s="207">
        <v>2.2599999999999999E-2</v>
      </c>
      <c r="P1556" s="207">
        <v>0</v>
      </c>
      <c r="Q1556" s="207">
        <v>3.78E-2</v>
      </c>
      <c r="R1556" s="207">
        <v>1.8100000000000002E-2</v>
      </c>
      <c r="S1556" s="207">
        <v>4.1000000000000003E-3</v>
      </c>
      <c r="T1556" s="207">
        <v>5.04E-2</v>
      </c>
      <c r="U1556" s="207">
        <v>1.7500000000000002E-2</v>
      </c>
      <c r="V1556" s="207">
        <v>3.6200000000000003E-2</v>
      </c>
      <c r="W1556" s="207">
        <v>4.8500000000000001E-2</v>
      </c>
      <c r="X1556" s="207">
        <v>6.1600000000000002E-2</v>
      </c>
      <c r="Y1556" s="207">
        <v>2.5000000000000001E-3</v>
      </c>
      <c r="Z1556" s="208">
        <v>0</v>
      </c>
      <c r="AA1556" s="208">
        <v>6.9999999999999999E-4</v>
      </c>
      <c r="AB1556" s="208">
        <v>0</v>
      </c>
      <c r="AC1556" s="56"/>
      <c r="AD1556" s="23"/>
    </row>
    <row r="1557" spans="1:30" s="14" customFormat="1">
      <c r="A1557" s="47"/>
      <c r="B1557" s="209"/>
      <c r="C1557" s="132"/>
      <c r="D1557" s="27">
        <f t="shared" ref="D1557:AB1557" si="2209">$C1556*D1556</f>
        <v>379.93327699999998</v>
      </c>
      <c r="E1557" s="27">
        <f t="shared" si="2209"/>
        <v>3326.1643330000002</v>
      </c>
      <c r="F1557" s="27">
        <f t="shared" si="2209"/>
        <v>1372.887731</v>
      </c>
      <c r="G1557" s="27">
        <f t="shared" si="2209"/>
        <v>1776.1297980000002</v>
      </c>
      <c r="H1557" s="27">
        <f t="shared" si="2209"/>
        <v>923.02808400000015</v>
      </c>
      <c r="I1557" s="27">
        <f t="shared" si="2209"/>
        <v>2906.6061130000003</v>
      </c>
      <c r="J1557" s="27">
        <f t="shared" si="2209"/>
        <v>475.49931600000008</v>
      </c>
      <c r="K1557" s="27">
        <f t="shared" si="2209"/>
        <v>727.23424799999998</v>
      </c>
      <c r="L1557" s="27">
        <f t="shared" si="2209"/>
        <v>377.60239799999999</v>
      </c>
      <c r="M1557" s="27">
        <f t="shared" si="2209"/>
        <v>589.71238700000004</v>
      </c>
      <c r="N1557" s="27">
        <f t="shared" si="2209"/>
        <v>3461.3553149999998</v>
      </c>
      <c r="O1557" s="27">
        <f t="shared" si="2209"/>
        <v>526.77865399999996</v>
      </c>
      <c r="P1557" s="27">
        <f t="shared" si="2209"/>
        <v>0</v>
      </c>
      <c r="Q1557" s="27">
        <f t="shared" si="2209"/>
        <v>881.07226200000002</v>
      </c>
      <c r="R1557" s="27">
        <f t="shared" si="2209"/>
        <v>421.88909900000004</v>
      </c>
      <c r="S1557" s="27">
        <f t="shared" si="2209"/>
        <v>95.566039000000018</v>
      </c>
      <c r="T1557" s="27">
        <f t="shared" si="2209"/>
        <v>1174.7630160000001</v>
      </c>
      <c r="U1557" s="27">
        <f t="shared" si="2209"/>
        <v>407.90382500000004</v>
      </c>
      <c r="V1557" s="27">
        <f t="shared" si="2209"/>
        <v>843.77819800000009</v>
      </c>
      <c r="W1557" s="27">
        <f t="shared" si="2209"/>
        <v>1130.4763150000001</v>
      </c>
      <c r="X1557" s="27">
        <f t="shared" si="2209"/>
        <v>1435.8214640000001</v>
      </c>
      <c r="Y1557" s="27">
        <f t="shared" si="2209"/>
        <v>58.271975000000005</v>
      </c>
      <c r="Z1557" s="27">
        <f t="shared" si="2209"/>
        <v>0</v>
      </c>
      <c r="AA1557" s="27">
        <f t="shared" si="2209"/>
        <v>16.316153</v>
      </c>
      <c r="AB1557" s="27">
        <f t="shared" si="2209"/>
        <v>0</v>
      </c>
      <c r="AC1557" s="56"/>
      <c r="AD1557" s="23"/>
    </row>
    <row r="1558" spans="1:30" s="14" customFormat="1">
      <c r="A1558" s="204" t="s">
        <v>741</v>
      </c>
      <c r="B1558" s="205">
        <f>559411/2</f>
        <v>279705.5</v>
      </c>
      <c r="C1558" s="206">
        <f>ROUND(B1558/12,2)</f>
        <v>23308.79</v>
      </c>
      <c r="D1558" s="210"/>
      <c r="E1558" s="211"/>
      <c r="F1558" s="208">
        <v>0.1467</v>
      </c>
      <c r="G1558" s="208"/>
      <c r="H1558" s="212">
        <v>8.1100000000000005E-2</v>
      </c>
      <c r="I1558" s="212"/>
      <c r="J1558" s="212"/>
      <c r="K1558" s="212"/>
      <c r="L1558" s="208"/>
      <c r="M1558" s="212">
        <v>2.1499999999999998E-2</v>
      </c>
      <c r="N1558" s="212">
        <v>0.66090000000000004</v>
      </c>
      <c r="O1558" s="212"/>
      <c r="P1558" s="212"/>
      <c r="Q1558" s="212"/>
      <c r="R1558" s="212"/>
      <c r="S1558" s="212"/>
      <c r="T1558" s="212"/>
      <c r="U1558" s="212"/>
      <c r="V1558" s="212">
        <v>8.9800000000000005E-2</v>
      </c>
      <c r="W1558" s="212"/>
      <c r="X1558" s="212"/>
      <c r="Y1558" s="212"/>
      <c r="Z1558" s="212"/>
      <c r="AA1558" s="212"/>
      <c r="AB1558" s="212"/>
      <c r="AC1558" s="56"/>
      <c r="AD1558" s="23"/>
    </row>
    <row r="1559" spans="1:30" s="14" customFormat="1">
      <c r="A1559" s="47"/>
      <c r="B1559" s="209"/>
      <c r="C1559" s="132"/>
      <c r="D1559" s="27">
        <f>$C1558*D1558</f>
        <v>0</v>
      </c>
      <c r="E1559" s="27">
        <f>$C1558*E1558</f>
        <v>0</v>
      </c>
      <c r="F1559" s="27">
        <f t="shared" ref="F1559:AB1559" si="2210">$C1558*F1558</f>
        <v>3419.3994929999999</v>
      </c>
      <c r="G1559" s="27">
        <f t="shared" si="2210"/>
        <v>0</v>
      </c>
      <c r="H1559" s="27">
        <f t="shared" si="2210"/>
        <v>1890.3428690000003</v>
      </c>
      <c r="I1559" s="27">
        <f t="shared" si="2210"/>
        <v>0</v>
      </c>
      <c r="J1559" s="27">
        <f t="shared" si="2210"/>
        <v>0</v>
      </c>
      <c r="K1559" s="27">
        <f t="shared" si="2210"/>
        <v>0</v>
      </c>
      <c r="L1559" s="27">
        <f t="shared" si="2210"/>
        <v>0</v>
      </c>
      <c r="M1559" s="27">
        <f t="shared" si="2210"/>
        <v>501.13898499999999</v>
      </c>
      <c r="N1559" s="27">
        <f t="shared" si="2210"/>
        <v>15404.779311000002</v>
      </c>
      <c r="O1559" s="27">
        <f t="shared" si="2210"/>
        <v>0</v>
      </c>
      <c r="P1559" s="27">
        <f t="shared" si="2210"/>
        <v>0</v>
      </c>
      <c r="Q1559" s="27">
        <f t="shared" si="2210"/>
        <v>0</v>
      </c>
      <c r="R1559" s="27">
        <f t="shared" si="2210"/>
        <v>0</v>
      </c>
      <c r="S1559" s="27">
        <f t="shared" si="2210"/>
        <v>0</v>
      </c>
      <c r="T1559" s="27">
        <f t="shared" si="2210"/>
        <v>0</v>
      </c>
      <c r="U1559" s="27">
        <f t="shared" si="2210"/>
        <v>0</v>
      </c>
      <c r="V1559" s="27">
        <f t="shared" si="2210"/>
        <v>2093.1293420000002</v>
      </c>
      <c r="W1559" s="27">
        <f t="shared" si="2210"/>
        <v>0</v>
      </c>
      <c r="X1559" s="27">
        <f t="shared" si="2210"/>
        <v>0</v>
      </c>
      <c r="Y1559" s="27">
        <f t="shared" si="2210"/>
        <v>0</v>
      </c>
      <c r="Z1559" s="27">
        <f t="shared" si="2210"/>
        <v>0</v>
      </c>
      <c r="AA1559" s="27">
        <f t="shared" si="2210"/>
        <v>0</v>
      </c>
      <c r="AB1559" s="27">
        <f t="shared" si="2210"/>
        <v>0</v>
      </c>
      <c r="AC1559" s="56"/>
      <c r="AD1559" s="23"/>
    </row>
    <row r="1560" spans="1:30" s="14" customFormat="1">
      <c r="A1560" s="204" t="s">
        <v>742</v>
      </c>
      <c r="B1560" s="205">
        <f>928891/2</f>
        <v>464445.5</v>
      </c>
      <c r="C1560" s="206">
        <f>ROUND(B1560/12,2)</f>
        <v>38703.79</v>
      </c>
      <c r="D1560" s="207">
        <v>1.6299999999999999E-2</v>
      </c>
      <c r="E1560" s="207">
        <v>0.14269999999999999</v>
      </c>
      <c r="F1560" s="207">
        <v>5.8900000000000001E-2</v>
      </c>
      <c r="G1560" s="207">
        <v>7.6200000000000004E-2</v>
      </c>
      <c r="H1560" s="207">
        <v>3.9600000000000003E-2</v>
      </c>
      <c r="I1560" s="207">
        <v>0.12470000000000001</v>
      </c>
      <c r="J1560" s="207">
        <v>2.0400000000000001E-2</v>
      </c>
      <c r="K1560" s="207">
        <v>3.1199999999999999E-2</v>
      </c>
      <c r="L1560" s="207">
        <v>1.6199999999999999E-2</v>
      </c>
      <c r="M1560" s="207">
        <v>2.53E-2</v>
      </c>
      <c r="N1560" s="207">
        <v>0.14849999999999999</v>
      </c>
      <c r="O1560" s="207">
        <v>2.2599999999999999E-2</v>
      </c>
      <c r="P1560" s="207">
        <v>0</v>
      </c>
      <c r="Q1560" s="207">
        <v>3.78E-2</v>
      </c>
      <c r="R1560" s="207">
        <v>1.8100000000000002E-2</v>
      </c>
      <c r="S1560" s="207">
        <v>4.1000000000000003E-3</v>
      </c>
      <c r="T1560" s="207">
        <v>5.04E-2</v>
      </c>
      <c r="U1560" s="207">
        <v>1.7500000000000002E-2</v>
      </c>
      <c r="V1560" s="207">
        <v>3.6200000000000003E-2</v>
      </c>
      <c r="W1560" s="207">
        <v>4.8500000000000001E-2</v>
      </c>
      <c r="X1560" s="207">
        <v>6.1600000000000002E-2</v>
      </c>
      <c r="Y1560" s="207">
        <v>2.5000000000000001E-3</v>
      </c>
      <c r="Z1560" s="208">
        <v>0</v>
      </c>
      <c r="AA1560" s="208">
        <v>6.9999999999999999E-4</v>
      </c>
      <c r="AB1560" s="208">
        <v>0</v>
      </c>
      <c r="AC1560" s="56"/>
      <c r="AD1560" s="23"/>
    </row>
    <row r="1561" spans="1:30" s="14" customFormat="1">
      <c r="A1561" s="47"/>
      <c r="B1561" s="209"/>
      <c r="C1561" s="132"/>
      <c r="D1561" s="27">
        <f>$C1560*D1560</f>
        <v>630.87177699999995</v>
      </c>
      <c r="E1561" s="27">
        <f>$C1560*E1560</f>
        <v>5523.0308329999998</v>
      </c>
      <c r="F1561" s="27">
        <f t="shared" ref="F1561:AB1561" si="2211">$C1560*F1560</f>
        <v>2279.6532310000002</v>
      </c>
      <c r="G1561" s="27">
        <f t="shared" si="2211"/>
        <v>2949.2287980000001</v>
      </c>
      <c r="H1561" s="27">
        <f t="shared" si="2211"/>
        <v>1532.6700840000001</v>
      </c>
      <c r="I1561" s="27">
        <f t="shared" si="2211"/>
        <v>4826.3626130000002</v>
      </c>
      <c r="J1561" s="27">
        <f t="shared" si="2211"/>
        <v>789.55731600000013</v>
      </c>
      <c r="K1561" s="27">
        <f t="shared" si="2211"/>
        <v>1207.558248</v>
      </c>
      <c r="L1561" s="27">
        <f t="shared" si="2211"/>
        <v>627.00139799999999</v>
      </c>
      <c r="M1561" s="27">
        <f t="shared" si="2211"/>
        <v>979.20588699999996</v>
      </c>
      <c r="N1561" s="27">
        <f t="shared" si="2211"/>
        <v>5747.512815</v>
      </c>
      <c r="O1561" s="27">
        <f t="shared" si="2211"/>
        <v>874.70565399999998</v>
      </c>
      <c r="P1561" s="27">
        <f t="shared" si="2211"/>
        <v>0</v>
      </c>
      <c r="Q1561" s="27">
        <f t="shared" si="2211"/>
        <v>1463.0032619999999</v>
      </c>
      <c r="R1561" s="27">
        <f t="shared" si="2211"/>
        <v>700.53859900000009</v>
      </c>
      <c r="S1561" s="27">
        <f t="shared" si="2211"/>
        <v>158.68553900000001</v>
      </c>
      <c r="T1561" s="27">
        <f t="shared" si="2211"/>
        <v>1950.671016</v>
      </c>
      <c r="U1561" s="27">
        <f t="shared" si="2211"/>
        <v>677.31632500000012</v>
      </c>
      <c r="V1561" s="27">
        <f t="shared" si="2211"/>
        <v>1401.0771980000002</v>
      </c>
      <c r="W1561" s="27">
        <f t="shared" si="2211"/>
        <v>1877.1338150000001</v>
      </c>
      <c r="X1561" s="27">
        <f t="shared" si="2211"/>
        <v>2384.153464</v>
      </c>
      <c r="Y1561" s="27">
        <f t="shared" si="2211"/>
        <v>96.759475000000009</v>
      </c>
      <c r="Z1561" s="27">
        <f t="shared" si="2211"/>
        <v>0</v>
      </c>
      <c r="AA1561" s="27">
        <f t="shared" si="2211"/>
        <v>27.092653000000002</v>
      </c>
      <c r="AB1561" s="27">
        <f t="shared" si="2211"/>
        <v>0</v>
      </c>
      <c r="AC1561" s="56"/>
      <c r="AD1561" s="23"/>
    </row>
    <row r="1562" spans="1:30" s="14" customFormat="1">
      <c r="A1562" s="204" t="s">
        <v>743</v>
      </c>
      <c r="B1562" s="205">
        <f>928891/2</f>
        <v>464445.5</v>
      </c>
      <c r="C1562" s="206">
        <f>ROUND(B1562/12,2)</f>
        <v>38703.79</v>
      </c>
      <c r="D1562" s="210"/>
      <c r="E1562" s="211"/>
      <c r="F1562" s="208">
        <v>0.1467</v>
      </c>
      <c r="G1562" s="208"/>
      <c r="H1562" s="212">
        <v>8.1100000000000005E-2</v>
      </c>
      <c r="I1562" s="212"/>
      <c r="J1562" s="212"/>
      <c r="K1562" s="212"/>
      <c r="L1562" s="208"/>
      <c r="M1562" s="212">
        <v>2.1499999999999998E-2</v>
      </c>
      <c r="N1562" s="212">
        <v>0.66090000000000004</v>
      </c>
      <c r="O1562" s="212"/>
      <c r="P1562" s="212"/>
      <c r="Q1562" s="212"/>
      <c r="R1562" s="212"/>
      <c r="S1562" s="212"/>
      <c r="T1562" s="212"/>
      <c r="U1562" s="212"/>
      <c r="V1562" s="212">
        <v>8.9800000000000005E-2</v>
      </c>
      <c r="W1562" s="212"/>
      <c r="X1562" s="212"/>
      <c r="Y1562" s="212"/>
      <c r="Z1562" s="212"/>
      <c r="AA1562" s="212"/>
      <c r="AB1562" s="212"/>
      <c r="AC1562" s="56"/>
      <c r="AD1562" s="23"/>
    </row>
    <row r="1563" spans="1:30" s="14" customFormat="1">
      <c r="A1563" s="47"/>
      <c r="B1563" s="209"/>
      <c r="C1563" s="132"/>
      <c r="D1563" s="27">
        <f>$C1562*D1562</f>
        <v>0</v>
      </c>
      <c r="E1563" s="27">
        <f>$C1562*E1562</f>
        <v>0</v>
      </c>
      <c r="F1563" s="27">
        <f t="shared" ref="F1563:AB1563" si="2212">$C1562*F1562</f>
        <v>5677.8459929999999</v>
      </c>
      <c r="G1563" s="27">
        <f t="shared" si="2212"/>
        <v>0</v>
      </c>
      <c r="H1563" s="27">
        <f t="shared" si="2212"/>
        <v>3138.8773690000003</v>
      </c>
      <c r="I1563" s="27">
        <f t="shared" si="2212"/>
        <v>0</v>
      </c>
      <c r="J1563" s="27">
        <f t="shared" si="2212"/>
        <v>0</v>
      </c>
      <c r="K1563" s="27">
        <f t="shared" si="2212"/>
        <v>0</v>
      </c>
      <c r="L1563" s="27">
        <f t="shared" si="2212"/>
        <v>0</v>
      </c>
      <c r="M1563" s="27">
        <f t="shared" si="2212"/>
        <v>832.131485</v>
      </c>
      <c r="N1563" s="27">
        <f t="shared" si="2212"/>
        <v>25579.334811000001</v>
      </c>
      <c r="O1563" s="27">
        <f t="shared" si="2212"/>
        <v>0</v>
      </c>
      <c r="P1563" s="27">
        <f t="shared" si="2212"/>
        <v>0</v>
      </c>
      <c r="Q1563" s="27">
        <f t="shared" si="2212"/>
        <v>0</v>
      </c>
      <c r="R1563" s="27">
        <f t="shared" si="2212"/>
        <v>0</v>
      </c>
      <c r="S1563" s="27">
        <f t="shared" si="2212"/>
        <v>0</v>
      </c>
      <c r="T1563" s="27">
        <f t="shared" si="2212"/>
        <v>0</v>
      </c>
      <c r="U1563" s="27">
        <f t="shared" si="2212"/>
        <v>0</v>
      </c>
      <c r="V1563" s="27">
        <f t="shared" si="2212"/>
        <v>3475.6003420000002</v>
      </c>
      <c r="W1563" s="27">
        <f t="shared" si="2212"/>
        <v>0</v>
      </c>
      <c r="X1563" s="27">
        <f t="shared" si="2212"/>
        <v>0</v>
      </c>
      <c r="Y1563" s="27">
        <f t="shared" si="2212"/>
        <v>0</v>
      </c>
      <c r="Z1563" s="27">
        <f t="shared" si="2212"/>
        <v>0</v>
      </c>
      <c r="AA1563" s="27">
        <f t="shared" si="2212"/>
        <v>0</v>
      </c>
      <c r="AB1563" s="27">
        <f t="shared" si="2212"/>
        <v>0</v>
      </c>
      <c r="AC1563" s="56"/>
      <c r="AD1563" s="23"/>
    </row>
    <row r="1564" spans="1:30" s="14" customFormat="1">
      <c r="A1564" s="204" t="s">
        <v>744</v>
      </c>
      <c r="B1564" s="205">
        <f>1223422/2</f>
        <v>611711</v>
      </c>
      <c r="C1564" s="206">
        <f>ROUND(B1564/12,2)</f>
        <v>50975.92</v>
      </c>
      <c r="D1564" s="207">
        <v>1.6299999999999999E-2</v>
      </c>
      <c r="E1564" s="207">
        <v>0.14269999999999999</v>
      </c>
      <c r="F1564" s="207">
        <v>5.8900000000000001E-2</v>
      </c>
      <c r="G1564" s="207">
        <v>7.6200000000000004E-2</v>
      </c>
      <c r="H1564" s="207">
        <v>3.9600000000000003E-2</v>
      </c>
      <c r="I1564" s="207">
        <v>0.12470000000000001</v>
      </c>
      <c r="J1564" s="207">
        <v>2.0400000000000001E-2</v>
      </c>
      <c r="K1564" s="207">
        <v>3.1199999999999999E-2</v>
      </c>
      <c r="L1564" s="207">
        <v>1.6199999999999999E-2</v>
      </c>
      <c r="M1564" s="207">
        <v>2.53E-2</v>
      </c>
      <c r="N1564" s="207">
        <v>0.14849999999999999</v>
      </c>
      <c r="O1564" s="207">
        <v>2.2599999999999999E-2</v>
      </c>
      <c r="P1564" s="207">
        <v>0</v>
      </c>
      <c r="Q1564" s="207">
        <v>3.78E-2</v>
      </c>
      <c r="R1564" s="207">
        <v>1.8100000000000002E-2</v>
      </c>
      <c r="S1564" s="207">
        <v>4.1000000000000003E-3</v>
      </c>
      <c r="T1564" s="207">
        <v>5.04E-2</v>
      </c>
      <c r="U1564" s="207">
        <v>1.7500000000000002E-2</v>
      </c>
      <c r="V1564" s="207">
        <v>3.6200000000000003E-2</v>
      </c>
      <c r="W1564" s="207">
        <v>4.8500000000000001E-2</v>
      </c>
      <c r="X1564" s="207">
        <v>6.1600000000000002E-2</v>
      </c>
      <c r="Y1564" s="207">
        <v>2.5000000000000001E-3</v>
      </c>
      <c r="Z1564" s="208">
        <v>0</v>
      </c>
      <c r="AA1564" s="208">
        <v>6.9999999999999999E-4</v>
      </c>
      <c r="AB1564" s="208">
        <v>0</v>
      </c>
      <c r="AC1564" s="56"/>
      <c r="AD1564" s="23"/>
    </row>
    <row r="1565" spans="1:30" s="14" customFormat="1">
      <c r="A1565" s="47"/>
      <c r="B1565" s="209"/>
      <c r="C1565" s="132"/>
      <c r="D1565" s="27">
        <f>$C1564*D1564</f>
        <v>830.90749599999992</v>
      </c>
      <c r="E1565" s="27">
        <f>$C1564*E1564</f>
        <v>7274.2637839999998</v>
      </c>
      <c r="F1565" s="27">
        <f t="shared" ref="F1565:AB1565" si="2213">$C1564*F1564</f>
        <v>3002.4816879999998</v>
      </c>
      <c r="G1565" s="27">
        <f t="shared" si="2213"/>
        <v>3884.365104</v>
      </c>
      <c r="H1565" s="27">
        <f t="shared" si="2213"/>
        <v>2018.646432</v>
      </c>
      <c r="I1565" s="27">
        <f t="shared" si="2213"/>
        <v>6356.6972240000005</v>
      </c>
      <c r="J1565" s="27">
        <f t="shared" si="2213"/>
        <v>1039.908768</v>
      </c>
      <c r="K1565" s="27">
        <f t="shared" si="2213"/>
        <v>1590.4487039999999</v>
      </c>
      <c r="L1565" s="27">
        <f t="shared" si="2213"/>
        <v>825.80990399999996</v>
      </c>
      <c r="M1565" s="27">
        <f t="shared" si="2213"/>
        <v>1289.6907759999999</v>
      </c>
      <c r="N1565" s="27">
        <f t="shared" si="2213"/>
        <v>7569.9241199999997</v>
      </c>
      <c r="O1565" s="27">
        <f t="shared" si="2213"/>
        <v>1152.0557919999999</v>
      </c>
      <c r="P1565" s="27">
        <f t="shared" si="2213"/>
        <v>0</v>
      </c>
      <c r="Q1565" s="27">
        <f t="shared" si="2213"/>
        <v>1926.889776</v>
      </c>
      <c r="R1565" s="27">
        <f t="shared" si="2213"/>
        <v>922.66415200000006</v>
      </c>
      <c r="S1565" s="27">
        <f t="shared" si="2213"/>
        <v>209.001272</v>
      </c>
      <c r="T1565" s="27">
        <f t="shared" si="2213"/>
        <v>2569.1863680000001</v>
      </c>
      <c r="U1565" s="27">
        <f t="shared" si="2213"/>
        <v>892.07860000000005</v>
      </c>
      <c r="V1565" s="27">
        <f t="shared" si="2213"/>
        <v>1845.3283040000001</v>
      </c>
      <c r="W1565" s="27">
        <f t="shared" si="2213"/>
        <v>2472.33212</v>
      </c>
      <c r="X1565" s="27">
        <f t="shared" si="2213"/>
        <v>3140.1166720000001</v>
      </c>
      <c r="Y1565" s="27">
        <f t="shared" si="2213"/>
        <v>127.43980000000001</v>
      </c>
      <c r="Z1565" s="27">
        <f t="shared" si="2213"/>
        <v>0</v>
      </c>
      <c r="AA1565" s="27">
        <f t="shared" si="2213"/>
        <v>35.683143999999999</v>
      </c>
      <c r="AB1565" s="27">
        <f t="shared" si="2213"/>
        <v>0</v>
      </c>
      <c r="AC1565" s="56"/>
      <c r="AD1565" s="23"/>
    </row>
    <row r="1566" spans="1:30" s="14" customFormat="1">
      <c r="A1566" s="204" t="s">
        <v>745</v>
      </c>
      <c r="B1566" s="205">
        <f>1223422/2</f>
        <v>611711</v>
      </c>
      <c r="C1566" s="206">
        <f>ROUND(B1566/12,2)</f>
        <v>50975.92</v>
      </c>
      <c r="D1566" s="210"/>
      <c r="E1566" s="211"/>
      <c r="F1566" s="208">
        <v>1</v>
      </c>
      <c r="G1566" s="208"/>
      <c r="H1566" s="212"/>
      <c r="I1566" s="212"/>
      <c r="J1566" s="212"/>
      <c r="K1566" s="212"/>
      <c r="L1566" s="208"/>
      <c r="M1566" s="212"/>
      <c r="N1566" s="212"/>
      <c r="O1566" s="212"/>
      <c r="P1566" s="212"/>
      <c r="Q1566" s="212"/>
      <c r="R1566" s="212"/>
      <c r="S1566" s="212"/>
      <c r="T1566" s="212"/>
      <c r="U1566" s="212"/>
      <c r="V1566" s="212"/>
      <c r="W1566" s="212"/>
      <c r="X1566" s="212"/>
      <c r="Y1566" s="212"/>
      <c r="Z1566" s="212"/>
      <c r="AA1566" s="212"/>
      <c r="AB1566" s="212"/>
      <c r="AC1566" s="56"/>
      <c r="AD1566" s="23"/>
    </row>
    <row r="1567" spans="1:30" s="14" customFormat="1">
      <c r="A1567" s="47"/>
      <c r="B1567" s="209"/>
      <c r="C1567" s="132"/>
      <c r="D1567" s="27">
        <f>$C1566*D1566</f>
        <v>0</v>
      </c>
      <c r="E1567" s="27">
        <f>$C1566*E1566</f>
        <v>0</v>
      </c>
      <c r="F1567" s="27">
        <f t="shared" ref="F1567:AB1567" si="2214">$C1566*F1566</f>
        <v>50975.92</v>
      </c>
      <c r="G1567" s="27">
        <f t="shared" si="2214"/>
        <v>0</v>
      </c>
      <c r="H1567" s="27">
        <f t="shared" si="2214"/>
        <v>0</v>
      </c>
      <c r="I1567" s="27">
        <f t="shared" si="2214"/>
        <v>0</v>
      </c>
      <c r="J1567" s="27">
        <f t="shared" si="2214"/>
        <v>0</v>
      </c>
      <c r="K1567" s="27">
        <f t="shared" si="2214"/>
        <v>0</v>
      </c>
      <c r="L1567" s="27">
        <f t="shared" si="2214"/>
        <v>0</v>
      </c>
      <c r="M1567" s="27">
        <f t="shared" si="2214"/>
        <v>0</v>
      </c>
      <c r="N1567" s="27">
        <f t="shared" si="2214"/>
        <v>0</v>
      </c>
      <c r="O1567" s="27">
        <f t="shared" si="2214"/>
        <v>0</v>
      </c>
      <c r="P1567" s="27">
        <f t="shared" si="2214"/>
        <v>0</v>
      </c>
      <c r="Q1567" s="27">
        <f t="shared" si="2214"/>
        <v>0</v>
      </c>
      <c r="R1567" s="27">
        <f t="shared" si="2214"/>
        <v>0</v>
      </c>
      <c r="S1567" s="27">
        <f t="shared" si="2214"/>
        <v>0</v>
      </c>
      <c r="T1567" s="27">
        <f t="shared" si="2214"/>
        <v>0</v>
      </c>
      <c r="U1567" s="27">
        <f t="shared" si="2214"/>
        <v>0</v>
      </c>
      <c r="V1567" s="27">
        <f t="shared" si="2214"/>
        <v>0</v>
      </c>
      <c r="W1567" s="27">
        <f t="shared" si="2214"/>
        <v>0</v>
      </c>
      <c r="X1567" s="27">
        <f t="shared" si="2214"/>
        <v>0</v>
      </c>
      <c r="Y1567" s="27">
        <f t="shared" si="2214"/>
        <v>0</v>
      </c>
      <c r="Z1567" s="27">
        <f t="shared" si="2214"/>
        <v>0</v>
      </c>
      <c r="AA1567" s="27">
        <f t="shared" si="2214"/>
        <v>0</v>
      </c>
      <c r="AB1567" s="27">
        <f t="shared" si="2214"/>
        <v>0</v>
      </c>
      <c r="AC1567" s="56"/>
      <c r="AD1567" s="23"/>
    </row>
    <row r="1568" spans="1:30" s="14" customFormat="1">
      <c r="A1568" s="204" t="s">
        <v>746</v>
      </c>
      <c r="B1568" s="205">
        <f>312634/2</f>
        <v>156317</v>
      </c>
      <c r="C1568" s="206">
        <f>ROUND(B1568/12,2)</f>
        <v>13026.42</v>
      </c>
      <c r="D1568" s="207">
        <v>1.6299999999999999E-2</v>
      </c>
      <c r="E1568" s="207">
        <v>0.14269999999999999</v>
      </c>
      <c r="F1568" s="207">
        <v>5.8900000000000001E-2</v>
      </c>
      <c r="G1568" s="207">
        <v>7.6200000000000004E-2</v>
      </c>
      <c r="H1568" s="207">
        <v>3.9600000000000003E-2</v>
      </c>
      <c r="I1568" s="207">
        <v>0.12470000000000001</v>
      </c>
      <c r="J1568" s="207">
        <v>2.0400000000000001E-2</v>
      </c>
      <c r="K1568" s="207">
        <v>3.1199999999999999E-2</v>
      </c>
      <c r="L1568" s="207">
        <v>1.6199999999999999E-2</v>
      </c>
      <c r="M1568" s="207">
        <v>2.53E-2</v>
      </c>
      <c r="N1568" s="207">
        <v>0.14849999999999999</v>
      </c>
      <c r="O1568" s="207">
        <v>2.2599999999999999E-2</v>
      </c>
      <c r="P1568" s="207">
        <v>0</v>
      </c>
      <c r="Q1568" s="207">
        <v>3.78E-2</v>
      </c>
      <c r="R1568" s="207">
        <v>1.8100000000000002E-2</v>
      </c>
      <c r="S1568" s="207">
        <v>4.1000000000000003E-3</v>
      </c>
      <c r="T1568" s="207">
        <v>5.04E-2</v>
      </c>
      <c r="U1568" s="207">
        <v>1.7500000000000002E-2</v>
      </c>
      <c r="V1568" s="207">
        <v>3.6200000000000003E-2</v>
      </c>
      <c r="W1568" s="207">
        <v>4.8500000000000001E-2</v>
      </c>
      <c r="X1568" s="207">
        <v>6.1600000000000002E-2</v>
      </c>
      <c r="Y1568" s="207">
        <v>2.5000000000000001E-3</v>
      </c>
      <c r="Z1568" s="208">
        <v>0</v>
      </c>
      <c r="AA1568" s="208">
        <v>6.9999999999999999E-4</v>
      </c>
      <c r="AB1568" s="208">
        <v>0</v>
      </c>
      <c r="AC1568" s="56"/>
      <c r="AD1568" s="23"/>
    </row>
    <row r="1569" spans="1:30" s="14" customFormat="1">
      <c r="A1569" s="47"/>
      <c r="B1569" s="209"/>
      <c r="C1569" s="132"/>
      <c r="D1569" s="27">
        <f>$C1568*D1568</f>
        <v>212.33064599999997</v>
      </c>
      <c r="E1569" s="27">
        <f>$C1568*E1568</f>
        <v>1858.870134</v>
      </c>
      <c r="F1569" s="27">
        <f t="shared" ref="F1569:AB1569" si="2215">$C1568*F1568</f>
        <v>767.25613799999996</v>
      </c>
      <c r="G1569" s="27">
        <f t="shared" si="2215"/>
        <v>992.61320400000011</v>
      </c>
      <c r="H1569" s="27">
        <f t="shared" si="2215"/>
        <v>515.8462320000001</v>
      </c>
      <c r="I1569" s="27">
        <f t="shared" si="2215"/>
        <v>1624.3945740000001</v>
      </c>
      <c r="J1569" s="27">
        <f t="shared" si="2215"/>
        <v>265.738968</v>
      </c>
      <c r="K1569" s="27">
        <f t="shared" si="2215"/>
        <v>406.42430400000001</v>
      </c>
      <c r="L1569" s="27">
        <f t="shared" si="2215"/>
        <v>211.02800399999998</v>
      </c>
      <c r="M1569" s="27">
        <f t="shared" si="2215"/>
        <v>329.56842599999999</v>
      </c>
      <c r="N1569" s="27">
        <f t="shared" si="2215"/>
        <v>1934.42337</v>
      </c>
      <c r="O1569" s="27">
        <f t="shared" si="2215"/>
        <v>294.39709199999999</v>
      </c>
      <c r="P1569" s="27">
        <f t="shared" si="2215"/>
        <v>0</v>
      </c>
      <c r="Q1569" s="27">
        <f t="shared" si="2215"/>
        <v>492.39867600000002</v>
      </c>
      <c r="R1569" s="27">
        <f t="shared" si="2215"/>
        <v>235.77820200000002</v>
      </c>
      <c r="S1569" s="27">
        <f t="shared" si="2215"/>
        <v>53.408322000000005</v>
      </c>
      <c r="T1569" s="27">
        <f t="shared" si="2215"/>
        <v>656.53156799999999</v>
      </c>
      <c r="U1569" s="27">
        <f t="shared" si="2215"/>
        <v>227.96235000000001</v>
      </c>
      <c r="V1569" s="27">
        <f t="shared" si="2215"/>
        <v>471.55640400000004</v>
      </c>
      <c r="W1569" s="27">
        <f t="shared" si="2215"/>
        <v>631.78137000000004</v>
      </c>
      <c r="X1569" s="27">
        <f t="shared" si="2215"/>
        <v>802.42747200000008</v>
      </c>
      <c r="Y1569" s="27">
        <f t="shared" si="2215"/>
        <v>32.566050000000004</v>
      </c>
      <c r="Z1569" s="27">
        <f t="shared" si="2215"/>
        <v>0</v>
      </c>
      <c r="AA1569" s="27">
        <f t="shared" si="2215"/>
        <v>9.1184940000000001</v>
      </c>
      <c r="AB1569" s="27">
        <f t="shared" si="2215"/>
        <v>0</v>
      </c>
      <c r="AC1569" s="56"/>
      <c r="AD1569" s="23"/>
    </row>
    <row r="1570" spans="1:30" s="14" customFormat="1">
      <c r="A1570" s="204" t="s">
        <v>747</v>
      </c>
      <c r="B1570" s="205">
        <f>312634/2</f>
        <v>156317</v>
      </c>
      <c r="C1570" s="206">
        <f>ROUND(B1570/12,2)</f>
        <v>13026.42</v>
      </c>
      <c r="D1570" s="210"/>
      <c r="E1570" s="211"/>
      <c r="F1570" s="208">
        <v>0.1467</v>
      </c>
      <c r="G1570" s="208"/>
      <c r="H1570" s="212">
        <v>8.1100000000000005E-2</v>
      </c>
      <c r="I1570" s="212"/>
      <c r="J1570" s="212"/>
      <c r="K1570" s="212"/>
      <c r="L1570" s="208"/>
      <c r="M1570" s="212">
        <v>2.1499999999999998E-2</v>
      </c>
      <c r="N1570" s="212">
        <v>0.66090000000000004</v>
      </c>
      <c r="O1570" s="212"/>
      <c r="P1570" s="212"/>
      <c r="Q1570" s="212"/>
      <c r="R1570" s="212"/>
      <c r="S1570" s="212"/>
      <c r="T1570" s="212"/>
      <c r="U1570" s="212"/>
      <c r="V1570" s="212">
        <v>8.9800000000000005E-2</v>
      </c>
      <c r="W1570" s="212"/>
      <c r="X1570" s="212"/>
      <c r="Y1570" s="212"/>
      <c r="Z1570" s="212"/>
      <c r="AA1570" s="212"/>
      <c r="AB1570" s="212"/>
      <c r="AC1570" s="56"/>
      <c r="AD1570" s="23"/>
    </row>
    <row r="1571" spans="1:30" s="14" customFormat="1">
      <c r="A1571" s="47"/>
      <c r="B1571" s="209"/>
      <c r="C1571" s="132"/>
      <c r="D1571" s="27">
        <f>$C1570*D1570</f>
        <v>0</v>
      </c>
      <c r="E1571" s="27">
        <f>$C1570*E1570</f>
        <v>0</v>
      </c>
      <c r="F1571" s="27">
        <f t="shared" ref="F1571:AB1571" si="2216">$C1570*F1570</f>
        <v>1910.9758139999999</v>
      </c>
      <c r="G1571" s="27">
        <f t="shared" si="2216"/>
        <v>0</v>
      </c>
      <c r="H1571" s="27">
        <f t="shared" si="2216"/>
        <v>1056.4426620000002</v>
      </c>
      <c r="I1571" s="27">
        <f t="shared" si="2216"/>
        <v>0</v>
      </c>
      <c r="J1571" s="27">
        <f t="shared" si="2216"/>
        <v>0</v>
      </c>
      <c r="K1571" s="27">
        <f t="shared" si="2216"/>
        <v>0</v>
      </c>
      <c r="L1571" s="27">
        <f t="shared" si="2216"/>
        <v>0</v>
      </c>
      <c r="M1571" s="27">
        <f t="shared" si="2216"/>
        <v>280.06802999999996</v>
      </c>
      <c r="N1571" s="27">
        <f t="shared" si="2216"/>
        <v>8609.1609779999999</v>
      </c>
      <c r="O1571" s="27">
        <f t="shared" si="2216"/>
        <v>0</v>
      </c>
      <c r="P1571" s="27">
        <f t="shared" si="2216"/>
        <v>0</v>
      </c>
      <c r="Q1571" s="27">
        <f t="shared" si="2216"/>
        <v>0</v>
      </c>
      <c r="R1571" s="27">
        <f t="shared" si="2216"/>
        <v>0</v>
      </c>
      <c r="S1571" s="27">
        <f t="shared" si="2216"/>
        <v>0</v>
      </c>
      <c r="T1571" s="27">
        <f t="shared" si="2216"/>
        <v>0</v>
      </c>
      <c r="U1571" s="27">
        <f t="shared" si="2216"/>
        <v>0</v>
      </c>
      <c r="V1571" s="27">
        <f t="shared" si="2216"/>
        <v>1169.772516</v>
      </c>
      <c r="W1571" s="27">
        <f t="shared" si="2216"/>
        <v>0</v>
      </c>
      <c r="X1571" s="27">
        <f t="shared" si="2216"/>
        <v>0</v>
      </c>
      <c r="Y1571" s="27">
        <f t="shared" si="2216"/>
        <v>0</v>
      </c>
      <c r="Z1571" s="27">
        <f t="shared" si="2216"/>
        <v>0</v>
      </c>
      <c r="AA1571" s="27">
        <f t="shared" si="2216"/>
        <v>0</v>
      </c>
      <c r="AB1571" s="27">
        <f t="shared" si="2216"/>
        <v>0</v>
      </c>
      <c r="AC1571" s="56"/>
      <c r="AD1571" s="23"/>
    </row>
    <row r="1572" spans="1:30" s="14" customFormat="1">
      <c r="A1572" s="191" t="s">
        <v>50</v>
      </c>
      <c r="B1572" s="192">
        <f>SUM(B1552:B1570)</f>
        <v>3140098</v>
      </c>
      <c r="C1572" s="193">
        <f>SUM(C1552:C1570)</f>
        <v>261674.84000000003</v>
      </c>
      <c r="D1572" s="193">
        <f>D1553+D1555+D1557+D1559+D1561+D1563+D1565+D1567+D1569+D1571</f>
        <v>2132.6499459999995</v>
      </c>
      <c r="E1572" s="193">
        <f t="shared" ref="E1572:AB1572" si="2217">E1553+E1555+E1557+E1559+E1561+E1563+E1565+E1567+E1569+E1571</f>
        <v>18670.499833999998</v>
      </c>
      <c r="F1572" s="193">
        <f t="shared" si="2217"/>
        <v>70397.926088000007</v>
      </c>
      <c r="G1572" s="193">
        <f t="shared" si="2217"/>
        <v>9969.811404</v>
      </c>
      <c r="H1572" s="193">
        <f t="shared" si="2217"/>
        <v>11657.929482</v>
      </c>
      <c r="I1572" s="193">
        <f t="shared" si="2217"/>
        <v>16315.426273999999</v>
      </c>
      <c r="J1572" s="193">
        <f t="shared" si="2217"/>
        <v>2669.0833680000001</v>
      </c>
      <c r="K1572" s="193">
        <f t="shared" si="2217"/>
        <v>4082.127504</v>
      </c>
      <c r="L1572" s="193">
        <f t="shared" si="2217"/>
        <v>2119.5662039999997</v>
      </c>
      <c r="M1572" s="193">
        <f t="shared" si="2217"/>
        <v>5027.2089759999999</v>
      </c>
      <c r="N1572" s="193">
        <f t="shared" si="2217"/>
        <v>72209.822220000002</v>
      </c>
      <c r="O1572" s="193">
        <f t="shared" si="2217"/>
        <v>2956.9256919999998</v>
      </c>
      <c r="P1572" s="193">
        <f t="shared" si="2217"/>
        <v>0</v>
      </c>
      <c r="Q1572" s="193">
        <f t="shared" si="2217"/>
        <v>4945.6544759999997</v>
      </c>
      <c r="R1572" s="193">
        <f t="shared" si="2217"/>
        <v>2368.1573020000001</v>
      </c>
      <c r="S1572" s="193">
        <f t="shared" si="2217"/>
        <v>536.43342200000006</v>
      </c>
      <c r="T1572" s="193">
        <f t="shared" si="2217"/>
        <v>6594.2059680000002</v>
      </c>
      <c r="U1572" s="193">
        <f t="shared" si="2217"/>
        <v>2289.6548499999999</v>
      </c>
      <c r="V1572" s="193">
        <f t="shared" si="2217"/>
        <v>11907.877304000001</v>
      </c>
      <c r="W1572" s="193">
        <f t="shared" si="2217"/>
        <v>6345.6148700000003</v>
      </c>
      <c r="X1572" s="193">
        <f t="shared" si="2217"/>
        <v>8059.5850720000008</v>
      </c>
      <c r="Y1572" s="193">
        <f t="shared" si="2217"/>
        <v>327.09355000000005</v>
      </c>
      <c r="Z1572" s="193">
        <f t="shared" si="2217"/>
        <v>0</v>
      </c>
      <c r="AA1572" s="193">
        <f t="shared" si="2217"/>
        <v>91.586194000000006</v>
      </c>
      <c r="AB1572" s="193">
        <f t="shared" si="2217"/>
        <v>0</v>
      </c>
      <c r="AC1572" s="56"/>
      <c r="AD1572" s="23"/>
    </row>
    <row r="1573" spans="1:30" s="14" customFormat="1">
      <c r="A1573" s="72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56"/>
    </row>
    <row r="1574" spans="1:30">
      <c r="A1574" s="13"/>
      <c r="B1574" s="6"/>
      <c r="C1574" s="143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C1574" s="56"/>
    </row>
    <row r="1575" spans="1:30">
      <c r="A1575" s="88" t="s">
        <v>229</v>
      </c>
      <c r="B1575" s="89" t="s">
        <v>231</v>
      </c>
      <c r="C1575" s="162"/>
      <c r="D1575" s="90"/>
      <c r="I1575" s="23"/>
      <c r="AC1575" s="56"/>
    </row>
    <row r="1576" spans="1:30">
      <c r="A1576" s="74" t="s">
        <v>230</v>
      </c>
      <c r="B1576" s="14" t="s">
        <v>232</v>
      </c>
      <c r="C1576" s="163"/>
      <c r="D1576" s="48"/>
      <c r="I1576" s="23"/>
      <c r="AC1576" s="56"/>
    </row>
    <row r="1577" spans="1:30">
      <c r="A1577" s="75" t="s">
        <v>380</v>
      </c>
      <c r="B1577" s="63" t="s">
        <v>501</v>
      </c>
      <c r="C1577" s="164"/>
      <c r="D1577" s="49"/>
      <c r="F1577" s="23"/>
      <c r="AC1577" s="56"/>
    </row>
    <row r="1578" spans="1:30">
      <c r="AC1578" s="56"/>
    </row>
    <row r="1579" spans="1:30">
      <c r="AC1579" s="56"/>
    </row>
    <row r="1580" spans="1:30">
      <c r="AC1580" s="56"/>
    </row>
    <row r="1581" spans="1:30">
      <c r="AC1581" s="56"/>
    </row>
    <row r="1582" spans="1:30">
      <c r="AC1582" s="56"/>
    </row>
    <row r="1583" spans="1:30">
      <c r="A1583" s="76"/>
      <c r="C1583" s="166"/>
      <c r="D1583" s="44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C1583" s="56"/>
    </row>
    <row r="1584" spans="1:30">
      <c r="AC1584" s="56"/>
    </row>
    <row r="1585" spans="29:29">
      <c r="AC1585" s="56"/>
    </row>
    <row r="1586" spans="29:29">
      <c r="AC1586" s="56"/>
    </row>
    <row r="1587" spans="29:29">
      <c r="AC1587" s="56"/>
    </row>
    <row r="1588" spans="29:29">
      <c r="AC1588" s="56"/>
    </row>
    <row r="1589" spans="29:29">
      <c r="AC1589" s="56"/>
    </row>
    <row r="1621" spans="1:26">
      <c r="A1621" s="76"/>
      <c r="C1621" s="166"/>
      <c r="D1621" s="32"/>
      <c r="E1621" s="32"/>
      <c r="F1621" s="32"/>
      <c r="G1621" s="6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</row>
  </sheetData>
  <mergeCells count="31">
    <mergeCell ref="D1401:Y1401"/>
    <mergeCell ref="D1390:Y1390"/>
    <mergeCell ref="A1:Y1"/>
    <mergeCell ref="D4:Y4"/>
    <mergeCell ref="D166:Y166"/>
    <mergeCell ref="D200:Y200"/>
    <mergeCell ref="D466:Y466"/>
    <mergeCell ref="D750:Y750"/>
    <mergeCell ref="D803:Y803"/>
    <mergeCell ref="D994:Y994"/>
    <mergeCell ref="D1130:Y1130"/>
    <mergeCell ref="D1024:Y1024"/>
    <mergeCell ref="D1048:Y1048"/>
    <mergeCell ref="D1096:Y1096"/>
    <mergeCell ref="D1116:Y1116"/>
    <mergeCell ref="D1492:Y1492"/>
    <mergeCell ref="D1512:Y1512"/>
    <mergeCell ref="D1548:Y1548"/>
    <mergeCell ref="D1148:Y1148"/>
    <mergeCell ref="D1216:Y1216"/>
    <mergeCell ref="D1287:Y1287"/>
    <mergeCell ref="D1286:Y1286"/>
    <mergeCell ref="D1482:Y1482"/>
    <mergeCell ref="D1380:Y1380"/>
    <mergeCell ref="D1332:Y1332"/>
    <mergeCell ref="D1312:Y1312"/>
    <mergeCell ref="D1322:Y1322"/>
    <mergeCell ref="D1361:Y1361"/>
    <mergeCell ref="D1351:Y1351"/>
    <mergeCell ref="D1460:Y1460"/>
    <mergeCell ref="D1436:Y1436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/>
  </sheetViews>
  <sheetFormatPr defaultRowHeight="12.75"/>
  <cols>
    <col min="1" max="1" width="35.42578125" bestFit="1" customWidth="1"/>
    <col min="2" max="2" width="16.140625" bestFit="1" customWidth="1"/>
    <col min="3" max="4" width="15" bestFit="1" customWidth="1"/>
    <col min="5" max="6" width="14" bestFit="1" customWidth="1"/>
    <col min="7" max="7" width="15" bestFit="1" customWidth="1"/>
    <col min="8" max="8" width="14.85546875" customWidth="1"/>
    <col min="9" max="9" width="16" bestFit="1" customWidth="1"/>
    <col min="10" max="10" width="17.140625" customWidth="1"/>
    <col min="11" max="11" width="14" bestFit="1" customWidth="1"/>
    <col min="12" max="12" width="15" bestFit="1" customWidth="1"/>
    <col min="13" max="13" width="14.140625" bestFit="1" customWidth="1"/>
    <col min="14" max="14" width="14" bestFit="1" customWidth="1"/>
    <col min="15" max="15" width="15.42578125" customWidth="1"/>
    <col min="16" max="19" width="14" bestFit="1" customWidth="1"/>
    <col min="20" max="20" width="15" bestFit="1" customWidth="1"/>
    <col min="21" max="22" width="15.140625" customWidth="1"/>
    <col min="23" max="23" width="14" customWidth="1"/>
    <col min="24" max="24" width="12.28515625" bestFit="1" customWidth="1"/>
    <col min="25" max="25" width="11.285156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697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SUM('February 2026'!D162+'February 2026'!D196+'February 2026'!D460+'February 2026'!D746+'February 2026'!D798+'February 2026'!D989+'February 2026'!D1020+'February 2026'!D1044+'February 2026'!D1092+'February 2026'!D1112+'February 2026'!D1126+'February 2026'!D1144+'February 2026'!D1212+'February 2026'!D1282+'February 2026'!D1308+'February 2026'!D1318+'February 2026'!D1328+'February 2026'!D1347+'February 2026'!D1357+'February 2026'!D1375+'February 2026'!D1386+'February 2026'!D1396+'February 2026'!D1431+'February 2026'!D1456+'February 2026'!D1478+'February 2026'!D1488+'February 2026'!D1508+'February 2026'!D1544+'February 2026'!D1572)</f>
        <v>2068049.3247839997</v>
      </c>
      <c r="C4" s="59">
        <f>SUM('February 2026'!E162+'February 2026'!E196+'February 2026'!E460+'February 2026'!E746+'February 2026'!E798+'February 2026'!E989+'February 2026'!E1020+'February 2026'!E1044+'February 2026'!E1092+'February 2026'!E1112+'February 2026'!E1126+'February 2026'!E1144+'February 2026'!E1212+'February 2026'!E1282+'February 2026'!E1308+'February 2026'!E1318+'February 2026'!E1328+'February 2026'!E1347+'February 2026'!E1357+'February 2026'!E1375+'February 2026'!E1386+'February 2026'!E1396+'February 2026'!E1431+'February 2026'!E1456+'February 2026'!E1478+'February 2026'!E1488+'February 2026'!E1508+'February 2026'!E1544+'February 2026'!E1572)</f>
        <v>15605356.6176</v>
      </c>
      <c r="D4" s="59">
        <f>SUM('February 2026'!F162+'February 2026'!F196+'February 2026'!F460+'February 2026'!F746+'February 2026'!F798+'February 2026'!F989+'February 2026'!F1020+'February 2026'!F1044+'February 2026'!F1092+'February 2026'!F1112+'February 2026'!F1126+'February 2026'!F1144+'February 2026'!F1212+'February 2026'!F1282+'February 2026'!F1308+'February 2026'!F1318+'February 2026'!F1328+'February 2026'!F1347+'February 2026'!F1357+'February 2026'!F1375+'February 2026'!F1386+'February 2026'!F1396+'February 2026'!F1431+'February 2026'!F1456+'February 2026'!F1478+'February 2026'!F1488+'February 2026'!F1508+'February 2026'!F1544+'February 2026'!F1572)</f>
        <v>16952454.943563998</v>
      </c>
      <c r="E4" s="59">
        <f>SUM('February 2026'!G162+'February 2026'!G196+'February 2026'!G460+'February 2026'!G746+'February 2026'!G798+'February 2026'!G989+'February 2026'!G1020+'February 2026'!G1044+'February 2026'!G1092+'February 2026'!G1112+'February 2026'!G1126+'February 2026'!G1144+'February 2026'!G1212+'February 2026'!G1282+'February 2026'!G1308+'February 2026'!G1318+'February 2026'!G1328+'February 2026'!G1347+'February 2026'!G1357+'February 2026'!G1375+'February 2026'!G1386+'February 2026'!G1396+'February 2026'!G1431+'February 2026'!G1456+'February 2026'!G1478+'February 2026'!G1488+'February 2026'!G1508+'February 2026'!G1544+'February 2026'!G1572)</f>
        <v>4829758.2517060004</v>
      </c>
      <c r="F4" s="59">
        <f>SUM('February 2026'!H162+'February 2026'!H196+'February 2026'!H460+'February 2026'!H746+'February 2026'!H798+'February 2026'!H989+'February 2026'!H1020+'February 2026'!H1044+'February 2026'!H1092+'February 2026'!H1112+'February 2026'!H1126+'February 2026'!H1144+'February 2026'!H1212+'February 2026'!H1282+'February 2026'!H1308+'February 2026'!H1318+'February 2026'!H1328+'February 2026'!H1347+'February 2026'!H1357+'February 2026'!H1375+'February 2026'!H1386+'February 2026'!H1396+'February 2026'!H1431+'February 2026'!H1456+'February 2026'!H1478+'February 2026'!H1488+'February 2026'!H1508+'February 2026'!H1544+'February 2026'!H1572)</f>
        <v>5908295.1589470003</v>
      </c>
      <c r="G4" s="59">
        <f>SUM('February 2026'!I162+'February 2026'!I196+'February 2026'!I460+'February 2026'!I746+'February 2026'!I798+'February 2026'!I989+'February 2026'!I1020+'February 2026'!I1044+'February 2026'!I1092+'February 2026'!I1112+'February 2026'!I1126+'February 2026'!I1144+'February 2026'!I1212+'February 2026'!I1282+'February 2026'!I1308+'February 2026'!I1318+'February 2026'!I1328+'February 2026'!I1347+'February 2026'!I1357+'February 2026'!I1375+'February 2026'!I1386+'February 2026'!I1396+'February 2026'!I1431+'February 2026'!I1456+'February 2026'!I1478+'February 2026'!I1488+'February 2026'!I1508+'February 2026'!I1544+'February 2026'!I1572)</f>
        <v>9742603.1126940027</v>
      </c>
      <c r="H4" s="59">
        <f>SUM('February 2026'!J162+'February 2026'!J196+'February 2026'!J460+'February 2026'!J746+'February 2026'!J798+'February 2026'!J989+'February 2026'!J1020+'February 2026'!J1044+'February 2026'!J1092+'February 2026'!J1112+'February 2026'!J1126+'February 2026'!J1144+'February 2026'!J1212+'February 2026'!J1282+'February 2026'!J1308+'February 2026'!J1318+'February 2026'!J1328+'February 2026'!J1347+'February 2026'!J1357+'February 2026'!J1375+'February 2026'!J1386+'February 2026'!J1396+'February 2026'!J1431+'February 2026'!J1456+'February 2026'!J1478+'February 2026'!J1488+'February 2026'!J1508+'February 2026'!J1544+'February 2026'!J1572)</f>
        <v>1454619.8279380002</v>
      </c>
      <c r="I4" s="59">
        <f>SUM('February 2026'!K162+'February 2026'!K196+'February 2026'!K460+'February 2026'!K746+'February 2026'!K798+'February 2026'!K989+'February 2026'!K1020+'February 2026'!K1044+'February 2026'!K1092+'February 2026'!K1112+'February 2026'!K1126+'February 2026'!K1144+'February 2026'!K1212+'February 2026'!K1282+'February 2026'!K1308+'February 2026'!K1318+'February 2026'!K1328+'February 2026'!K1347+'February 2026'!K1357+'February 2026'!K1375+'February 2026'!K1386+'February 2026'!K1396+'February 2026'!K1431+'February 2026'!K1456+'February 2026'!K1478+'February 2026'!K1488+'February 2026'!K1508+'February 2026'!K1544+'February 2026'!K1572)</f>
        <v>1382832.6516929998</v>
      </c>
      <c r="J4" s="59">
        <f>SUM('February 2026'!L162+'February 2026'!L196+'February 2026'!L460+'February 2026'!L746+'February 2026'!L798+'February 2026'!L989+'February 2026'!L1020+'February 2026'!L1044+'February 2026'!L1092+'February 2026'!L1112+'February 2026'!L1126+'February 2026'!L1144+'February 2026'!L1212+'February 2026'!L1282+'February 2026'!L1308+'February 2026'!L1318+'February 2026'!L1328+'February 2026'!L1347+'February 2026'!L1357+'February 2026'!L1375+'February 2026'!L1386+'February 2026'!L1396+'February 2026'!L1431+'February 2026'!L1456+'February 2026'!L1478+'February 2026'!L1488+'February 2026'!L1508+'February 2026'!L1544+'February 2026'!L1572)</f>
        <v>3665044.2652919996</v>
      </c>
      <c r="K4" s="59">
        <f>SUM('February 2026'!M162+'February 2026'!M196+'February 2026'!M460+'February 2026'!M746+'February 2026'!M798+'February 2026'!M989+'February 2026'!M1020+'February 2026'!M1044+'February 2026'!M1092+'February 2026'!M1112+'February 2026'!M1126+'February 2026'!M1144+'February 2026'!M1212+'February 2026'!M1282+'February 2026'!M1308+'February 2026'!M1318+'February 2026'!M1328+'February 2026'!M1347+'February 2026'!M1357+'February 2026'!M1375+'February 2026'!M1386+'February 2026'!M1396+'February 2026'!M1431+'February 2026'!M1456+'February 2026'!M1478+'February 2026'!M1488+'February 2026'!M1508+'February 2026'!M1544+'February 2026'!M1572)</f>
        <v>1806687.0970519998</v>
      </c>
      <c r="L4" s="59">
        <f>SUM('February 2026'!N162+'February 2026'!N196+'February 2026'!N460+'February 2026'!N746+'February 2026'!N798+'February 2026'!N989+'February 2026'!N1020+'February 2026'!N1044+'February 2026'!N1092+'February 2026'!N1112+'February 2026'!N1126+'February 2026'!N1144+'February 2026'!N1212+'February 2026'!N1282+'February 2026'!N1308+'February 2026'!N1318+'February 2026'!N1328+'February 2026'!N1347+'February 2026'!N1357+'February 2026'!N1375+'February 2026'!N1386+'February 2026'!N1396+'February 2026'!N1431+'February 2026'!N1456+'February 2026'!N1478+'February 2026'!N1488+'February 2026'!N1508+'February 2026'!N1544+'February 2026'!N1572)</f>
        <v>31257457.820898</v>
      </c>
      <c r="M4" s="59">
        <f>SUM('February 2026'!O162+'February 2026'!O196+'February 2026'!O460+'February 2026'!O746+'February 2026'!O798+'February 2026'!O989+'February 2026'!O1020+'February 2026'!O1044+'February 2026'!O1092+'February 2026'!O1112+'February 2026'!O1126+'February 2026'!O1144+'February 2026'!O1212+'February 2026'!O1282+'February 2026'!O1308+'February 2026'!O1318+'February 2026'!O1328+'February 2026'!O1347+'February 2026'!O1357+'February 2026'!O1375+'February 2026'!O1386+'February 2026'!O1396+'February 2026'!O1431+'February 2026'!O1456+'February 2026'!O1478+'February 2026'!O1488+'February 2026'!O1508+'February 2026'!O1544+'February 2026'!O1572)</f>
        <v>796318.60331799975</v>
      </c>
      <c r="N4" s="59">
        <f>SUM('February 2026'!Q162+'February 2026'!Q196+'February 2026'!Q460+'February 2026'!Q746+'February 2026'!Q798+'February 2026'!Q989+'February 2026'!Q1020+'February 2026'!Q1044+'February 2026'!Q1092+'February 2026'!Q1112+'February 2026'!Q1126+'February 2026'!Q1144+'February 2026'!Q1212+'February 2026'!Q1282+'February 2026'!Q1308+'February 2026'!Q1318+'February 2026'!Q1328+'February 2026'!Q1347+'February 2026'!Q1357+'February 2026'!Q1375+'February 2026'!Q1386+'February 2026'!Q1396+'February 2026'!Q1431+'February 2026'!Q1456+'February 2026'!Q1478+'February 2026'!Q1488+'February 2026'!Q1508+'February 2026'!Q1544+'February 2026'!Q1572)</f>
        <v>6583887.6314229984</v>
      </c>
      <c r="O4" s="59">
        <f>SUM('February 2026'!R162+'February 2026'!R196+'February 2026'!R460+'February 2026'!R746+'February 2026'!R798+'February 2026'!R989+'February 2026'!R1020+'February 2026'!R1044+'February 2026'!R1092+'February 2026'!R1112+'February 2026'!R1126+'February 2026'!R1144+'February 2026'!R1212+'February 2026'!R1282+'February 2026'!R1308+'February 2026'!R1318+'February 2026'!R1328+'February 2026'!R1347+'February 2026'!R1357+'February 2026'!R1375+'February 2026'!R1386+'February 2026'!R1396+'February 2026'!R1431+'February 2026'!R1456+'February 2026'!R1478+'February 2026'!R1488+'February 2026'!R1508+'February 2026'!R1544+'February 2026'!R1572)</f>
        <v>3076420.21325</v>
      </c>
      <c r="P4" s="59">
        <f>SUM('February 2026'!T162+'February 2026'!T196+'February 2026'!T460+'February 2026'!T746+'February 2026'!T798+'February 2026'!T989+'February 2026'!T1020+'February 2026'!T1044+'February 2026'!T1092+'February 2026'!T1112+'February 2026'!T1126+'February 2026'!T1144+'February 2026'!T1212+'February 2026'!T1282+'February 2026'!T1308+'February 2026'!T1318+'February 2026'!T1328+'February 2026'!T1347+'February 2026'!T1357+'February 2026'!T1375+'February 2026'!T1386+'February 2026'!T1396+'February 2026'!T1431+'February 2026'!T1456+'February 2026'!T1478+'February 2026'!T1488+'February 2026'!T1508+'February 2026'!T1544+'February 2026'!T1572)</f>
        <v>7811733.9851750014</v>
      </c>
      <c r="Q4" s="59">
        <f>SUM('February 2026'!U162+'February 2026'!U196+'February 2026'!U460+'February 2026'!U746+'February 2026'!U798+'February 2026'!U989+'February 2026'!U1020+'February 2026'!U1044+'February 2026'!U1092+'February 2026'!U1112+'February 2026'!U1126+'February 2026'!U1144+'February 2026'!U1212+'February 2026'!U1282+'February 2026'!U1308+'February 2026'!U1318+'February 2026'!U1328+'February 2026'!U1347+'February 2026'!U1357+'February 2026'!U1375+'February 2026'!U1386+'February 2026'!U1396+'February 2026'!U1431+'February 2026'!U1456+'February 2026'!U1478+'February 2026'!U1488+'February 2026'!U1508+'February 2026'!U1544+'February 2026'!U1572)</f>
        <v>1947163.7087079999</v>
      </c>
      <c r="R4" s="59">
        <f>SUM('February 2026'!V162+'February 2026'!V196+'February 2026'!V460+'February 2026'!V746+'February 2026'!V798+'February 2026'!V989+'February 2026'!V1020+'February 2026'!V1044+'February 2026'!V1092+'February 2026'!V1112+'February 2026'!V1126+'February 2026'!V1144+'February 2026'!V1212+'February 2026'!V1282+'February 2026'!V1308+'February 2026'!V1318+'February 2026'!V1328+'February 2026'!V1347+'February 2026'!V1357+'February 2026'!V1375+'February 2026'!V1386+'February 2026'!V1396+'February 2026'!V1431+'February 2026'!V1456+'February 2026'!V1478+'February 2026'!V1488+'February 2026'!V1508+'February 2026'!V1544+'February 2026'!V1572)</f>
        <v>6142727.4316699989</v>
      </c>
      <c r="S4" s="59">
        <f>SUM('February 2026'!W162+'February 2026'!W196+'February 2026'!W460+'February 2026'!W746+'February 2026'!W798+'February 2026'!W989+'February 2026'!W1020+'February 2026'!W1044+'February 2026'!W1092+'February 2026'!W1112+'February 2026'!W1126+'February 2026'!W1144+'February 2026'!W1212+'February 2026'!W1282+'February 2026'!W1308+'February 2026'!W1318+'February 2026'!W1328+'February 2026'!W1347+'February 2026'!W1357+'February 2026'!W1375+'February 2026'!W1386+'February 2026'!W1396+'February 2026'!W1431+'February 2026'!W1456+'February 2026'!W1478+'February 2026'!W1488+'February 2026'!W1508+'February 2026'!W1544+'February 2026'!W1572)</f>
        <v>2957092.8181159995</v>
      </c>
      <c r="T4" s="59">
        <f>SUM('February 2026'!X162+'February 2026'!X196+'February 2026'!X460+'February 2026'!X746+'February 2026'!X798+'February 2026'!X989+'February 2026'!X1020+'February 2026'!X1044+'February 2026'!X1092+'February 2026'!X1112+'February 2026'!X1126+'February 2026'!X1144+'February 2026'!X1212+'February 2026'!X1282+'February 2026'!X1308+'February 2026'!X1318+'February 2026'!X1328+'February 2026'!X1347+'February 2026'!X1357+'February 2026'!X1375+'February 2026'!X1386+'February 2026'!X1396+'February 2026'!X1431+'February 2026'!X1456+'February 2026'!X1478+'February 2026'!X1488+'February 2026'!X1508+'February 2026'!X1544+'February 2026'!X1572)</f>
        <v>46153529.523770988</v>
      </c>
      <c r="U4" s="59">
        <f>SUM('February 2026'!Y162+'February 2026'!Y196+'February 2026'!Y460+'February 2026'!Y746+'February 2026'!Y798+'February 2026'!Y989+'February 2026'!Y1020+'February 2026'!Y1044+'February 2026'!Y1092+'February 2026'!Y1112+'February 2026'!Y1126+'February 2026'!Y1144+'February 2026'!Y1212+'February 2026'!Y1282+'February 2026'!Y1308+'February 2026'!Y1318+'February 2026'!Y1328+'February 2026'!Y1347+'February 2026'!Y1357+'February 2026'!Y1375+'February 2026'!Y1386+'February 2026'!Y1396+'February 2026'!Y1431+'February 2026'!Y1456+'February 2026'!Y1478+'February 2026'!Y1488+'February 2026'!Y1508+'February 2026'!Y1544+'February 2026'!Y1572)</f>
        <v>1726906.2934510005</v>
      </c>
      <c r="V4" s="59">
        <f>SUM('February 2026'!AA162+'February 2026'!AA196+'February 2026'!AA460+'February 2026'!AA746+'February 2026'!AA798+'February 2026'!AA989+'February 2026'!AA1020+'February 2026'!AA1044+'February 2026'!AA1092+'February 2026'!AA1112+'February 2026'!AA1126+'February 2026'!AA1144+'February 2026'!AA1212+'February 2026'!AA1282+'February 2026'!AA1308+'February 2026'!AA1318+'February 2026'!AA1328+'February 2026'!AA1347+'February 2026'!AA1357+'February 2026'!AA1375+'February 2026'!AA1386+'February 2026'!AA1396+'February 2026'!AA1431+'February 2026'!AA1456+'February 2026'!AA1478+'February 2026'!AA1488+'February 2026'!AA1508+'February 2026'!AA1544+'February 2026'!AA1572)</f>
        <v>26240.278623999999</v>
      </c>
      <c r="W4" s="59"/>
      <c r="X4" s="59"/>
      <c r="Y4" s="59"/>
    </row>
    <row r="5" spans="1:25">
      <c r="A5" t="s">
        <v>478</v>
      </c>
      <c r="B5" s="59">
        <f>B4/B2</f>
        <v>763.37135018419394</v>
      </c>
      <c r="C5" s="59">
        <f t="shared" ref="C5" si="0">C4/C2</f>
        <v>658.17060242427306</v>
      </c>
      <c r="D5" s="59">
        <f t="shared" ref="D5" si="1">D4/D2</f>
        <v>1731.326335181584</v>
      </c>
      <c r="E5" s="59">
        <f t="shared" ref="E5:V5" si="2">E4/E2</f>
        <v>381.53667056696185</v>
      </c>
      <c r="F5" s="59">
        <f>F4/F2</f>
        <v>897.24903323467333</v>
      </c>
      <c r="G5" s="59">
        <f t="shared" si="2"/>
        <v>470.34586349585067</v>
      </c>
      <c r="H5" s="59">
        <f t="shared" si="2"/>
        <v>428.29544738038459</v>
      </c>
      <c r="I5" s="59">
        <f t="shared" si="2"/>
        <v>266.44687791537405</v>
      </c>
      <c r="J5" s="59">
        <f t="shared" si="2"/>
        <v>1360.1945686739653</v>
      </c>
      <c r="K5" s="59">
        <f t="shared" si="2"/>
        <v>430.32752883288867</v>
      </c>
      <c r="L5" s="59">
        <f t="shared" si="2"/>
        <v>1266.6071464536574</v>
      </c>
      <c r="M5" s="59">
        <f t="shared" si="2"/>
        <v>211.94469373948681</v>
      </c>
      <c r="N5" s="59">
        <f t="shared" si="2"/>
        <v>1049.4927202829406</v>
      </c>
      <c r="O5" s="59">
        <f t="shared" si="2"/>
        <v>1025.5075880029335</v>
      </c>
      <c r="P5" s="59">
        <f t="shared" si="2"/>
        <v>932.24344951071089</v>
      </c>
      <c r="Q5" s="59">
        <f t="shared" si="2"/>
        <v>669.45049463934538</v>
      </c>
      <c r="R5" s="59">
        <f t="shared" si="2"/>
        <v>1021.1499346139138</v>
      </c>
      <c r="S5" s="59">
        <f t="shared" si="2"/>
        <v>367.02157355293525</v>
      </c>
      <c r="T5" s="59">
        <f t="shared" si="2"/>
        <v>4511.8069821370536</v>
      </c>
      <c r="U5" s="59">
        <f t="shared" si="2"/>
        <v>4083.4861514566105</v>
      </c>
      <c r="V5" s="59">
        <f t="shared" si="2"/>
        <v>222.37524257627118</v>
      </c>
    </row>
    <row r="6" spans="1:25">
      <c r="A6" t="s">
        <v>474</v>
      </c>
      <c r="B6" s="59">
        <f>B5*12</f>
        <v>9160.4562022103273</v>
      </c>
      <c r="C6" s="59">
        <f>C5*12</f>
        <v>7898.0472290912767</v>
      </c>
      <c r="D6" s="59">
        <f t="shared" ref="D6:V6" si="3">D5*12</f>
        <v>20775.916022179008</v>
      </c>
      <c r="E6" s="59">
        <f t="shared" si="3"/>
        <v>4578.4400468035419</v>
      </c>
      <c r="F6" s="59">
        <f t="shared" si="3"/>
        <v>10766.98839881608</v>
      </c>
      <c r="G6" s="59">
        <f t="shared" si="3"/>
        <v>5644.1503619502082</v>
      </c>
      <c r="H6" s="59">
        <f t="shared" si="3"/>
        <v>5139.5453685646153</v>
      </c>
      <c r="I6" s="59">
        <f t="shared" si="3"/>
        <v>3197.3625349844888</v>
      </c>
      <c r="J6" s="59">
        <f t="shared" si="3"/>
        <v>16322.334824087582</v>
      </c>
      <c r="K6" s="59">
        <f t="shared" si="3"/>
        <v>5163.9303459946641</v>
      </c>
      <c r="L6" s="59">
        <f t="shared" si="3"/>
        <v>15199.285757443889</v>
      </c>
      <c r="M6" s="59">
        <f t="shared" si="3"/>
        <v>2543.3363248738415</v>
      </c>
      <c r="N6" s="59">
        <f t="shared" si="3"/>
        <v>12593.912643395288</v>
      </c>
      <c r="O6" s="59">
        <f t="shared" si="3"/>
        <v>12306.091056035202</v>
      </c>
      <c r="P6" s="59">
        <f t="shared" si="3"/>
        <v>11186.921394128531</v>
      </c>
      <c r="Q6" s="59">
        <f t="shared" si="3"/>
        <v>8033.4059356721446</v>
      </c>
      <c r="R6" s="59">
        <f t="shared" si="3"/>
        <v>12253.799215366966</v>
      </c>
      <c r="S6" s="59">
        <f t="shared" si="3"/>
        <v>4404.258882635223</v>
      </c>
      <c r="T6" s="59">
        <f t="shared" si="3"/>
        <v>54141.683785644644</v>
      </c>
      <c r="U6" s="59">
        <f t="shared" si="3"/>
        <v>49001.833817479324</v>
      </c>
      <c r="V6" s="59">
        <f t="shared" si="3"/>
        <v>2668.5029109152542</v>
      </c>
    </row>
    <row r="9" spans="1:25">
      <c r="A9" t="s">
        <v>475</v>
      </c>
      <c r="B9" s="59">
        <f>'February 2026'!C1020</f>
        <v>869177.6100000001</v>
      </c>
      <c r="C9" s="60">
        <v>0</v>
      </c>
      <c r="D9" s="60">
        <v>0</v>
      </c>
      <c r="E9" s="60">
        <v>0</v>
      </c>
      <c r="F9" s="59">
        <f>'February 2026'!C196</f>
        <v>3887568.84</v>
      </c>
      <c r="G9" s="59">
        <f>'February 2026'!C1126</f>
        <v>2624969.42</v>
      </c>
      <c r="H9" s="60">
        <v>0</v>
      </c>
      <c r="I9" s="60">
        <f>'February 2026'!C1488</f>
        <v>306163.08</v>
      </c>
      <c r="J9" s="59">
        <f>'February 2026'!C1112</f>
        <v>2252672.17</v>
      </c>
      <c r="K9" s="59">
        <f>'February 2026'!C1044</f>
        <v>364740.85</v>
      </c>
      <c r="L9" s="59">
        <f>'February 2026'!C461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'February 2026'!C1092</f>
        <v>2588910.98</v>
      </c>
      <c r="S9" s="60">
        <v>0</v>
      </c>
      <c r="T9" s="59">
        <f>'February 2026'!C746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320.83629618692561</v>
      </c>
      <c r="C10" s="60">
        <v>0</v>
      </c>
      <c r="D10" s="60">
        <v>0</v>
      </c>
      <c r="E10" s="60">
        <v>0</v>
      </c>
      <c r="F10" s="59">
        <f>F9/F2</f>
        <v>590.37629121171165</v>
      </c>
      <c r="G10" s="59">
        <f>G9/G2</f>
        <v>126.7262449489951</v>
      </c>
      <c r="H10" s="60">
        <v>0</v>
      </c>
      <c r="I10" s="60">
        <v>0</v>
      </c>
      <c r="J10" s="59">
        <f>J9/J2</f>
        <v>836.02604193727962</v>
      </c>
      <c r="K10" s="59">
        <f>K9/K2</f>
        <v>86.876155201981703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430.37336547252931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3850.0355542431071</v>
      </c>
      <c r="C11" s="60">
        <v>0</v>
      </c>
      <c r="D11" s="60">
        <v>0</v>
      </c>
      <c r="E11" s="60">
        <v>0</v>
      </c>
      <c r="F11" s="59">
        <f>F10*12</f>
        <v>7084.5154945405393</v>
      </c>
      <c r="G11" s="59">
        <f>G10*12</f>
        <v>1520.7149393879413</v>
      </c>
      <c r="H11" s="60">
        <v>0</v>
      </c>
      <c r="I11" s="60">
        <v>0</v>
      </c>
      <c r="J11" s="59">
        <f>J10*12</f>
        <v>10032.312503247354</v>
      </c>
      <c r="K11" s="59">
        <f>K10*12</f>
        <v>1042.5138624237804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5164.480385670352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February 2026</vt:lpstr>
      <vt:lpstr>TEC_Rates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2026-03-04T13:06:47Z</dcterms:modified>
  <cp:category/>
</cp:coreProperties>
</file>