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\shares\home\hauskt\My Documents\CC Modeling\"/>
    </mc:Choice>
  </mc:AlternateContent>
  <bookViews>
    <workbookView xWindow="480" yWindow="45" windowWidth="24720" windowHeight="11805" activeTab="4"/>
  </bookViews>
  <sheets>
    <sheet name="Start-Up with Hr Soak Cost(PJM)" sheetId="3" r:id="rId1"/>
    <sheet name="Start-Up with 1 Soak Cost(PJM)" sheetId="5" r:id="rId2"/>
    <sheet name="Soak Cost in Start-Up (IMM)" sheetId="2" r:id="rId3"/>
    <sheet name="SU with 1 Soak Cost 2 Days(PJM)" sheetId="1" r:id="rId4"/>
    <sheet name="Soak Cost in SU 2 Days (IMM)" sheetId="6" r:id="rId5"/>
  </sheets>
  <calcPr calcId="162913"/>
</workbook>
</file>

<file path=xl/calcChain.xml><?xml version="1.0" encoding="utf-8"?>
<calcChain xmlns="http://schemas.openxmlformats.org/spreadsheetml/2006/main">
  <c r="K54" i="6" l="1"/>
  <c r="J54" i="6"/>
  <c r="K53" i="6"/>
  <c r="J53" i="6"/>
  <c r="I53" i="6"/>
  <c r="G56" i="6" s="1"/>
  <c r="H53" i="6"/>
  <c r="G53" i="6"/>
  <c r="F53" i="6"/>
  <c r="E53" i="6"/>
  <c r="D53" i="6"/>
  <c r="D56" i="6" s="1"/>
  <c r="G45" i="6"/>
  <c r="K42" i="6"/>
  <c r="J42" i="6"/>
  <c r="I42" i="6"/>
  <c r="H42" i="6"/>
  <c r="G42" i="6"/>
  <c r="F42" i="6"/>
  <c r="E42" i="6"/>
  <c r="D42" i="6"/>
  <c r="D45" i="6" s="1"/>
  <c r="K38" i="6"/>
  <c r="K43" i="6" s="1"/>
  <c r="J38" i="6"/>
  <c r="J43" i="6" s="1"/>
  <c r="K23" i="6"/>
  <c r="K24" i="6" s="1"/>
  <c r="J23" i="6"/>
  <c r="D33" i="6" s="1"/>
  <c r="F23" i="6"/>
  <c r="K21" i="6"/>
  <c r="J21" i="6"/>
  <c r="I20" i="6"/>
  <c r="H20" i="6"/>
  <c r="G20" i="6"/>
  <c r="F20" i="6"/>
  <c r="E20" i="6"/>
  <c r="D20" i="6"/>
  <c r="I19" i="6"/>
  <c r="I38" i="6" s="1"/>
  <c r="H19" i="6"/>
  <c r="H38" i="6" s="1"/>
  <c r="G19" i="6"/>
  <c r="G38" i="6" s="1"/>
  <c r="F19" i="6"/>
  <c r="F38" i="6" s="1"/>
  <c r="E19" i="6"/>
  <c r="E38" i="6" s="1"/>
  <c r="D19" i="6"/>
  <c r="D38" i="6" s="1"/>
  <c r="H17" i="6"/>
  <c r="H16" i="6"/>
  <c r="G16" i="6"/>
  <c r="G17" i="6" s="1"/>
  <c r="I15" i="6"/>
  <c r="I16" i="6" s="1"/>
  <c r="I17" i="6" s="1"/>
  <c r="H15" i="6"/>
  <c r="G15" i="6"/>
  <c r="D30" i="6" s="1"/>
  <c r="H10" i="6"/>
  <c r="H11" i="6" s="1"/>
  <c r="G10" i="6"/>
  <c r="G11" i="6" s="1"/>
  <c r="D10" i="6"/>
  <c r="D11" i="6" s="1"/>
  <c r="I9" i="6"/>
  <c r="I23" i="6" s="1"/>
  <c r="H9" i="6"/>
  <c r="H23" i="6" s="1"/>
  <c r="G9" i="6"/>
  <c r="F9" i="6"/>
  <c r="F10" i="6" s="1"/>
  <c r="F11" i="6" s="1"/>
  <c r="E9" i="6"/>
  <c r="E23" i="6" s="1"/>
  <c r="D9" i="6"/>
  <c r="D23" i="6" s="1"/>
  <c r="J45" i="6" l="1"/>
  <c r="J56" i="6"/>
  <c r="I24" i="6"/>
  <c r="I25" i="6" s="1"/>
  <c r="D24" i="6"/>
  <c r="D25" i="6" s="1"/>
  <c r="F21" i="6"/>
  <c r="F24" i="6" s="1"/>
  <c r="F25" i="6" s="1"/>
  <c r="D29" i="6"/>
  <c r="D31" i="6" s="1"/>
  <c r="G21" i="6"/>
  <c r="G23" i="6"/>
  <c r="G24" i="6" s="1"/>
  <c r="G25" i="6" s="1"/>
  <c r="I45" i="6"/>
  <c r="G46" i="6" s="1"/>
  <c r="G47" i="6" s="1"/>
  <c r="E10" i="6"/>
  <c r="E11" i="6" s="1"/>
  <c r="I10" i="6"/>
  <c r="I11" i="6" s="1"/>
  <c r="D21" i="6"/>
  <c r="H21" i="6"/>
  <c r="H24" i="6" s="1"/>
  <c r="H25" i="6" s="1"/>
  <c r="J24" i="6"/>
  <c r="E21" i="6"/>
  <c r="E24" i="6" s="1"/>
  <c r="E25" i="6" s="1"/>
  <c r="I21" i="6"/>
  <c r="E39" i="6" l="1"/>
  <c r="E50" i="6"/>
  <c r="E54" i="6" s="1"/>
  <c r="H39" i="6"/>
  <c r="H50" i="6"/>
  <c r="H54" i="6" s="1"/>
  <c r="F50" i="6"/>
  <c r="F54" i="6" s="1"/>
  <c r="F39" i="6"/>
  <c r="D39" i="6"/>
  <c r="D50" i="6"/>
  <c r="D54" i="6" s="1"/>
  <c r="D32" i="6"/>
  <c r="D34" i="6" s="1"/>
  <c r="I39" i="6"/>
  <c r="I50" i="6"/>
  <c r="I54" i="6" s="1"/>
  <c r="G50" i="6"/>
  <c r="G54" i="6" s="1"/>
  <c r="G57" i="6" s="1"/>
  <c r="G58" i="6" s="1"/>
  <c r="G39" i="6"/>
  <c r="F45" i="6"/>
  <c r="D46" i="6" s="1"/>
  <c r="J46" i="6" l="1"/>
  <c r="D57" i="6"/>
  <c r="D47" i="6"/>
  <c r="J47" i="6" s="1"/>
  <c r="J57" i="6" l="1"/>
  <c r="D58" i="6"/>
  <c r="J58" i="6" s="1"/>
  <c r="D54" i="5" l="1"/>
  <c r="D53" i="5"/>
  <c r="D43" i="5"/>
  <c r="D42" i="5"/>
  <c r="K51" i="5"/>
  <c r="J51" i="5"/>
  <c r="K50" i="5"/>
  <c r="J50" i="5"/>
  <c r="I50" i="5"/>
  <c r="H50" i="5"/>
  <c r="G50" i="5"/>
  <c r="F50" i="5"/>
  <c r="E50" i="5"/>
  <c r="D50" i="5"/>
  <c r="K39" i="5"/>
  <c r="J39" i="5"/>
  <c r="I39" i="5"/>
  <c r="H39" i="5"/>
  <c r="G39" i="5"/>
  <c r="F39" i="5"/>
  <c r="E39" i="5"/>
  <c r="D39" i="5"/>
  <c r="K35" i="5"/>
  <c r="K40" i="5" s="1"/>
  <c r="J35" i="5"/>
  <c r="J40" i="5" s="1"/>
  <c r="K23" i="5"/>
  <c r="J23" i="5"/>
  <c r="J24" i="5" s="1"/>
  <c r="K21" i="5"/>
  <c r="J21" i="5"/>
  <c r="I20" i="5"/>
  <c r="H20" i="5"/>
  <c r="G20" i="5"/>
  <c r="F20" i="5"/>
  <c r="E20" i="5"/>
  <c r="D20" i="5"/>
  <c r="I19" i="5"/>
  <c r="I21" i="5" s="1"/>
  <c r="H19" i="5"/>
  <c r="G19" i="5"/>
  <c r="F19" i="5"/>
  <c r="F21" i="5" s="1"/>
  <c r="E19" i="5"/>
  <c r="E21" i="5" s="1"/>
  <c r="D19" i="5"/>
  <c r="I15" i="5"/>
  <c r="I16" i="5" s="1"/>
  <c r="I17" i="5" s="1"/>
  <c r="H15" i="5"/>
  <c r="H16" i="5" s="1"/>
  <c r="H17" i="5" s="1"/>
  <c r="G15" i="5"/>
  <c r="G16" i="5" s="1"/>
  <c r="G17" i="5" s="1"/>
  <c r="D10" i="5"/>
  <c r="D11" i="5" s="1"/>
  <c r="I9" i="5"/>
  <c r="I23" i="5" s="1"/>
  <c r="I24" i="5" s="1"/>
  <c r="I25" i="5" s="1"/>
  <c r="H9" i="5"/>
  <c r="H10" i="5" s="1"/>
  <c r="H11" i="5" s="1"/>
  <c r="G9" i="5"/>
  <c r="G10" i="5" s="1"/>
  <c r="G11" i="5" s="1"/>
  <c r="F9" i="5"/>
  <c r="F23" i="5" s="1"/>
  <c r="F24" i="5" s="1"/>
  <c r="F25" i="5" s="1"/>
  <c r="E9" i="5"/>
  <c r="E23" i="5" s="1"/>
  <c r="E24" i="5" s="1"/>
  <c r="E25" i="5" s="1"/>
  <c r="D9" i="5"/>
  <c r="D23" i="5" s="1"/>
  <c r="G21" i="5" l="1"/>
  <c r="E35" i="5"/>
  <c r="I35" i="5"/>
  <c r="K24" i="5"/>
  <c r="H23" i="5"/>
  <c r="D35" i="5"/>
  <c r="H35" i="5"/>
  <c r="H24" i="5"/>
  <c r="H25" i="5" s="1"/>
  <c r="D30" i="5"/>
  <c r="E10" i="5"/>
  <c r="E11" i="5" s="1"/>
  <c r="I10" i="5"/>
  <c r="I11" i="5" s="1"/>
  <c r="D21" i="5"/>
  <c r="G32" i="5" s="1"/>
  <c r="H21" i="5"/>
  <c r="F35" i="5"/>
  <c r="F10" i="5"/>
  <c r="F11" i="5" s="1"/>
  <c r="G35" i="5"/>
  <c r="G23" i="5"/>
  <c r="G24" i="5" s="1"/>
  <c r="G25" i="5" s="1"/>
  <c r="D55" i="1"/>
  <c r="J55" i="1" s="1"/>
  <c r="J54" i="1"/>
  <c r="G56" i="1"/>
  <c r="G55" i="1"/>
  <c r="G54" i="1"/>
  <c r="D54" i="1"/>
  <c r="J44" i="1"/>
  <c r="J45" i="1"/>
  <c r="J43" i="1"/>
  <c r="G45" i="1"/>
  <c r="G44" i="1"/>
  <c r="G43" i="1"/>
  <c r="D44" i="1"/>
  <c r="D43" i="1"/>
  <c r="I49" i="2"/>
  <c r="H49" i="2"/>
  <c r="G49" i="2"/>
  <c r="F49" i="2"/>
  <c r="E49" i="2"/>
  <c r="D49" i="2"/>
  <c r="I38" i="2"/>
  <c r="H38" i="2"/>
  <c r="G38" i="2"/>
  <c r="F38" i="2"/>
  <c r="E38" i="2"/>
  <c r="D38" i="2"/>
  <c r="D52" i="1"/>
  <c r="E50" i="3"/>
  <c r="D50" i="3"/>
  <c r="I39" i="3"/>
  <c r="H39" i="3"/>
  <c r="G39" i="3"/>
  <c r="F39" i="3"/>
  <c r="E39" i="3"/>
  <c r="D39" i="3"/>
  <c r="I35" i="3"/>
  <c r="H35" i="3"/>
  <c r="G35" i="3"/>
  <c r="F35" i="3"/>
  <c r="E35" i="3"/>
  <c r="D35" i="3"/>
  <c r="I46" i="3"/>
  <c r="H46" i="3"/>
  <c r="G46" i="3"/>
  <c r="F46" i="3"/>
  <c r="E46" i="3"/>
  <c r="D46" i="3"/>
  <c r="K50" i="3"/>
  <c r="J50" i="3"/>
  <c r="I50" i="3"/>
  <c r="H50" i="3"/>
  <c r="G50" i="3"/>
  <c r="F50" i="3"/>
  <c r="K49" i="3"/>
  <c r="J49" i="3"/>
  <c r="I49" i="3"/>
  <c r="H49" i="3"/>
  <c r="G49" i="3"/>
  <c r="F49" i="3"/>
  <c r="E49" i="3"/>
  <c r="D49" i="3"/>
  <c r="D52" i="3" s="1"/>
  <c r="K38" i="3"/>
  <c r="J38" i="3"/>
  <c r="I38" i="3"/>
  <c r="H38" i="3"/>
  <c r="G38" i="3"/>
  <c r="F38" i="3"/>
  <c r="E38" i="3"/>
  <c r="D38" i="3"/>
  <c r="D41" i="3" s="1"/>
  <c r="K34" i="3"/>
  <c r="K39" i="3" s="1"/>
  <c r="J34" i="3"/>
  <c r="J39" i="3" s="1"/>
  <c r="F34" i="3"/>
  <c r="K23" i="3"/>
  <c r="K24" i="3" s="1"/>
  <c r="J23" i="3"/>
  <c r="J24" i="3" s="1"/>
  <c r="D23" i="3"/>
  <c r="K21" i="3"/>
  <c r="J21" i="3"/>
  <c r="I20" i="3"/>
  <c r="H20" i="3"/>
  <c r="G20" i="3"/>
  <c r="F20" i="3"/>
  <c r="E20" i="3"/>
  <c r="D20" i="3"/>
  <c r="I19" i="3"/>
  <c r="I34" i="3" s="1"/>
  <c r="H19" i="3"/>
  <c r="H21" i="3" s="1"/>
  <c r="G19" i="3"/>
  <c r="G34" i="3" s="1"/>
  <c r="F19" i="3"/>
  <c r="F21" i="3" s="1"/>
  <c r="E19" i="3"/>
  <c r="E34" i="3" s="1"/>
  <c r="D19" i="3"/>
  <c r="D21" i="3" s="1"/>
  <c r="I17" i="3"/>
  <c r="I16" i="3"/>
  <c r="H16" i="3"/>
  <c r="H17" i="3" s="1"/>
  <c r="I15" i="3"/>
  <c r="H15" i="3"/>
  <c r="H23" i="3" s="1"/>
  <c r="G15" i="3"/>
  <c r="G16" i="3" s="1"/>
  <c r="G17" i="3" s="1"/>
  <c r="I10" i="3"/>
  <c r="I11" i="3" s="1"/>
  <c r="H10" i="3"/>
  <c r="H11" i="3" s="1"/>
  <c r="E10" i="3"/>
  <c r="E11" i="3" s="1"/>
  <c r="D10" i="3"/>
  <c r="D11" i="3" s="1"/>
  <c r="I9" i="3"/>
  <c r="I23" i="3" s="1"/>
  <c r="H9" i="3"/>
  <c r="G9" i="3"/>
  <c r="G10" i="3" s="1"/>
  <c r="G11" i="3" s="1"/>
  <c r="F9" i="3"/>
  <c r="F23" i="3" s="1"/>
  <c r="F24" i="3" s="1"/>
  <c r="F25" i="3" s="1"/>
  <c r="E9" i="3"/>
  <c r="E23" i="3" s="1"/>
  <c r="D9" i="3"/>
  <c r="I47" i="5" l="1"/>
  <c r="I51" i="5" s="1"/>
  <c r="E47" i="5"/>
  <c r="E51" i="5" s="1"/>
  <c r="H36" i="5"/>
  <c r="H40" i="5" s="1"/>
  <c r="D36" i="5"/>
  <c r="D40" i="5" s="1"/>
  <c r="H47" i="5"/>
  <c r="H51" i="5" s="1"/>
  <c r="D47" i="5"/>
  <c r="D51" i="5" s="1"/>
  <c r="G36" i="5"/>
  <c r="G40" i="5" s="1"/>
  <c r="I36" i="5"/>
  <c r="I40" i="5" s="1"/>
  <c r="G47" i="5"/>
  <c r="G51" i="5" s="1"/>
  <c r="F36" i="5"/>
  <c r="F40" i="5" s="1"/>
  <c r="F47" i="5"/>
  <c r="F51" i="5" s="1"/>
  <c r="E36" i="5"/>
  <c r="E40" i="5" s="1"/>
  <c r="D24" i="5"/>
  <c r="D25" i="5" s="1"/>
  <c r="D29" i="5"/>
  <c r="D31" i="5" s="1"/>
  <c r="I24" i="3"/>
  <c r="I25" i="3" s="1"/>
  <c r="D29" i="3"/>
  <c r="D31" i="3" s="1"/>
  <c r="H24" i="3"/>
  <c r="H25" i="3" s="1"/>
  <c r="G21" i="3"/>
  <c r="G23" i="3"/>
  <c r="D30" i="3"/>
  <c r="D24" i="3"/>
  <c r="D25" i="3" s="1"/>
  <c r="F10" i="3"/>
  <c r="F11" i="3" s="1"/>
  <c r="E21" i="3"/>
  <c r="E24" i="3" s="1"/>
  <c r="E25" i="3" s="1"/>
  <c r="I21" i="3"/>
  <c r="D34" i="3"/>
  <c r="H34" i="3"/>
  <c r="D44" i="5" l="1"/>
  <c r="G24" i="3"/>
  <c r="G25" i="3" s="1"/>
  <c r="D55" i="5" l="1"/>
  <c r="D42" i="3"/>
  <c r="D43" i="3" l="1"/>
  <c r="D53" i="3"/>
  <c r="D54" i="3" s="1"/>
  <c r="I41" i="1" l="1"/>
  <c r="H41" i="1"/>
  <c r="G41" i="1"/>
  <c r="F41" i="1"/>
  <c r="E41" i="1"/>
  <c r="D41" i="1"/>
  <c r="D40" i="1"/>
  <c r="I37" i="1"/>
  <c r="H37" i="1"/>
  <c r="G37" i="1"/>
  <c r="F37" i="1"/>
  <c r="E37" i="1"/>
  <c r="D37" i="1"/>
  <c r="I48" i="1"/>
  <c r="H48" i="1"/>
  <c r="G48" i="1"/>
  <c r="F48" i="1"/>
  <c r="E48" i="1"/>
  <c r="D48" i="1"/>
  <c r="G32" i="1"/>
  <c r="D24" i="1"/>
  <c r="D29" i="2" l="1"/>
  <c r="D45" i="2" s="1"/>
  <c r="D44" i="2"/>
  <c r="D46" i="2" l="1"/>
  <c r="D31" i="2"/>
  <c r="D30" i="2"/>
  <c r="K53" i="2" l="1"/>
  <c r="J53" i="2"/>
  <c r="I53" i="2"/>
  <c r="H53" i="2"/>
  <c r="G53" i="2"/>
  <c r="F53" i="2"/>
  <c r="E53" i="2"/>
  <c r="D53" i="2"/>
  <c r="K52" i="2"/>
  <c r="J52" i="2"/>
  <c r="I52" i="2"/>
  <c r="H52" i="2"/>
  <c r="G52" i="2"/>
  <c r="F52" i="2"/>
  <c r="E52" i="2"/>
  <c r="D52" i="2"/>
  <c r="D55" i="2" s="1"/>
  <c r="K41" i="2"/>
  <c r="J41" i="2"/>
  <c r="K37" i="2"/>
  <c r="K42" i="2" s="1"/>
  <c r="J37" i="2"/>
  <c r="J42" i="2" s="1"/>
  <c r="F37" i="2"/>
  <c r="K23" i="2"/>
  <c r="D33" i="2" s="1"/>
  <c r="J23" i="2"/>
  <c r="J24" i="2" s="1"/>
  <c r="K21" i="2"/>
  <c r="J21" i="2"/>
  <c r="I20" i="2"/>
  <c r="H20" i="2"/>
  <c r="G20" i="2"/>
  <c r="F20" i="2"/>
  <c r="E20" i="2"/>
  <c r="D20" i="2"/>
  <c r="I19" i="2"/>
  <c r="I37" i="2" s="1"/>
  <c r="H19" i="2"/>
  <c r="H37" i="2" s="1"/>
  <c r="G19" i="2"/>
  <c r="G37" i="2" s="1"/>
  <c r="F19" i="2"/>
  <c r="F21" i="2" s="1"/>
  <c r="E19" i="2"/>
  <c r="E37" i="2" s="1"/>
  <c r="D19" i="2"/>
  <c r="D37" i="2" s="1"/>
  <c r="H16" i="2"/>
  <c r="H17" i="2" s="1"/>
  <c r="I15" i="2"/>
  <c r="I16" i="2" s="1"/>
  <c r="I17" i="2" s="1"/>
  <c r="H15" i="2"/>
  <c r="G15" i="2"/>
  <c r="G16" i="2" s="1"/>
  <c r="G17" i="2" s="1"/>
  <c r="H10" i="2"/>
  <c r="H11" i="2" s="1"/>
  <c r="D10" i="2"/>
  <c r="D11" i="2" s="1"/>
  <c r="I9" i="2"/>
  <c r="I23" i="2" s="1"/>
  <c r="H9" i="2"/>
  <c r="H23" i="2" s="1"/>
  <c r="G9" i="2"/>
  <c r="G10" i="2" s="1"/>
  <c r="G11" i="2" s="1"/>
  <c r="F9" i="2"/>
  <c r="F23" i="2" s="1"/>
  <c r="F24" i="2" s="1"/>
  <c r="F25" i="2" s="1"/>
  <c r="E9" i="2"/>
  <c r="E23" i="2" s="1"/>
  <c r="D9" i="2"/>
  <c r="D23" i="2" s="1"/>
  <c r="H24" i="2" l="1"/>
  <c r="H25" i="2" s="1"/>
  <c r="G21" i="2"/>
  <c r="G23" i="2"/>
  <c r="G24" i="2" s="1"/>
  <c r="G25" i="2" s="1"/>
  <c r="K24" i="2"/>
  <c r="E10" i="2"/>
  <c r="E11" i="2" s="1"/>
  <c r="I10" i="2"/>
  <c r="I11" i="2" s="1"/>
  <c r="D21" i="2"/>
  <c r="D24" i="2" s="1"/>
  <c r="D25" i="2" s="1"/>
  <c r="H21" i="2"/>
  <c r="F10" i="2"/>
  <c r="F11" i="2" s="1"/>
  <c r="E21" i="2"/>
  <c r="E24" i="2" s="1"/>
  <c r="E25" i="2" s="1"/>
  <c r="I21" i="2"/>
  <c r="I24" i="2" s="1"/>
  <c r="I25" i="2" s="1"/>
  <c r="D29" i="1"/>
  <c r="D30" i="1"/>
  <c r="D51" i="1"/>
  <c r="I25" i="1"/>
  <c r="H25" i="1"/>
  <c r="G25" i="1"/>
  <c r="F25" i="1"/>
  <c r="E25" i="1"/>
  <c r="D25" i="1"/>
  <c r="K24" i="1"/>
  <c r="J24" i="1"/>
  <c r="I24" i="1"/>
  <c r="H24" i="1"/>
  <c r="G24" i="1"/>
  <c r="F24" i="1"/>
  <c r="E24" i="1"/>
  <c r="K21" i="1"/>
  <c r="J21" i="1"/>
  <c r="I21" i="1"/>
  <c r="H21" i="1"/>
  <c r="G21" i="1"/>
  <c r="F21" i="1"/>
  <c r="E21" i="1"/>
  <c r="D21" i="1"/>
  <c r="J40" i="1"/>
  <c r="D56" i="2" l="1"/>
  <c r="D57" i="2" s="1"/>
  <c r="D32" i="2"/>
  <c r="D34" i="2" s="1"/>
  <c r="K52" i="1"/>
  <c r="J52" i="1"/>
  <c r="I52" i="1"/>
  <c r="H52" i="1"/>
  <c r="G52" i="1"/>
  <c r="F52" i="1"/>
  <c r="E52" i="1"/>
  <c r="K51" i="1"/>
  <c r="J51" i="1"/>
  <c r="I51" i="1"/>
  <c r="H51" i="1"/>
  <c r="G51" i="1"/>
  <c r="F51" i="1"/>
  <c r="E51" i="1"/>
  <c r="F40" i="1"/>
  <c r="K40" i="1"/>
  <c r="I40" i="1"/>
  <c r="H40" i="1"/>
  <c r="G40" i="1"/>
  <c r="E40" i="1"/>
  <c r="K36" i="1"/>
  <c r="K41" i="1" s="1"/>
  <c r="J36" i="1"/>
  <c r="J41" i="1" s="1"/>
  <c r="E20" i="1"/>
  <c r="F20" i="1"/>
  <c r="G20" i="1"/>
  <c r="H20" i="1"/>
  <c r="I20" i="1"/>
  <c r="D20" i="1"/>
  <c r="D19" i="1"/>
  <c r="E19" i="1"/>
  <c r="F19" i="1"/>
  <c r="G19" i="1"/>
  <c r="H19" i="1"/>
  <c r="I19" i="1"/>
  <c r="G9" i="1"/>
  <c r="G10" i="1" s="1"/>
  <c r="G11" i="1" s="1"/>
  <c r="D9" i="1"/>
  <c r="D56" i="1" l="1"/>
  <c r="J56" i="1" s="1"/>
  <c r="D10" i="1"/>
  <c r="D11" i="1" s="1"/>
  <c r="D23" i="1"/>
  <c r="D45" i="1"/>
  <c r="I36" i="1"/>
  <c r="E36" i="1"/>
  <c r="H36" i="1"/>
  <c r="D36" i="1"/>
  <c r="G36" i="1"/>
  <c r="F36" i="1"/>
  <c r="E9" i="1"/>
  <c r="E10" i="1" l="1"/>
  <c r="E23" i="1"/>
  <c r="E11" i="1" l="1"/>
  <c r="K23" i="1"/>
  <c r="J23" i="1"/>
  <c r="H9" i="1"/>
  <c r="H10" i="1" s="1"/>
  <c r="H11" i="1" s="1"/>
  <c r="I9" i="1"/>
  <c r="I10" i="1" s="1"/>
  <c r="I11" i="1" s="1"/>
  <c r="F9" i="1"/>
  <c r="F10" i="1" l="1"/>
  <c r="F23" i="1"/>
  <c r="H15" i="1"/>
  <c r="I15" i="1"/>
  <c r="G15" i="1"/>
  <c r="F11" i="1" l="1"/>
  <c r="I16" i="1"/>
  <c r="H16" i="1"/>
  <c r="G16" i="1"/>
  <c r="H23" i="1"/>
  <c r="G23" i="1"/>
  <c r="D31" i="1" s="1"/>
  <c r="I23" i="1"/>
  <c r="H17" i="1" l="1"/>
  <c r="G17" i="1"/>
  <c r="I17" i="1"/>
</calcChain>
</file>

<file path=xl/comments1.xml><?xml version="1.0" encoding="utf-8"?>
<comments xmlns="http://schemas.openxmlformats.org/spreadsheetml/2006/main">
  <authors>
    <author>Author</author>
  </authors>
  <commentList>
    <comment ref="F45" authorId="0" shapeId="0">
      <text>
        <r>
          <rPr>
            <b/>
            <sz val="9"/>
            <color indexed="81"/>
            <rFont val="Tahoma"/>
            <family val="2"/>
          </rPr>
          <t>Start cost includes soak cost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More than 24.7k means overrecovery</t>
        </r>
      </text>
    </comment>
  </commentList>
</comments>
</file>

<file path=xl/sharedStrings.xml><?xml version="1.0" encoding="utf-8"?>
<sst xmlns="http://schemas.openxmlformats.org/spreadsheetml/2006/main" count="379" uniqueCount="76">
  <si>
    <t>CT1 and ST</t>
  </si>
  <si>
    <t>CT2</t>
  </si>
  <si>
    <t>CT1, CT2, and ST</t>
  </si>
  <si>
    <t>Gas Price</t>
  </si>
  <si>
    <t>$/MMBTU</t>
  </si>
  <si>
    <t>Heat Rate (BTU/kWH)</t>
  </si>
  <si>
    <t>HE 6</t>
  </si>
  <si>
    <t>HE 7</t>
  </si>
  <si>
    <t>HE8</t>
  </si>
  <si>
    <t>HE9</t>
  </si>
  <si>
    <t>HE 10</t>
  </si>
  <si>
    <t>HE 11</t>
  </si>
  <si>
    <t>Gas Cost ($/HR)</t>
  </si>
  <si>
    <t>MWH Steam</t>
  </si>
  <si>
    <t>MWH CTs</t>
  </si>
  <si>
    <t>MWH CT1</t>
  </si>
  <si>
    <t>MWH CT2</t>
  </si>
  <si>
    <t>HE 4</t>
  </si>
  <si>
    <t>HE 5</t>
  </si>
  <si>
    <t>&lt;-------------CT1 and ST---------------&gt;</t>
  </si>
  <si>
    <t>&lt;-------------CT2 HRSG Soak---------------&gt;</t>
  </si>
  <si>
    <t>&lt;-------------ST Soak---------------&gt;</t>
  </si>
  <si>
    <t>&lt;----CC Dispatchable------&gt;</t>
  </si>
  <si>
    <t>&lt;-----------------------------------------CC Soak Time---------------------------------------------&gt;</t>
  </si>
  <si>
    <t>Start-Up of 2x1 Combined Cycle</t>
  </si>
  <si>
    <t>Actual Cost ($/MWH)</t>
  </si>
  <si>
    <t>Total Cost ($/HR)</t>
  </si>
  <si>
    <t>Settlement</t>
  </si>
  <si>
    <t>Day Ahead</t>
  </si>
  <si>
    <t>DA Offer MWH</t>
  </si>
  <si>
    <t>DA Energy Offer ($/MWH)</t>
  </si>
  <si>
    <t>DA Award MWH</t>
  </si>
  <si>
    <t>DA LMP ($/MWH)</t>
  </si>
  <si>
    <t>Start-Up and Soak Costs</t>
  </si>
  <si>
    <t>Actual Cost to Dispatchable ($)</t>
  </si>
  <si>
    <t>Real Time</t>
  </si>
  <si>
    <t>RT Offer MWH</t>
  </si>
  <si>
    <t>RT Energy Offer ($/MWH)</t>
  </si>
  <si>
    <t>RT LMP ($/MWH)</t>
  </si>
  <si>
    <t>RT Balancing Credits ($)</t>
  </si>
  <si>
    <t>RT Actual MWH</t>
  </si>
  <si>
    <t>DA Energy Credits ($)</t>
  </si>
  <si>
    <t>DA Operating Reserves ($)</t>
  </si>
  <si>
    <t>For simplicity, in this example:</t>
  </si>
  <si>
    <t>Balancing Credits ($)</t>
  </si>
  <si>
    <t>BOR Credits ($)</t>
  </si>
  <si>
    <t>RT BOR' ($)</t>
  </si>
  <si>
    <t>DA Operating Reserves' ($)</t>
  </si>
  <si>
    <t>Average Heat rates are used, so No Load = 0,</t>
  </si>
  <si>
    <t>&lt;---------------------------------------------------------Segment------------------------------------------------------------------------&gt;</t>
  </si>
  <si>
    <t>Soak Cost ($/MWH)</t>
  </si>
  <si>
    <t>Actual Cost when Dispatchable ($)</t>
  </si>
  <si>
    <t>Total Cost for Segment ($)</t>
  </si>
  <si>
    <t>CT1 Start Cost ($)</t>
  </si>
  <si>
    <t>Total MWh</t>
  </si>
  <si>
    <t>Total DA Revenue($)</t>
  </si>
  <si>
    <t>Total RT Revenues ($)</t>
  </si>
  <si>
    <t>CT2 Start Cost ($)</t>
  </si>
  <si>
    <t>CT1 Start Cost (Proposed) ($)</t>
  </si>
  <si>
    <t>CT2 Start Cost (Proposed) ($)</t>
  </si>
  <si>
    <t>(Fuel usage from CT1 first fire to CT2 HRSG pressure match)</t>
  </si>
  <si>
    <t>(Fuel usage from CT2 first fire to CT2 HRSG pressure match)</t>
  </si>
  <si>
    <t>Total Start Cost (Proposed) ($)</t>
  </si>
  <si>
    <t>Soak Cost ($/MWH) = Sum of soak fuel cost / Sum of Soak MWh =</t>
  </si>
  <si>
    <t>HE 1</t>
  </si>
  <si>
    <t>HE 2</t>
  </si>
  <si>
    <t>HE 3</t>
  </si>
  <si>
    <t>HE 24</t>
  </si>
  <si>
    <t>HE 23</t>
  </si>
  <si>
    <t>HE 22</t>
  </si>
  <si>
    <t>&lt;--------------Day 1 Segment-----------------&gt;</t>
  </si>
  <si>
    <t>&lt;---------------------------------Day 2 Segment----------------------------------&gt;</t>
  </si>
  <si>
    <t>Day 1 Segment</t>
  </si>
  <si>
    <t>Day 2 Segment</t>
  </si>
  <si>
    <t>Total</t>
  </si>
  <si>
    <t>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</si>
</sst>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6" tint="-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6" tint="-0.4999542222357860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Border="1"/>
    <xf numFmtId="164" fontId="0" fillId="0" borderId="0" xfId="1" applyNumberFormat="1" applyFont="1" applyBorder="1"/>
    <xf numFmtId="164" fontId="0" fillId="0" borderId="0" xfId="0" applyNumberFormat="1" applyBorder="1"/>
    <xf numFmtId="0" fontId="0" fillId="0" borderId="4" xfId="0" applyBorder="1"/>
    <xf numFmtId="0" fontId="0" fillId="0" borderId="3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0" fillId="3" borderId="6" xfId="0" applyFill="1" applyBorder="1"/>
    <xf numFmtId="0" fontId="0" fillId="3" borderId="20" xfId="0" applyFill="1" applyBorder="1"/>
    <xf numFmtId="0" fontId="0" fillId="3" borderId="5" xfId="0" applyFill="1" applyBorder="1"/>
    <xf numFmtId="0" fontId="0" fillId="3" borderId="18" xfId="0" applyFill="1" applyBorder="1"/>
    <xf numFmtId="0" fontId="0" fillId="3" borderId="9" xfId="0" applyFill="1" applyBorder="1"/>
    <xf numFmtId="0" fontId="0" fillId="4" borderId="13" xfId="0" applyFill="1" applyBorder="1"/>
    <xf numFmtId="0" fontId="0" fillId="4" borderId="7" xfId="0" applyFill="1" applyBorder="1"/>
    <xf numFmtId="0" fontId="0" fillId="4" borderId="22" xfId="0" applyFill="1" applyBorder="1"/>
    <xf numFmtId="0" fontId="0" fillId="4" borderId="23" xfId="0" applyFill="1" applyBorder="1"/>
    <xf numFmtId="164" fontId="0" fillId="4" borderId="14" xfId="1" applyNumberFormat="1" applyFont="1" applyFill="1" applyBorder="1"/>
    <xf numFmtId="164" fontId="0" fillId="4" borderId="8" xfId="1" applyNumberFormat="1" applyFont="1" applyFill="1" applyBorder="1"/>
    <xf numFmtId="164" fontId="0" fillId="4" borderId="31" xfId="1" applyNumberFormat="1" applyFont="1" applyFill="1" applyBorder="1"/>
    <xf numFmtId="0" fontId="0" fillId="5" borderId="24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25" xfId="0" applyFill="1" applyBorder="1"/>
    <xf numFmtId="0" fontId="0" fillId="5" borderId="20" xfId="0" applyFill="1" applyBorder="1"/>
    <xf numFmtId="0" fontId="0" fillId="5" borderId="23" xfId="0" applyFill="1" applyBorder="1"/>
    <xf numFmtId="164" fontId="0" fillId="5" borderId="26" xfId="1" applyNumberFormat="1" applyFont="1" applyFill="1" applyBorder="1"/>
    <xf numFmtId="164" fontId="0" fillId="5" borderId="5" xfId="1" applyNumberFormat="1" applyFont="1" applyFill="1" applyBorder="1"/>
    <xf numFmtId="164" fontId="0" fillId="5" borderId="8" xfId="1" applyNumberFormat="1" applyFont="1" applyFill="1" applyBorder="1"/>
    <xf numFmtId="164" fontId="0" fillId="5" borderId="27" xfId="1" applyNumberFormat="1" applyFont="1" applyFill="1" applyBorder="1"/>
    <xf numFmtId="164" fontId="0" fillId="5" borderId="12" xfId="1" applyNumberFormat="1" applyFont="1" applyFill="1" applyBorder="1"/>
    <xf numFmtId="0" fontId="0" fillId="5" borderId="26" xfId="0" applyFill="1" applyBorder="1"/>
    <xf numFmtId="0" fontId="0" fillId="5" borderId="5" xfId="0" applyFill="1" applyBorder="1"/>
    <xf numFmtId="0" fontId="0" fillId="5" borderId="8" xfId="0" applyFill="1" applyBorder="1"/>
    <xf numFmtId="164" fontId="0" fillId="5" borderId="26" xfId="0" applyNumberFormat="1" applyFill="1" applyBorder="1"/>
    <xf numFmtId="164" fontId="0" fillId="5" borderId="5" xfId="0" applyNumberFormat="1" applyFill="1" applyBorder="1"/>
    <xf numFmtId="164" fontId="0" fillId="5" borderId="8" xfId="0" applyNumberFormat="1" applyFill="1" applyBorder="1"/>
    <xf numFmtId="0" fontId="0" fillId="3" borderId="0" xfId="0" applyFill="1" applyBorder="1"/>
    <xf numFmtId="164" fontId="0" fillId="3" borderId="0" xfId="1" applyNumberFormat="1" applyFont="1" applyFill="1" applyBorder="1"/>
    <xf numFmtId="0" fontId="0" fillId="3" borderId="0" xfId="0" applyFill="1"/>
    <xf numFmtId="0" fontId="0" fillId="2" borderId="11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64" fontId="0" fillId="2" borderId="12" xfId="1" applyNumberFormat="1" applyFont="1" applyFill="1" applyBorder="1" applyAlignment="1">
      <alignment horizontal="right"/>
    </xf>
    <xf numFmtId="164" fontId="0" fillId="5" borderId="36" xfId="1" applyNumberFormat="1" applyFont="1" applyFill="1" applyBorder="1"/>
    <xf numFmtId="164" fontId="0" fillId="5" borderId="37" xfId="1" applyNumberFormat="1" applyFont="1" applyFill="1" applyBorder="1"/>
    <xf numFmtId="0" fontId="0" fillId="0" borderId="0" xfId="0" applyBorder="1" applyAlignment="1">
      <alignment horizontal="center"/>
    </xf>
    <xf numFmtId="164" fontId="0" fillId="0" borderId="0" xfId="1" applyNumberFormat="1" applyFont="1" applyFill="1" applyBorder="1"/>
    <xf numFmtId="164" fontId="0" fillId="0" borderId="39" xfId="1" applyNumberFormat="1" applyFont="1" applyFill="1" applyBorder="1"/>
    <xf numFmtId="0" fontId="0" fillId="0" borderId="0" xfId="1" applyNumberFormat="1" applyFont="1" applyFill="1" applyBorder="1"/>
    <xf numFmtId="0" fontId="0" fillId="0" borderId="0" xfId="0" applyFill="1" applyBorder="1" applyAlignment="1">
      <alignment horizontal="center" vertical="center" wrapText="1"/>
    </xf>
    <xf numFmtId="0" fontId="0" fillId="3" borderId="36" xfId="0" applyFill="1" applyBorder="1"/>
    <xf numFmtId="164" fontId="0" fillId="5" borderId="14" xfId="0" applyNumberFormat="1" applyFill="1" applyBorder="1"/>
    <xf numFmtId="0" fontId="0" fillId="5" borderId="13" xfId="0" applyFill="1" applyBorder="1"/>
    <xf numFmtId="0" fontId="0" fillId="5" borderId="22" xfId="0" applyFill="1" applyBorder="1"/>
    <xf numFmtId="0" fontId="0" fillId="5" borderId="14" xfId="0" applyFill="1" applyBorder="1"/>
    <xf numFmtId="43" fontId="0" fillId="5" borderId="26" xfId="1" applyNumberFormat="1" applyFont="1" applyFill="1" applyBorder="1"/>
    <xf numFmtId="43" fontId="0" fillId="5" borderId="5" xfId="1" applyNumberFormat="1" applyFont="1" applyFill="1" applyBorder="1"/>
    <xf numFmtId="43" fontId="0" fillId="5" borderId="14" xfId="1" applyNumberFormat="1" applyFont="1" applyFill="1" applyBorder="1"/>
    <xf numFmtId="43" fontId="0" fillId="4" borderId="14" xfId="1" applyNumberFormat="1" applyFont="1" applyFill="1" applyBorder="1"/>
    <xf numFmtId="43" fontId="0" fillId="4" borderId="30" xfId="1" applyNumberFormat="1" applyFont="1" applyFill="1" applyBorder="1"/>
    <xf numFmtId="43" fontId="0" fillId="2" borderId="19" xfId="0" applyNumberFormat="1" applyFill="1" applyBorder="1" applyAlignment="1">
      <alignment horizontal="right"/>
    </xf>
    <xf numFmtId="43" fontId="0" fillId="5" borderId="17" xfId="0" applyNumberFormat="1" applyFill="1" applyBorder="1"/>
    <xf numFmtId="43" fontId="0" fillId="5" borderId="18" xfId="0" applyNumberFormat="1" applyFill="1" applyBorder="1"/>
    <xf numFmtId="43" fontId="0" fillId="5" borderId="28" xfId="0" applyNumberFormat="1" applyFill="1" applyBorder="1"/>
    <xf numFmtId="43" fontId="0" fillId="5" borderId="9" xfId="1" applyNumberFormat="1" applyFont="1" applyFill="1" applyBorder="1"/>
    <xf numFmtId="43" fontId="0" fillId="5" borderId="10" xfId="1" applyNumberFormat="1" applyFont="1" applyFill="1" applyBorder="1"/>
    <xf numFmtId="164" fontId="0" fillId="5" borderId="25" xfId="0" applyNumberFormat="1" applyFill="1" applyBorder="1"/>
    <xf numFmtId="164" fontId="0" fillId="5" borderId="20" xfId="0" applyNumberFormat="1" applyFill="1" applyBorder="1"/>
    <xf numFmtId="164" fontId="0" fillId="5" borderId="22" xfId="0" applyNumberFormat="1" applyFill="1" applyBorder="1"/>
    <xf numFmtId="164" fontId="0" fillId="5" borderId="23" xfId="0" applyNumberFormat="1" applyFill="1" applyBorder="1"/>
    <xf numFmtId="43" fontId="0" fillId="5" borderId="8" xfId="1" applyNumberFormat="1" applyFont="1" applyFill="1" applyBorder="1"/>
    <xf numFmtId="1" fontId="0" fillId="5" borderId="29" xfId="0" applyNumberFormat="1" applyFill="1" applyBorder="1"/>
    <xf numFmtId="1" fontId="0" fillId="5" borderId="38" xfId="0" applyNumberFormat="1" applyFill="1" applyBorder="1"/>
    <xf numFmtId="1" fontId="0" fillId="5" borderId="9" xfId="0" applyNumberFormat="1" applyFill="1" applyBorder="1"/>
    <xf numFmtId="1" fontId="0" fillId="5" borderId="10" xfId="0" applyNumberFormat="1" applyFill="1" applyBorder="1"/>
    <xf numFmtId="1" fontId="0" fillId="4" borderId="38" xfId="0" applyNumberFormat="1" applyFill="1" applyBorder="1"/>
    <xf numFmtId="1" fontId="0" fillId="4" borderId="10" xfId="0" applyNumberFormat="1" applyFill="1" applyBorder="1"/>
    <xf numFmtId="164" fontId="0" fillId="0" borderId="0" xfId="0" applyNumberFormat="1"/>
    <xf numFmtId="0" fontId="0" fillId="3" borderId="40" xfId="0" applyFill="1" applyBorder="1"/>
    <xf numFmtId="43" fontId="3" fillId="6" borderId="29" xfId="1" applyNumberFormat="1" applyFont="1" applyFill="1" applyBorder="1"/>
    <xf numFmtId="43" fontId="3" fillId="6" borderId="9" xfId="1" applyNumberFormat="1" applyFont="1" applyFill="1" applyBorder="1"/>
    <xf numFmtId="43" fontId="3" fillId="6" borderId="38" xfId="1" applyNumberFormat="1" applyFont="1" applyFill="1" applyBorder="1"/>
    <xf numFmtId="43" fontId="3" fillId="6" borderId="10" xfId="1" applyNumberFormat="1" applyFont="1" applyFill="1" applyBorder="1"/>
    <xf numFmtId="0" fontId="2" fillId="3" borderId="0" xfId="0" applyFont="1" applyFill="1" applyBorder="1"/>
    <xf numFmtId="43" fontId="0" fillId="5" borderId="41" xfId="1" applyNumberFormat="1" applyFont="1" applyFill="1" applyBorder="1"/>
    <xf numFmtId="43" fontId="0" fillId="5" borderId="36" xfId="1" applyNumberFormat="1" applyFont="1" applyFill="1" applyBorder="1"/>
    <xf numFmtId="43" fontId="0" fillId="5" borderId="42" xfId="1" applyNumberFormat="1" applyFont="1" applyFill="1" applyBorder="1"/>
    <xf numFmtId="43" fontId="0" fillId="5" borderId="37" xfId="1" applyNumberFormat="1" applyFont="1" applyFill="1" applyBorder="1"/>
    <xf numFmtId="0" fontId="3" fillId="6" borderId="9" xfId="0" applyFont="1" applyFill="1" applyBorder="1"/>
    <xf numFmtId="0" fontId="3" fillId="0" borderId="9" xfId="0" applyFont="1" applyFill="1" applyBorder="1"/>
    <xf numFmtId="43" fontId="3" fillId="5" borderId="29" xfId="1" applyNumberFormat="1" applyFont="1" applyFill="1" applyBorder="1"/>
    <xf numFmtId="43" fontId="3" fillId="5" borderId="9" xfId="1" applyNumberFormat="1" applyFont="1" applyFill="1" applyBorder="1"/>
    <xf numFmtId="43" fontId="3" fillId="5" borderId="38" xfId="1" applyNumberFormat="1" applyFont="1" applyFill="1" applyBorder="1"/>
    <xf numFmtId="43" fontId="3" fillId="5" borderId="10" xfId="1" applyNumberFormat="1" applyFont="1" applyFill="1" applyBorder="1"/>
    <xf numFmtId="1" fontId="0" fillId="6" borderId="29" xfId="0" applyNumberFormat="1" applyFill="1" applyBorder="1"/>
    <xf numFmtId="1" fontId="0" fillId="6" borderId="38" xfId="0" applyNumberFormat="1" applyFill="1" applyBorder="1"/>
    <xf numFmtId="1" fontId="0" fillId="6" borderId="9" xfId="0" applyNumberFormat="1" applyFill="1" applyBorder="1"/>
    <xf numFmtId="1" fontId="0" fillId="6" borderId="10" xfId="0" applyNumberFormat="1" applyFill="1" applyBorder="1"/>
    <xf numFmtId="1" fontId="0" fillId="6" borderId="25" xfId="0" applyNumberFormat="1" applyFill="1" applyBorder="1"/>
    <xf numFmtId="1" fontId="0" fillId="6" borderId="20" xfId="0" applyNumberFormat="1" applyFill="1" applyBorder="1"/>
    <xf numFmtId="1" fontId="0" fillId="6" borderId="22" xfId="0" applyNumberFormat="1" applyFill="1" applyBorder="1"/>
    <xf numFmtId="1" fontId="0" fillId="6" borderId="23" xfId="0" applyNumberFormat="1" applyFill="1" applyBorder="1"/>
    <xf numFmtId="0" fontId="3" fillId="3" borderId="0" xfId="0" applyFont="1" applyFill="1" applyBorder="1"/>
    <xf numFmtId="164" fontId="3" fillId="0" borderId="0" xfId="1" applyNumberFormat="1" applyFont="1" applyFill="1" applyBorder="1"/>
    <xf numFmtId="43" fontId="3" fillId="0" borderId="0" xfId="1" applyNumberFormat="1" applyFont="1" applyFill="1" applyBorder="1"/>
    <xf numFmtId="43" fontId="0" fillId="6" borderId="26" xfId="1" applyNumberFormat="1" applyFont="1" applyFill="1" applyBorder="1"/>
    <xf numFmtId="43" fontId="0" fillId="6" borderId="5" xfId="1" applyNumberFormat="1" applyFont="1" applyFill="1" applyBorder="1"/>
    <xf numFmtId="43" fontId="0" fillId="6" borderId="14" xfId="1" applyNumberFormat="1" applyFont="1" applyFill="1" applyBorder="1"/>
    <xf numFmtId="43" fontId="0" fillId="6" borderId="8" xfId="1" applyNumberFormat="1" applyFont="1" applyFill="1" applyBorder="1"/>
    <xf numFmtId="0" fontId="3" fillId="0" borderId="0" xfId="0" applyFont="1" applyAlignment="1">
      <alignment horizontal="center"/>
    </xf>
    <xf numFmtId="0" fontId="0" fillId="0" borderId="35" xfId="0" applyFill="1" applyBorder="1" applyAlignment="1"/>
    <xf numFmtId="43" fontId="3" fillId="5" borderId="26" xfId="1" applyNumberFormat="1" applyFont="1" applyFill="1" applyBorder="1"/>
    <xf numFmtId="43" fontId="3" fillId="5" borderId="5" xfId="1" applyNumberFormat="1" applyFont="1" applyFill="1" applyBorder="1"/>
    <xf numFmtId="43" fontId="3" fillId="5" borderId="14" xfId="1" applyNumberFormat="1" applyFont="1" applyFill="1" applyBorder="1"/>
    <xf numFmtId="43" fontId="3" fillId="5" borderId="8" xfId="1" applyNumberFormat="1" applyFont="1" applyFill="1" applyBorder="1"/>
    <xf numFmtId="1" fontId="0" fillId="0" borderId="0" xfId="0" applyNumberFormat="1"/>
    <xf numFmtId="164" fontId="0" fillId="0" borderId="0" xfId="1" applyNumberFormat="1" applyFont="1" applyFill="1" applyBorder="1" applyAlignment="1"/>
    <xf numFmtId="0" fontId="0" fillId="0" borderId="0" xfId="1" applyNumberFormat="1" applyFont="1" applyFill="1" applyBorder="1" applyAlignment="1">
      <alignment horizontal="center"/>
    </xf>
    <xf numFmtId="164" fontId="0" fillId="3" borderId="3" xfId="1" applyNumberFormat="1" applyFont="1" applyFill="1" applyBorder="1" applyAlignment="1">
      <alignment horizontal="center"/>
    </xf>
    <xf numFmtId="164" fontId="0" fillId="3" borderId="35" xfId="1" applyNumberFormat="1" applyFont="1" applyFill="1" applyBorder="1" applyAlignment="1">
      <alignment horizontal="center"/>
    </xf>
    <xf numFmtId="0" fontId="0" fillId="4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35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8" borderId="34" xfId="0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0" fillId="7" borderId="15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right"/>
    </xf>
    <xf numFmtId="0" fontId="0" fillId="8" borderId="24" xfId="0" applyFill="1" applyBorder="1"/>
    <xf numFmtId="0" fontId="0" fillId="8" borderId="6" xfId="0" applyFill="1" applyBorder="1"/>
    <xf numFmtId="0" fontId="0" fillId="8" borderId="7" xfId="0" applyFill="1" applyBorder="1"/>
    <xf numFmtId="0" fontId="0" fillId="7" borderId="16" xfId="0" applyFill="1" applyBorder="1" applyAlignment="1">
      <alignment horizontal="center" vertical="center" wrapText="1"/>
    </xf>
    <xf numFmtId="0" fontId="0" fillId="7" borderId="21" xfId="0" applyFill="1" applyBorder="1" applyAlignment="1">
      <alignment horizontal="right"/>
    </xf>
    <xf numFmtId="0" fontId="0" fillId="8" borderId="25" xfId="0" applyFill="1" applyBorder="1"/>
    <xf numFmtId="0" fontId="0" fillId="8" borderId="20" xfId="0" applyFill="1" applyBorder="1"/>
    <xf numFmtId="0" fontId="0" fillId="8" borderId="23" xfId="0" applyFill="1" applyBorder="1"/>
    <xf numFmtId="164" fontId="0" fillId="7" borderId="12" xfId="1" applyNumberFormat="1" applyFont="1" applyFill="1" applyBorder="1" applyAlignment="1">
      <alignment horizontal="right"/>
    </xf>
    <xf numFmtId="164" fontId="0" fillId="8" borderId="26" xfId="1" applyNumberFormat="1" applyFont="1" applyFill="1" applyBorder="1"/>
    <xf numFmtId="164" fontId="0" fillId="8" borderId="5" xfId="1" applyNumberFormat="1" applyFont="1" applyFill="1" applyBorder="1"/>
    <xf numFmtId="164" fontId="0" fillId="8" borderId="8" xfId="1" applyNumberFormat="1" applyFont="1" applyFill="1" applyBorder="1"/>
    <xf numFmtId="164" fontId="0" fillId="8" borderId="27" xfId="1" applyNumberFormat="1" applyFont="1" applyFill="1" applyBorder="1"/>
    <xf numFmtId="164" fontId="0" fillId="8" borderId="12" xfId="1" applyNumberFormat="1" applyFont="1" applyFill="1" applyBorder="1"/>
    <xf numFmtId="0" fontId="0" fillId="7" borderId="17" xfId="0" applyFill="1" applyBorder="1" applyAlignment="1">
      <alignment horizontal="center" vertical="center" wrapText="1"/>
    </xf>
    <xf numFmtId="43" fontId="0" fillId="7" borderId="19" xfId="0" applyNumberFormat="1" applyFill="1" applyBorder="1" applyAlignment="1">
      <alignment horizontal="right"/>
    </xf>
    <xf numFmtId="43" fontId="0" fillId="8" borderId="17" xfId="0" applyNumberFormat="1" applyFill="1" applyBorder="1"/>
    <xf numFmtId="43" fontId="0" fillId="8" borderId="18" xfId="0" applyNumberFormat="1" applyFill="1" applyBorder="1"/>
    <xf numFmtId="43" fontId="0" fillId="8" borderId="28" xfId="0" applyNumberFormat="1" applyFill="1" applyBorder="1"/>
    <xf numFmtId="0" fontId="0" fillId="8" borderId="15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164" fontId="0" fillId="8" borderId="36" xfId="1" applyNumberFormat="1" applyFont="1" applyFill="1" applyBorder="1"/>
    <xf numFmtId="164" fontId="0" fillId="8" borderId="37" xfId="1" applyNumberFormat="1" applyFont="1" applyFill="1" applyBorder="1"/>
    <xf numFmtId="0" fontId="0" fillId="8" borderId="17" xfId="0" applyFill="1" applyBorder="1" applyAlignment="1">
      <alignment horizontal="center" vertical="center"/>
    </xf>
    <xf numFmtId="43" fontId="0" fillId="8" borderId="9" xfId="1" applyNumberFormat="1" applyFont="1" applyFill="1" applyBorder="1"/>
    <xf numFmtId="43" fontId="0" fillId="8" borderId="10" xfId="1" applyNumberFormat="1" applyFont="1" applyFill="1" applyBorder="1"/>
    <xf numFmtId="0" fontId="0" fillId="9" borderId="15" xfId="0" applyFill="1" applyBorder="1" applyAlignment="1">
      <alignment horizontal="center" vertical="center" wrapText="1"/>
    </xf>
    <xf numFmtId="0" fontId="0" fillId="8" borderId="13" xfId="0" applyFill="1" applyBorder="1"/>
    <xf numFmtId="0" fontId="0" fillId="9" borderId="13" xfId="0" applyFill="1" applyBorder="1"/>
    <xf numFmtId="0" fontId="0" fillId="9" borderId="7" xfId="0" applyFill="1" applyBorder="1"/>
    <xf numFmtId="0" fontId="0" fillId="9" borderId="16" xfId="0" applyFill="1" applyBorder="1" applyAlignment="1">
      <alignment horizontal="center" vertical="center" wrapText="1"/>
    </xf>
    <xf numFmtId="0" fontId="0" fillId="8" borderId="22" xfId="0" applyFill="1" applyBorder="1"/>
    <xf numFmtId="0" fontId="0" fillId="9" borderId="22" xfId="0" applyFill="1" applyBorder="1"/>
    <xf numFmtId="0" fontId="0" fillId="9" borderId="23" xfId="0" applyFill="1" applyBorder="1"/>
    <xf numFmtId="0" fontId="0" fillId="8" borderId="26" xfId="0" applyFill="1" applyBorder="1"/>
    <xf numFmtId="0" fontId="0" fillId="8" borderId="5" xfId="0" applyFill="1" applyBorder="1"/>
    <xf numFmtId="0" fontId="0" fillId="8" borderId="14" xfId="0" applyFill="1" applyBorder="1"/>
    <xf numFmtId="0" fontId="0" fillId="8" borderId="8" xfId="0" applyFill="1" applyBorder="1"/>
    <xf numFmtId="164" fontId="0" fillId="9" borderId="14" xfId="1" applyNumberFormat="1" applyFont="1" applyFill="1" applyBorder="1"/>
    <xf numFmtId="164" fontId="0" fillId="9" borderId="8" xfId="1" applyNumberFormat="1" applyFont="1" applyFill="1" applyBorder="1"/>
    <xf numFmtId="164" fontId="0" fillId="8" borderId="26" xfId="0" applyNumberFormat="1" applyFill="1" applyBorder="1"/>
    <xf numFmtId="164" fontId="0" fillId="8" borderId="5" xfId="0" applyNumberFormat="1" applyFill="1" applyBorder="1"/>
    <xf numFmtId="164" fontId="0" fillId="8" borderId="14" xfId="0" applyNumberFormat="1" applyFill="1" applyBorder="1"/>
    <xf numFmtId="164" fontId="0" fillId="8" borderId="8" xfId="0" applyNumberFormat="1" applyFill="1" applyBorder="1"/>
    <xf numFmtId="164" fontId="0" fillId="9" borderId="31" xfId="1" applyNumberFormat="1" applyFont="1" applyFill="1" applyBorder="1"/>
    <xf numFmtId="43" fontId="0" fillId="8" borderId="41" xfId="1" applyNumberFormat="1" applyFont="1" applyFill="1" applyBorder="1"/>
    <xf numFmtId="43" fontId="0" fillId="8" borderId="36" xfId="1" applyNumberFormat="1" applyFont="1" applyFill="1" applyBorder="1"/>
    <xf numFmtId="43" fontId="0" fillId="8" borderId="42" xfId="1" applyNumberFormat="1" applyFont="1" applyFill="1" applyBorder="1"/>
    <xf numFmtId="43" fontId="0" fillId="8" borderId="37" xfId="1" applyNumberFormat="1" applyFont="1" applyFill="1" applyBorder="1"/>
    <xf numFmtId="43" fontId="0" fillId="9" borderId="14" xfId="1" applyNumberFormat="1" applyFont="1" applyFill="1" applyBorder="1"/>
    <xf numFmtId="43" fontId="0" fillId="9" borderId="43" xfId="1" applyNumberFormat="1" applyFont="1" applyFill="1" applyBorder="1"/>
    <xf numFmtId="0" fontId="0" fillId="9" borderId="17" xfId="0" applyFill="1" applyBorder="1" applyAlignment="1">
      <alignment horizontal="center" vertical="center" wrapText="1"/>
    </xf>
    <xf numFmtId="43" fontId="3" fillId="8" borderId="29" xfId="1" applyNumberFormat="1" applyFont="1" applyFill="1" applyBorder="1"/>
    <xf numFmtId="43" fontId="3" fillId="8" borderId="9" xfId="1" applyNumberFormat="1" applyFont="1" applyFill="1" applyBorder="1"/>
    <xf numFmtId="43" fontId="3" fillId="8" borderId="38" xfId="1" applyNumberFormat="1" applyFont="1" applyFill="1" applyBorder="1"/>
    <xf numFmtId="43" fontId="3" fillId="8" borderId="10" xfId="1" applyNumberFormat="1" applyFont="1" applyFill="1" applyBorder="1"/>
    <xf numFmtId="43" fontId="3" fillId="8" borderId="26" xfId="1" applyNumberFormat="1" applyFont="1" applyFill="1" applyBorder="1"/>
    <xf numFmtId="43" fontId="3" fillId="8" borderId="5" xfId="1" applyNumberFormat="1" applyFont="1" applyFill="1" applyBorder="1"/>
    <xf numFmtId="43" fontId="3" fillId="8" borderId="14" xfId="1" applyNumberFormat="1" applyFont="1" applyFill="1" applyBorder="1"/>
    <xf numFmtId="43" fontId="3" fillId="8" borderId="8" xfId="1" applyNumberFormat="1" applyFont="1" applyFill="1" applyBorder="1"/>
    <xf numFmtId="43" fontId="0" fillId="8" borderId="26" xfId="1" applyNumberFormat="1" applyFont="1" applyFill="1" applyBorder="1"/>
    <xf numFmtId="43" fontId="0" fillId="8" borderId="5" xfId="1" applyNumberFormat="1" applyFont="1" applyFill="1" applyBorder="1"/>
    <xf numFmtId="43" fontId="0" fillId="8" borderId="14" xfId="1" applyNumberFormat="1" applyFont="1" applyFill="1" applyBorder="1"/>
    <xf numFmtId="43" fontId="0" fillId="8" borderId="8" xfId="1" applyNumberFormat="1" applyFont="1" applyFill="1" applyBorder="1"/>
    <xf numFmtId="1" fontId="0" fillId="10" borderId="25" xfId="0" applyNumberFormat="1" applyFill="1" applyBorder="1"/>
    <xf numFmtId="1" fontId="0" fillId="10" borderId="29" xfId="0" applyNumberFormat="1" applyFill="1" applyBorder="1"/>
    <xf numFmtId="1" fontId="0" fillId="10" borderId="38" xfId="0" applyNumberFormat="1" applyFill="1" applyBorder="1"/>
    <xf numFmtId="1" fontId="0" fillId="10" borderId="9" xfId="0" applyNumberFormat="1" applyFill="1" applyBorder="1"/>
    <xf numFmtId="1" fontId="0" fillId="10" borderId="10" xfId="0" applyNumberFormat="1" applyFill="1" applyBorder="1"/>
    <xf numFmtId="1" fontId="0" fillId="9" borderId="38" xfId="0" applyNumberFormat="1" applyFill="1" applyBorder="1"/>
    <xf numFmtId="1" fontId="0" fillId="9" borderId="10" xfId="0" applyNumberFormat="1" applyFill="1" applyBorder="1"/>
    <xf numFmtId="0" fontId="0" fillId="0" borderId="0" xfId="0" applyAlignment="1">
      <alignment horizontal="right"/>
    </xf>
    <xf numFmtId="164" fontId="0" fillId="8" borderId="25" xfId="0" applyNumberFormat="1" applyFill="1" applyBorder="1"/>
    <xf numFmtId="164" fontId="0" fillId="8" borderId="20" xfId="0" applyNumberFormat="1" applyFill="1" applyBorder="1"/>
    <xf numFmtId="164" fontId="0" fillId="8" borderId="22" xfId="0" applyNumberFormat="1" applyFill="1" applyBorder="1"/>
    <xf numFmtId="164" fontId="0" fillId="8" borderId="23" xfId="0" applyNumberFormat="1" applyFill="1" applyBorder="1"/>
    <xf numFmtId="1" fontId="0" fillId="8" borderId="29" xfId="0" applyNumberFormat="1" applyFill="1" applyBorder="1"/>
    <xf numFmtId="1" fontId="0" fillId="8" borderId="38" xfId="0" applyNumberFormat="1" applyFill="1" applyBorder="1"/>
    <xf numFmtId="1" fontId="0" fillId="8" borderId="9" xfId="0" applyNumberFormat="1" applyFill="1" applyBorder="1"/>
    <xf numFmtId="1" fontId="0" fillId="8" borderId="1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7"/>
  <sheetViews>
    <sheetView showGridLines="0" topLeftCell="A24" zoomScale="150" zoomScaleNormal="150" workbookViewId="0">
      <selection activeCell="D33" sqref="D33:K33"/>
    </sheetView>
  </sheetViews>
  <sheetFormatPr defaultRowHeight="15" x14ac:dyDescent="0.25"/>
  <cols>
    <col min="1" max="1" width="1.42578125" customWidth="1"/>
    <col min="2" max="2" width="10.28515625" bestFit="1" customWidth="1"/>
    <col min="3" max="3" width="30.5703125" customWidth="1"/>
    <col min="4" max="11" width="12" customWidth="1"/>
    <col min="12" max="12" width="9.140625" customWidth="1"/>
    <col min="14" max="14" width="9.7109375" bestFit="1" customWidth="1"/>
    <col min="15" max="15" width="13.28515625" bestFit="1" customWidth="1"/>
  </cols>
  <sheetData>
    <row r="1" spans="2:14" ht="7.5" customHeight="1" thickBot="1" x14ac:dyDescent="0.3"/>
    <row r="2" spans="2:14" ht="15.75" thickBot="1" x14ac:dyDescent="0.3">
      <c r="B2" s="127" t="s">
        <v>24</v>
      </c>
      <c r="C2" s="128"/>
      <c r="D2" s="47"/>
      <c r="E2" s="47"/>
      <c r="I2" s="129" t="s">
        <v>3</v>
      </c>
      <c r="J2" s="130"/>
    </row>
    <row r="3" spans="2:14" ht="15.75" thickBot="1" x14ac:dyDescent="0.3">
      <c r="B3" s="127" t="s">
        <v>33</v>
      </c>
      <c r="C3" s="128"/>
      <c r="D3" s="47"/>
      <c r="E3" s="47"/>
      <c r="I3" s="7">
        <v>2.5</v>
      </c>
      <c r="J3" s="6" t="s">
        <v>4</v>
      </c>
    </row>
    <row r="4" spans="2:14" ht="15.75" thickBot="1" x14ac:dyDescent="0.3">
      <c r="D4" s="1" t="s">
        <v>17</v>
      </c>
      <c r="E4" s="1" t="s">
        <v>18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</row>
    <row r="5" spans="2:14" ht="15.75" thickBot="1" x14ac:dyDescent="0.3">
      <c r="D5" s="131" t="s">
        <v>21</v>
      </c>
      <c r="E5" s="132"/>
      <c r="F5" s="133"/>
      <c r="G5" s="134" t="s">
        <v>19</v>
      </c>
      <c r="H5" s="135"/>
      <c r="I5" s="136"/>
      <c r="J5" s="1"/>
      <c r="K5" s="1"/>
    </row>
    <row r="6" spans="2:14" x14ac:dyDescent="0.25">
      <c r="B6" s="137" t="s">
        <v>0</v>
      </c>
      <c r="C6" s="10" t="s">
        <v>15</v>
      </c>
      <c r="D6" s="42">
        <v>10</v>
      </c>
      <c r="E6" s="42">
        <v>10</v>
      </c>
      <c r="F6" s="42">
        <v>50</v>
      </c>
      <c r="G6" s="22">
        <v>100</v>
      </c>
      <c r="H6" s="23">
        <v>100</v>
      </c>
      <c r="I6" s="24">
        <v>100</v>
      </c>
      <c r="J6" s="39"/>
      <c r="K6" s="39"/>
      <c r="L6" s="3"/>
    </row>
    <row r="7" spans="2:14" x14ac:dyDescent="0.25">
      <c r="B7" s="138"/>
      <c r="C7" s="11" t="s">
        <v>13</v>
      </c>
      <c r="D7" s="43">
        <v>0</v>
      </c>
      <c r="E7" s="43">
        <v>0</v>
      </c>
      <c r="F7" s="43">
        <v>0</v>
      </c>
      <c r="G7" s="25">
        <v>50</v>
      </c>
      <c r="H7" s="26">
        <v>50</v>
      </c>
      <c r="I7" s="27">
        <v>50</v>
      </c>
      <c r="J7" s="39"/>
      <c r="K7" s="39"/>
      <c r="L7" s="3"/>
    </row>
    <row r="8" spans="2:14" x14ac:dyDescent="0.25">
      <c r="B8" s="138"/>
      <c r="C8" s="12" t="s">
        <v>5</v>
      </c>
      <c r="D8" s="44">
        <v>12000</v>
      </c>
      <c r="E8" s="44">
        <v>12000</v>
      </c>
      <c r="F8" s="44">
        <v>12000</v>
      </c>
      <c r="G8" s="28">
        <v>8000</v>
      </c>
      <c r="H8" s="29">
        <v>8000</v>
      </c>
      <c r="I8" s="30">
        <v>8000</v>
      </c>
      <c r="J8" s="40"/>
      <c r="K8" s="40"/>
      <c r="L8" s="4"/>
    </row>
    <row r="9" spans="2:14" x14ac:dyDescent="0.25">
      <c r="B9" s="138"/>
      <c r="C9" s="12" t="s">
        <v>12</v>
      </c>
      <c r="D9" s="44">
        <f>D8*(D6+D7)*1000*$I$3/1000000</f>
        <v>300</v>
      </c>
      <c r="E9" s="44">
        <f t="shared" ref="E9" si="0">E8*(E6+E7)*1000*$I$3/1000000</f>
        <v>300</v>
      </c>
      <c r="F9" s="44">
        <f>F8*(F6+F7)*1000*$I$3/1000000</f>
        <v>1500</v>
      </c>
      <c r="G9" s="31">
        <f>G8*(G6+G7)*1000*$I$3/1000000</f>
        <v>3000</v>
      </c>
      <c r="H9" s="32">
        <f>H8*(H6+H7)*1000*$I$3/1000000</f>
        <v>3000</v>
      </c>
      <c r="I9" s="30">
        <f>I8*(I6+I7)*1000*$I$3/1000000</f>
        <v>3000</v>
      </c>
      <c r="J9" s="40"/>
      <c r="K9" s="40"/>
      <c r="L9" s="4"/>
    </row>
    <row r="10" spans="2:14" x14ac:dyDescent="0.25">
      <c r="B10" s="138"/>
      <c r="C10" s="12" t="s">
        <v>26</v>
      </c>
      <c r="D10" s="44">
        <f t="shared" ref="D10:I10" si="1">SUM(D9:D9)</f>
        <v>300</v>
      </c>
      <c r="E10" s="44">
        <f t="shared" si="1"/>
        <v>300</v>
      </c>
      <c r="F10" s="44">
        <f t="shared" si="1"/>
        <v>1500</v>
      </c>
      <c r="G10" s="28">
        <f t="shared" si="1"/>
        <v>3000</v>
      </c>
      <c r="H10" s="29">
        <f t="shared" si="1"/>
        <v>3000</v>
      </c>
      <c r="I10" s="30">
        <f t="shared" si="1"/>
        <v>3000</v>
      </c>
      <c r="J10" s="40"/>
      <c r="K10" s="41"/>
    </row>
    <row r="11" spans="2:14" ht="15.75" thickBot="1" x14ac:dyDescent="0.3">
      <c r="B11" s="139"/>
      <c r="C11" s="13" t="s">
        <v>25</v>
      </c>
      <c r="D11" s="62">
        <f t="shared" ref="D11:I11" si="2">D10/(D6+D7)</f>
        <v>30</v>
      </c>
      <c r="E11" s="62">
        <f t="shared" si="2"/>
        <v>30</v>
      </c>
      <c r="F11" s="62">
        <f t="shared" si="2"/>
        <v>30</v>
      </c>
      <c r="G11" s="63">
        <f t="shared" si="2"/>
        <v>20</v>
      </c>
      <c r="H11" s="64">
        <f t="shared" si="2"/>
        <v>20</v>
      </c>
      <c r="I11" s="65">
        <f t="shared" si="2"/>
        <v>20</v>
      </c>
      <c r="J11" s="40"/>
      <c r="K11" s="40"/>
      <c r="L11" s="4"/>
      <c r="M11" s="3"/>
      <c r="N11" s="3"/>
    </row>
    <row r="12" spans="2:14" ht="15.75" thickBot="1" x14ac:dyDescent="0.3">
      <c r="G12" s="134" t="s">
        <v>20</v>
      </c>
      <c r="H12" s="135"/>
      <c r="I12" s="136"/>
      <c r="J12" s="41"/>
      <c r="K12" s="41"/>
    </row>
    <row r="13" spans="2:14" x14ac:dyDescent="0.25">
      <c r="B13" s="140" t="s">
        <v>1</v>
      </c>
      <c r="C13" s="10" t="s">
        <v>16</v>
      </c>
      <c r="D13" s="10"/>
      <c r="E13" s="10"/>
      <c r="F13" s="10"/>
      <c r="G13" s="23">
        <v>10</v>
      </c>
      <c r="H13" s="23">
        <v>10</v>
      </c>
      <c r="I13" s="24">
        <v>50</v>
      </c>
      <c r="J13" s="39"/>
      <c r="K13" s="39"/>
      <c r="L13" s="3"/>
    </row>
    <row r="14" spans="2:14" x14ac:dyDescent="0.25">
      <c r="B14" s="141"/>
      <c r="C14" s="12" t="s">
        <v>5</v>
      </c>
      <c r="D14" s="12"/>
      <c r="E14" s="12"/>
      <c r="F14" s="12"/>
      <c r="G14" s="29">
        <v>12000</v>
      </c>
      <c r="H14" s="29">
        <v>12000</v>
      </c>
      <c r="I14" s="30">
        <v>12000</v>
      </c>
      <c r="J14" s="40"/>
      <c r="K14" s="40"/>
      <c r="L14" s="4"/>
    </row>
    <row r="15" spans="2:14" x14ac:dyDescent="0.25">
      <c r="B15" s="141"/>
      <c r="C15" s="12" t="s">
        <v>12</v>
      </c>
      <c r="D15" s="12"/>
      <c r="E15" s="12"/>
      <c r="F15" s="12"/>
      <c r="G15" s="29">
        <f>G14*G13*1000*$I$3/1000000</f>
        <v>300</v>
      </c>
      <c r="H15" s="29">
        <f>H14*H13*1000*$I$3/1000000</f>
        <v>300</v>
      </c>
      <c r="I15" s="30">
        <f>I14*I13*1000*$I$3/1000000</f>
        <v>1500</v>
      </c>
      <c r="J15" s="40"/>
      <c r="K15" s="40"/>
      <c r="L15" s="4"/>
    </row>
    <row r="16" spans="2:14" x14ac:dyDescent="0.25">
      <c r="B16" s="141"/>
      <c r="C16" s="12" t="s">
        <v>26</v>
      </c>
      <c r="D16" s="52"/>
      <c r="E16" s="52"/>
      <c r="F16" s="52"/>
      <c r="G16" s="45">
        <f>SUM(G15:G15)</f>
        <v>300</v>
      </c>
      <c r="H16" s="45">
        <f>SUM(H15:H15)</f>
        <v>300</v>
      </c>
      <c r="I16" s="46">
        <f>SUM(I15:I15)</f>
        <v>1500</v>
      </c>
      <c r="J16" s="40"/>
      <c r="K16" s="40"/>
      <c r="L16" s="4"/>
    </row>
    <row r="17" spans="2:15" ht="15.75" thickBot="1" x14ac:dyDescent="0.3">
      <c r="B17" s="142"/>
      <c r="C17" s="13" t="s">
        <v>25</v>
      </c>
      <c r="D17" s="14"/>
      <c r="E17" s="14"/>
      <c r="F17" s="14"/>
      <c r="G17" s="66">
        <f>G16/G13</f>
        <v>30</v>
      </c>
      <c r="H17" s="66">
        <f>H16/H13</f>
        <v>30</v>
      </c>
      <c r="I17" s="67">
        <f>I16/I13</f>
        <v>30</v>
      </c>
      <c r="J17" s="40"/>
      <c r="K17" s="40"/>
      <c r="L17" s="4"/>
    </row>
    <row r="18" spans="2:15" ht="15.75" thickBot="1" x14ac:dyDescent="0.3">
      <c r="B18" s="8"/>
      <c r="C18" s="9"/>
      <c r="D18" s="143" t="s">
        <v>23</v>
      </c>
      <c r="E18" s="143"/>
      <c r="F18" s="143"/>
      <c r="G18" s="143"/>
      <c r="H18" s="143"/>
      <c r="I18" s="144"/>
      <c r="J18" s="120" t="s">
        <v>22</v>
      </c>
      <c r="K18" s="121"/>
      <c r="L18" s="4"/>
    </row>
    <row r="19" spans="2:15" ht="15" customHeight="1" x14ac:dyDescent="0.25">
      <c r="B19" s="122" t="s">
        <v>2</v>
      </c>
      <c r="C19" s="10" t="s">
        <v>14</v>
      </c>
      <c r="D19" s="22">
        <f t="shared" ref="D19:I19" si="3">D6+D13</f>
        <v>10</v>
      </c>
      <c r="E19" s="54">
        <f t="shared" si="3"/>
        <v>10</v>
      </c>
      <c r="F19" s="54">
        <f t="shared" si="3"/>
        <v>50</v>
      </c>
      <c r="G19" s="22">
        <f t="shared" si="3"/>
        <v>110</v>
      </c>
      <c r="H19" s="23">
        <f t="shared" si="3"/>
        <v>110</v>
      </c>
      <c r="I19" s="24">
        <f t="shared" si="3"/>
        <v>150</v>
      </c>
      <c r="J19" s="15">
        <v>200</v>
      </c>
      <c r="K19" s="16">
        <v>200</v>
      </c>
      <c r="L19" s="3"/>
    </row>
    <row r="20" spans="2:15" ht="15" customHeight="1" x14ac:dyDescent="0.25">
      <c r="B20" s="123"/>
      <c r="C20" s="11" t="s">
        <v>13</v>
      </c>
      <c r="D20" s="25">
        <f t="shared" ref="D20:I20" si="4">D7</f>
        <v>0</v>
      </c>
      <c r="E20" s="55">
        <f t="shared" si="4"/>
        <v>0</v>
      </c>
      <c r="F20" s="55">
        <f t="shared" si="4"/>
        <v>0</v>
      </c>
      <c r="G20" s="25">
        <f t="shared" si="4"/>
        <v>50</v>
      </c>
      <c r="H20" s="26">
        <f t="shared" si="4"/>
        <v>50</v>
      </c>
      <c r="I20" s="27">
        <f t="shared" si="4"/>
        <v>50</v>
      </c>
      <c r="J20" s="17">
        <v>100</v>
      </c>
      <c r="K20" s="18">
        <v>100</v>
      </c>
      <c r="L20" s="3"/>
    </row>
    <row r="21" spans="2:15" ht="15" customHeight="1" x14ac:dyDescent="0.25">
      <c r="B21" s="123"/>
      <c r="C21" s="11" t="s">
        <v>54</v>
      </c>
      <c r="D21" s="25">
        <f t="shared" ref="D21:K21" si="5">D19+D20</f>
        <v>10</v>
      </c>
      <c r="E21" s="55">
        <f t="shared" si="5"/>
        <v>10</v>
      </c>
      <c r="F21" s="55">
        <f t="shared" si="5"/>
        <v>50</v>
      </c>
      <c r="G21" s="25">
        <f t="shared" si="5"/>
        <v>160</v>
      </c>
      <c r="H21" s="26">
        <f t="shared" si="5"/>
        <v>160</v>
      </c>
      <c r="I21" s="27">
        <f t="shared" si="5"/>
        <v>200</v>
      </c>
      <c r="J21" s="17">
        <f t="shared" si="5"/>
        <v>300</v>
      </c>
      <c r="K21" s="18">
        <f t="shared" si="5"/>
        <v>300</v>
      </c>
      <c r="L21" s="3"/>
    </row>
    <row r="22" spans="2:15" x14ac:dyDescent="0.25">
      <c r="B22" s="123"/>
      <c r="C22" s="12" t="s">
        <v>5</v>
      </c>
      <c r="D22" s="33"/>
      <c r="E22" s="34"/>
      <c r="F22" s="56"/>
      <c r="G22" s="33"/>
      <c r="H22" s="34"/>
      <c r="I22" s="35"/>
      <c r="J22" s="19">
        <v>7000</v>
      </c>
      <c r="K22" s="20">
        <v>7000</v>
      </c>
      <c r="L22" s="4"/>
    </row>
    <row r="23" spans="2:15" x14ac:dyDescent="0.25">
      <c r="B23" s="123"/>
      <c r="C23" s="12" t="s">
        <v>26</v>
      </c>
      <c r="D23" s="36">
        <f t="shared" ref="D23:I23" si="6">D9+D15</f>
        <v>300</v>
      </c>
      <c r="E23" s="37">
        <f t="shared" si="6"/>
        <v>300</v>
      </c>
      <c r="F23" s="53">
        <f t="shared" si="6"/>
        <v>1500</v>
      </c>
      <c r="G23" s="36">
        <f t="shared" si="6"/>
        <v>3300</v>
      </c>
      <c r="H23" s="37">
        <f t="shared" si="6"/>
        <v>3300</v>
      </c>
      <c r="I23" s="38">
        <f t="shared" si="6"/>
        <v>4500</v>
      </c>
      <c r="J23" s="19">
        <f>J22*(J19+J20)*1000*$I$3/1000000</f>
        <v>5250</v>
      </c>
      <c r="K23" s="21">
        <f>K22*(K19+K20)*1000*$I$3/1000000</f>
        <v>5250</v>
      </c>
      <c r="L23" s="5"/>
    </row>
    <row r="24" spans="2:15" x14ac:dyDescent="0.25">
      <c r="B24" s="123"/>
      <c r="C24" s="80" t="s">
        <v>25</v>
      </c>
      <c r="D24" s="86">
        <f t="shared" ref="D24:K24" si="7">D23/D21</f>
        <v>30</v>
      </c>
      <c r="E24" s="87">
        <f t="shared" si="7"/>
        <v>30</v>
      </c>
      <c r="F24" s="88">
        <f t="shared" si="7"/>
        <v>30</v>
      </c>
      <c r="G24" s="86">
        <f t="shared" si="7"/>
        <v>20.625</v>
      </c>
      <c r="H24" s="87">
        <f t="shared" si="7"/>
        <v>20.625</v>
      </c>
      <c r="I24" s="89">
        <f t="shared" si="7"/>
        <v>22.5</v>
      </c>
      <c r="J24" s="60">
        <f t="shared" si="7"/>
        <v>17.5</v>
      </c>
      <c r="K24" s="61">
        <f t="shared" si="7"/>
        <v>17.5</v>
      </c>
      <c r="L24" s="3"/>
    </row>
    <row r="25" spans="2:15" ht="15.75" thickBot="1" x14ac:dyDescent="0.3">
      <c r="B25" s="124"/>
      <c r="C25" s="90" t="s">
        <v>50</v>
      </c>
      <c r="D25" s="81">
        <f t="shared" ref="D25:I25" si="8">D24</f>
        <v>30</v>
      </c>
      <c r="E25" s="82">
        <f t="shared" si="8"/>
        <v>30</v>
      </c>
      <c r="F25" s="83">
        <f t="shared" si="8"/>
        <v>30</v>
      </c>
      <c r="G25" s="81">
        <f t="shared" si="8"/>
        <v>20.625</v>
      </c>
      <c r="H25" s="82">
        <f t="shared" si="8"/>
        <v>20.625</v>
      </c>
      <c r="I25" s="84">
        <f t="shared" si="8"/>
        <v>22.5</v>
      </c>
      <c r="J25" s="60"/>
      <c r="K25" s="61"/>
      <c r="L25" s="3"/>
      <c r="O25" s="2"/>
    </row>
    <row r="26" spans="2:15" x14ac:dyDescent="0.25">
      <c r="B26" s="51"/>
      <c r="C26" s="39"/>
      <c r="D26" s="48"/>
      <c r="E26" s="48"/>
      <c r="F26" s="48"/>
      <c r="G26" s="49"/>
      <c r="H26" s="49"/>
      <c r="I26" s="49"/>
      <c r="J26" s="50"/>
      <c r="K26" s="50"/>
      <c r="L26" s="3"/>
      <c r="O26" s="2"/>
    </row>
    <row r="27" spans="2:15" x14ac:dyDescent="0.25">
      <c r="B27" s="51"/>
      <c r="C27" s="39" t="s">
        <v>53</v>
      </c>
      <c r="D27" s="48">
        <v>500</v>
      </c>
      <c r="E27" s="48"/>
      <c r="F27" s="48"/>
      <c r="G27" s="48"/>
      <c r="H27" s="48"/>
      <c r="I27" s="48"/>
      <c r="J27" s="50"/>
      <c r="K27" s="50"/>
      <c r="L27" s="3"/>
      <c r="O27" s="2"/>
    </row>
    <row r="28" spans="2:15" x14ac:dyDescent="0.25">
      <c r="B28" s="51"/>
      <c r="C28" s="39" t="s">
        <v>57</v>
      </c>
      <c r="D28" s="48">
        <v>500</v>
      </c>
      <c r="E28" s="48"/>
      <c r="F28" s="48"/>
      <c r="G28" s="48"/>
      <c r="H28" s="48"/>
      <c r="I28" s="48"/>
      <c r="J28" s="50"/>
      <c r="K28" s="50"/>
      <c r="L28" s="3"/>
      <c r="O28" s="2"/>
    </row>
    <row r="29" spans="2:15" x14ac:dyDescent="0.25">
      <c r="B29" s="51"/>
      <c r="C29" s="39" t="s">
        <v>34</v>
      </c>
      <c r="D29" s="48">
        <f>D27+D28+SUM(D23:I23)</f>
        <v>14200</v>
      </c>
      <c r="E29" s="48"/>
      <c r="F29" s="48"/>
      <c r="G29" s="48"/>
      <c r="H29" s="48"/>
      <c r="I29" s="48"/>
      <c r="J29" s="50"/>
      <c r="K29" s="50"/>
      <c r="L29" s="3"/>
      <c r="O29" s="2"/>
    </row>
    <row r="30" spans="2:15" x14ac:dyDescent="0.25">
      <c r="B30" s="51"/>
      <c r="C30" s="39" t="s">
        <v>51</v>
      </c>
      <c r="D30" s="48">
        <f>SUM(J23:K23)</f>
        <v>10500</v>
      </c>
      <c r="E30" s="48"/>
      <c r="F30" s="48"/>
      <c r="G30" s="48"/>
      <c r="H30" s="48"/>
      <c r="I30" s="48"/>
      <c r="J30" s="50"/>
      <c r="K30" s="50"/>
      <c r="L30" s="3"/>
      <c r="O30" s="2"/>
    </row>
    <row r="31" spans="2:15" x14ac:dyDescent="0.25">
      <c r="B31" s="51"/>
      <c r="C31" s="39" t="s">
        <v>52</v>
      </c>
      <c r="D31" s="48">
        <f>SUM(D29:D30)</f>
        <v>24700</v>
      </c>
      <c r="E31" s="48"/>
      <c r="F31" s="48"/>
      <c r="G31" s="48"/>
      <c r="H31" s="48"/>
      <c r="I31" s="48"/>
      <c r="J31" s="50"/>
      <c r="K31" s="50"/>
      <c r="L31" s="3"/>
      <c r="O31" s="2"/>
    </row>
    <row r="32" spans="2:15" x14ac:dyDescent="0.25">
      <c r="D32" s="48"/>
      <c r="E32" s="48"/>
      <c r="F32" s="48"/>
      <c r="G32" s="48"/>
      <c r="H32" s="48"/>
      <c r="I32" s="48"/>
      <c r="J32" s="50"/>
      <c r="K32" s="50"/>
      <c r="L32" s="3"/>
      <c r="O32" s="2"/>
    </row>
    <row r="33" spans="2:15" ht="21.75" thickBot="1" x14ac:dyDescent="0.3">
      <c r="B33" s="125" t="s">
        <v>27</v>
      </c>
      <c r="C33" s="125"/>
      <c r="D33" s="126" t="s">
        <v>49</v>
      </c>
      <c r="E33" s="126"/>
      <c r="F33" s="126"/>
      <c r="G33" s="126"/>
      <c r="H33" s="126"/>
      <c r="I33" s="126"/>
      <c r="J33" s="126"/>
      <c r="K33" s="126"/>
      <c r="L33" s="3"/>
      <c r="O33" s="2"/>
    </row>
    <row r="34" spans="2:15" ht="15" customHeight="1" x14ac:dyDescent="0.25">
      <c r="B34" s="122" t="s">
        <v>28</v>
      </c>
      <c r="C34" s="10" t="s">
        <v>29</v>
      </c>
      <c r="D34" s="22">
        <f t="shared" ref="D34:K34" si="9">D19+D20</f>
        <v>10</v>
      </c>
      <c r="E34" s="54">
        <f t="shared" si="9"/>
        <v>10</v>
      </c>
      <c r="F34" s="54">
        <f t="shared" si="9"/>
        <v>50</v>
      </c>
      <c r="G34" s="22">
        <f t="shared" si="9"/>
        <v>160</v>
      </c>
      <c r="H34" s="23">
        <f t="shared" si="9"/>
        <v>160</v>
      </c>
      <c r="I34" s="24">
        <f t="shared" si="9"/>
        <v>200</v>
      </c>
      <c r="J34" s="15">
        <f t="shared" si="9"/>
        <v>300</v>
      </c>
      <c r="K34" s="16">
        <f t="shared" si="9"/>
        <v>300</v>
      </c>
      <c r="L34" s="3"/>
    </row>
    <row r="35" spans="2:15" ht="15" customHeight="1" x14ac:dyDescent="0.25">
      <c r="B35" s="123"/>
      <c r="C35" s="12" t="s">
        <v>30</v>
      </c>
      <c r="D35" s="107">
        <f t="shared" ref="D35:I35" si="10">D25</f>
        <v>30</v>
      </c>
      <c r="E35" s="108">
        <f t="shared" si="10"/>
        <v>30</v>
      </c>
      <c r="F35" s="109">
        <f t="shared" si="10"/>
        <v>30</v>
      </c>
      <c r="G35" s="107">
        <f t="shared" si="10"/>
        <v>20.625</v>
      </c>
      <c r="H35" s="108">
        <f t="shared" si="10"/>
        <v>20.625</v>
      </c>
      <c r="I35" s="110">
        <f t="shared" si="10"/>
        <v>22.5</v>
      </c>
      <c r="J35" s="60">
        <v>17.5</v>
      </c>
      <c r="K35" s="61">
        <v>17.5</v>
      </c>
      <c r="L35" s="3"/>
    </row>
    <row r="36" spans="2:15" x14ac:dyDescent="0.25">
      <c r="B36" s="123"/>
      <c r="C36" s="11" t="s">
        <v>31</v>
      </c>
      <c r="D36" s="25">
        <v>10</v>
      </c>
      <c r="E36" s="55">
        <v>10</v>
      </c>
      <c r="F36" s="55">
        <v>50</v>
      </c>
      <c r="G36" s="25">
        <v>160</v>
      </c>
      <c r="H36" s="26">
        <v>160</v>
      </c>
      <c r="I36" s="27">
        <v>200</v>
      </c>
      <c r="J36" s="17">
        <v>300</v>
      </c>
      <c r="K36" s="18">
        <v>300</v>
      </c>
      <c r="L36" s="4"/>
    </row>
    <row r="37" spans="2:15" x14ac:dyDescent="0.25">
      <c r="B37" s="123"/>
      <c r="C37" s="11" t="s">
        <v>32</v>
      </c>
      <c r="D37" s="57">
        <v>17.5</v>
      </c>
      <c r="E37" s="58">
        <v>17.5</v>
      </c>
      <c r="F37" s="59">
        <v>17.5</v>
      </c>
      <c r="G37" s="57">
        <v>17.5</v>
      </c>
      <c r="H37" s="58">
        <v>17.5</v>
      </c>
      <c r="I37" s="72">
        <v>17.5</v>
      </c>
      <c r="J37" s="60">
        <v>17.5</v>
      </c>
      <c r="K37" s="61">
        <v>17.5</v>
      </c>
      <c r="L37" s="5"/>
    </row>
    <row r="38" spans="2:15" x14ac:dyDescent="0.25">
      <c r="B38" s="123"/>
      <c r="C38" s="12" t="s">
        <v>41</v>
      </c>
      <c r="D38" s="68">
        <f t="shared" ref="D38:K38" si="11">D36*D37</f>
        <v>175</v>
      </c>
      <c r="E38" s="69">
        <f t="shared" si="11"/>
        <v>175</v>
      </c>
      <c r="F38" s="70">
        <f t="shared" si="11"/>
        <v>875</v>
      </c>
      <c r="G38" s="68">
        <f t="shared" si="11"/>
        <v>2800</v>
      </c>
      <c r="H38" s="69">
        <f t="shared" si="11"/>
        <v>2800</v>
      </c>
      <c r="I38" s="71">
        <f t="shared" si="11"/>
        <v>3500</v>
      </c>
      <c r="J38" s="19">
        <f>J36*J37</f>
        <v>5250</v>
      </c>
      <c r="K38" s="21">
        <f t="shared" si="11"/>
        <v>5250</v>
      </c>
      <c r="L38" s="5"/>
    </row>
    <row r="39" spans="2:15" ht="15.75" thickBot="1" x14ac:dyDescent="0.3">
      <c r="B39" s="124"/>
      <c r="C39" s="14" t="s">
        <v>47</v>
      </c>
      <c r="D39" s="73">
        <f t="shared" ref="D39:I39" si="12">(D35*D34)-(D36*D37)</f>
        <v>125</v>
      </c>
      <c r="E39" s="74">
        <f t="shared" si="12"/>
        <v>125</v>
      </c>
      <c r="F39" s="74">
        <f t="shared" si="12"/>
        <v>625</v>
      </c>
      <c r="G39" s="73">
        <f t="shared" si="12"/>
        <v>500</v>
      </c>
      <c r="H39" s="75">
        <f t="shared" si="12"/>
        <v>500</v>
      </c>
      <c r="I39" s="76">
        <f t="shared" si="12"/>
        <v>1000</v>
      </c>
      <c r="J39" s="77">
        <f>(J34*J35)-(J36*J37)</f>
        <v>0</v>
      </c>
      <c r="K39" s="78">
        <f t="shared" ref="K39" si="13">(K34*K35)-(K36*K37)</f>
        <v>0</v>
      </c>
      <c r="L39" s="3"/>
    </row>
    <row r="40" spans="2:15" x14ac:dyDescent="0.25">
      <c r="B40" s="51"/>
      <c r="C40" s="39"/>
      <c r="D40" s="48"/>
      <c r="E40" s="48"/>
      <c r="F40" s="48"/>
      <c r="G40" s="48"/>
      <c r="H40" s="48"/>
      <c r="I40" s="48"/>
      <c r="J40" s="50"/>
      <c r="K40" s="50"/>
      <c r="L40" s="3"/>
      <c r="O40" s="2"/>
    </row>
    <row r="41" spans="2:15" x14ac:dyDescent="0.25">
      <c r="C41" s="85" t="s">
        <v>41</v>
      </c>
      <c r="D41" s="79">
        <f>SUM(D38:K38)</f>
        <v>20825</v>
      </c>
    </row>
    <row r="42" spans="2:15" x14ac:dyDescent="0.25">
      <c r="C42" s="85" t="s">
        <v>42</v>
      </c>
      <c r="D42" s="79">
        <f>MAX(0,D27+D28+SUM(D39:K39))</f>
        <v>3875</v>
      </c>
    </row>
    <row r="43" spans="2:15" x14ac:dyDescent="0.25">
      <c r="C43" s="85" t="s">
        <v>55</v>
      </c>
      <c r="D43" s="79">
        <f>SUM(D41:D42)</f>
        <v>24700</v>
      </c>
    </row>
    <row r="44" spans="2:15" ht="15.75" thickBot="1" x14ac:dyDescent="0.3">
      <c r="G44" s="3"/>
    </row>
    <row r="45" spans="2:15" ht="15" customHeight="1" x14ac:dyDescent="0.25">
      <c r="B45" s="122" t="s">
        <v>35</v>
      </c>
      <c r="C45" s="10" t="s">
        <v>36</v>
      </c>
      <c r="D45" s="22">
        <v>10</v>
      </c>
      <c r="E45" s="54">
        <v>10</v>
      </c>
      <c r="F45" s="54">
        <v>50</v>
      </c>
      <c r="G45" s="22">
        <v>160</v>
      </c>
      <c r="H45" s="23">
        <v>160</v>
      </c>
      <c r="I45" s="24">
        <v>200</v>
      </c>
      <c r="J45" s="15">
        <v>300</v>
      </c>
      <c r="K45" s="16">
        <v>300</v>
      </c>
      <c r="L45" s="3"/>
    </row>
    <row r="46" spans="2:15" ht="15" customHeight="1" x14ac:dyDescent="0.25">
      <c r="B46" s="123"/>
      <c r="C46" s="12" t="s">
        <v>37</v>
      </c>
      <c r="D46" s="107">
        <f t="shared" ref="D46:I46" si="14">D25</f>
        <v>30</v>
      </c>
      <c r="E46" s="108">
        <f t="shared" si="14"/>
        <v>30</v>
      </c>
      <c r="F46" s="109">
        <f t="shared" si="14"/>
        <v>30</v>
      </c>
      <c r="G46" s="107">
        <f t="shared" si="14"/>
        <v>20.625</v>
      </c>
      <c r="H46" s="108">
        <f t="shared" si="14"/>
        <v>20.625</v>
      </c>
      <c r="I46" s="110">
        <f t="shared" si="14"/>
        <v>22.5</v>
      </c>
      <c r="J46" s="60">
        <v>17.5</v>
      </c>
      <c r="K46" s="61">
        <v>17.5</v>
      </c>
      <c r="L46" s="3"/>
    </row>
    <row r="47" spans="2:15" x14ac:dyDescent="0.25">
      <c r="B47" s="123"/>
      <c r="C47" s="11" t="s">
        <v>40</v>
      </c>
      <c r="D47" s="25">
        <v>10</v>
      </c>
      <c r="E47" s="55">
        <v>10</v>
      </c>
      <c r="F47" s="55">
        <v>50</v>
      </c>
      <c r="G47" s="25">
        <v>160</v>
      </c>
      <c r="H47" s="26">
        <v>160</v>
      </c>
      <c r="I47" s="27">
        <v>200</v>
      </c>
      <c r="J47" s="17">
        <v>300</v>
      </c>
      <c r="K47" s="18">
        <v>300</v>
      </c>
      <c r="L47" s="4"/>
    </row>
    <row r="48" spans="2:15" x14ac:dyDescent="0.25">
      <c r="B48" s="123"/>
      <c r="C48" s="11" t="s">
        <v>38</v>
      </c>
      <c r="D48" s="57">
        <v>17.5</v>
      </c>
      <c r="E48" s="58">
        <v>17.5</v>
      </c>
      <c r="F48" s="59">
        <v>17.5</v>
      </c>
      <c r="G48" s="57">
        <v>17.5</v>
      </c>
      <c r="H48" s="58">
        <v>17.5</v>
      </c>
      <c r="I48" s="72">
        <v>17.5</v>
      </c>
      <c r="J48" s="60">
        <v>17.5</v>
      </c>
      <c r="K48" s="61">
        <v>17.5</v>
      </c>
      <c r="L48" s="5"/>
    </row>
    <row r="49" spans="2:12" x14ac:dyDescent="0.25">
      <c r="B49" s="123"/>
      <c r="C49" s="12" t="s">
        <v>39</v>
      </c>
      <c r="D49" s="68">
        <f t="shared" ref="D49:K49" si="15">D48*(D47-D36)</f>
        <v>0</v>
      </c>
      <c r="E49" s="69">
        <f t="shared" si="15"/>
        <v>0</v>
      </c>
      <c r="F49" s="70">
        <f t="shared" si="15"/>
        <v>0</v>
      </c>
      <c r="G49" s="68">
        <f t="shared" si="15"/>
        <v>0</v>
      </c>
      <c r="H49" s="69">
        <f t="shared" si="15"/>
        <v>0</v>
      </c>
      <c r="I49" s="71">
        <f t="shared" si="15"/>
        <v>0</v>
      </c>
      <c r="J49" s="19">
        <f t="shared" si="15"/>
        <v>0</v>
      </c>
      <c r="K49" s="21">
        <f t="shared" si="15"/>
        <v>0</v>
      </c>
      <c r="L49" s="5"/>
    </row>
    <row r="50" spans="2:12" ht="15.75" thickBot="1" x14ac:dyDescent="0.3">
      <c r="B50" s="124"/>
      <c r="C50" s="14" t="s">
        <v>46</v>
      </c>
      <c r="D50" s="73">
        <f>(D46*D47)</f>
        <v>300</v>
      </c>
      <c r="E50" s="74">
        <f>(E46*E47)</f>
        <v>300</v>
      </c>
      <c r="F50" s="74">
        <f t="shared" ref="F50:K50" si="16">(F46*F47)</f>
        <v>1500</v>
      </c>
      <c r="G50" s="73">
        <f t="shared" si="16"/>
        <v>3300</v>
      </c>
      <c r="H50" s="75">
        <f t="shared" si="16"/>
        <v>3300</v>
      </c>
      <c r="I50" s="76">
        <f t="shared" si="16"/>
        <v>4500</v>
      </c>
      <c r="J50" s="77">
        <f t="shared" si="16"/>
        <v>5250</v>
      </c>
      <c r="K50" s="78">
        <f t="shared" si="16"/>
        <v>5250</v>
      </c>
      <c r="L50" s="3"/>
    </row>
    <row r="52" spans="2:12" x14ac:dyDescent="0.25">
      <c r="C52" s="39" t="s">
        <v>44</v>
      </c>
      <c r="D52" s="79">
        <f>SUM(D49:K49)</f>
        <v>0</v>
      </c>
    </row>
    <row r="53" spans="2:12" x14ac:dyDescent="0.25">
      <c r="C53" s="39" t="s">
        <v>45</v>
      </c>
      <c r="D53" s="79">
        <f>MAX(0,D27+D28+SUM(D50:I50)-D52-D41-D42)</f>
        <v>0</v>
      </c>
    </row>
    <row r="54" spans="2:12" x14ac:dyDescent="0.25">
      <c r="C54" s="39" t="s">
        <v>56</v>
      </c>
      <c r="D54" s="79">
        <f>SUM(D52:D53)</f>
        <v>0</v>
      </c>
    </row>
    <row r="55" spans="2:12" x14ac:dyDescent="0.25">
      <c r="C55" s="39"/>
    </row>
    <row r="56" spans="2:12" x14ac:dyDescent="0.25">
      <c r="B56" t="s">
        <v>43</v>
      </c>
    </row>
    <row r="57" spans="2:12" x14ac:dyDescent="0.25">
      <c r="B57" t="s">
        <v>48</v>
      </c>
    </row>
  </sheetData>
  <mergeCells count="15">
    <mergeCell ref="B34:B39"/>
    <mergeCell ref="B45:B50"/>
    <mergeCell ref="G12:I12"/>
    <mergeCell ref="B13:B17"/>
    <mergeCell ref="D18:I18"/>
    <mergeCell ref="J18:K18"/>
    <mergeCell ref="B19:B25"/>
    <mergeCell ref="B33:C33"/>
    <mergeCell ref="D33:K33"/>
    <mergeCell ref="B2:C2"/>
    <mergeCell ref="I2:J2"/>
    <mergeCell ref="B3:C3"/>
    <mergeCell ref="D5:F5"/>
    <mergeCell ref="G5:I5"/>
    <mergeCell ref="B6:B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8"/>
  <sheetViews>
    <sheetView showGridLines="0" zoomScale="150" zoomScaleNormal="150" workbookViewId="0">
      <selection activeCell="D43" sqref="D43"/>
    </sheetView>
  </sheetViews>
  <sheetFormatPr defaultRowHeight="15" x14ac:dyDescent="0.25"/>
  <cols>
    <col min="1" max="1" width="1.42578125" customWidth="1"/>
    <col min="2" max="2" width="10.28515625" bestFit="1" customWidth="1"/>
    <col min="3" max="3" width="30.5703125" customWidth="1"/>
    <col min="4" max="11" width="12" customWidth="1"/>
    <col min="12" max="12" width="9.140625" customWidth="1"/>
    <col min="14" max="14" width="9.7109375" bestFit="1" customWidth="1"/>
    <col min="15" max="15" width="13.28515625" bestFit="1" customWidth="1"/>
  </cols>
  <sheetData>
    <row r="1" spans="2:14" ht="7.5" customHeight="1" thickBot="1" x14ac:dyDescent="0.3"/>
    <row r="2" spans="2:14" ht="15.75" thickBot="1" x14ac:dyDescent="0.3">
      <c r="B2" s="127" t="s">
        <v>24</v>
      </c>
      <c r="C2" s="128"/>
      <c r="D2" s="47"/>
      <c r="E2" s="47"/>
      <c r="I2" s="129" t="s">
        <v>3</v>
      </c>
      <c r="J2" s="130"/>
    </row>
    <row r="3" spans="2:14" ht="15.75" thickBot="1" x14ac:dyDescent="0.3">
      <c r="B3" s="127" t="s">
        <v>33</v>
      </c>
      <c r="C3" s="128"/>
      <c r="D3" s="47"/>
      <c r="E3" s="47"/>
      <c r="I3" s="7">
        <v>2.5</v>
      </c>
      <c r="J3" s="6" t="s">
        <v>4</v>
      </c>
    </row>
    <row r="4" spans="2:14" ht="15.75" thickBot="1" x14ac:dyDescent="0.3">
      <c r="D4" s="1" t="s">
        <v>17</v>
      </c>
      <c r="E4" s="1" t="s">
        <v>18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</row>
    <row r="5" spans="2:14" ht="15.75" thickBot="1" x14ac:dyDescent="0.3">
      <c r="D5" s="131" t="s">
        <v>21</v>
      </c>
      <c r="E5" s="132"/>
      <c r="F5" s="133"/>
      <c r="G5" s="134" t="s">
        <v>19</v>
      </c>
      <c r="H5" s="135"/>
      <c r="I5" s="136"/>
      <c r="J5" s="1"/>
      <c r="K5" s="1"/>
    </row>
    <row r="6" spans="2:14" x14ac:dyDescent="0.25">
      <c r="B6" s="137" t="s">
        <v>0</v>
      </c>
      <c r="C6" s="10" t="s">
        <v>15</v>
      </c>
      <c r="D6" s="42">
        <v>10</v>
      </c>
      <c r="E6" s="42">
        <v>10</v>
      </c>
      <c r="F6" s="42">
        <v>50</v>
      </c>
      <c r="G6" s="22">
        <v>100</v>
      </c>
      <c r="H6" s="23">
        <v>100</v>
      </c>
      <c r="I6" s="24">
        <v>100</v>
      </c>
      <c r="J6" s="39"/>
      <c r="K6" s="39"/>
      <c r="L6" s="3"/>
    </row>
    <row r="7" spans="2:14" x14ac:dyDescent="0.25">
      <c r="B7" s="138"/>
      <c r="C7" s="11" t="s">
        <v>13</v>
      </c>
      <c r="D7" s="43">
        <v>0</v>
      </c>
      <c r="E7" s="43">
        <v>0</v>
      </c>
      <c r="F7" s="43">
        <v>0</v>
      </c>
      <c r="G7" s="25">
        <v>50</v>
      </c>
      <c r="H7" s="26">
        <v>50</v>
      </c>
      <c r="I7" s="27">
        <v>50</v>
      </c>
      <c r="J7" s="39"/>
      <c r="K7" s="39"/>
      <c r="L7" s="3"/>
    </row>
    <row r="8" spans="2:14" x14ac:dyDescent="0.25">
      <c r="B8" s="138"/>
      <c r="C8" s="12" t="s">
        <v>5</v>
      </c>
      <c r="D8" s="44">
        <v>12000</v>
      </c>
      <c r="E8" s="44">
        <v>12000</v>
      </c>
      <c r="F8" s="44">
        <v>12000</v>
      </c>
      <c r="G8" s="28">
        <v>8000</v>
      </c>
      <c r="H8" s="29">
        <v>8000</v>
      </c>
      <c r="I8" s="30">
        <v>8000</v>
      </c>
      <c r="J8" s="40"/>
      <c r="K8" s="40"/>
      <c r="L8" s="4"/>
    </row>
    <row r="9" spans="2:14" x14ac:dyDescent="0.25">
      <c r="B9" s="138"/>
      <c r="C9" s="12" t="s">
        <v>12</v>
      </c>
      <c r="D9" s="44">
        <f>D8*(D6+D7)*1000*$I$3/1000000</f>
        <v>300</v>
      </c>
      <c r="E9" s="44">
        <f t="shared" ref="E9" si="0">E8*(E6+E7)*1000*$I$3/1000000</f>
        <v>300</v>
      </c>
      <c r="F9" s="44">
        <f>F8*(F6+F7)*1000*$I$3/1000000</f>
        <v>1500</v>
      </c>
      <c r="G9" s="31">
        <f>G8*(G6+G7)*1000*$I$3/1000000</f>
        <v>3000</v>
      </c>
      <c r="H9" s="32">
        <f>H8*(H6+H7)*1000*$I$3/1000000</f>
        <v>3000</v>
      </c>
      <c r="I9" s="30">
        <f>I8*(I6+I7)*1000*$I$3/1000000</f>
        <v>3000</v>
      </c>
      <c r="J9" s="40"/>
      <c r="K9" s="40"/>
      <c r="L9" s="4"/>
    </row>
    <row r="10" spans="2:14" x14ac:dyDescent="0.25">
      <c r="B10" s="138"/>
      <c r="C10" s="12" t="s">
        <v>26</v>
      </c>
      <c r="D10" s="44">
        <f t="shared" ref="D10:I10" si="1">SUM(D9:D9)</f>
        <v>300</v>
      </c>
      <c r="E10" s="44">
        <f t="shared" si="1"/>
        <v>300</v>
      </c>
      <c r="F10" s="44">
        <f t="shared" si="1"/>
        <v>1500</v>
      </c>
      <c r="G10" s="28">
        <f t="shared" si="1"/>
        <v>3000</v>
      </c>
      <c r="H10" s="29">
        <f t="shared" si="1"/>
        <v>3000</v>
      </c>
      <c r="I10" s="30">
        <f t="shared" si="1"/>
        <v>3000</v>
      </c>
      <c r="J10" s="40"/>
      <c r="K10" s="41"/>
    </row>
    <row r="11" spans="2:14" ht="15.75" thickBot="1" x14ac:dyDescent="0.3">
      <c r="B11" s="139"/>
      <c r="C11" s="13" t="s">
        <v>25</v>
      </c>
      <c r="D11" s="62">
        <f t="shared" ref="D11:I11" si="2">D10/(D6+D7)</f>
        <v>30</v>
      </c>
      <c r="E11" s="62">
        <f t="shared" si="2"/>
        <v>30</v>
      </c>
      <c r="F11" s="62">
        <f t="shared" si="2"/>
        <v>30</v>
      </c>
      <c r="G11" s="63">
        <f t="shared" si="2"/>
        <v>20</v>
      </c>
      <c r="H11" s="64">
        <f t="shared" si="2"/>
        <v>20</v>
      </c>
      <c r="I11" s="65">
        <f t="shared" si="2"/>
        <v>20</v>
      </c>
      <c r="J11" s="40"/>
      <c r="K11" s="40"/>
      <c r="L11" s="4"/>
      <c r="M11" s="3"/>
      <c r="N11" s="3"/>
    </row>
    <row r="12" spans="2:14" ht="15.75" thickBot="1" x14ac:dyDescent="0.3">
      <c r="G12" s="134" t="s">
        <v>20</v>
      </c>
      <c r="H12" s="135"/>
      <c r="I12" s="136"/>
      <c r="J12" s="41"/>
      <c r="K12" s="41"/>
    </row>
    <row r="13" spans="2:14" x14ac:dyDescent="0.25">
      <c r="B13" s="140" t="s">
        <v>1</v>
      </c>
      <c r="C13" s="10" t="s">
        <v>16</v>
      </c>
      <c r="D13" s="10"/>
      <c r="E13" s="10"/>
      <c r="F13" s="10"/>
      <c r="G13" s="23">
        <v>10</v>
      </c>
      <c r="H13" s="23">
        <v>10</v>
      </c>
      <c r="I13" s="24">
        <v>50</v>
      </c>
      <c r="J13" s="39"/>
      <c r="K13" s="39"/>
      <c r="L13" s="3"/>
    </row>
    <row r="14" spans="2:14" x14ac:dyDescent="0.25">
      <c r="B14" s="141"/>
      <c r="C14" s="12" t="s">
        <v>5</v>
      </c>
      <c r="D14" s="12"/>
      <c r="E14" s="12"/>
      <c r="F14" s="12"/>
      <c r="G14" s="29">
        <v>12000</v>
      </c>
      <c r="H14" s="29">
        <v>12000</v>
      </c>
      <c r="I14" s="30">
        <v>12000</v>
      </c>
      <c r="J14" s="40"/>
      <c r="K14" s="40"/>
      <c r="L14" s="4"/>
    </row>
    <row r="15" spans="2:14" x14ac:dyDescent="0.25">
      <c r="B15" s="141"/>
      <c r="C15" s="12" t="s">
        <v>12</v>
      </c>
      <c r="D15" s="12"/>
      <c r="E15" s="12"/>
      <c r="F15" s="12"/>
      <c r="G15" s="29">
        <f>G14*G13*1000*$I$3/1000000</f>
        <v>300</v>
      </c>
      <c r="H15" s="29">
        <f>H14*H13*1000*$I$3/1000000</f>
        <v>300</v>
      </c>
      <c r="I15" s="30">
        <f>I14*I13*1000*$I$3/1000000</f>
        <v>1500</v>
      </c>
      <c r="J15" s="40"/>
      <c r="K15" s="40"/>
      <c r="L15" s="4"/>
    </row>
    <row r="16" spans="2:14" x14ac:dyDescent="0.25">
      <c r="B16" s="141"/>
      <c r="C16" s="12" t="s">
        <v>26</v>
      </c>
      <c r="D16" s="52"/>
      <c r="E16" s="52"/>
      <c r="F16" s="52"/>
      <c r="G16" s="45">
        <f>SUM(G15:G15)</f>
        <v>300</v>
      </c>
      <c r="H16" s="45">
        <f>SUM(H15:H15)</f>
        <v>300</v>
      </c>
      <c r="I16" s="46">
        <f>SUM(I15:I15)</f>
        <v>1500</v>
      </c>
      <c r="J16" s="40"/>
      <c r="K16" s="40"/>
      <c r="L16" s="4"/>
    </row>
    <row r="17" spans="2:15" ht="15.75" thickBot="1" x14ac:dyDescent="0.3">
      <c r="B17" s="142"/>
      <c r="C17" s="13" t="s">
        <v>25</v>
      </c>
      <c r="D17" s="14"/>
      <c r="E17" s="14"/>
      <c r="F17" s="14"/>
      <c r="G17" s="66">
        <f>G16/G13</f>
        <v>30</v>
      </c>
      <c r="H17" s="66">
        <f>H16/H13</f>
        <v>30</v>
      </c>
      <c r="I17" s="67">
        <f>I16/I13</f>
        <v>30</v>
      </c>
      <c r="J17" s="40"/>
      <c r="K17" s="40"/>
      <c r="L17" s="4"/>
    </row>
    <row r="18" spans="2:15" ht="15.75" thickBot="1" x14ac:dyDescent="0.3">
      <c r="B18" s="8"/>
      <c r="C18" s="9"/>
      <c r="D18" s="143" t="s">
        <v>23</v>
      </c>
      <c r="E18" s="143"/>
      <c r="F18" s="143"/>
      <c r="G18" s="143"/>
      <c r="H18" s="143"/>
      <c r="I18" s="144"/>
      <c r="J18" s="120" t="s">
        <v>22</v>
      </c>
      <c r="K18" s="121"/>
      <c r="L18" s="4"/>
    </row>
    <row r="19" spans="2:15" ht="15" customHeight="1" x14ac:dyDescent="0.25">
      <c r="B19" s="122" t="s">
        <v>2</v>
      </c>
      <c r="C19" s="10" t="s">
        <v>14</v>
      </c>
      <c r="D19" s="22">
        <f t="shared" ref="D19:I19" si="3">D6+D13</f>
        <v>10</v>
      </c>
      <c r="E19" s="54">
        <f t="shared" si="3"/>
        <v>10</v>
      </c>
      <c r="F19" s="54">
        <f t="shared" si="3"/>
        <v>50</v>
      </c>
      <c r="G19" s="22">
        <f t="shared" si="3"/>
        <v>110</v>
      </c>
      <c r="H19" s="23">
        <f t="shared" si="3"/>
        <v>110</v>
      </c>
      <c r="I19" s="24">
        <f t="shared" si="3"/>
        <v>150</v>
      </c>
      <c r="J19" s="15">
        <v>200</v>
      </c>
      <c r="K19" s="16">
        <v>200</v>
      </c>
      <c r="L19" s="3"/>
    </row>
    <row r="20" spans="2:15" ht="15" customHeight="1" x14ac:dyDescent="0.25">
      <c r="B20" s="123"/>
      <c r="C20" s="11" t="s">
        <v>13</v>
      </c>
      <c r="D20" s="25">
        <f t="shared" ref="D20:I20" si="4">D7</f>
        <v>0</v>
      </c>
      <c r="E20" s="55">
        <f t="shared" si="4"/>
        <v>0</v>
      </c>
      <c r="F20" s="55">
        <f t="shared" si="4"/>
        <v>0</v>
      </c>
      <c r="G20" s="25">
        <f t="shared" si="4"/>
        <v>50</v>
      </c>
      <c r="H20" s="26">
        <f t="shared" si="4"/>
        <v>50</v>
      </c>
      <c r="I20" s="27">
        <f t="shared" si="4"/>
        <v>50</v>
      </c>
      <c r="J20" s="17">
        <v>100</v>
      </c>
      <c r="K20" s="18">
        <v>100</v>
      </c>
      <c r="L20" s="3"/>
    </row>
    <row r="21" spans="2:15" ht="15" customHeight="1" x14ac:dyDescent="0.25">
      <c r="B21" s="123"/>
      <c r="C21" s="11" t="s">
        <v>54</v>
      </c>
      <c r="D21" s="25">
        <f t="shared" ref="D21:K21" si="5">D19+D20</f>
        <v>10</v>
      </c>
      <c r="E21" s="55">
        <f t="shared" si="5"/>
        <v>10</v>
      </c>
      <c r="F21" s="55">
        <f t="shared" si="5"/>
        <v>50</v>
      </c>
      <c r="G21" s="25">
        <f t="shared" si="5"/>
        <v>160</v>
      </c>
      <c r="H21" s="26">
        <f t="shared" si="5"/>
        <v>160</v>
      </c>
      <c r="I21" s="27">
        <f t="shared" si="5"/>
        <v>200</v>
      </c>
      <c r="J21" s="17">
        <f t="shared" si="5"/>
        <v>300</v>
      </c>
      <c r="K21" s="18">
        <f t="shared" si="5"/>
        <v>300</v>
      </c>
      <c r="L21" s="3"/>
    </row>
    <row r="22" spans="2:15" x14ac:dyDescent="0.25">
      <c r="B22" s="123"/>
      <c r="C22" s="12" t="s">
        <v>5</v>
      </c>
      <c r="D22" s="33"/>
      <c r="E22" s="34"/>
      <c r="F22" s="56"/>
      <c r="G22" s="33"/>
      <c r="H22" s="34"/>
      <c r="I22" s="35"/>
      <c r="J22" s="19">
        <v>7000</v>
      </c>
      <c r="K22" s="20">
        <v>7000</v>
      </c>
      <c r="L22" s="4"/>
    </row>
    <row r="23" spans="2:15" x14ac:dyDescent="0.25">
      <c r="B23" s="123"/>
      <c r="C23" s="12" t="s">
        <v>26</v>
      </c>
      <c r="D23" s="36">
        <f t="shared" ref="D23:I23" si="6">D9+D15</f>
        <v>300</v>
      </c>
      <c r="E23" s="37">
        <f t="shared" si="6"/>
        <v>300</v>
      </c>
      <c r="F23" s="53">
        <f t="shared" si="6"/>
        <v>1500</v>
      </c>
      <c r="G23" s="36">
        <f t="shared" si="6"/>
        <v>3300</v>
      </c>
      <c r="H23" s="37">
        <f t="shared" si="6"/>
        <v>3300</v>
      </c>
      <c r="I23" s="38">
        <f t="shared" si="6"/>
        <v>4500</v>
      </c>
      <c r="J23" s="19">
        <f>J22*(J19+J20)*1000*$I$3/1000000</f>
        <v>5250</v>
      </c>
      <c r="K23" s="21">
        <f>K22*(K19+K20)*1000*$I$3/1000000</f>
        <v>5250</v>
      </c>
      <c r="L23" s="5"/>
    </row>
    <row r="24" spans="2:15" x14ac:dyDescent="0.25">
      <c r="B24" s="123"/>
      <c r="C24" s="80" t="s">
        <v>25</v>
      </c>
      <c r="D24" s="86">
        <f>D23/D21</f>
        <v>30</v>
      </c>
      <c r="E24" s="87">
        <f t="shared" ref="E24:K24" si="7">E23/E21</f>
        <v>30</v>
      </c>
      <c r="F24" s="88">
        <f t="shared" si="7"/>
        <v>30</v>
      </c>
      <c r="G24" s="86">
        <f t="shared" si="7"/>
        <v>20.625</v>
      </c>
      <c r="H24" s="87">
        <f t="shared" si="7"/>
        <v>20.625</v>
      </c>
      <c r="I24" s="89">
        <f t="shared" si="7"/>
        <v>22.5</v>
      </c>
      <c r="J24" s="60">
        <f t="shared" si="7"/>
        <v>17.5</v>
      </c>
      <c r="K24" s="61">
        <f t="shared" si="7"/>
        <v>17.5</v>
      </c>
      <c r="L24" s="3"/>
    </row>
    <row r="25" spans="2:15" ht="15.75" thickBot="1" x14ac:dyDescent="0.3">
      <c r="B25" s="124"/>
      <c r="C25" s="90" t="s">
        <v>50</v>
      </c>
      <c r="D25" s="81">
        <f t="shared" ref="D25:I25" si="8">D24</f>
        <v>30</v>
      </c>
      <c r="E25" s="82">
        <f t="shared" si="8"/>
        <v>30</v>
      </c>
      <c r="F25" s="83">
        <f t="shared" si="8"/>
        <v>30</v>
      </c>
      <c r="G25" s="81">
        <f t="shared" si="8"/>
        <v>20.625</v>
      </c>
      <c r="H25" s="82">
        <f t="shared" si="8"/>
        <v>20.625</v>
      </c>
      <c r="I25" s="84">
        <f t="shared" si="8"/>
        <v>22.5</v>
      </c>
      <c r="J25" s="60"/>
      <c r="K25" s="61"/>
      <c r="L25" s="3"/>
      <c r="O25" s="2"/>
    </row>
    <row r="26" spans="2:15" x14ac:dyDescent="0.25">
      <c r="B26" s="51"/>
      <c r="C26" s="39"/>
      <c r="D26" s="48"/>
      <c r="E26" s="48"/>
      <c r="F26" s="48"/>
      <c r="G26" s="49"/>
      <c r="H26" s="49"/>
      <c r="I26" s="49"/>
      <c r="J26" s="50"/>
      <c r="K26" s="50"/>
      <c r="L26" s="3"/>
      <c r="O26" s="2"/>
    </row>
    <row r="27" spans="2:15" x14ac:dyDescent="0.25">
      <c r="B27" s="51"/>
      <c r="C27" s="39" t="s">
        <v>53</v>
      </c>
      <c r="D27" s="48">
        <v>500</v>
      </c>
      <c r="E27" s="48"/>
      <c r="F27" s="48"/>
      <c r="G27" s="48"/>
      <c r="H27" s="48"/>
      <c r="I27" s="48"/>
      <c r="J27" s="50"/>
      <c r="K27" s="50"/>
      <c r="L27" s="3"/>
      <c r="O27" s="2"/>
    </row>
    <row r="28" spans="2:15" x14ac:dyDescent="0.25">
      <c r="B28" s="51"/>
      <c r="C28" s="39" t="s">
        <v>57</v>
      </c>
      <c r="D28" s="48">
        <v>500</v>
      </c>
      <c r="E28" s="48"/>
      <c r="F28" s="48"/>
      <c r="G28" s="48"/>
      <c r="H28" s="48"/>
      <c r="I28" s="48"/>
      <c r="J28" s="50"/>
      <c r="K28" s="50"/>
      <c r="L28" s="3"/>
      <c r="O28" s="2"/>
    </row>
    <row r="29" spans="2:15" x14ac:dyDescent="0.25">
      <c r="B29" s="51"/>
      <c r="C29" s="39" t="s">
        <v>34</v>
      </c>
      <c r="D29" s="48">
        <f>D27+D28+SUM(D23:I23)</f>
        <v>14200</v>
      </c>
      <c r="E29" s="48"/>
      <c r="F29" s="48"/>
      <c r="G29" s="48"/>
      <c r="H29" s="48"/>
      <c r="I29" s="48"/>
      <c r="J29" s="50"/>
      <c r="K29" s="50"/>
      <c r="L29" s="3"/>
      <c r="O29" s="2"/>
    </row>
    <row r="30" spans="2:15" x14ac:dyDescent="0.25">
      <c r="B30" s="51"/>
      <c r="C30" s="39" t="s">
        <v>51</v>
      </c>
      <c r="D30" s="48">
        <f>SUM(J23:K23)</f>
        <v>10500</v>
      </c>
      <c r="E30" s="48"/>
      <c r="F30" s="48"/>
      <c r="G30" s="48"/>
      <c r="H30" s="48"/>
      <c r="I30" s="48"/>
      <c r="J30" s="50"/>
      <c r="K30" s="50"/>
      <c r="L30" s="3"/>
      <c r="O30" s="2"/>
    </row>
    <row r="31" spans="2:15" x14ac:dyDescent="0.25">
      <c r="B31" s="51"/>
      <c r="C31" s="39" t="s">
        <v>52</v>
      </c>
      <c r="D31" s="48">
        <f>SUM(D29:D30)</f>
        <v>24700</v>
      </c>
      <c r="E31" s="48"/>
      <c r="F31" s="48"/>
      <c r="G31" s="48"/>
      <c r="H31" s="48"/>
      <c r="I31" s="48"/>
      <c r="J31" s="50"/>
      <c r="K31" s="50"/>
      <c r="L31" s="3"/>
      <c r="O31" s="2"/>
    </row>
    <row r="32" spans="2:15" x14ac:dyDescent="0.25">
      <c r="B32" s="51"/>
      <c r="C32" s="104" t="s">
        <v>63</v>
      </c>
      <c r="D32" s="105"/>
      <c r="E32" s="105"/>
      <c r="F32" s="105"/>
      <c r="G32" s="106">
        <f>SUM(D23:I23)/SUM(D21:I21)</f>
        <v>22.372881355932204</v>
      </c>
      <c r="H32" s="48"/>
      <c r="I32" s="48"/>
      <c r="J32" s="50"/>
      <c r="K32" s="50"/>
      <c r="L32" s="3"/>
      <c r="O32" s="2"/>
    </row>
    <row r="33" spans="2:15" x14ac:dyDescent="0.25">
      <c r="B33" s="51"/>
      <c r="C33" s="104"/>
      <c r="D33" s="105"/>
      <c r="E33" s="105"/>
      <c r="F33" s="105"/>
      <c r="G33" s="106"/>
      <c r="H33" s="48"/>
      <c r="I33" s="48"/>
      <c r="J33" s="50"/>
      <c r="K33" s="50"/>
      <c r="L33" s="3"/>
      <c r="O33" s="2"/>
    </row>
    <row r="34" spans="2:15" ht="21.75" thickBot="1" x14ac:dyDescent="0.3">
      <c r="B34" s="125" t="s">
        <v>27</v>
      </c>
      <c r="C34" s="125"/>
      <c r="D34" s="112"/>
      <c r="E34" s="112"/>
      <c r="F34" s="112"/>
      <c r="G34" s="112"/>
      <c r="H34" s="112"/>
      <c r="I34" s="112"/>
      <c r="J34" s="112"/>
      <c r="K34" s="112"/>
      <c r="L34" s="3"/>
      <c r="O34" s="2"/>
    </row>
    <row r="35" spans="2:15" ht="15" customHeight="1" x14ac:dyDescent="0.25">
      <c r="B35" s="122" t="s">
        <v>28</v>
      </c>
      <c r="C35" s="10" t="s">
        <v>29</v>
      </c>
      <c r="D35" s="22">
        <f t="shared" ref="D35:K35" si="9">D19+D20</f>
        <v>10</v>
      </c>
      <c r="E35" s="54">
        <f t="shared" si="9"/>
        <v>10</v>
      </c>
      <c r="F35" s="54">
        <f t="shared" si="9"/>
        <v>50</v>
      </c>
      <c r="G35" s="22">
        <f t="shared" si="9"/>
        <v>160</v>
      </c>
      <c r="H35" s="23">
        <f t="shared" si="9"/>
        <v>160</v>
      </c>
      <c r="I35" s="24">
        <f t="shared" si="9"/>
        <v>200</v>
      </c>
      <c r="J35" s="15">
        <f t="shared" si="9"/>
        <v>300</v>
      </c>
      <c r="K35" s="16">
        <f t="shared" si="9"/>
        <v>300</v>
      </c>
      <c r="L35" s="3"/>
    </row>
    <row r="36" spans="2:15" ht="15" customHeight="1" x14ac:dyDescent="0.25">
      <c r="B36" s="123"/>
      <c r="C36" s="12" t="s">
        <v>30</v>
      </c>
      <c r="D36" s="107">
        <f>G32</f>
        <v>22.372881355932204</v>
      </c>
      <c r="E36" s="108">
        <f>G32</f>
        <v>22.372881355932204</v>
      </c>
      <c r="F36" s="109">
        <f>G32</f>
        <v>22.372881355932204</v>
      </c>
      <c r="G36" s="107">
        <f>G32</f>
        <v>22.372881355932204</v>
      </c>
      <c r="H36" s="108">
        <f>G32</f>
        <v>22.372881355932204</v>
      </c>
      <c r="I36" s="110">
        <f>G32</f>
        <v>22.372881355932204</v>
      </c>
      <c r="J36" s="60">
        <v>17.5</v>
      </c>
      <c r="K36" s="61">
        <v>17.5</v>
      </c>
      <c r="L36" s="3"/>
    </row>
    <row r="37" spans="2:15" x14ac:dyDescent="0.25">
      <c r="B37" s="123"/>
      <c r="C37" s="11" t="s">
        <v>31</v>
      </c>
      <c r="D37" s="25">
        <v>10</v>
      </c>
      <c r="E37" s="55">
        <v>10</v>
      </c>
      <c r="F37" s="55">
        <v>50</v>
      </c>
      <c r="G37" s="25">
        <v>160</v>
      </c>
      <c r="H37" s="26">
        <v>160</v>
      </c>
      <c r="I37" s="27">
        <v>200</v>
      </c>
      <c r="J37" s="17">
        <v>300</v>
      </c>
      <c r="K37" s="18">
        <v>300</v>
      </c>
      <c r="L37" s="4"/>
    </row>
    <row r="38" spans="2:15" x14ac:dyDescent="0.25">
      <c r="B38" s="123"/>
      <c r="C38" s="11" t="s">
        <v>32</v>
      </c>
      <c r="D38" s="57">
        <v>17.5</v>
      </c>
      <c r="E38" s="58">
        <v>17.5</v>
      </c>
      <c r="F38" s="59">
        <v>17.5</v>
      </c>
      <c r="G38" s="57">
        <v>17.5</v>
      </c>
      <c r="H38" s="58">
        <v>17.5</v>
      </c>
      <c r="I38" s="72">
        <v>17.5</v>
      </c>
      <c r="J38" s="60">
        <v>17.5</v>
      </c>
      <c r="K38" s="61">
        <v>17.5</v>
      </c>
      <c r="L38" s="5"/>
    </row>
    <row r="39" spans="2:15" x14ac:dyDescent="0.25">
      <c r="B39" s="123"/>
      <c r="C39" s="12" t="s">
        <v>41</v>
      </c>
      <c r="D39" s="68">
        <f>D37*D38</f>
        <v>175</v>
      </c>
      <c r="E39" s="69">
        <f t="shared" ref="E39:K39" si="10">E37*E38</f>
        <v>175</v>
      </c>
      <c r="F39" s="70">
        <f t="shared" si="10"/>
        <v>875</v>
      </c>
      <c r="G39" s="68">
        <f t="shared" si="10"/>
        <v>2800</v>
      </c>
      <c r="H39" s="69">
        <f t="shared" si="10"/>
        <v>2800</v>
      </c>
      <c r="I39" s="71">
        <f t="shared" si="10"/>
        <v>3500</v>
      </c>
      <c r="J39" s="19">
        <f>J37*J38</f>
        <v>5250</v>
      </c>
      <c r="K39" s="21">
        <f t="shared" si="10"/>
        <v>5250</v>
      </c>
      <c r="L39" s="5"/>
    </row>
    <row r="40" spans="2:15" ht="15.75" thickBot="1" x14ac:dyDescent="0.3">
      <c r="B40" s="124"/>
      <c r="C40" s="14" t="s">
        <v>47</v>
      </c>
      <c r="D40" s="73">
        <f t="shared" ref="D40:I40" si="11">(D36*D35)-(D37*D38)</f>
        <v>48.728813559322049</v>
      </c>
      <c r="E40" s="74">
        <f t="shared" si="11"/>
        <v>48.728813559322049</v>
      </c>
      <c r="F40" s="74">
        <f t="shared" si="11"/>
        <v>243.64406779661022</v>
      </c>
      <c r="G40" s="73">
        <f t="shared" si="11"/>
        <v>779.66101694915278</v>
      </c>
      <c r="H40" s="75">
        <f t="shared" si="11"/>
        <v>779.66101694915278</v>
      </c>
      <c r="I40" s="76">
        <f t="shared" si="11"/>
        <v>974.57627118644086</v>
      </c>
      <c r="J40" s="77">
        <f>(J35*J36)-(J37*J38)</f>
        <v>0</v>
      </c>
      <c r="K40" s="78">
        <f t="shared" ref="K40" si="12">(K35*K36)-(K37*K38)</f>
        <v>0</v>
      </c>
      <c r="L40" s="3"/>
    </row>
    <row r="41" spans="2:15" x14ac:dyDescent="0.25">
      <c r="B41" s="51"/>
      <c r="C41" s="39"/>
      <c r="D41" s="118"/>
      <c r="E41" s="48"/>
      <c r="F41" s="48"/>
      <c r="G41" s="118"/>
      <c r="H41" s="48"/>
      <c r="I41" s="48"/>
      <c r="J41" s="119"/>
      <c r="K41" s="50"/>
      <c r="L41" s="3"/>
      <c r="O41" s="2"/>
    </row>
    <row r="42" spans="2:15" x14ac:dyDescent="0.25">
      <c r="C42" s="85" t="s">
        <v>41</v>
      </c>
      <c r="D42" s="79">
        <f>SUM(D39:K39)</f>
        <v>20825</v>
      </c>
      <c r="G42" s="79"/>
      <c r="J42" s="79"/>
    </row>
    <row r="43" spans="2:15" x14ac:dyDescent="0.25">
      <c r="C43" s="85" t="s">
        <v>42</v>
      </c>
      <c r="D43" s="79">
        <f>MAX(0,D27+D28+SUM(D40:K40))</f>
        <v>3875.0000000000009</v>
      </c>
      <c r="G43" s="117"/>
      <c r="J43" s="79"/>
    </row>
    <row r="44" spans="2:15" x14ac:dyDescent="0.25">
      <c r="C44" s="85" t="s">
        <v>55</v>
      </c>
      <c r="D44" s="79">
        <f>SUM(D42:D43)</f>
        <v>24700</v>
      </c>
      <c r="G44" s="79"/>
      <c r="J44" s="79"/>
    </row>
    <row r="45" spans="2:15" ht="15.75" thickBot="1" x14ac:dyDescent="0.3">
      <c r="D45" s="126" t="s">
        <v>49</v>
      </c>
      <c r="E45" s="126"/>
      <c r="F45" s="126"/>
      <c r="G45" s="126"/>
      <c r="H45" s="126"/>
      <c r="I45" s="126"/>
      <c r="J45" s="126"/>
      <c r="K45" s="126"/>
    </row>
    <row r="46" spans="2:15" ht="15" customHeight="1" x14ac:dyDescent="0.25">
      <c r="B46" s="122" t="s">
        <v>35</v>
      </c>
      <c r="C46" s="10" t="s">
        <v>36</v>
      </c>
      <c r="D46" s="22">
        <v>10</v>
      </c>
      <c r="E46" s="54">
        <v>10</v>
      </c>
      <c r="F46" s="54">
        <v>50</v>
      </c>
      <c r="G46" s="22">
        <v>160</v>
      </c>
      <c r="H46" s="23">
        <v>160</v>
      </c>
      <c r="I46" s="24">
        <v>200</v>
      </c>
      <c r="J46" s="15">
        <v>300</v>
      </c>
      <c r="K46" s="16">
        <v>300</v>
      </c>
      <c r="L46" s="3"/>
    </row>
    <row r="47" spans="2:15" ht="15" customHeight="1" x14ac:dyDescent="0.25">
      <c r="B47" s="123"/>
      <c r="C47" s="12" t="s">
        <v>37</v>
      </c>
      <c r="D47" s="107">
        <f>G32</f>
        <v>22.372881355932204</v>
      </c>
      <c r="E47" s="108">
        <f>G32</f>
        <v>22.372881355932204</v>
      </c>
      <c r="F47" s="109">
        <f>G32</f>
        <v>22.372881355932204</v>
      </c>
      <c r="G47" s="107">
        <f>G32</f>
        <v>22.372881355932204</v>
      </c>
      <c r="H47" s="108">
        <f>G32</f>
        <v>22.372881355932204</v>
      </c>
      <c r="I47" s="110">
        <f>G32</f>
        <v>22.372881355932204</v>
      </c>
      <c r="J47" s="60">
        <v>17.5</v>
      </c>
      <c r="K47" s="61">
        <v>17.5</v>
      </c>
      <c r="L47" s="3"/>
    </row>
    <row r="48" spans="2:15" x14ac:dyDescent="0.25">
      <c r="B48" s="123"/>
      <c r="C48" s="11" t="s">
        <v>40</v>
      </c>
      <c r="D48" s="25">
        <v>10</v>
      </c>
      <c r="E48" s="55">
        <v>10</v>
      </c>
      <c r="F48" s="55">
        <v>50</v>
      </c>
      <c r="G48" s="25">
        <v>160</v>
      </c>
      <c r="H48" s="26">
        <v>160</v>
      </c>
      <c r="I48" s="27">
        <v>200</v>
      </c>
      <c r="J48" s="17">
        <v>300</v>
      </c>
      <c r="K48" s="18">
        <v>300</v>
      </c>
      <c r="L48" s="4"/>
    </row>
    <row r="49" spans="2:12" x14ac:dyDescent="0.25">
      <c r="B49" s="123"/>
      <c r="C49" s="11" t="s">
        <v>38</v>
      </c>
      <c r="D49" s="57">
        <v>17.5</v>
      </c>
      <c r="E49" s="58">
        <v>17.5</v>
      </c>
      <c r="F49" s="59">
        <v>17.5</v>
      </c>
      <c r="G49" s="57">
        <v>17.5</v>
      </c>
      <c r="H49" s="58">
        <v>17.5</v>
      </c>
      <c r="I49" s="72">
        <v>17.5</v>
      </c>
      <c r="J49" s="60">
        <v>17.5</v>
      </c>
      <c r="K49" s="61">
        <v>17.5</v>
      </c>
      <c r="L49" s="5"/>
    </row>
    <row r="50" spans="2:12" x14ac:dyDescent="0.25">
      <c r="B50" s="123"/>
      <c r="C50" s="12" t="s">
        <v>39</v>
      </c>
      <c r="D50" s="68">
        <f t="shared" ref="D50:K50" si="13">D49*(D48-D37)</f>
        <v>0</v>
      </c>
      <c r="E50" s="69">
        <f t="shared" si="13"/>
        <v>0</v>
      </c>
      <c r="F50" s="70">
        <f t="shared" si="13"/>
        <v>0</v>
      </c>
      <c r="G50" s="68">
        <f t="shared" si="13"/>
        <v>0</v>
      </c>
      <c r="H50" s="69">
        <f t="shared" si="13"/>
        <v>0</v>
      </c>
      <c r="I50" s="71">
        <f t="shared" si="13"/>
        <v>0</v>
      </c>
      <c r="J50" s="19">
        <f t="shared" si="13"/>
        <v>0</v>
      </c>
      <c r="K50" s="21">
        <f t="shared" si="13"/>
        <v>0</v>
      </c>
      <c r="L50" s="5"/>
    </row>
    <row r="51" spans="2:12" ht="15.75" thickBot="1" x14ac:dyDescent="0.3">
      <c r="B51" s="124"/>
      <c r="C51" s="14" t="s">
        <v>46</v>
      </c>
      <c r="D51" s="73">
        <f>(D47*D48)</f>
        <v>223.72881355932205</v>
      </c>
      <c r="E51" s="74">
        <f t="shared" ref="E51:K51" si="14">(E47*E48)</f>
        <v>223.72881355932205</v>
      </c>
      <c r="F51" s="74">
        <f t="shared" si="14"/>
        <v>1118.6440677966102</v>
      </c>
      <c r="G51" s="73">
        <f t="shared" si="14"/>
        <v>3579.6610169491528</v>
      </c>
      <c r="H51" s="75">
        <f t="shared" si="14"/>
        <v>3579.6610169491528</v>
      </c>
      <c r="I51" s="76">
        <f t="shared" si="14"/>
        <v>4474.5762711864409</v>
      </c>
      <c r="J51" s="77">
        <f t="shared" si="14"/>
        <v>5250</v>
      </c>
      <c r="K51" s="78">
        <f t="shared" si="14"/>
        <v>5250</v>
      </c>
      <c r="L51" s="3"/>
    </row>
    <row r="52" spans="2:12" x14ac:dyDescent="0.25">
      <c r="D52" s="118"/>
      <c r="E52" s="48"/>
      <c r="F52" s="48"/>
      <c r="G52" s="118"/>
      <c r="H52" s="48"/>
      <c r="I52" s="48"/>
      <c r="J52" s="119"/>
    </row>
    <row r="53" spans="2:12" x14ac:dyDescent="0.25">
      <c r="C53" s="39" t="s">
        <v>44</v>
      </c>
      <c r="D53" s="79">
        <f>SUM(D50:K50)</f>
        <v>0</v>
      </c>
      <c r="G53" s="79"/>
      <c r="J53" s="79"/>
    </row>
    <row r="54" spans="2:12" x14ac:dyDescent="0.25">
      <c r="C54" s="39" t="s">
        <v>45</v>
      </c>
      <c r="D54" s="79">
        <f>MAX(0,D27+D28+SUM(D51:K51)-D53-D42-D43)</f>
        <v>0</v>
      </c>
      <c r="G54" s="79"/>
      <c r="J54" s="79"/>
    </row>
    <row r="55" spans="2:12" x14ac:dyDescent="0.25">
      <c r="C55" s="39" t="s">
        <v>56</v>
      </c>
      <c r="D55" s="79">
        <f>SUM(D53:D54)</f>
        <v>0</v>
      </c>
      <c r="G55" s="79"/>
      <c r="J55" s="79"/>
    </row>
    <row r="56" spans="2:12" x14ac:dyDescent="0.25">
      <c r="C56" s="39"/>
    </row>
    <row r="57" spans="2:12" x14ac:dyDescent="0.25">
      <c r="B57" t="s">
        <v>43</v>
      </c>
    </row>
    <row r="58" spans="2:12" x14ac:dyDescent="0.25">
      <c r="B58" t="s">
        <v>48</v>
      </c>
    </row>
  </sheetData>
  <mergeCells count="15">
    <mergeCell ref="B6:B11"/>
    <mergeCell ref="B2:C2"/>
    <mergeCell ref="I2:J2"/>
    <mergeCell ref="B3:C3"/>
    <mergeCell ref="D5:F5"/>
    <mergeCell ref="G5:I5"/>
    <mergeCell ref="B35:B40"/>
    <mergeCell ref="B46:B51"/>
    <mergeCell ref="D45:K45"/>
    <mergeCell ref="G12:I12"/>
    <mergeCell ref="B13:B17"/>
    <mergeCell ref="D18:I18"/>
    <mergeCell ref="J18:K18"/>
    <mergeCell ref="B19:B25"/>
    <mergeCell ref="B34:C3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showGridLines="0" topLeftCell="A46" zoomScale="150" zoomScaleNormal="150" workbookViewId="0">
      <selection activeCell="D55" sqref="D55"/>
    </sheetView>
  </sheetViews>
  <sheetFormatPr defaultRowHeight="15" x14ac:dyDescent="0.25"/>
  <cols>
    <col min="1" max="1" width="1.42578125" customWidth="1"/>
    <col min="2" max="2" width="10.28515625" bestFit="1" customWidth="1"/>
    <col min="3" max="3" width="30.5703125" customWidth="1"/>
    <col min="4" max="11" width="12" customWidth="1"/>
    <col min="12" max="12" width="9.140625" customWidth="1"/>
    <col min="14" max="14" width="9.7109375" bestFit="1" customWidth="1"/>
    <col min="15" max="15" width="13.28515625" bestFit="1" customWidth="1"/>
  </cols>
  <sheetData>
    <row r="1" spans="2:14" ht="7.5" customHeight="1" thickBot="1" x14ac:dyDescent="0.3"/>
    <row r="2" spans="2:14" ht="15.75" thickBot="1" x14ac:dyDescent="0.3">
      <c r="B2" s="127" t="s">
        <v>24</v>
      </c>
      <c r="C2" s="128"/>
      <c r="D2" s="47"/>
      <c r="E2" s="47"/>
      <c r="I2" s="129" t="s">
        <v>3</v>
      </c>
      <c r="J2" s="130"/>
    </row>
    <row r="3" spans="2:14" ht="15.75" thickBot="1" x14ac:dyDescent="0.3">
      <c r="B3" s="127" t="s">
        <v>33</v>
      </c>
      <c r="C3" s="128"/>
      <c r="D3" s="47"/>
      <c r="E3" s="47"/>
      <c r="I3" s="7">
        <v>2.5</v>
      </c>
      <c r="J3" s="6" t="s">
        <v>4</v>
      </c>
    </row>
    <row r="4" spans="2:14" ht="15.75" thickBot="1" x14ac:dyDescent="0.3">
      <c r="D4" s="1" t="s">
        <v>17</v>
      </c>
      <c r="E4" s="1" t="s">
        <v>18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</row>
    <row r="5" spans="2:14" ht="15.75" thickBot="1" x14ac:dyDescent="0.3">
      <c r="D5" s="131" t="s">
        <v>21</v>
      </c>
      <c r="E5" s="132"/>
      <c r="F5" s="133"/>
      <c r="G5" s="134" t="s">
        <v>19</v>
      </c>
      <c r="H5" s="135"/>
      <c r="I5" s="136"/>
      <c r="J5" s="1"/>
      <c r="K5" s="1"/>
    </row>
    <row r="6" spans="2:14" x14ac:dyDescent="0.25">
      <c r="B6" s="137" t="s">
        <v>0</v>
      </c>
      <c r="C6" s="10" t="s">
        <v>15</v>
      </c>
      <c r="D6" s="42">
        <v>10</v>
      </c>
      <c r="E6" s="42">
        <v>10</v>
      </c>
      <c r="F6" s="42">
        <v>50</v>
      </c>
      <c r="G6" s="22">
        <v>100</v>
      </c>
      <c r="H6" s="23">
        <v>100</v>
      </c>
      <c r="I6" s="24">
        <v>100</v>
      </c>
      <c r="J6" s="39"/>
      <c r="K6" s="39"/>
      <c r="L6" s="3"/>
    </row>
    <row r="7" spans="2:14" x14ac:dyDescent="0.25">
      <c r="B7" s="138"/>
      <c r="C7" s="11" t="s">
        <v>13</v>
      </c>
      <c r="D7" s="43">
        <v>0</v>
      </c>
      <c r="E7" s="43">
        <v>0</v>
      </c>
      <c r="F7" s="43">
        <v>0</v>
      </c>
      <c r="G7" s="25">
        <v>50</v>
      </c>
      <c r="H7" s="26">
        <v>50</v>
      </c>
      <c r="I7" s="27">
        <v>50</v>
      </c>
      <c r="J7" s="39"/>
      <c r="K7" s="39"/>
      <c r="L7" s="3"/>
    </row>
    <row r="8" spans="2:14" x14ac:dyDescent="0.25">
      <c r="B8" s="138"/>
      <c r="C8" s="12" t="s">
        <v>5</v>
      </c>
      <c r="D8" s="44">
        <v>12000</v>
      </c>
      <c r="E8" s="44">
        <v>12000</v>
      </c>
      <c r="F8" s="44">
        <v>12000</v>
      </c>
      <c r="G8" s="28">
        <v>8000</v>
      </c>
      <c r="H8" s="29">
        <v>8000</v>
      </c>
      <c r="I8" s="30">
        <v>8000</v>
      </c>
      <c r="J8" s="40"/>
      <c r="K8" s="40"/>
      <c r="L8" s="4"/>
    </row>
    <row r="9" spans="2:14" x14ac:dyDescent="0.25">
      <c r="B9" s="138"/>
      <c r="C9" s="12" t="s">
        <v>12</v>
      </c>
      <c r="D9" s="44">
        <f>D8*(D6+D7)*1000*$I$3/1000000</f>
        <v>300</v>
      </c>
      <c r="E9" s="44">
        <f t="shared" ref="E9" si="0">E8*(E6+E7)*1000*$I$3/1000000</f>
        <v>300</v>
      </c>
      <c r="F9" s="44">
        <f>F8*(F6+F7)*1000*$I$3/1000000</f>
        <v>1500</v>
      </c>
      <c r="G9" s="31">
        <f>G8*(G6+G7)*1000*$I$3/1000000</f>
        <v>3000</v>
      </c>
      <c r="H9" s="32">
        <f>H8*(H6+H7)*1000*$I$3/1000000</f>
        <v>3000</v>
      </c>
      <c r="I9" s="30">
        <f>I8*(I6+I7)*1000*$I$3/1000000</f>
        <v>3000</v>
      </c>
      <c r="J9" s="40"/>
      <c r="K9" s="40"/>
      <c r="L9" s="4"/>
    </row>
    <row r="10" spans="2:14" x14ac:dyDescent="0.25">
      <c r="B10" s="138"/>
      <c r="C10" s="12" t="s">
        <v>26</v>
      </c>
      <c r="D10" s="44">
        <f t="shared" ref="D10:I10" si="1">SUM(D9:D9)</f>
        <v>300</v>
      </c>
      <c r="E10" s="44">
        <f t="shared" si="1"/>
        <v>300</v>
      </c>
      <c r="F10" s="44">
        <f t="shared" si="1"/>
        <v>1500</v>
      </c>
      <c r="G10" s="28">
        <f t="shared" si="1"/>
        <v>3000</v>
      </c>
      <c r="H10" s="29">
        <f t="shared" si="1"/>
        <v>3000</v>
      </c>
      <c r="I10" s="30">
        <f t="shared" si="1"/>
        <v>3000</v>
      </c>
      <c r="J10" s="40"/>
      <c r="K10" s="41"/>
    </row>
    <row r="11" spans="2:14" ht="15.75" thickBot="1" x14ac:dyDescent="0.3">
      <c r="B11" s="139"/>
      <c r="C11" s="13" t="s">
        <v>25</v>
      </c>
      <c r="D11" s="62">
        <f t="shared" ref="D11:I11" si="2">D10/(D6+D7)</f>
        <v>30</v>
      </c>
      <c r="E11" s="62">
        <f t="shared" si="2"/>
        <v>30</v>
      </c>
      <c r="F11" s="62">
        <f t="shared" si="2"/>
        <v>30</v>
      </c>
      <c r="G11" s="63">
        <f t="shared" si="2"/>
        <v>20</v>
      </c>
      <c r="H11" s="64">
        <f t="shared" si="2"/>
        <v>20</v>
      </c>
      <c r="I11" s="65">
        <f t="shared" si="2"/>
        <v>20</v>
      </c>
      <c r="J11" s="40"/>
      <c r="K11" s="40"/>
      <c r="L11" s="4"/>
      <c r="M11" s="3"/>
      <c r="N11" s="3"/>
    </row>
    <row r="12" spans="2:14" ht="15.75" thickBot="1" x14ac:dyDescent="0.3">
      <c r="G12" s="134" t="s">
        <v>20</v>
      </c>
      <c r="H12" s="135"/>
      <c r="I12" s="136"/>
      <c r="J12" s="41"/>
      <c r="K12" s="41"/>
    </row>
    <row r="13" spans="2:14" x14ac:dyDescent="0.25">
      <c r="B13" s="140" t="s">
        <v>1</v>
      </c>
      <c r="C13" s="10" t="s">
        <v>16</v>
      </c>
      <c r="D13" s="10"/>
      <c r="E13" s="10"/>
      <c r="F13" s="10"/>
      <c r="G13" s="23">
        <v>10</v>
      </c>
      <c r="H13" s="23">
        <v>10</v>
      </c>
      <c r="I13" s="24">
        <v>50</v>
      </c>
      <c r="J13" s="39"/>
      <c r="K13" s="39"/>
      <c r="L13" s="3"/>
    </row>
    <row r="14" spans="2:14" x14ac:dyDescent="0.25">
      <c r="B14" s="141"/>
      <c r="C14" s="12" t="s">
        <v>5</v>
      </c>
      <c r="D14" s="12"/>
      <c r="E14" s="12"/>
      <c r="F14" s="12"/>
      <c r="G14" s="29">
        <v>12000</v>
      </c>
      <c r="H14" s="29">
        <v>12000</v>
      </c>
      <c r="I14" s="30">
        <v>12000</v>
      </c>
      <c r="J14" s="40"/>
      <c r="K14" s="40"/>
      <c r="L14" s="4"/>
    </row>
    <row r="15" spans="2:14" x14ac:dyDescent="0.25">
      <c r="B15" s="141"/>
      <c r="C15" s="12" t="s">
        <v>12</v>
      </c>
      <c r="D15" s="12"/>
      <c r="E15" s="12"/>
      <c r="F15" s="12"/>
      <c r="G15" s="29">
        <f>G14*G13*1000*$I$3/1000000</f>
        <v>300</v>
      </c>
      <c r="H15" s="29">
        <f>H14*H13*1000*$I$3/1000000</f>
        <v>300</v>
      </c>
      <c r="I15" s="30">
        <f>I14*I13*1000*$I$3/1000000</f>
        <v>1500</v>
      </c>
      <c r="J15" s="40"/>
      <c r="K15" s="40"/>
      <c r="L15" s="4"/>
    </row>
    <row r="16" spans="2:14" x14ac:dyDescent="0.25">
      <c r="B16" s="141"/>
      <c r="C16" s="12" t="s">
        <v>26</v>
      </c>
      <c r="D16" s="52"/>
      <c r="E16" s="52"/>
      <c r="F16" s="52"/>
      <c r="G16" s="45">
        <f>SUM(G15:G15)</f>
        <v>300</v>
      </c>
      <c r="H16" s="45">
        <f>SUM(H15:H15)</f>
        <v>300</v>
      </c>
      <c r="I16" s="46">
        <f>SUM(I15:I15)</f>
        <v>1500</v>
      </c>
      <c r="J16" s="40"/>
      <c r="K16" s="40"/>
      <c r="L16" s="4"/>
    </row>
    <row r="17" spans="2:15" ht="15.75" thickBot="1" x14ac:dyDescent="0.3">
      <c r="B17" s="142"/>
      <c r="C17" s="13" t="s">
        <v>25</v>
      </c>
      <c r="D17" s="14"/>
      <c r="E17" s="14"/>
      <c r="F17" s="14"/>
      <c r="G17" s="66">
        <f>G16/G13</f>
        <v>30</v>
      </c>
      <c r="H17" s="66">
        <f>H16/H13</f>
        <v>30</v>
      </c>
      <c r="I17" s="67">
        <f>I16/I13</f>
        <v>30</v>
      </c>
      <c r="J17" s="40"/>
      <c r="K17" s="40"/>
      <c r="L17" s="4"/>
    </row>
    <row r="18" spans="2:15" ht="15.75" thickBot="1" x14ac:dyDescent="0.3">
      <c r="B18" s="8"/>
      <c r="C18" s="9"/>
      <c r="D18" s="143" t="s">
        <v>23</v>
      </c>
      <c r="E18" s="143"/>
      <c r="F18" s="143"/>
      <c r="G18" s="143"/>
      <c r="H18" s="143"/>
      <c r="I18" s="144"/>
      <c r="J18" s="120" t="s">
        <v>22</v>
      </c>
      <c r="K18" s="121"/>
      <c r="L18" s="4"/>
    </row>
    <row r="19" spans="2:15" ht="15" customHeight="1" x14ac:dyDescent="0.25">
      <c r="B19" s="122" t="s">
        <v>2</v>
      </c>
      <c r="C19" s="10" t="s">
        <v>14</v>
      </c>
      <c r="D19" s="22">
        <f t="shared" ref="D19:I19" si="3">D6+D13</f>
        <v>10</v>
      </c>
      <c r="E19" s="54">
        <f t="shared" si="3"/>
        <v>10</v>
      </c>
      <c r="F19" s="54">
        <f t="shared" si="3"/>
        <v>50</v>
      </c>
      <c r="G19" s="22">
        <f t="shared" si="3"/>
        <v>110</v>
      </c>
      <c r="H19" s="23">
        <f t="shared" si="3"/>
        <v>110</v>
      </c>
      <c r="I19" s="24">
        <f t="shared" si="3"/>
        <v>150</v>
      </c>
      <c r="J19" s="15">
        <v>200</v>
      </c>
      <c r="K19" s="16">
        <v>200</v>
      </c>
      <c r="L19" s="3"/>
    </row>
    <row r="20" spans="2:15" ht="15" customHeight="1" x14ac:dyDescent="0.25">
      <c r="B20" s="123"/>
      <c r="C20" s="11" t="s">
        <v>13</v>
      </c>
      <c r="D20" s="25">
        <f t="shared" ref="D20:I20" si="4">D7</f>
        <v>0</v>
      </c>
      <c r="E20" s="55">
        <f t="shared" si="4"/>
        <v>0</v>
      </c>
      <c r="F20" s="55">
        <f t="shared" si="4"/>
        <v>0</v>
      </c>
      <c r="G20" s="25">
        <f t="shared" si="4"/>
        <v>50</v>
      </c>
      <c r="H20" s="26">
        <f t="shared" si="4"/>
        <v>50</v>
      </c>
      <c r="I20" s="27">
        <f t="shared" si="4"/>
        <v>50</v>
      </c>
      <c r="J20" s="17">
        <v>100</v>
      </c>
      <c r="K20" s="18">
        <v>100</v>
      </c>
      <c r="L20" s="3"/>
    </row>
    <row r="21" spans="2:15" ht="15" customHeight="1" x14ac:dyDescent="0.25">
      <c r="B21" s="123"/>
      <c r="C21" s="11" t="s">
        <v>54</v>
      </c>
      <c r="D21" s="25">
        <f t="shared" ref="D21:K21" si="5">D19+D20</f>
        <v>10</v>
      </c>
      <c r="E21" s="55">
        <f t="shared" si="5"/>
        <v>10</v>
      </c>
      <c r="F21" s="55">
        <f t="shared" si="5"/>
        <v>50</v>
      </c>
      <c r="G21" s="25">
        <f t="shared" si="5"/>
        <v>160</v>
      </c>
      <c r="H21" s="26">
        <f t="shared" si="5"/>
        <v>160</v>
      </c>
      <c r="I21" s="27">
        <f t="shared" si="5"/>
        <v>200</v>
      </c>
      <c r="J21" s="17">
        <f t="shared" si="5"/>
        <v>300</v>
      </c>
      <c r="K21" s="18">
        <f t="shared" si="5"/>
        <v>300</v>
      </c>
      <c r="L21" s="3"/>
    </row>
    <row r="22" spans="2:15" x14ac:dyDescent="0.25">
      <c r="B22" s="123"/>
      <c r="C22" s="12" t="s">
        <v>5</v>
      </c>
      <c r="D22" s="33"/>
      <c r="E22" s="34"/>
      <c r="F22" s="56"/>
      <c r="G22" s="33"/>
      <c r="H22" s="34"/>
      <c r="I22" s="35"/>
      <c r="J22" s="19">
        <v>7000</v>
      </c>
      <c r="K22" s="20">
        <v>7000</v>
      </c>
      <c r="L22" s="4"/>
    </row>
    <row r="23" spans="2:15" x14ac:dyDescent="0.25">
      <c r="B23" s="123"/>
      <c r="C23" s="12" t="s">
        <v>26</v>
      </c>
      <c r="D23" s="36">
        <f t="shared" ref="D23:I23" si="6">D9+D15</f>
        <v>300</v>
      </c>
      <c r="E23" s="37">
        <f t="shared" si="6"/>
        <v>300</v>
      </c>
      <c r="F23" s="53">
        <f t="shared" si="6"/>
        <v>1500</v>
      </c>
      <c r="G23" s="36">
        <f t="shared" si="6"/>
        <v>3300</v>
      </c>
      <c r="H23" s="37">
        <f t="shared" si="6"/>
        <v>3300</v>
      </c>
      <c r="I23" s="38">
        <f t="shared" si="6"/>
        <v>4500</v>
      </c>
      <c r="J23" s="19">
        <f>J22*(J19+J20)*1000*$I$3/1000000</f>
        <v>5250</v>
      </c>
      <c r="K23" s="21">
        <f>K22*(K19+K20)*1000*$I$3/1000000</f>
        <v>5250</v>
      </c>
      <c r="L23" s="5"/>
    </row>
    <row r="24" spans="2:15" x14ac:dyDescent="0.25">
      <c r="B24" s="123"/>
      <c r="C24" s="80" t="s">
        <v>25</v>
      </c>
      <c r="D24" s="86">
        <f t="shared" ref="D24:K24" si="7">D23/D21</f>
        <v>30</v>
      </c>
      <c r="E24" s="87">
        <f t="shared" si="7"/>
        <v>30</v>
      </c>
      <c r="F24" s="88">
        <f t="shared" si="7"/>
        <v>30</v>
      </c>
      <c r="G24" s="86">
        <f t="shared" si="7"/>
        <v>20.625</v>
      </c>
      <c r="H24" s="87">
        <f t="shared" si="7"/>
        <v>20.625</v>
      </c>
      <c r="I24" s="89">
        <f t="shared" si="7"/>
        <v>22.5</v>
      </c>
      <c r="J24" s="60">
        <f t="shared" si="7"/>
        <v>17.5</v>
      </c>
      <c r="K24" s="61">
        <f t="shared" si="7"/>
        <v>17.5</v>
      </c>
      <c r="L24" s="3"/>
    </row>
    <row r="25" spans="2:15" ht="15.75" thickBot="1" x14ac:dyDescent="0.3">
      <c r="B25" s="124"/>
      <c r="C25" s="91" t="s">
        <v>50</v>
      </c>
      <c r="D25" s="92">
        <f t="shared" ref="D25:I25" si="8">D24</f>
        <v>30</v>
      </c>
      <c r="E25" s="93">
        <f t="shared" si="8"/>
        <v>30</v>
      </c>
      <c r="F25" s="94">
        <f t="shared" si="8"/>
        <v>30</v>
      </c>
      <c r="G25" s="92">
        <f t="shared" si="8"/>
        <v>20.625</v>
      </c>
      <c r="H25" s="93">
        <f t="shared" si="8"/>
        <v>20.625</v>
      </c>
      <c r="I25" s="95">
        <f t="shared" si="8"/>
        <v>22.5</v>
      </c>
      <c r="J25" s="60"/>
      <c r="K25" s="61"/>
      <c r="L25" s="3"/>
      <c r="O25" s="2"/>
    </row>
    <row r="26" spans="2:15" x14ac:dyDescent="0.25">
      <c r="B26" s="51"/>
      <c r="C26" s="39"/>
      <c r="D26" s="48"/>
      <c r="E26" s="48"/>
      <c r="F26" s="48"/>
      <c r="G26" s="49"/>
      <c r="H26" s="49"/>
      <c r="I26" s="49"/>
      <c r="J26" s="50"/>
      <c r="K26" s="50"/>
      <c r="L26" s="3"/>
      <c r="O26" s="2"/>
    </row>
    <row r="27" spans="2:15" x14ac:dyDescent="0.25">
      <c r="B27" s="51"/>
      <c r="C27" s="39" t="s">
        <v>53</v>
      </c>
      <c r="D27" s="48">
        <v>500</v>
      </c>
      <c r="E27" s="48"/>
      <c r="F27" s="48"/>
      <c r="G27" s="48"/>
      <c r="H27" s="48"/>
      <c r="I27" s="48"/>
      <c r="J27" s="50"/>
      <c r="K27" s="50"/>
      <c r="L27" s="3"/>
      <c r="O27" s="2"/>
    </row>
    <row r="28" spans="2:15" x14ac:dyDescent="0.25">
      <c r="B28" s="51"/>
      <c r="C28" s="39" t="s">
        <v>57</v>
      </c>
      <c r="D28" s="48">
        <v>500</v>
      </c>
      <c r="E28" s="48"/>
      <c r="F28" s="48"/>
      <c r="G28" s="48"/>
      <c r="H28" s="48"/>
      <c r="I28" s="48"/>
      <c r="J28" s="50"/>
      <c r="K28" s="50"/>
      <c r="L28" s="3"/>
      <c r="O28" s="2"/>
    </row>
    <row r="29" spans="2:15" x14ac:dyDescent="0.25">
      <c r="B29" s="51"/>
      <c r="C29" s="39" t="s">
        <v>58</v>
      </c>
      <c r="D29" s="48">
        <f>D27+SUM(D9:I9)</f>
        <v>11600</v>
      </c>
      <c r="E29" s="48" t="s">
        <v>60</v>
      </c>
      <c r="F29" s="48"/>
      <c r="G29" s="48"/>
      <c r="H29" s="48"/>
      <c r="I29" s="48"/>
      <c r="J29" s="50"/>
      <c r="K29" s="50"/>
      <c r="L29" s="3"/>
      <c r="O29" s="2"/>
    </row>
    <row r="30" spans="2:15" x14ac:dyDescent="0.25">
      <c r="B30" s="51"/>
      <c r="C30" s="39" t="s">
        <v>59</v>
      </c>
      <c r="D30" s="48">
        <f>D28+SUM(G15:I15)</f>
        <v>2600</v>
      </c>
      <c r="E30" s="48" t="s">
        <v>61</v>
      </c>
      <c r="F30" s="48"/>
      <c r="G30" s="48"/>
      <c r="H30" s="48"/>
      <c r="I30" s="48"/>
      <c r="J30" s="50"/>
      <c r="K30" s="50"/>
      <c r="L30" s="3"/>
      <c r="O30" s="2"/>
    </row>
    <row r="31" spans="2:15" x14ac:dyDescent="0.25">
      <c r="B31" s="51"/>
      <c r="C31" s="39" t="s">
        <v>62</v>
      </c>
      <c r="D31" s="48">
        <f>SUM(D29:D30)</f>
        <v>14200</v>
      </c>
      <c r="E31" s="48"/>
      <c r="F31" s="48"/>
      <c r="G31" s="48"/>
      <c r="H31" s="48"/>
      <c r="I31" s="48"/>
      <c r="J31" s="50"/>
      <c r="K31" s="50"/>
      <c r="L31" s="3"/>
      <c r="O31" s="2"/>
    </row>
    <row r="32" spans="2:15" x14ac:dyDescent="0.25">
      <c r="B32" s="51"/>
      <c r="C32" s="39" t="s">
        <v>34</v>
      </c>
      <c r="D32" s="48">
        <f>D27+D28+SUM(D23:I23)</f>
        <v>14200</v>
      </c>
      <c r="E32" s="48"/>
      <c r="F32" s="48"/>
      <c r="G32" s="48"/>
      <c r="H32" s="48"/>
      <c r="I32" s="48"/>
      <c r="J32" s="50"/>
      <c r="K32" s="50"/>
      <c r="L32" s="3"/>
      <c r="O32" s="2"/>
    </row>
    <row r="33" spans="2:15" x14ac:dyDescent="0.25">
      <c r="B33" s="51"/>
      <c r="C33" s="39" t="s">
        <v>51</v>
      </c>
      <c r="D33" s="48">
        <f>SUM(J23:K23)</f>
        <v>10500</v>
      </c>
      <c r="E33" s="48"/>
      <c r="F33" s="48"/>
      <c r="G33" s="48"/>
      <c r="H33" s="48"/>
      <c r="I33" s="48"/>
      <c r="J33" s="50"/>
      <c r="K33" s="50"/>
      <c r="L33" s="3"/>
      <c r="O33" s="2"/>
    </row>
    <row r="34" spans="2:15" x14ac:dyDescent="0.25">
      <c r="B34" s="51"/>
      <c r="C34" s="39" t="s">
        <v>52</v>
      </c>
      <c r="D34" s="48">
        <f>SUM(D32:D33)</f>
        <v>24700</v>
      </c>
      <c r="E34" s="48"/>
      <c r="F34" s="48"/>
      <c r="G34" s="48"/>
      <c r="H34" s="48"/>
      <c r="I34" s="48"/>
      <c r="J34" s="50"/>
      <c r="K34" s="50"/>
      <c r="L34" s="3"/>
      <c r="O34" s="2"/>
    </row>
    <row r="35" spans="2:15" x14ac:dyDescent="0.25">
      <c r="D35" s="48"/>
      <c r="E35" s="48"/>
      <c r="F35" s="48"/>
      <c r="G35" s="48"/>
      <c r="H35" s="48"/>
      <c r="I35" s="48"/>
      <c r="J35" s="50"/>
      <c r="K35" s="50"/>
      <c r="L35" s="3"/>
      <c r="O35" s="2"/>
    </row>
    <row r="36" spans="2:15" ht="21.75" thickBot="1" x14ac:dyDescent="0.3">
      <c r="B36" s="125" t="s">
        <v>27</v>
      </c>
      <c r="C36" s="125"/>
      <c r="D36" s="126" t="s">
        <v>49</v>
      </c>
      <c r="E36" s="126"/>
      <c r="F36" s="126"/>
      <c r="G36" s="126"/>
      <c r="H36" s="126"/>
      <c r="I36" s="126"/>
      <c r="J36" s="126"/>
      <c r="K36" s="126"/>
      <c r="L36" s="3"/>
      <c r="O36" s="2"/>
    </row>
    <row r="37" spans="2:15" ht="15" customHeight="1" x14ac:dyDescent="0.25">
      <c r="B37" s="122" t="s">
        <v>28</v>
      </c>
      <c r="C37" s="10" t="s">
        <v>29</v>
      </c>
      <c r="D37" s="22">
        <f t="shared" ref="D37:K37" si="9">D19+D20</f>
        <v>10</v>
      </c>
      <c r="E37" s="54">
        <f t="shared" si="9"/>
        <v>10</v>
      </c>
      <c r="F37" s="54">
        <f t="shared" si="9"/>
        <v>50</v>
      </c>
      <c r="G37" s="22">
        <f t="shared" si="9"/>
        <v>160</v>
      </c>
      <c r="H37" s="23">
        <f t="shared" si="9"/>
        <v>160</v>
      </c>
      <c r="I37" s="24">
        <f t="shared" si="9"/>
        <v>200</v>
      </c>
      <c r="J37" s="15">
        <f t="shared" si="9"/>
        <v>300</v>
      </c>
      <c r="K37" s="16">
        <f t="shared" si="9"/>
        <v>300</v>
      </c>
      <c r="L37" s="3"/>
    </row>
    <row r="38" spans="2:15" ht="15" customHeight="1" x14ac:dyDescent="0.25">
      <c r="B38" s="123"/>
      <c r="C38" s="12" t="s">
        <v>30</v>
      </c>
      <c r="D38" s="113">
        <f t="shared" ref="D38:I38" si="10">D25</f>
        <v>30</v>
      </c>
      <c r="E38" s="114">
        <f t="shared" si="10"/>
        <v>30</v>
      </c>
      <c r="F38" s="115">
        <f t="shared" si="10"/>
        <v>30</v>
      </c>
      <c r="G38" s="113">
        <f t="shared" si="10"/>
        <v>20.625</v>
      </c>
      <c r="H38" s="114">
        <f t="shared" si="10"/>
        <v>20.625</v>
      </c>
      <c r="I38" s="116">
        <f t="shared" si="10"/>
        <v>22.5</v>
      </c>
      <c r="J38" s="60">
        <v>17.5</v>
      </c>
      <c r="K38" s="61">
        <v>17.5</v>
      </c>
      <c r="L38" s="3"/>
    </row>
    <row r="39" spans="2:15" x14ac:dyDescent="0.25">
      <c r="B39" s="123"/>
      <c r="C39" s="11" t="s">
        <v>31</v>
      </c>
      <c r="D39" s="25">
        <v>10</v>
      </c>
      <c r="E39" s="55">
        <v>10</v>
      </c>
      <c r="F39" s="55">
        <v>50</v>
      </c>
      <c r="G39" s="25">
        <v>160</v>
      </c>
      <c r="H39" s="26">
        <v>160</v>
      </c>
      <c r="I39" s="27">
        <v>200</v>
      </c>
      <c r="J39" s="17">
        <v>300</v>
      </c>
      <c r="K39" s="18">
        <v>300</v>
      </c>
      <c r="L39" s="4"/>
    </row>
    <row r="40" spans="2:15" x14ac:dyDescent="0.25">
      <c r="B40" s="123"/>
      <c r="C40" s="11" t="s">
        <v>32</v>
      </c>
      <c r="D40" s="57">
        <v>17.5</v>
      </c>
      <c r="E40" s="58">
        <v>17.5</v>
      </c>
      <c r="F40" s="59">
        <v>17.5</v>
      </c>
      <c r="G40" s="57">
        <v>17.5</v>
      </c>
      <c r="H40" s="58">
        <v>17.5</v>
      </c>
      <c r="I40" s="72">
        <v>17.5</v>
      </c>
      <c r="J40" s="60">
        <v>17.5</v>
      </c>
      <c r="K40" s="61">
        <v>17.5</v>
      </c>
      <c r="L40" s="5"/>
    </row>
    <row r="41" spans="2:15" x14ac:dyDescent="0.25">
      <c r="B41" s="123"/>
      <c r="C41" s="12" t="s">
        <v>41</v>
      </c>
      <c r="D41" s="100">
        <v>0</v>
      </c>
      <c r="E41" s="101">
        <v>0</v>
      </c>
      <c r="F41" s="102">
        <v>0</v>
      </c>
      <c r="G41" s="100">
        <v>0</v>
      </c>
      <c r="H41" s="101">
        <v>0</v>
      </c>
      <c r="I41" s="103">
        <v>0</v>
      </c>
      <c r="J41" s="19">
        <f>J39*J40</f>
        <v>5250</v>
      </c>
      <c r="K41" s="21">
        <f t="shared" ref="K41" si="11">K39*K40</f>
        <v>5250</v>
      </c>
      <c r="L41" s="5"/>
    </row>
    <row r="42" spans="2:15" ht="15.75" thickBot="1" x14ac:dyDescent="0.3">
      <c r="B42" s="124"/>
      <c r="C42" s="14" t="s">
        <v>47</v>
      </c>
      <c r="D42" s="96">
        <v>0</v>
      </c>
      <c r="E42" s="97">
        <v>0</v>
      </c>
      <c r="F42" s="97">
        <v>0</v>
      </c>
      <c r="G42" s="96">
        <v>0</v>
      </c>
      <c r="H42" s="98">
        <v>0</v>
      </c>
      <c r="I42" s="99">
        <v>0</v>
      </c>
      <c r="J42" s="77">
        <f>(J37*J38)-(J39*J40)</f>
        <v>0</v>
      </c>
      <c r="K42" s="78">
        <f t="shared" ref="K42" si="12">(K37*K38)-(K39*K40)</f>
        <v>0</v>
      </c>
      <c r="L42" s="3"/>
    </row>
    <row r="43" spans="2:15" x14ac:dyDescent="0.25">
      <c r="B43" s="51"/>
      <c r="C43" s="39"/>
      <c r="D43" s="48"/>
      <c r="E43" s="48"/>
      <c r="F43" s="48"/>
      <c r="G43" s="48"/>
      <c r="H43" s="48"/>
      <c r="I43" s="48"/>
      <c r="J43" s="50"/>
      <c r="K43" s="50"/>
      <c r="L43" s="3"/>
      <c r="O43" s="2"/>
    </row>
    <row r="44" spans="2:15" x14ac:dyDescent="0.25">
      <c r="C44" s="85" t="s">
        <v>41</v>
      </c>
      <c r="D44" s="79">
        <f>SUM(D41:K41)</f>
        <v>10500</v>
      </c>
    </row>
    <row r="45" spans="2:15" x14ac:dyDescent="0.25">
      <c r="C45" s="85" t="s">
        <v>42</v>
      </c>
      <c r="D45" s="79">
        <f>MAX(0,D29+D30+SUM(J42:K42))</f>
        <v>14200</v>
      </c>
    </row>
    <row r="46" spans="2:15" x14ac:dyDescent="0.25">
      <c r="C46" s="85" t="s">
        <v>55</v>
      </c>
      <c r="D46" s="79">
        <f>SUM(D44:D45)</f>
        <v>24700</v>
      </c>
    </row>
    <row r="47" spans="2:15" ht="15.75" thickBot="1" x14ac:dyDescent="0.3">
      <c r="G47" s="3"/>
    </row>
    <row r="48" spans="2:15" ht="15" customHeight="1" x14ac:dyDescent="0.25">
      <c r="B48" s="122" t="s">
        <v>35</v>
      </c>
      <c r="C48" s="10" t="s">
        <v>36</v>
      </c>
      <c r="D48" s="22">
        <v>10</v>
      </c>
      <c r="E48" s="54">
        <v>10</v>
      </c>
      <c r="F48" s="54">
        <v>50</v>
      </c>
      <c r="G48" s="22">
        <v>160</v>
      </c>
      <c r="H48" s="23">
        <v>160</v>
      </c>
      <c r="I48" s="24">
        <v>200</v>
      </c>
      <c r="J48" s="15">
        <v>300</v>
      </c>
      <c r="K48" s="16">
        <v>300</v>
      </c>
      <c r="L48" s="3"/>
    </row>
    <row r="49" spans="2:12" ht="15" customHeight="1" x14ac:dyDescent="0.25">
      <c r="B49" s="123"/>
      <c r="C49" s="12" t="s">
        <v>37</v>
      </c>
      <c r="D49" s="113">
        <f t="shared" ref="D49:I49" si="13">D25</f>
        <v>30</v>
      </c>
      <c r="E49" s="114">
        <f t="shared" si="13"/>
        <v>30</v>
      </c>
      <c r="F49" s="115">
        <f t="shared" si="13"/>
        <v>30</v>
      </c>
      <c r="G49" s="113">
        <f t="shared" si="13"/>
        <v>20.625</v>
      </c>
      <c r="H49" s="114">
        <f t="shared" si="13"/>
        <v>20.625</v>
      </c>
      <c r="I49" s="116">
        <f t="shared" si="13"/>
        <v>22.5</v>
      </c>
      <c r="J49" s="60">
        <v>17.5</v>
      </c>
      <c r="K49" s="61">
        <v>17.5</v>
      </c>
      <c r="L49" s="3"/>
    </row>
    <row r="50" spans="2:12" x14ac:dyDescent="0.25">
      <c r="B50" s="123"/>
      <c r="C50" s="11" t="s">
        <v>40</v>
      </c>
      <c r="D50" s="25">
        <v>10</v>
      </c>
      <c r="E50" s="55">
        <v>10</v>
      </c>
      <c r="F50" s="55">
        <v>50</v>
      </c>
      <c r="G50" s="25">
        <v>160</v>
      </c>
      <c r="H50" s="26">
        <v>160</v>
      </c>
      <c r="I50" s="27">
        <v>200</v>
      </c>
      <c r="J50" s="17">
        <v>300</v>
      </c>
      <c r="K50" s="18">
        <v>300</v>
      </c>
      <c r="L50" s="4"/>
    </row>
    <row r="51" spans="2:12" x14ac:dyDescent="0.25">
      <c r="B51" s="123"/>
      <c r="C51" s="11" t="s">
        <v>38</v>
      </c>
      <c r="D51" s="57">
        <v>17.5</v>
      </c>
      <c r="E51" s="58">
        <v>17.5</v>
      </c>
      <c r="F51" s="59">
        <v>17.5</v>
      </c>
      <c r="G51" s="57">
        <v>17.5</v>
      </c>
      <c r="H51" s="58">
        <v>17.5</v>
      </c>
      <c r="I51" s="72">
        <v>17.5</v>
      </c>
      <c r="J51" s="60">
        <v>17.5</v>
      </c>
      <c r="K51" s="61">
        <v>17.5</v>
      </c>
      <c r="L51" s="5"/>
    </row>
    <row r="52" spans="2:12" x14ac:dyDescent="0.25">
      <c r="B52" s="123"/>
      <c r="C52" s="12" t="s">
        <v>39</v>
      </c>
      <c r="D52" s="68">
        <f t="shared" ref="D52:K52" si="14">D51*(D50-D39)</f>
        <v>0</v>
      </c>
      <c r="E52" s="69">
        <f t="shared" si="14"/>
        <v>0</v>
      </c>
      <c r="F52" s="70">
        <f t="shared" si="14"/>
        <v>0</v>
      </c>
      <c r="G52" s="68">
        <f t="shared" si="14"/>
        <v>0</v>
      </c>
      <c r="H52" s="69">
        <f t="shared" si="14"/>
        <v>0</v>
      </c>
      <c r="I52" s="71">
        <f t="shared" si="14"/>
        <v>0</v>
      </c>
      <c r="J52" s="19">
        <f t="shared" si="14"/>
        <v>0</v>
      </c>
      <c r="K52" s="21">
        <f t="shared" si="14"/>
        <v>0</v>
      </c>
      <c r="L52" s="5"/>
    </row>
    <row r="53" spans="2:12" ht="15.75" thickBot="1" x14ac:dyDescent="0.3">
      <c r="B53" s="124"/>
      <c r="C53" s="14" t="s">
        <v>46</v>
      </c>
      <c r="D53" s="73">
        <f>(D49*D50)</f>
        <v>300</v>
      </c>
      <c r="E53" s="74">
        <f t="shared" ref="E53:K53" si="15">(E49*E50)</f>
        <v>300</v>
      </c>
      <c r="F53" s="74">
        <f t="shared" si="15"/>
        <v>1500</v>
      </c>
      <c r="G53" s="73">
        <f t="shared" si="15"/>
        <v>3300</v>
      </c>
      <c r="H53" s="75">
        <f t="shared" si="15"/>
        <v>3300</v>
      </c>
      <c r="I53" s="76">
        <f t="shared" si="15"/>
        <v>4500</v>
      </c>
      <c r="J53" s="77">
        <f t="shared" si="15"/>
        <v>5250</v>
      </c>
      <c r="K53" s="78">
        <f t="shared" si="15"/>
        <v>5250</v>
      </c>
      <c r="L53" s="3"/>
    </row>
    <row r="55" spans="2:12" x14ac:dyDescent="0.25">
      <c r="C55" s="39" t="s">
        <v>44</v>
      </c>
      <c r="D55" s="79">
        <f>SUM(D52:K52)</f>
        <v>0</v>
      </c>
    </row>
    <row r="56" spans="2:12" x14ac:dyDescent="0.25">
      <c r="C56" s="39" t="s">
        <v>45</v>
      </c>
      <c r="D56" s="79">
        <f>MAX(0,D27+D28+SUM(D53:I53)-D55-D44-D45)</f>
        <v>0</v>
      </c>
    </row>
    <row r="57" spans="2:12" x14ac:dyDescent="0.25">
      <c r="C57" s="39" t="s">
        <v>56</v>
      </c>
      <c r="D57" s="79">
        <f>SUM(D55:D56)</f>
        <v>0</v>
      </c>
    </row>
    <row r="58" spans="2:12" x14ac:dyDescent="0.25">
      <c r="C58" s="39"/>
    </row>
    <row r="59" spans="2:12" x14ac:dyDescent="0.25">
      <c r="B59" t="s">
        <v>43</v>
      </c>
    </row>
    <row r="60" spans="2:12" x14ac:dyDescent="0.25">
      <c r="B60" t="s">
        <v>48</v>
      </c>
    </row>
  </sheetData>
  <mergeCells count="15">
    <mergeCell ref="B37:B42"/>
    <mergeCell ref="B48:B53"/>
    <mergeCell ref="G12:I12"/>
    <mergeCell ref="B13:B17"/>
    <mergeCell ref="D18:I18"/>
    <mergeCell ref="J18:K18"/>
    <mergeCell ref="B19:B25"/>
    <mergeCell ref="B36:C36"/>
    <mergeCell ref="D36:K36"/>
    <mergeCell ref="B2:C2"/>
    <mergeCell ref="I2:J2"/>
    <mergeCell ref="B3:C3"/>
    <mergeCell ref="D5:F5"/>
    <mergeCell ref="G5:I5"/>
    <mergeCell ref="B6:B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9"/>
  <sheetViews>
    <sheetView showGridLines="0" topLeftCell="A39" zoomScale="150" zoomScaleNormal="150" workbookViewId="0">
      <selection activeCell="D57" sqref="D57"/>
    </sheetView>
  </sheetViews>
  <sheetFormatPr defaultRowHeight="15" x14ac:dyDescent="0.25"/>
  <cols>
    <col min="1" max="1" width="1.42578125" customWidth="1"/>
    <col min="2" max="2" width="10.28515625" bestFit="1" customWidth="1"/>
    <col min="3" max="3" width="30.5703125" customWidth="1"/>
    <col min="4" max="11" width="12" customWidth="1"/>
    <col min="12" max="12" width="9.140625" customWidth="1"/>
    <col min="14" max="14" width="9.7109375" bestFit="1" customWidth="1"/>
    <col min="15" max="15" width="13.28515625" bestFit="1" customWidth="1"/>
  </cols>
  <sheetData>
    <row r="1" spans="2:14" ht="7.5" customHeight="1" thickBot="1" x14ac:dyDescent="0.3"/>
    <row r="2" spans="2:14" ht="15.75" thickBot="1" x14ac:dyDescent="0.3">
      <c r="B2" s="127" t="s">
        <v>24</v>
      </c>
      <c r="C2" s="128"/>
      <c r="D2" s="47"/>
      <c r="E2" s="47"/>
      <c r="I2" s="129" t="s">
        <v>3</v>
      </c>
      <c r="J2" s="130"/>
    </row>
    <row r="3" spans="2:14" ht="15.75" thickBot="1" x14ac:dyDescent="0.3">
      <c r="B3" s="127" t="s">
        <v>33</v>
      </c>
      <c r="C3" s="128"/>
      <c r="D3" s="47"/>
      <c r="E3" s="47"/>
      <c r="I3" s="7">
        <v>2.5</v>
      </c>
      <c r="J3" s="6" t="s">
        <v>4</v>
      </c>
    </row>
    <row r="4" spans="2:14" ht="15.75" thickBot="1" x14ac:dyDescent="0.3">
      <c r="D4" s="111" t="s">
        <v>69</v>
      </c>
      <c r="E4" s="111" t="s">
        <v>68</v>
      </c>
      <c r="F4" s="111" t="s">
        <v>67</v>
      </c>
      <c r="G4" s="111" t="s">
        <v>64</v>
      </c>
      <c r="H4" s="111" t="s">
        <v>65</v>
      </c>
      <c r="I4" s="111" t="s">
        <v>66</v>
      </c>
      <c r="J4" s="111" t="s">
        <v>17</v>
      </c>
      <c r="K4" s="111" t="s">
        <v>18</v>
      </c>
    </row>
    <row r="5" spans="2:14" ht="15.75" thickBot="1" x14ac:dyDescent="0.3">
      <c r="D5" s="131" t="s">
        <v>21</v>
      </c>
      <c r="E5" s="132"/>
      <c r="F5" s="133"/>
      <c r="G5" s="134" t="s">
        <v>19</v>
      </c>
      <c r="H5" s="135"/>
      <c r="I5" s="136"/>
      <c r="J5" s="1"/>
      <c r="K5" s="1"/>
    </row>
    <row r="6" spans="2:14" x14ac:dyDescent="0.25">
      <c r="B6" s="137" t="s">
        <v>0</v>
      </c>
      <c r="C6" s="10" t="s">
        <v>15</v>
      </c>
      <c r="D6" s="42">
        <v>10</v>
      </c>
      <c r="E6" s="42">
        <v>10</v>
      </c>
      <c r="F6" s="42">
        <v>50</v>
      </c>
      <c r="G6" s="22">
        <v>100</v>
      </c>
      <c r="H6" s="23">
        <v>100</v>
      </c>
      <c r="I6" s="24">
        <v>100</v>
      </c>
      <c r="J6" s="39"/>
      <c r="K6" s="39"/>
      <c r="L6" s="3"/>
    </row>
    <row r="7" spans="2:14" x14ac:dyDescent="0.25">
      <c r="B7" s="138"/>
      <c r="C7" s="11" t="s">
        <v>13</v>
      </c>
      <c r="D7" s="43">
        <v>0</v>
      </c>
      <c r="E7" s="43">
        <v>0</v>
      </c>
      <c r="F7" s="43">
        <v>0</v>
      </c>
      <c r="G7" s="25">
        <v>50</v>
      </c>
      <c r="H7" s="26">
        <v>50</v>
      </c>
      <c r="I7" s="27">
        <v>50</v>
      </c>
      <c r="J7" s="39"/>
      <c r="K7" s="39"/>
      <c r="L7" s="3"/>
    </row>
    <row r="8" spans="2:14" x14ac:dyDescent="0.25">
      <c r="B8" s="138"/>
      <c r="C8" s="12" t="s">
        <v>5</v>
      </c>
      <c r="D8" s="44">
        <v>12000</v>
      </c>
      <c r="E8" s="44">
        <v>12000</v>
      </c>
      <c r="F8" s="44">
        <v>12000</v>
      </c>
      <c r="G8" s="28">
        <v>8000</v>
      </c>
      <c r="H8" s="29">
        <v>8000</v>
      </c>
      <c r="I8" s="30">
        <v>8000</v>
      </c>
      <c r="J8" s="40"/>
      <c r="K8" s="40"/>
      <c r="L8" s="4"/>
    </row>
    <row r="9" spans="2:14" x14ac:dyDescent="0.25">
      <c r="B9" s="138"/>
      <c r="C9" s="12" t="s">
        <v>12</v>
      </c>
      <c r="D9" s="44">
        <f>D8*(D6+D7)*1000*$I$3/1000000</f>
        <v>300</v>
      </c>
      <c r="E9" s="44">
        <f t="shared" ref="E9" si="0">E8*(E6+E7)*1000*$I$3/1000000</f>
        <v>300</v>
      </c>
      <c r="F9" s="44">
        <f>F8*(F6+F7)*1000*$I$3/1000000</f>
        <v>1500</v>
      </c>
      <c r="G9" s="31">
        <f>G8*(G6+G7)*1000*$I$3/1000000</f>
        <v>3000</v>
      </c>
      <c r="H9" s="32">
        <f>H8*(H6+H7)*1000*$I$3/1000000</f>
        <v>3000</v>
      </c>
      <c r="I9" s="30">
        <f>I8*(I6+I7)*1000*$I$3/1000000</f>
        <v>3000</v>
      </c>
      <c r="J9" s="40"/>
      <c r="K9" s="40"/>
      <c r="L9" s="4"/>
    </row>
    <row r="10" spans="2:14" x14ac:dyDescent="0.25">
      <c r="B10" s="138"/>
      <c r="C10" s="12" t="s">
        <v>26</v>
      </c>
      <c r="D10" s="44">
        <f t="shared" ref="D10:I10" si="1">SUM(D9:D9)</f>
        <v>300</v>
      </c>
      <c r="E10" s="44">
        <f t="shared" si="1"/>
        <v>300</v>
      </c>
      <c r="F10" s="44">
        <f t="shared" si="1"/>
        <v>1500</v>
      </c>
      <c r="G10" s="28">
        <f t="shared" si="1"/>
        <v>3000</v>
      </c>
      <c r="H10" s="29">
        <f t="shared" si="1"/>
        <v>3000</v>
      </c>
      <c r="I10" s="30">
        <f t="shared" si="1"/>
        <v>3000</v>
      </c>
      <c r="J10" s="40"/>
      <c r="K10" s="41"/>
    </row>
    <row r="11" spans="2:14" ht="15.75" thickBot="1" x14ac:dyDescent="0.3">
      <c r="B11" s="139"/>
      <c r="C11" s="13" t="s">
        <v>25</v>
      </c>
      <c r="D11" s="62">
        <f t="shared" ref="D11:I11" si="2">D10/(D6+D7)</f>
        <v>30</v>
      </c>
      <c r="E11" s="62">
        <f t="shared" si="2"/>
        <v>30</v>
      </c>
      <c r="F11" s="62">
        <f t="shared" si="2"/>
        <v>30</v>
      </c>
      <c r="G11" s="63">
        <f t="shared" si="2"/>
        <v>20</v>
      </c>
      <c r="H11" s="64">
        <f t="shared" si="2"/>
        <v>20</v>
      </c>
      <c r="I11" s="65">
        <f t="shared" si="2"/>
        <v>20</v>
      </c>
      <c r="J11" s="40"/>
      <c r="K11" s="40"/>
      <c r="L11" s="4"/>
      <c r="M11" s="3"/>
      <c r="N11" s="3"/>
    </row>
    <row r="12" spans="2:14" ht="15.75" thickBot="1" x14ac:dyDescent="0.3">
      <c r="G12" s="134" t="s">
        <v>20</v>
      </c>
      <c r="H12" s="135"/>
      <c r="I12" s="136"/>
      <c r="J12" s="41"/>
      <c r="K12" s="41"/>
    </row>
    <row r="13" spans="2:14" x14ac:dyDescent="0.25">
      <c r="B13" s="140" t="s">
        <v>1</v>
      </c>
      <c r="C13" s="10" t="s">
        <v>16</v>
      </c>
      <c r="D13" s="10"/>
      <c r="E13" s="10"/>
      <c r="F13" s="10"/>
      <c r="G13" s="23">
        <v>10</v>
      </c>
      <c r="H13" s="23">
        <v>10</v>
      </c>
      <c r="I13" s="24">
        <v>50</v>
      </c>
      <c r="J13" s="39"/>
      <c r="K13" s="39"/>
      <c r="L13" s="3"/>
    </row>
    <row r="14" spans="2:14" x14ac:dyDescent="0.25">
      <c r="B14" s="141"/>
      <c r="C14" s="12" t="s">
        <v>5</v>
      </c>
      <c r="D14" s="12"/>
      <c r="E14" s="12"/>
      <c r="F14" s="12"/>
      <c r="G14" s="29">
        <v>12000</v>
      </c>
      <c r="H14" s="29">
        <v>12000</v>
      </c>
      <c r="I14" s="30">
        <v>12000</v>
      </c>
      <c r="J14" s="40"/>
      <c r="K14" s="40"/>
      <c r="L14" s="4"/>
    </row>
    <row r="15" spans="2:14" x14ac:dyDescent="0.25">
      <c r="B15" s="141"/>
      <c r="C15" s="12" t="s">
        <v>12</v>
      </c>
      <c r="D15" s="12"/>
      <c r="E15" s="12"/>
      <c r="F15" s="12"/>
      <c r="G15" s="29">
        <f>G14*G13*1000*$I$3/1000000</f>
        <v>300</v>
      </c>
      <c r="H15" s="29">
        <f>H14*H13*1000*$I$3/1000000</f>
        <v>300</v>
      </c>
      <c r="I15" s="30">
        <f>I14*I13*1000*$I$3/1000000</f>
        <v>1500</v>
      </c>
      <c r="J15" s="40"/>
      <c r="K15" s="40"/>
      <c r="L15" s="4"/>
    </row>
    <row r="16" spans="2:14" x14ac:dyDescent="0.25">
      <c r="B16" s="141"/>
      <c r="C16" s="12" t="s">
        <v>26</v>
      </c>
      <c r="D16" s="52"/>
      <c r="E16" s="52"/>
      <c r="F16" s="52"/>
      <c r="G16" s="45">
        <f>SUM(G15:G15)</f>
        <v>300</v>
      </c>
      <c r="H16" s="45">
        <f>SUM(H15:H15)</f>
        <v>300</v>
      </c>
      <c r="I16" s="46">
        <f>SUM(I15:I15)</f>
        <v>1500</v>
      </c>
      <c r="J16" s="40"/>
      <c r="K16" s="40"/>
      <c r="L16" s="4"/>
    </row>
    <row r="17" spans="2:15" ht="15.75" thickBot="1" x14ac:dyDescent="0.3">
      <c r="B17" s="142"/>
      <c r="C17" s="13" t="s">
        <v>25</v>
      </c>
      <c r="D17" s="14"/>
      <c r="E17" s="14"/>
      <c r="F17" s="14"/>
      <c r="G17" s="66">
        <f>G16/G13</f>
        <v>30</v>
      </c>
      <c r="H17" s="66">
        <f>H16/H13</f>
        <v>30</v>
      </c>
      <c r="I17" s="67">
        <f>I16/I13</f>
        <v>30</v>
      </c>
      <c r="J17" s="40"/>
      <c r="K17" s="40"/>
      <c r="L17" s="4"/>
    </row>
    <row r="18" spans="2:15" ht="15.75" thickBot="1" x14ac:dyDescent="0.3">
      <c r="B18" s="8"/>
      <c r="C18" s="9"/>
      <c r="D18" s="143" t="s">
        <v>23</v>
      </c>
      <c r="E18" s="143"/>
      <c r="F18" s="143"/>
      <c r="G18" s="143"/>
      <c r="H18" s="143"/>
      <c r="I18" s="144"/>
      <c r="J18" s="120" t="s">
        <v>22</v>
      </c>
      <c r="K18" s="121"/>
      <c r="L18" s="4"/>
    </row>
    <row r="19" spans="2:15" ht="15" customHeight="1" x14ac:dyDescent="0.25">
      <c r="B19" s="122" t="s">
        <v>2</v>
      </c>
      <c r="C19" s="10" t="s">
        <v>14</v>
      </c>
      <c r="D19" s="22">
        <f t="shared" ref="D19:I19" si="3">D6+D13</f>
        <v>10</v>
      </c>
      <c r="E19" s="54">
        <f t="shared" si="3"/>
        <v>10</v>
      </c>
      <c r="F19" s="54">
        <f t="shared" si="3"/>
        <v>50</v>
      </c>
      <c r="G19" s="22">
        <f t="shared" si="3"/>
        <v>110</v>
      </c>
      <c r="H19" s="23">
        <f t="shared" si="3"/>
        <v>110</v>
      </c>
      <c r="I19" s="24">
        <f t="shared" si="3"/>
        <v>150</v>
      </c>
      <c r="J19" s="15">
        <v>200</v>
      </c>
      <c r="K19" s="16">
        <v>200</v>
      </c>
      <c r="L19" s="3"/>
    </row>
    <row r="20" spans="2:15" ht="15" customHeight="1" x14ac:dyDescent="0.25">
      <c r="B20" s="123"/>
      <c r="C20" s="11" t="s">
        <v>13</v>
      </c>
      <c r="D20" s="25">
        <f t="shared" ref="D20:I20" si="4">D7</f>
        <v>0</v>
      </c>
      <c r="E20" s="55">
        <f t="shared" si="4"/>
        <v>0</v>
      </c>
      <c r="F20" s="55">
        <f t="shared" si="4"/>
        <v>0</v>
      </c>
      <c r="G20" s="25">
        <f t="shared" si="4"/>
        <v>50</v>
      </c>
      <c r="H20" s="26">
        <f t="shared" si="4"/>
        <v>50</v>
      </c>
      <c r="I20" s="27">
        <f t="shared" si="4"/>
        <v>50</v>
      </c>
      <c r="J20" s="17">
        <v>100</v>
      </c>
      <c r="K20" s="18">
        <v>100</v>
      </c>
      <c r="L20" s="3"/>
    </row>
    <row r="21" spans="2:15" ht="15" customHeight="1" x14ac:dyDescent="0.25">
      <c r="B21" s="123"/>
      <c r="C21" s="11" t="s">
        <v>54</v>
      </c>
      <c r="D21" s="25">
        <f t="shared" ref="D21:K21" si="5">D19+D20</f>
        <v>10</v>
      </c>
      <c r="E21" s="55">
        <f t="shared" si="5"/>
        <v>10</v>
      </c>
      <c r="F21" s="55">
        <f t="shared" si="5"/>
        <v>50</v>
      </c>
      <c r="G21" s="25">
        <f t="shared" si="5"/>
        <v>160</v>
      </c>
      <c r="H21" s="26">
        <f t="shared" si="5"/>
        <v>160</v>
      </c>
      <c r="I21" s="27">
        <f t="shared" si="5"/>
        <v>200</v>
      </c>
      <c r="J21" s="17">
        <f t="shared" si="5"/>
        <v>300</v>
      </c>
      <c r="K21" s="18">
        <f t="shared" si="5"/>
        <v>300</v>
      </c>
      <c r="L21" s="3"/>
    </row>
    <row r="22" spans="2:15" x14ac:dyDescent="0.25">
      <c r="B22" s="123"/>
      <c r="C22" s="12" t="s">
        <v>5</v>
      </c>
      <c r="D22" s="33"/>
      <c r="E22" s="34"/>
      <c r="F22" s="56"/>
      <c r="G22" s="33"/>
      <c r="H22" s="34"/>
      <c r="I22" s="35"/>
      <c r="J22" s="19">
        <v>7000</v>
      </c>
      <c r="K22" s="20">
        <v>7000</v>
      </c>
      <c r="L22" s="4"/>
    </row>
    <row r="23" spans="2:15" x14ac:dyDescent="0.25">
      <c r="B23" s="123"/>
      <c r="C23" s="12" t="s">
        <v>26</v>
      </c>
      <c r="D23" s="36">
        <f t="shared" ref="D23:I23" si="6">D9+D15</f>
        <v>300</v>
      </c>
      <c r="E23" s="37">
        <f t="shared" si="6"/>
        <v>300</v>
      </c>
      <c r="F23" s="53">
        <f t="shared" si="6"/>
        <v>1500</v>
      </c>
      <c r="G23" s="36">
        <f t="shared" si="6"/>
        <v>3300</v>
      </c>
      <c r="H23" s="37">
        <f t="shared" si="6"/>
        <v>3300</v>
      </c>
      <c r="I23" s="38">
        <f t="shared" si="6"/>
        <v>4500</v>
      </c>
      <c r="J23" s="19">
        <f>J22*(J19+J20)*1000*$I$3/1000000</f>
        <v>5250</v>
      </c>
      <c r="K23" s="21">
        <f>K22*(K19+K20)*1000*$I$3/1000000</f>
        <v>5250</v>
      </c>
      <c r="L23" s="5"/>
    </row>
    <row r="24" spans="2:15" x14ac:dyDescent="0.25">
      <c r="B24" s="123"/>
      <c r="C24" s="80" t="s">
        <v>25</v>
      </c>
      <c r="D24" s="86">
        <f>D23/D21</f>
        <v>30</v>
      </c>
      <c r="E24" s="87">
        <f t="shared" ref="E24:K24" si="7">E23/E21</f>
        <v>30</v>
      </c>
      <c r="F24" s="88">
        <f t="shared" si="7"/>
        <v>30</v>
      </c>
      <c r="G24" s="86">
        <f t="shared" si="7"/>
        <v>20.625</v>
      </c>
      <c r="H24" s="87">
        <f t="shared" si="7"/>
        <v>20.625</v>
      </c>
      <c r="I24" s="89">
        <f t="shared" si="7"/>
        <v>22.5</v>
      </c>
      <c r="J24" s="60">
        <f t="shared" si="7"/>
        <v>17.5</v>
      </c>
      <c r="K24" s="61">
        <f t="shared" si="7"/>
        <v>17.5</v>
      </c>
      <c r="L24" s="3"/>
    </row>
    <row r="25" spans="2:15" ht="15.75" thickBot="1" x14ac:dyDescent="0.3">
      <c r="B25" s="124"/>
      <c r="C25" s="90" t="s">
        <v>50</v>
      </c>
      <c r="D25" s="81">
        <f t="shared" ref="D25:I25" si="8">D24</f>
        <v>30</v>
      </c>
      <c r="E25" s="82">
        <f t="shared" si="8"/>
        <v>30</v>
      </c>
      <c r="F25" s="83">
        <f t="shared" si="8"/>
        <v>30</v>
      </c>
      <c r="G25" s="81">
        <f t="shared" si="8"/>
        <v>20.625</v>
      </c>
      <c r="H25" s="82">
        <f t="shared" si="8"/>
        <v>20.625</v>
      </c>
      <c r="I25" s="84">
        <f t="shared" si="8"/>
        <v>22.5</v>
      </c>
      <c r="J25" s="60"/>
      <c r="K25" s="61"/>
      <c r="L25" s="3"/>
      <c r="O25" s="2"/>
    </row>
    <row r="26" spans="2:15" x14ac:dyDescent="0.25">
      <c r="B26" s="51"/>
      <c r="C26" s="39"/>
      <c r="D26" s="48"/>
      <c r="E26" s="48"/>
      <c r="F26" s="48"/>
      <c r="G26" s="49"/>
      <c r="H26" s="49"/>
      <c r="I26" s="49"/>
      <c r="J26" s="50"/>
      <c r="K26" s="50"/>
      <c r="L26" s="3"/>
      <c r="O26" s="2"/>
    </row>
    <row r="27" spans="2:15" x14ac:dyDescent="0.25">
      <c r="B27" s="51"/>
      <c r="C27" s="39" t="s">
        <v>53</v>
      </c>
      <c r="D27" s="48">
        <v>500</v>
      </c>
      <c r="E27" s="48"/>
      <c r="F27" s="48"/>
      <c r="G27" s="48"/>
      <c r="H27" s="48"/>
      <c r="I27" s="48"/>
      <c r="J27" s="50"/>
      <c r="K27" s="50"/>
      <c r="L27" s="3"/>
      <c r="O27" s="2"/>
    </row>
    <row r="28" spans="2:15" x14ac:dyDescent="0.25">
      <c r="B28" s="51"/>
      <c r="C28" s="39" t="s">
        <v>57</v>
      </c>
      <c r="D28" s="48">
        <v>500</v>
      </c>
      <c r="E28" s="48"/>
      <c r="F28" s="48"/>
      <c r="G28" s="48"/>
      <c r="H28" s="48"/>
      <c r="I28" s="48"/>
      <c r="J28" s="50"/>
      <c r="K28" s="50"/>
      <c r="L28" s="3"/>
      <c r="O28" s="2"/>
    </row>
    <row r="29" spans="2:15" x14ac:dyDescent="0.25">
      <c r="B29" s="51"/>
      <c r="C29" s="39" t="s">
        <v>34</v>
      </c>
      <c r="D29" s="48">
        <f>D27+D28+SUM(D23:I23)</f>
        <v>14200</v>
      </c>
      <c r="E29" s="48"/>
      <c r="F29" s="48"/>
      <c r="G29" s="48"/>
      <c r="H29" s="48"/>
      <c r="I29" s="48"/>
      <c r="J29" s="50"/>
      <c r="K29" s="50"/>
      <c r="L29" s="3"/>
      <c r="O29" s="2"/>
    </row>
    <row r="30" spans="2:15" x14ac:dyDescent="0.25">
      <c r="B30" s="51"/>
      <c r="C30" s="39" t="s">
        <v>51</v>
      </c>
      <c r="D30" s="48">
        <f>SUM(J23:K23)</f>
        <v>10500</v>
      </c>
      <c r="E30" s="48"/>
      <c r="F30" s="48"/>
      <c r="G30" s="48"/>
      <c r="H30" s="48"/>
      <c r="I30" s="48"/>
      <c r="J30" s="50"/>
      <c r="K30" s="50"/>
      <c r="L30" s="3"/>
      <c r="O30" s="2"/>
    </row>
    <row r="31" spans="2:15" x14ac:dyDescent="0.25">
      <c r="B31" s="51"/>
      <c r="C31" s="39" t="s">
        <v>52</v>
      </c>
      <c r="D31" s="48">
        <f>SUM(D29:D30)</f>
        <v>24700</v>
      </c>
      <c r="E31" s="48"/>
      <c r="F31" s="48"/>
      <c r="G31" s="48"/>
      <c r="H31" s="48"/>
      <c r="I31" s="48"/>
      <c r="J31" s="50"/>
      <c r="K31" s="50"/>
      <c r="L31" s="3"/>
      <c r="O31" s="2"/>
    </row>
    <row r="32" spans="2:15" x14ac:dyDescent="0.25">
      <c r="B32" s="51"/>
      <c r="C32" s="104" t="s">
        <v>63</v>
      </c>
      <c r="D32" s="105"/>
      <c r="E32" s="105"/>
      <c r="F32" s="105"/>
      <c r="G32" s="106">
        <f>SUM(D23:I23)/SUM(D21:I21)</f>
        <v>22.372881355932204</v>
      </c>
      <c r="H32" s="48"/>
      <c r="I32" s="48"/>
      <c r="J32" s="50"/>
      <c r="K32" s="50"/>
      <c r="L32" s="3"/>
      <c r="O32" s="2"/>
    </row>
    <row r="33" spans="2:15" x14ac:dyDescent="0.25">
      <c r="B33" s="51"/>
      <c r="C33" s="104"/>
      <c r="D33" s="105"/>
      <c r="E33" s="105"/>
      <c r="F33" s="105"/>
      <c r="G33" s="106"/>
      <c r="H33" s="48"/>
      <c r="I33" s="48"/>
      <c r="J33" s="50"/>
      <c r="K33" s="50"/>
      <c r="L33" s="3"/>
      <c r="O33" s="2"/>
    </row>
    <row r="34" spans="2:15" x14ac:dyDescent="0.25">
      <c r="D34" s="111" t="s">
        <v>69</v>
      </c>
      <c r="E34" s="111" t="s">
        <v>68</v>
      </c>
      <c r="F34" s="111" t="s">
        <v>67</v>
      </c>
      <c r="G34" s="111" t="s">
        <v>64</v>
      </c>
      <c r="H34" s="111" t="s">
        <v>65</v>
      </c>
      <c r="I34" s="111" t="s">
        <v>66</v>
      </c>
      <c r="J34" s="111" t="s">
        <v>17</v>
      </c>
      <c r="K34" s="111" t="s">
        <v>18</v>
      </c>
      <c r="L34" s="3"/>
      <c r="O34" s="2"/>
    </row>
    <row r="35" spans="2:15" ht="21.75" thickBot="1" x14ac:dyDescent="0.3">
      <c r="B35" s="125" t="s">
        <v>27</v>
      </c>
      <c r="C35" s="125"/>
      <c r="D35" s="112"/>
      <c r="E35" s="112"/>
      <c r="F35" s="112"/>
      <c r="G35" s="112"/>
      <c r="H35" s="112"/>
      <c r="I35" s="112"/>
      <c r="J35" s="112"/>
      <c r="K35" s="112"/>
      <c r="L35" s="3"/>
      <c r="O35" s="2"/>
    </row>
    <row r="36" spans="2:15" ht="15" customHeight="1" x14ac:dyDescent="0.25">
      <c r="B36" s="122" t="s">
        <v>28</v>
      </c>
      <c r="C36" s="10" t="s">
        <v>29</v>
      </c>
      <c r="D36" s="22">
        <f t="shared" ref="D36:K36" si="9">D19+D20</f>
        <v>10</v>
      </c>
      <c r="E36" s="54">
        <f t="shared" si="9"/>
        <v>10</v>
      </c>
      <c r="F36" s="54">
        <f t="shared" si="9"/>
        <v>50</v>
      </c>
      <c r="G36" s="22">
        <f t="shared" si="9"/>
        <v>160</v>
      </c>
      <c r="H36" s="23">
        <f t="shared" si="9"/>
        <v>160</v>
      </c>
      <c r="I36" s="24">
        <f t="shared" si="9"/>
        <v>200</v>
      </c>
      <c r="J36" s="15">
        <f t="shared" si="9"/>
        <v>300</v>
      </c>
      <c r="K36" s="16">
        <f t="shared" si="9"/>
        <v>300</v>
      </c>
      <c r="L36" s="3"/>
    </row>
    <row r="37" spans="2:15" ht="15" customHeight="1" x14ac:dyDescent="0.25">
      <c r="B37" s="123"/>
      <c r="C37" s="12" t="s">
        <v>30</v>
      </c>
      <c r="D37" s="107">
        <f>G32</f>
        <v>22.372881355932204</v>
      </c>
      <c r="E37" s="108">
        <f>G32</f>
        <v>22.372881355932204</v>
      </c>
      <c r="F37" s="109">
        <f>G32</f>
        <v>22.372881355932204</v>
      </c>
      <c r="G37" s="107">
        <f>G32</f>
        <v>22.372881355932204</v>
      </c>
      <c r="H37" s="108">
        <f>G32</f>
        <v>22.372881355932204</v>
      </c>
      <c r="I37" s="110">
        <f>G32</f>
        <v>22.372881355932204</v>
      </c>
      <c r="J37" s="60">
        <v>17.5</v>
      </c>
      <c r="K37" s="61">
        <v>17.5</v>
      </c>
      <c r="L37" s="3"/>
    </row>
    <row r="38" spans="2:15" x14ac:dyDescent="0.25">
      <c r="B38" s="123"/>
      <c r="C38" s="11" t="s">
        <v>31</v>
      </c>
      <c r="D38" s="25">
        <v>10</v>
      </c>
      <c r="E38" s="55">
        <v>10</v>
      </c>
      <c r="F38" s="55">
        <v>50</v>
      </c>
      <c r="G38" s="25">
        <v>160</v>
      </c>
      <c r="H38" s="26">
        <v>160</v>
      </c>
      <c r="I38" s="27">
        <v>200</v>
      </c>
      <c r="J38" s="17">
        <v>300</v>
      </c>
      <c r="K38" s="18">
        <v>300</v>
      </c>
      <c r="L38" s="4"/>
    </row>
    <row r="39" spans="2:15" x14ac:dyDescent="0.25">
      <c r="B39" s="123"/>
      <c r="C39" s="11" t="s">
        <v>32</v>
      </c>
      <c r="D39" s="57">
        <v>17.5</v>
      </c>
      <c r="E39" s="58">
        <v>17.5</v>
      </c>
      <c r="F39" s="59">
        <v>17.5</v>
      </c>
      <c r="G39" s="57">
        <v>17.5</v>
      </c>
      <c r="H39" s="58">
        <v>17.5</v>
      </c>
      <c r="I39" s="72">
        <v>17.5</v>
      </c>
      <c r="J39" s="60">
        <v>17.5</v>
      </c>
      <c r="K39" s="61">
        <v>17.5</v>
      </c>
      <c r="L39" s="5"/>
    </row>
    <row r="40" spans="2:15" x14ac:dyDescent="0.25">
      <c r="B40" s="123"/>
      <c r="C40" s="12" t="s">
        <v>41</v>
      </c>
      <c r="D40" s="68">
        <f>D38*D39</f>
        <v>175</v>
      </c>
      <c r="E40" s="69">
        <f t="shared" ref="E40:K40" si="10">E38*E39</f>
        <v>175</v>
      </c>
      <c r="F40" s="70">
        <f t="shared" si="10"/>
        <v>875</v>
      </c>
      <c r="G40" s="68">
        <f t="shared" si="10"/>
        <v>2800</v>
      </c>
      <c r="H40" s="69">
        <f t="shared" si="10"/>
        <v>2800</v>
      </c>
      <c r="I40" s="71">
        <f t="shared" si="10"/>
        <v>3500</v>
      </c>
      <c r="J40" s="19">
        <f>J38*J39</f>
        <v>5250</v>
      </c>
      <c r="K40" s="21">
        <f t="shared" si="10"/>
        <v>5250</v>
      </c>
      <c r="L40" s="5"/>
    </row>
    <row r="41" spans="2:15" ht="15.75" thickBot="1" x14ac:dyDescent="0.3">
      <c r="B41" s="124"/>
      <c r="C41" s="14" t="s">
        <v>47</v>
      </c>
      <c r="D41" s="73">
        <f t="shared" ref="D41:I41" si="11">(D37*D36)-(D38*D39)</f>
        <v>48.728813559322049</v>
      </c>
      <c r="E41" s="74">
        <f t="shared" si="11"/>
        <v>48.728813559322049</v>
      </c>
      <c r="F41" s="74">
        <f t="shared" si="11"/>
        <v>243.64406779661022</v>
      </c>
      <c r="G41" s="73">
        <f t="shared" si="11"/>
        <v>779.66101694915278</v>
      </c>
      <c r="H41" s="75">
        <f t="shared" si="11"/>
        <v>779.66101694915278</v>
      </c>
      <c r="I41" s="76">
        <f t="shared" si="11"/>
        <v>974.57627118644086</v>
      </c>
      <c r="J41" s="77">
        <f>(J36*J37)-(J38*J39)</f>
        <v>0</v>
      </c>
      <c r="K41" s="78">
        <f t="shared" ref="K41" si="12">(K36*K37)-(K38*K39)</f>
        <v>0</v>
      </c>
      <c r="L41" s="3"/>
    </row>
    <row r="42" spans="2:15" x14ac:dyDescent="0.25">
      <c r="B42" s="51"/>
      <c r="C42" s="39"/>
      <c r="D42" s="118" t="s">
        <v>72</v>
      </c>
      <c r="E42" s="48"/>
      <c r="F42" s="48"/>
      <c r="G42" s="118" t="s">
        <v>73</v>
      </c>
      <c r="H42" s="48"/>
      <c r="I42" s="48"/>
      <c r="J42" s="119" t="s">
        <v>74</v>
      </c>
      <c r="K42" s="50"/>
      <c r="L42" s="3"/>
      <c r="O42" s="2"/>
    </row>
    <row r="43" spans="2:15" x14ac:dyDescent="0.25">
      <c r="C43" s="85" t="s">
        <v>41</v>
      </c>
      <c r="D43" s="79">
        <f>SUM(D40:F40)</f>
        <v>1225</v>
      </c>
      <c r="G43" s="79">
        <f>SUM(G40:K40)</f>
        <v>19600</v>
      </c>
      <c r="J43" s="79">
        <f>D43+G43</f>
        <v>20825</v>
      </c>
    </row>
    <row r="44" spans="2:15" x14ac:dyDescent="0.25">
      <c r="C44" s="85" t="s">
        <v>42</v>
      </c>
      <c r="D44" s="79">
        <f>MAX(0,D27+D28+SUM(D41:F41))</f>
        <v>1341.1016949152543</v>
      </c>
      <c r="G44" s="117">
        <f>MAX(0,SUM(G41:K41))</f>
        <v>2533.8983050847464</v>
      </c>
      <c r="J44" s="79">
        <f t="shared" ref="J44:J45" si="13">D44+G44</f>
        <v>3875.0000000000009</v>
      </c>
    </row>
    <row r="45" spans="2:15" x14ac:dyDescent="0.25">
      <c r="C45" s="85" t="s">
        <v>55</v>
      </c>
      <c r="D45" s="79">
        <f>SUM(D43:D44)</f>
        <v>2566.1016949152545</v>
      </c>
      <c r="G45" s="79">
        <f>SUM(G43:G44)</f>
        <v>22133.898305084746</v>
      </c>
      <c r="J45" s="79">
        <f t="shared" si="13"/>
        <v>24700</v>
      </c>
    </row>
    <row r="46" spans="2:15" ht="15.75" thickBot="1" x14ac:dyDescent="0.3">
      <c r="D46" s="126" t="s">
        <v>70</v>
      </c>
      <c r="E46" s="126"/>
      <c r="F46" s="126"/>
      <c r="G46" s="126" t="s">
        <v>71</v>
      </c>
      <c r="H46" s="126"/>
      <c r="I46" s="126"/>
      <c r="J46" s="126"/>
      <c r="K46" s="126"/>
    </row>
    <row r="47" spans="2:15" ht="15" customHeight="1" x14ac:dyDescent="0.25">
      <c r="B47" s="122" t="s">
        <v>35</v>
      </c>
      <c r="C47" s="10" t="s">
        <v>36</v>
      </c>
      <c r="D47" s="22">
        <v>10</v>
      </c>
      <c r="E47" s="54">
        <v>10</v>
      </c>
      <c r="F47" s="54">
        <v>50</v>
      </c>
      <c r="G47" s="22">
        <v>160</v>
      </c>
      <c r="H47" s="23">
        <v>160</v>
      </c>
      <c r="I47" s="24">
        <v>200</v>
      </c>
      <c r="J47" s="15">
        <v>300</v>
      </c>
      <c r="K47" s="16">
        <v>300</v>
      </c>
      <c r="L47" s="3"/>
    </row>
    <row r="48" spans="2:15" ht="15" customHeight="1" x14ac:dyDescent="0.25">
      <c r="B48" s="123"/>
      <c r="C48" s="12" t="s">
        <v>37</v>
      </c>
      <c r="D48" s="107">
        <f>G32</f>
        <v>22.372881355932204</v>
      </c>
      <c r="E48" s="108">
        <f>G32</f>
        <v>22.372881355932204</v>
      </c>
      <c r="F48" s="109">
        <f>G32</f>
        <v>22.372881355932204</v>
      </c>
      <c r="G48" s="107">
        <f>G32</f>
        <v>22.372881355932204</v>
      </c>
      <c r="H48" s="108">
        <f>G32</f>
        <v>22.372881355932204</v>
      </c>
      <c r="I48" s="110">
        <f>G32</f>
        <v>22.372881355932204</v>
      </c>
      <c r="J48" s="60">
        <v>17.5</v>
      </c>
      <c r="K48" s="61">
        <v>17.5</v>
      </c>
      <c r="L48" s="3"/>
    </row>
    <row r="49" spans="2:12" x14ac:dyDescent="0.25">
      <c r="B49" s="123"/>
      <c r="C49" s="11" t="s">
        <v>40</v>
      </c>
      <c r="D49" s="25">
        <v>10</v>
      </c>
      <c r="E49" s="55">
        <v>10</v>
      </c>
      <c r="F49" s="55">
        <v>50</v>
      </c>
      <c r="G49" s="25">
        <v>160</v>
      </c>
      <c r="H49" s="26">
        <v>160</v>
      </c>
      <c r="I49" s="27">
        <v>200</v>
      </c>
      <c r="J49" s="17">
        <v>300</v>
      </c>
      <c r="K49" s="18">
        <v>300</v>
      </c>
      <c r="L49" s="4"/>
    </row>
    <row r="50" spans="2:12" x14ac:dyDescent="0.25">
      <c r="B50" s="123"/>
      <c r="C50" s="11" t="s">
        <v>38</v>
      </c>
      <c r="D50" s="57">
        <v>17.5</v>
      </c>
      <c r="E50" s="58">
        <v>17.5</v>
      </c>
      <c r="F50" s="59">
        <v>17.5</v>
      </c>
      <c r="G50" s="57">
        <v>17.5</v>
      </c>
      <c r="H50" s="58">
        <v>17.5</v>
      </c>
      <c r="I50" s="72">
        <v>17.5</v>
      </c>
      <c r="J50" s="60">
        <v>17.5</v>
      </c>
      <c r="K50" s="61">
        <v>17.5</v>
      </c>
      <c r="L50" s="5"/>
    </row>
    <row r="51" spans="2:12" x14ac:dyDescent="0.25">
      <c r="B51" s="123"/>
      <c r="C51" s="12" t="s">
        <v>39</v>
      </c>
      <c r="D51" s="68">
        <f t="shared" ref="D51:K51" si="14">D50*(D49-D38)</f>
        <v>0</v>
      </c>
      <c r="E51" s="69">
        <f t="shared" si="14"/>
        <v>0</v>
      </c>
      <c r="F51" s="70">
        <f t="shared" si="14"/>
        <v>0</v>
      </c>
      <c r="G51" s="68">
        <f t="shared" si="14"/>
        <v>0</v>
      </c>
      <c r="H51" s="69">
        <f t="shared" si="14"/>
        <v>0</v>
      </c>
      <c r="I51" s="71">
        <f t="shared" si="14"/>
        <v>0</v>
      </c>
      <c r="J51" s="19">
        <f t="shared" si="14"/>
        <v>0</v>
      </c>
      <c r="K51" s="21">
        <f t="shared" si="14"/>
        <v>0</v>
      </c>
      <c r="L51" s="5"/>
    </row>
    <row r="52" spans="2:12" ht="15.75" thickBot="1" x14ac:dyDescent="0.3">
      <c r="B52" s="124"/>
      <c r="C52" s="14" t="s">
        <v>46</v>
      </c>
      <c r="D52" s="73">
        <f>(D48*D49)</f>
        <v>223.72881355932205</v>
      </c>
      <c r="E52" s="74">
        <f t="shared" ref="E52:K52" si="15">(E48*E49)</f>
        <v>223.72881355932205</v>
      </c>
      <c r="F52" s="74">
        <f t="shared" si="15"/>
        <v>1118.6440677966102</v>
      </c>
      <c r="G52" s="73">
        <f t="shared" si="15"/>
        <v>3579.6610169491528</v>
      </c>
      <c r="H52" s="75">
        <f t="shared" si="15"/>
        <v>3579.6610169491528</v>
      </c>
      <c r="I52" s="76">
        <f t="shared" si="15"/>
        <v>4474.5762711864409</v>
      </c>
      <c r="J52" s="77">
        <f t="shared" si="15"/>
        <v>5250</v>
      </c>
      <c r="K52" s="78">
        <f t="shared" si="15"/>
        <v>5250</v>
      </c>
      <c r="L52" s="3"/>
    </row>
    <row r="53" spans="2:12" x14ac:dyDescent="0.25">
      <c r="D53" s="118" t="s">
        <v>72</v>
      </c>
      <c r="E53" s="48"/>
      <c r="F53" s="48"/>
      <c r="G53" s="118" t="s">
        <v>73</v>
      </c>
      <c r="H53" s="48"/>
      <c r="I53" s="48"/>
      <c r="J53" s="119" t="s">
        <v>74</v>
      </c>
    </row>
    <row r="54" spans="2:12" x14ac:dyDescent="0.25">
      <c r="C54" s="39" t="s">
        <v>44</v>
      </c>
      <c r="D54" s="79">
        <f>SUM(D51:F51)</f>
        <v>0</v>
      </c>
      <c r="G54" s="79">
        <f>SUM(G51:K51)</f>
        <v>0</v>
      </c>
      <c r="J54" s="79">
        <f>D54+G54</f>
        <v>0</v>
      </c>
    </row>
    <row r="55" spans="2:12" x14ac:dyDescent="0.25">
      <c r="C55" s="39" t="s">
        <v>45</v>
      </c>
      <c r="D55" s="79">
        <f>MAX(0,D27+D28+SUM(D52:F52)-D54-D43-D44)</f>
        <v>2.2737367544323206E-13</v>
      </c>
      <c r="G55" s="79">
        <f>MAX(0,SUM(G52:K52)-G54-G43-G44)</f>
        <v>0</v>
      </c>
      <c r="J55" s="79">
        <f t="shared" ref="J55:J56" si="16">D55+G55</f>
        <v>2.2737367544323206E-13</v>
      </c>
    </row>
    <row r="56" spans="2:12" x14ac:dyDescent="0.25">
      <c r="C56" s="39" t="s">
        <v>56</v>
      </c>
      <c r="D56" s="79">
        <f>SUM(D54:D55)</f>
        <v>2.2737367544323206E-13</v>
      </c>
      <c r="G56" s="79">
        <f>SUM(G54:G55)</f>
        <v>0</v>
      </c>
      <c r="J56" s="79">
        <f t="shared" si="16"/>
        <v>2.2737367544323206E-13</v>
      </c>
    </row>
    <row r="57" spans="2:12" x14ac:dyDescent="0.25">
      <c r="C57" s="39"/>
    </row>
    <row r="58" spans="2:12" x14ac:dyDescent="0.25">
      <c r="B58" t="s">
        <v>43</v>
      </c>
    </row>
    <row r="59" spans="2:12" x14ac:dyDescent="0.25">
      <c r="B59" t="s">
        <v>48</v>
      </c>
    </row>
  </sheetData>
  <mergeCells count="16">
    <mergeCell ref="G46:K46"/>
    <mergeCell ref="B47:B52"/>
    <mergeCell ref="I2:J2"/>
    <mergeCell ref="B6:B11"/>
    <mergeCell ref="B13:B17"/>
    <mergeCell ref="B19:B25"/>
    <mergeCell ref="G12:I12"/>
    <mergeCell ref="B3:C3"/>
    <mergeCell ref="B2:C2"/>
    <mergeCell ref="D5:F5"/>
    <mergeCell ref="G5:I5"/>
    <mergeCell ref="J18:K18"/>
    <mergeCell ref="D18:I18"/>
    <mergeCell ref="B36:B41"/>
    <mergeCell ref="B35:C35"/>
    <mergeCell ref="D46:F4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61"/>
  <sheetViews>
    <sheetView showGridLines="0" tabSelected="1" topLeftCell="B26" zoomScale="130" zoomScaleNormal="130" workbookViewId="0">
      <selection activeCell="L55" sqref="L55"/>
    </sheetView>
  </sheetViews>
  <sheetFormatPr defaultRowHeight="15" x14ac:dyDescent="0.25"/>
  <cols>
    <col min="1" max="1" width="1.42578125" customWidth="1"/>
    <col min="2" max="2" width="10.28515625" bestFit="1" customWidth="1"/>
    <col min="3" max="3" width="30.5703125" customWidth="1"/>
    <col min="4" max="11" width="12" customWidth="1"/>
    <col min="12" max="13" width="9.140625" customWidth="1"/>
    <col min="14" max="14" width="9.7109375" bestFit="1" customWidth="1"/>
    <col min="15" max="15" width="13.28515625" bestFit="1" customWidth="1"/>
  </cols>
  <sheetData>
    <row r="1" spans="2:14" ht="7.5" customHeight="1" thickBot="1" x14ac:dyDescent="0.3"/>
    <row r="2" spans="2:14" ht="15.75" thickBot="1" x14ac:dyDescent="0.3">
      <c r="B2" s="127" t="s">
        <v>24</v>
      </c>
      <c r="C2" s="128"/>
      <c r="D2" s="47"/>
      <c r="E2" s="47"/>
      <c r="I2" s="129" t="s">
        <v>3</v>
      </c>
      <c r="J2" s="130"/>
    </row>
    <row r="3" spans="2:14" ht="15.75" thickBot="1" x14ac:dyDescent="0.3">
      <c r="B3" s="127" t="s">
        <v>33</v>
      </c>
      <c r="C3" s="128"/>
      <c r="D3" s="47"/>
      <c r="E3" s="47"/>
      <c r="I3" s="7">
        <v>2.5</v>
      </c>
      <c r="J3" s="6" t="s">
        <v>4</v>
      </c>
    </row>
    <row r="4" spans="2:14" ht="15.75" thickBot="1" x14ac:dyDescent="0.3">
      <c r="D4" s="111" t="s">
        <v>69</v>
      </c>
      <c r="E4" s="111" t="s">
        <v>68</v>
      </c>
      <c r="F4" s="111" t="s">
        <v>67</v>
      </c>
      <c r="G4" s="111" t="s">
        <v>64</v>
      </c>
      <c r="H4" s="111" t="s">
        <v>65</v>
      </c>
      <c r="I4" s="111" t="s">
        <v>66</v>
      </c>
      <c r="J4" s="111" t="s">
        <v>17</v>
      </c>
      <c r="K4" s="111" t="s">
        <v>18</v>
      </c>
    </row>
    <row r="5" spans="2:14" ht="15.75" thickBot="1" x14ac:dyDescent="0.3">
      <c r="D5" s="145" t="s">
        <v>21</v>
      </c>
      <c r="E5" s="146"/>
      <c r="F5" s="147"/>
      <c r="G5" s="148" t="s">
        <v>19</v>
      </c>
      <c r="H5" s="149"/>
      <c r="I5" s="150"/>
      <c r="J5" s="1"/>
      <c r="K5" s="1"/>
    </row>
    <row r="6" spans="2:14" x14ac:dyDescent="0.25">
      <c r="B6" s="151" t="s">
        <v>0</v>
      </c>
      <c r="C6" s="10" t="s">
        <v>15</v>
      </c>
      <c r="D6" s="152">
        <v>10</v>
      </c>
      <c r="E6" s="152">
        <v>10</v>
      </c>
      <c r="F6" s="152">
        <v>50</v>
      </c>
      <c r="G6" s="153">
        <v>100</v>
      </c>
      <c r="H6" s="154">
        <v>100</v>
      </c>
      <c r="I6" s="155">
        <v>100</v>
      </c>
      <c r="J6" s="39"/>
      <c r="K6" s="39"/>
      <c r="L6" s="3"/>
    </row>
    <row r="7" spans="2:14" x14ac:dyDescent="0.25">
      <c r="B7" s="156"/>
      <c r="C7" s="11" t="s">
        <v>13</v>
      </c>
      <c r="D7" s="157">
        <v>0</v>
      </c>
      <c r="E7" s="157">
        <v>0</v>
      </c>
      <c r="F7" s="157">
        <v>0</v>
      </c>
      <c r="G7" s="158">
        <v>50</v>
      </c>
      <c r="H7" s="159">
        <v>50</v>
      </c>
      <c r="I7" s="160">
        <v>50</v>
      </c>
      <c r="J7" s="39"/>
      <c r="K7" s="39"/>
      <c r="L7" s="3"/>
    </row>
    <row r="8" spans="2:14" x14ac:dyDescent="0.25">
      <c r="B8" s="156"/>
      <c r="C8" s="12" t="s">
        <v>5</v>
      </c>
      <c r="D8" s="161">
        <v>12000</v>
      </c>
      <c r="E8" s="161">
        <v>12000</v>
      </c>
      <c r="F8" s="161">
        <v>12000</v>
      </c>
      <c r="G8" s="162">
        <v>8000</v>
      </c>
      <c r="H8" s="163">
        <v>8000</v>
      </c>
      <c r="I8" s="164">
        <v>8000</v>
      </c>
      <c r="J8" s="40"/>
      <c r="K8" s="40"/>
      <c r="L8" s="4"/>
    </row>
    <row r="9" spans="2:14" x14ac:dyDescent="0.25">
      <c r="B9" s="156"/>
      <c r="C9" s="12" t="s">
        <v>12</v>
      </c>
      <c r="D9" s="161">
        <f>D8*(D6+D7)*1000*$I$3/1000000</f>
        <v>300</v>
      </c>
      <c r="E9" s="161">
        <f t="shared" ref="E9" si="0">E8*(E6+E7)*1000*$I$3/1000000</f>
        <v>300</v>
      </c>
      <c r="F9" s="161">
        <f>F8*(F6+F7)*1000*$I$3/1000000</f>
        <v>1500</v>
      </c>
      <c r="G9" s="165">
        <f>G8*(G6+G7)*1000*$I$3/1000000</f>
        <v>3000</v>
      </c>
      <c r="H9" s="166">
        <f>H8*(H6+H7)*1000*$I$3/1000000</f>
        <v>3000</v>
      </c>
      <c r="I9" s="164">
        <f>I8*(I6+I7)*1000*$I$3/1000000</f>
        <v>3000</v>
      </c>
      <c r="J9" s="40"/>
      <c r="K9" s="40"/>
      <c r="L9" s="4"/>
    </row>
    <row r="10" spans="2:14" x14ac:dyDescent="0.25">
      <c r="B10" s="156"/>
      <c r="C10" s="12" t="s">
        <v>26</v>
      </c>
      <c r="D10" s="161">
        <f t="shared" ref="D10" si="1">SUM(D9:D9)</f>
        <v>300</v>
      </c>
      <c r="E10" s="161">
        <f>SUM(E9:E9)</f>
        <v>300</v>
      </c>
      <c r="F10" s="161">
        <f>SUM(F9:F9)</f>
        <v>1500</v>
      </c>
      <c r="G10" s="162">
        <f>SUM(G9:G9)</f>
        <v>3000</v>
      </c>
      <c r="H10" s="163">
        <f>SUM(H9:H9)</f>
        <v>3000</v>
      </c>
      <c r="I10" s="164">
        <f>SUM(I9:I9)</f>
        <v>3000</v>
      </c>
      <c r="J10" s="40"/>
      <c r="K10" s="41"/>
    </row>
    <row r="11" spans="2:14" ht="15.75" thickBot="1" x14ac:dyDescent="0.3">
      <c r="B11" s="167"/>
      <c r="C11" s="13" t="s">
        <v>25</v>
      </c>
      <c r="D11" s="168">
        <f t="shared" ref="D11" si="2">D10/(D6+D7)</f>
        <v>30</v>
      </c>
      <c r="E11" s="168">
        <f>E10/(E6+E7)</f>
        <v>30</v>
      </c>
      <c r="F11" s="168">
        <f>F10/(F6+F7)</f>
        <v>30</v>
      </c>
      <c r="G11" s="169">
        <f>G10/(G6+G7)</f>
        <v>20</v>
      </c>
      <c r="H11" s="170">
        <f>H10/(H6+H7)</f>
        <v>20</v>
      </c>
      <c r="I11" s="171">
        <f>I10/(I6+I7)</f>
        <v>20</v>
      </c>
      <c r="J11" s="40"/>
      <c r="K11" s="40"/>
      <c r="L11" s="4"/>
      <c r="M11" s="3"/>
      <c r="N11" s="3"/>
    </row>
    <row r="12" spans="2:14" ht="15.75" thickBot="1" x14ac:dyDescent="0.3">
      <c r="G12" s="148" t="s">
        <v>20</v>
      </c>
      <c r="H12" s="149"/>
      <c r="I12" s="150"/>
      <c r="J12" s="41"/>
      <c r="K12" s="41"/>
    </row>
    <row r="13" spans="2:14" x14ac:dyDescent="0.25">
      <c r="B13" s="172" t="s">
        <v>1</v>
      </c>
      <c r="C13" s="10" t="s">
        <v>16</v>
      </c>
      <c r="D13" s="10"/>
      <c r="E13" s="10"/>
      <c r="F13" s="10"/>
      <c r="G13" s="154">
        <v>10</v>
      </c>
      <c r="H13" s="154">
        <v>10</v>
      </c>
      <c r="I13" s="155">
        <v>50</v>
      </c>
      <c r="J13" s="39"/>
      <c r="K13" s="39"/>
      <c r="L13" s="3"/>
    </row>
    <row r="14" spans="2:14" x14ac:dyDescent="0.25">
      <c r="B14" s="173"/>
      <c r="C14" s="12" t="s">
        <v>5</v>
      </c>
      <c r="D14" s="12"/>
      <c r="E14" s="12"/>
      <c r="F14" s="12"/>
      <c r="G14" s="163">
        <v>12000</v>
      </c>
      <c r="H14" s="163">
        <v>12000</v>
      </c>
      <c r="I14" s="164">
        <v>12000</v>
      </c>
      <c r="J14" s="40"/>
      <c r="K14" s="40"/>
      <c r="L14" s="4"/>
    </row>
    <row r="15" spans="2:14" x14ac:dyDescent="0.25">
      <c r="B15" s="173"/>
      <c r="C15" s="12" t="s">
        <v>12</v>
      </c>
      <c r="D15" s="12"/>
      <c r="E15" s="12"/>
      <c r="F15" s="12"/>
      <c r="G15" s="163">
        <f>G14*G13*1000*$I$3/1000000</f>
        <v>300</v>
      </c>
      <c r="H15" s="163">
        <f>H14*H13*1000*$I$3/1000000</f>
        <v>300</v>
      </c>
      <c r="I15" s="164">
        <f>I14*I13*1000*$I$3/1000000</f>
        <v>1500</v>
      </c>
      <c r="J15" s="40"/>
      <c r="K15" s="40"/>
      <c r="L15" s="4"/>
    </row>
    <row r="16" spans="2:14" x14ac:dyDescent="0.25">
      <c r="B16" s="173"/>
      <c r="C16" s="12" t="s">
        <v>26</v>
      </c>
      <c r="D16" s="52"/>
      <c r="E16" s="52"/>
      <c r="F16" s="52"/>
      <c r="G16" s="174">
        <f>SUM(G15:G15)</f>
        <v>300</v>
      </c>
      <c r="H16" s="174">
        <f>SUM(H15:H15)</f>
        <v>300</v>
      </c>
      <c r="I16" s="175">
        <f>SUM(I15:I15)</f>
        <v>1500</v>
      </c>
      <c r="J16" s="40"/>
      <c r="K16" s="40"/>
      <c r="L16" s="4"/>
    </row>
    <row r="17" spans="2:15" ht="15.75" thickBot="1" x14ac:dyDescent="0.3">
      <c r="B17" s="176"/>
      <c r="C17" s="13" t="s">
        <v>25</v>
      </c>
      <c r="D17" s="14"/>
      <c r="E17" s="14"/>
      <c r="F17" s="14"/>
      <c r="G17" s="177">
        <f>G16/G13</f>
        <v>30</v>
      </c>
      <c r="H17" s="177">
        <f>H16/H13</f>
        <v>30</v>
      </c>
      <c r="I17" s="178">
        <f>I16/I13</f>
        <v>30</v>
      </c>
      <c r="J17" s="40"/>
      <c r="K17" s="40"/>
      <c r="L17" s="4"/>
    </row>
    <row r="18" spans="2:15" ht="15.75" thickBot="1" x14ac:dyDescent="0.3">
      <c r="B18" s="8"/>
      <c r="C18" s="9"/>
      <c r="D18" s="143" t="s">
        <v>23</v>
      </c>
      <c r="E18" s="143"/>
      <c r="F18" s="143"/>
      <c r="G18" s="143"/>
      <c r="H18" s="143"/>
      <c r="I18" s="144"/>
      <c r="J18" s="120" t="s">
        <v>22</v>
      </c>
      <c r="K18" s="121"/>
      <c r="L18" s="4"/>
    </row>
    <row r="19" spans="2:15" ht="15" customHeight="1" x14ac:dyDescent="0.25">
      <c r="B19" s="179" t="s">
        <v>2</v>
      </c>
      <c r="C19" s="10" t="s">
        <v>14</v>
      </c>
      <c r="D19" s="153">
        <f t="shared" ref="D19" si="3">D6+D13</f>
        <v>10</v>
      </c>
      <c r="E19" s="180">
        <f>E6+E13</f>
        <v>10</v>
      </c>
      <c r="F19" s="180">
        <f>F6+F13</f>
        <v>50</v>
      </c>
      <c r="G19" s="153">
        <f>G6+G13</f>
        <v>110</v>
      </c>
      <c r="H19" s="154">
        <f>H6+H13</f>
        <v>110</v>
      </c>
      <c r="I19" s="155">
        <f>I6+I13</f>
        <v>150</v>
      </c>
      <c r="J19" s="181">
        <v>200</v>
      </c>
      <c r="K19" s="182">
        <v>200</v>
      </c>
      <c r="L19" s="3"/>
    </row>
    <row r="20" spans="2:15" ht="15" customHeight="1" x14ac:dyDescent="0.25">
      <c r="B20" s="183"/>
      <c r="C20" s="11" t="s">
        <v>13</v>
      </c>
      <c r="D20" s="158">
        <f t="shared" ref="D20" si="4">D7</f>
        <v>0</v>
      </c>
      <c r="E20" s="184">
        <f>E7</f>
        <v>0</v>
      </c>
      <c r="F20" s="184">
        <f>F7</f>
        <v>0</v>
      </c>
      <c r="G20" s="158">
        <f>G7</f>
        <v>50</v>
      </c>
      <c r="H20" s="159">
        <f>H7</f>
        <v>50</v>
      </c>
      <c r="I20" s="160">
        <f>I7</f>
        <v>50</v>
      </c>
      <c r="J20" s="185">
        <v>100</v>
      </c>
      <c r="K20" s="186">
        <v>100</v>
      </c>
      <c r="L20" s="3"/>
    </row>
    <row r="21" spans="2:15" ht="15" customHeight="1" x14ac:dyDescent="0.25">
      <c r="B21" s="183"/>
      <c r="C21" s="11" t="s">
        <v>54</v>
      </c>
      <c r="D21" s="158">
        <f t="shared" ref="D21:K21" si="5">D19+D20</f>
        <v>10</v>
      </c>
      <c r="E21" s="184">
        <f t="shared" si="5"/>
        <v>10</v>
      </c>
      <c r="F21" s="184">
        <f t="shared" si="5"/>
        <v>50</v>
      </c>
      <c r="G21" s="158">
        <f t="shared" si="5"/>
        <v>160</v>
      </c>
      <c r="H21" s="159">
        <f t="shared" si="5"/>
        <v>160</v>
      </c>
      <c r="I21" s="160">
        <f t="shared" si="5"/>
        <v>200</v>
      </c>
      <c r="J21" s="185">
        <f t="shared" si="5"/>
        <v>300</v>
      </c>
      <c r="K21" s="186">
        <f t="shared" si="5"/>
        <v>300</v>
      </c>
      <c r="L21" s="3"/>
    </row>
    <row r="22" spans="2:15" x14ac:dyDescent="0.25">
      <c r="B22" s="183"/>
      <c r="C22" s="12" t="s">
        <v>5</v>
      </c>
      <c r="D22" s="187"/>
      <c r="E22" s="188"/>
      <c r="F22" s="189"/>
      <c r="G22" s="187"/>
      <c r="H22" s="188"/>
      <c r="I22" s="190"/>
      <c r="J22" s="191">
        <v>7000</v>
      </c>
      <c r="K22" s="192">
        <v>7000</v>
      </c>
      <c r="L22" s="4"/>
    </row>
    <row r="23" spans="2:15" x14ac:dyDescent="0.25">
      <c r="B23" s="183"/>
      <c r="C23" s="12" t="s">
        <v>26</v>
      </c>
      <c r="D23" s="193">
        <f t="shared" ref="D23" si="6">D9+D15</f>
        <v>300</v>
      </c>
      <c r="E23" s="194">
        <f>E9+E15</f>
        <v>300</v>
      </c>
      <c r="F23" s="195">
        <f>F9+F15</f>
        <v>1500</v>
      </c>
      <c r="G23" s="193">
        <f>G9+G15</f>
        <v>3300</v>
      </c>
      <c r="H23" s="194">
        <f>H9+H15</f>
        <v>3300</v>
      </c>
      <c r="I23" s="196">
        <f>I9+I15</f>
        <v>4500</v>
      </c>
      <c r="J23" s="191">
        <f>J22*(J19+J20)*1000*$I$3/1000000</f>
        <v>5250</v>
      </c>
      <c r="K23" s="197">
        <f>K22*(K19+K20)*1000*$I$3/1000000</f>
        <v>5250</v>
      </c>
      <c r="L23" s="5"/>
    </row>
    <row r="24" spans="2:15" x14ac:dyDescent="0.25">
      <c r="B24" s="183"/>
      <c r="C24" s="80" t="s">
        <v>25</v>
      </c>
      <c r="D24" s="198">
        <f t="shared" ref="D24:K24" si="7">D23/D21</f>
        <v>30</v>
      </c>
      <c r="E24" s="199">
        <f t="shared" si="7"/>
        <v>30</v>
      </c>
      <c r="F24" s="200">
        <f t="shared" si="7"/>
        <v>30</v>
      </c>
      <c r="G24" s="198">
        <f t="shared" si="7"/>
        <v>20.625</v>
      </c>
      <c r="H24" s="199">
        <f t="shared" si="7"/>
        <v>20.625</v>
      </c>
      <c r="I24" s="201">
        <f t="shared" si="7"/>
        <v>22.5</v>
      </c>
      <c r="J24" s="202">
        <f t="shared" si="7"/>
        <v>17.5</v>
      </c>
      <c r="K24" s="203">
        <f t="shared" si="7"/>
        <v>17.5</v>
      </c>
      <c r="L24" s="3"/>
    </row>
    <row r="25" spans="2:15" ht="15.75" thickBot="1" x14ac:dyDescent="0.3">
      <c r="B25" s="204"/>
      <c r="C25" s="91" t="s">
        <v>50</v>
      </c>
      <c r="D25" s="205">
        <f t="shared" ref="D25" si="8">D24</f>
        <v>30</v>
      </c>
      <c r="E25" s="206">
        <f>E24</f>
        <v>30</v>
      </c>
      <c r="F25" s="207">
        <f>F24</f>
        <v>30</v>
      </c>
      <c r="G25" s="205">
        <f>G24</f>
        <v>20.625</v>
      </c>
      <c r="H25" s="206">
        <f>H24</f>
        <v>20.625</v>
      </c>
      <c r="I25" s="208">
        <f>I24</f>
        <v>22.5</v>
      </c>
      <c r="J25" s="202"/>
      <c r="K25" s="203"/>
      <c r="L25" s="3"/>
      <c r="O25" s="2"/>
    </row>
    <row r="26" spans="2:15" x14ac:dyDescent="0.25">
      <c r="B26" s="51"/>
      <c r="C26" s="39"/>
      <c r="D26" s="48"/>
      <c r="E26" s="48"/>
      <c r="F26" s="48"/>
      <c r="G26" s="49"/>
      <c r="H26" s="49"/>
      <c r="I26" s="49"/>
      <c r="J26" s="50"/>
      <c r="K26" s="50"/>
      <c r="L26" s="3"/>
      <c r="O26" s="2"/>
    </row>
    <row r="27" spans="2:15" x14ac:dyDescent="0.25">
      <c r="B27" s="51"/>
      <c r="C27" s="39" t="s">
        <v>53</v>
      </c>
      <c r="D27" s="48">
        <v>500</v>
      </c>
      <c r="E27" s="48"/>
      <c r="F27" s="48"/>
      <c r="G27" s="48"/>
      <c r="H27" s="48"/>
      <c r="I27" s="48"/>
      <c r="J27" s="50"/>
      <c r="K27" s="50"/>
      <c r="L27" s="3"/>
      <c r="O27" s="2"/>
    </row>
    <row r="28" spans="2:15" x14ac:dyDescent="0.25">
      <c r="B28" s="51"/>
      <c r="C28" s="39" t="s">
        <v>57</v>
      </c>
      <c r="D28" s="48">
        <v>500</v>
      </c>
      <c r="E28" s="48"/>
      <c r="F28" s="48"/>
      <c r="G28" s="48"/>
      <c r="H28" s="48"/>
      <c r="I28" s="48"/>
      <c r="J28" s="50"/>
      <c r="K28" s="50"/>
      <c r="L28" s="3"/>
      <c r="O28" s="2"/>
    </row>
    <row r="29" spans="2:15" x14ac:dyDescent="0.25">
      <c r="B29" s="51"/>
      <c r="C29" s="39" t="s">
        <v>58</v>
      </c>
      <c r="D29" s="48">
        <f>D27+SUM(D9:I9)</f>
        <v>11600</v>
      </c>
      <c r="E29" s="48" t="s">
        <v>60</v>
      </c>
      <c r="F29" s="48"/>
      <c r="G29" s="48"/>
      <c r="H29" s="48"/>
      <c r="I29" s="48"/>
      <c r="J29" s="50"/>
      <c r="K29" s="50"/>
      <c r="L29" s="3"/>
      <c r="O29" s="2"/>
    </row>
    <row r="30" spans="2:15" x14ac:dyDescent="0.25">
      <c r="B30" s="51"/>
      <c r="C30" s="39" t="s">
        <v>59</v>
      </c>
      <c r="D30" s="48">
        <f>D28+SUM(G15:I15)</f>
        <v>2600</v>
      </c>
      <c r="E30" s="48" t="s">
        <v>61</v>
      </c>
      <c r="F30" s="48"/>
      <c r="G30" s="48"/>
      <c r="H30" s="48"/>
      <c r="I30" s="48"/>
      <c r="J30" s="50"/>
      <c r="K30" s="50"/>
      <c r="L30" s="3"/>
      <c r="O30" s="2"/>
    </row>
    <row r="31" spans="2:15" x14ac:dyDescent="0.25">
      <c r="B31" s="51"/>
      <c r="C31" s="39" t="s">
        <v>62</v>
      </c>
      <c r="D31" s="48">
        <f>SUM(D29:D30)</f>
        <v>14200</v>
      </c>
      <c r="E31" s="48"/>
      <c r="F31" s="48"/>
      <c r="G31" s="48"/>
      <c r="H31" s="48"/>
      <c r="I31" s="48"/>
      <c r="J31" s="50"/>
      <c r="K31" s="50"/>
      <c r="L31" s="3"/>
      <c r="O31" s="2"/>
    </row>
    <row r="32" spans="2:15" x14ac:dyDescent="0.25">
      <c r="B32" s="51"/>
      <c r="C32" s="39" t="s">
        <v>34</v>
      </c>
      <c r="D32" s="48">
        <f>D27+D28+SUM(D23:I23)</f>
        <v>14200</v>
      </c>
      <c r="E32" s="48"/>
      <c r="F32" s="48"/>
      <c r="G32" s="48"/>
      <c r="H32" s="48"/>
      <c r="I32" s="48"/>
      <c r="J32" s="50"/>
      <c r="K32" s="50"/>
      <c r="L32" s="3"/>
      <c r="O32" s="2"/>
    </row>
    <row r="33" spans="2:15" x14ac:dyDescent="0.25">
      <c r="B33" s="51"/>
      <c r="C33" s="39" t="s">
        <v>51</v>
      </c>
      <c r="D33" s="48">
        <f>SUM(J23:K23)</f>
        <v>10500</v>
      </c>
      <c r="E33" s="48"/>
      <c r="F33" s="48"/>
      <c r="G33" s="48"/>
      <c r="H33" s="48"/>
      <c r="I33" s="48"/>
      <c r="J33" s="50"/>
      <c r="K33" s="50"/>
      <c r="L33" s="3"/>
      <c r="O33" s="2"/>
    </row>
    <row r="34" spans="2:15" x14ac:dyDescent="0.25">
      <c r="B34" s="51"/>
      <c r="C34" s="39" t="s">
        <v>52</v>
      </c>
      <c r="D34" s="48">
        <f>SUM(D32:D33)</f>
        <v>24700</v>
      </c>
      <c r="E34" s="48"/>
      <c r="F34" s="48"/>
      <c r="G34" s="48"/>
      <c r="H34" s="48"/>
      <c r="I34" s="48"/>
      <c r="J34" s="50"/>
      <c r="K34" s="50"/>
      <c r="L34" s="3"/>
      <c r="O34" s="2"/>
    </row>
    <row r="35" spans="2:15" x14ac:dyDescent="0.25">
      <c r="D35" s="48"/>
      <c r="E35" s="48"/>
      <c r="F35" s="48"/>
      <c r="G35" s="48"/>
      <c r="H35" s="48"/>
      <c r="I35" s="48"/>
      <c r="J35" s="50"/>
      <c r="K35" s="50"/>
      <c r="L35" s="3"/>
      <c r="O35" s="2"/>
    </row>
    <row r="36" spans="2:15" x14ac:dyDescent="0.25">
      <c r="D36" s="111" t="s">
        <v>69</v>
      </c>
      <c r="E36" s="111" t="s">
        <v>68</v>
      </c>
      <c r="F36" s="111" t="s">
        <v>67</v>
      </c>
      <c r="G36" s="111" t="s">
        <v>64</v>
      </c>
      <c r="H36" s="111" t="s">
        <v>65</v>
      </c>
      <c r="I36" s="111" t="s">
        <v>66</v>
      </c>
      <c r="J36" s="111" t="s">
        <v>17</v>
      </c>
      <c r="K36" s="111" t="s">
        <v>18</v>
      </c>
      <c r="L36" s="3"/>
      <c r="O36" s="2"/>
    </row>
    <row r="37" spans="2:15" ht="21.75" thickBot="1" x14ac:dyDescent="0.3">
      <c r="B37" s="125" t="s">
        <v>27</v>
      </c>
      <c r="C37" s="125"/>
      <c r="D37" s="126" t="s">
        <v>70</v>
      </c>
      <c r="E37" s="126"/>
      <c r="F37" s="126"/>
      <c r="G37" s="126" t="s">
        <v>71</v>
      </c>
      <c r="H37" s="126"/>
      <c r="I37" s="126"/>
      <c r="J37" s="126"/>
      <c r="K37" s="126"/>
      <c r="L37" s="3"/>
      <c r="O37" s="2"/>
    </row>
    <row r="38" spans="2:15" ht="15" customHeight="1" x14ac:dyDescent="0.25">
      <c r="B38" s="179" t="s">
        <v>28</v>
      </c>
      <c r="C38" s="10" t="s">
        <v>29</v>
      </c>
      <c r="D38" s="153">
        <f t="shared" ref="D38:K38" si="9">D19+D20</f>
        <v>10</v>
      </c>
      <c r="E38" s="180">
        <f t="shared" si="9"/>
        <v>10</v>
      </c>
      <c r="F38" s="180">
        <f t="shared" si="9"/>
        <v>50</v>
      </c>
      <c r="G38" s="153">
        <f t="shared" si="9"/>
        <v>160</v>
      </c>
      <c r="H38" s="154">
        <f t="shared" si="9"/>
        <v>160</v>
      </c>
      <c r="I38" s="155">
        <f t="shared" si="9"/>
        <v>200</v>
      </c>
      <c r="J38" s="181">
        <f t="shared" si="9"/>
        <v>300</v>
      </c>
      <c r="K38" s="182">
        <f t="shared" si="9"/>
        <v>300</v>
      </c>
      <c r="L38" s="3"/>
    </row>
    <row r="39" spans="2:15" ht="15" customHeight="1" x14ac:dyDescent="0.25">
      <c r="B39" s="183"/>
      <c r="C39" s="12" t="s">
        <v>30</v>
      </c>
      <c r="D39" s="209">
        <f t="shared" ref="D39" si="10">D25</f>
        <v>30</v>
      </c>
      <c r="E39" s="210">
        <f>E25</f>
        <v>30</v>
      </c>
      <c r="F39" s="211">
        <f>F25</f>
        <v>30</v>
      </c>
      <c r="G39" s="209">
        <f>G25</f>
        <v>20.625</v>
      </c>
      <c r="H39" s="210">
        <f>H25</f>
        <v>20.625</v>
      </c>
      <c r="I39" s="212">
        <f>I25</f>
        <v>22.5</v>
      </c>
      <c r="J39" s="202">
        <v>17.5</v>
      </c>
      <c r="K39" s="203">
        <v>17.5</v>
      </c>
      <c r="L39" s="3"/>
    </row>
    <row r="40" spans="2:15" x14ac:dyDescent="0.25">
      <c r="B40" s="183"/>
      <c r="C40" s="11" t="s">
        <v>31</v>
      </c>
      <c r="D40" s="158">
        <v>10</v>
      </c>
      <c r="E40" s="184">
        <v>10</v>
      </c>
      <c r="F40" s="184">
        <v>50</v>
      </c>
      <c r="G40" s="158">
        <v>160</v>
      </c>
      <c r="H40" s="159">
        <v>160</v>
      </c>
      <c r="I40" s="160">
        <v>200</v>
      </c>
      <c r="J40" s="185">
        <v>300</v>
      </c>
      <c r="K40" s="186">
        <v>300</v>
      </c>
      <c r="L40" s="4"/>
    </row>
    <row r="41" spans="2:15" x14ac:dyDescent="0.25">
      <c r="B41" s="183"/>
      <c r="C41" s="11" t="s">
        <v>32</v>
      </c>
      <c r="D41" s="213">
        <v>17.5</v>
      </c>
      <c r="E41" s="214">
        <v>17.5</v>
      </c>
      <c r="F41" s="215">
        <v>17.5</v>
      </c>
      <c r="G41" s="213">
        <v>17.5</v>
      </c>
      <c r="H41" s="214">
        <v>17.5</v>
      </c>
      <c r="I41" s="216">
        <v>17.5</v>
      </c>
      <c r="J41" s="202">
        <v>17.5</v>
      </c>
      <c r="K41" s="203">
        <v>17.5</v>
      </c>
      <c r="L41" s="5"/>
    </row>
    <row r="42" spans="2:15" x14ac:dyDescent="0.25">
      <c r="B42" s="183"/>
      <c r="C42" s="12" t="s">
        <v>41</v>
      </c>
      <c r="D42" s="217">
        <f>D40*D41</f>
        <v>175</v>
      </c>
      <c r="E42" s="217">
        <f t="shared" ref="E42:I42" si="11">E40*E41</f>
        <v>175</v>
      </c>
      <c r="F42" s="217">
        <f t="shared" si="11"/>
        <v>875</v>
      </c>
      <c r="G42" s="217">
        <f t="shared" si="11"/>
        <v>2800</v>
      </c>
      <c r="H42" s="217">
        <f t="shared" si="11"/>
        <v>2800</v>
      </c>
      <c r="I42" s="217">
        <f t="shared" si="11"/>
        <v>3500</v>
      </c>
      <c r="J42" s="191">
        <f>J40*J41</f>
        <v>5250</v>
      </c>
      <c r="K42" s="197">
        <f t="shared" ref="K42" si="12">K40*K41</f>
        <v>5250</v>
      </c>
      <c r="L42" s="5"/>
    </row>
    <row r="43" spans="2:15" ht="15.75" thickBot="1" x14ac:dyDescent="0.3">
      <c r="B43" s="204"/>
      <c r="C43" s="14" t="s">
        <v>47</v>
      </c>
      <c r="D43" s="218">
        <v>0</v>
      </c>
      <c r="E43" s="219">
        <v>0</v>
      </c>
      <c r="F43" s="219">
        <v>0</v>
      </c>
      <c r="G43" s="218">
        <v>0</v>
      </c>
      <c r="H43" s="220">
        <v>0</v>
      </c>
      <c r="I43" s="221">
        <v>0</v>
      </c>
      <c r="J43" s="222">
        <f>(J38*J39)-(J40*J41)</f>
        <v>0</v>
      </c>
      <c r="K43" s="223">
        <f t="shared" ref="K43" si="13">(K38*K39)-(K40*K41)</f>
        <v>0</v>
      </c>
      <c r="L43" s="3"/>
    </row>
    <row r="44" spans="2:15" x14ac:dyDescent="0.25">
      <c r="B44" s="51"/>
      <c r="C44" s="39"/>
      <c r="D44" s="118" t="s">
        <v>72</v>
      </c>
      <c r="E44" s="48"/>
      <c r="F44" s="48"/>
      <c r="G44" s="118" t="s">
        <v>73</v>
      </c>
      <c r="H44" s="48"/>
      <c r="I44" s="48"/>
      <c r="J44" s="119" t="s">
        <v>74</v>
      </c>
      <c r="K44" s="50"/>
      <c r="L44" s="3"/>
      <c r="O44" s="2"/>
    </row>
    <row r="45" spans="2:15" x14ac:dyDescent="0.25">
      <c r="C45" s="85" t="s">
        <v>41</v>
      </c>
      <c r="D45" s="79">
        <f>SUM(D42:I42)</f>
        <v>10325</v>
      </c>
      <c r="E45" s="224" t="s">
        <v>75</v>
      </c>
      <c r="F45" s="79">
        <f>SUM(D27:D28,D23:I23)</f>
        <v>14200</v>
      </c>
      <c r="G45" s="117">
        <f>SUM(J42:K42)</f>
        <v>10500</v>
      </c>
      <c r="H45" s="224" t="s">
        <v>75</v>
      </c>
      <c r="I45" s="79">
        <f>SUM(J23:K23)</f>
        <v>10500</v>
      </c>
      <c r="J45" s="79">
        <f>D45+G45</f>
        <v>20825</v>
      </c>
    </row>
    <row r="46" spans="2:15" x14ac:dyDescent="0.25">
      <c r="C46" s="85" t="s">
        <v>42</v>
      </c>
      <c r="D46" s="79">
        <f>MAX(F45-D45,0)</f>
        <v>3875</v>
      </c>
      <c r="G46" s="117">
        <f>MAX(I45-G45,0)</f>
        <v>0</v>
      </c>
      <c r="J46" s="79">
        <f t="shared" ref="J46" si="14">D46+G46</f>
        <v>3875</v>
      </c>
    </row>
    <row r="47" spans="2:15" x14ac:dyDescent="0.25">
      <c r="C47" s="85" t="s">
        <v>55</v>
      </c>
      <c r="D47" s="79">
        <f>SUM(D45:D46)</f>
        <v>14200</v>
      </c>
      <c r="G47" s="117">
        <f>SUM(G45:G46)</f>
        <v>10500</v>
      </c>
      <c r="J47" s="79">
        <f>D47+G47</f>
        <v>24700</v>
      </c>
    </row>
    <row r="48" spans="2:15" ht="15.75" thickBot="1" x14ac:dyDescent="0.3">
      <c r="G48" s="3"/>
    </row>
    <row r="49" spans="2:12" ht="15" customHeight="1" x14ac:dyDescent="0.25">
      <c r="B49" s="179" t="s">
        <v>35</v>
      </c>
      <c r="C49" s="10" t="s">
        <v>36</v>
      </c>
      <c r="D49" s="153">
        <v>10</v>
      </c>
      <c r="E49" s="180">
        <v>10</v>
      </c>
      <c r="F49" s="180">
        <v>50</v>
      </c>
      <c r="G49" s="153">
        <v>160</v>
      </c>
      <c r="H49" s="154">
        <v>160</v>
      </c>
      <c r="I49" s="155">
        <v>200</v>
      </c>
      <c r="J49" s="181">
        <v>300</v>
      </c>
      <c r="K49" s="182">
        <v>300</v>
      </c>
      <c r="L49" s="3"/>
    </row>
    <row r="50" spans="2:12" ht="15" customHeight="1" x14ac:dyDescent="0.25">
      <c r="B50" s="183"/>
      <c r="C50" s="12" t="s">
        <v>37</v>
      </c>
      <c r="D50" s="209">
        <f t="shared" ref="D50" si="15">D25</f>
        <v>30</v>
      </c>
      <c r="E50" s="210">
        <f>E25</f>
        <v>30</v>
      </c>
      <c r="F50" s="211">
        <f>F25</f>
        <v>30</v>
      </c>
      <c r="G50" s="209">
        <f>G25</f>
        <v>20.625</v>
      </c>
      <c r="H50" s="210">
        <f>H25</f>
        <v>20.625</v>
      </c>
      <c r="I50" s="212">
        <f>I25</f>
        <v>22.5</v>
      </c>
      <c r="J50" s="202">
        <v>17.5</v>
      </c>
      <c r="K50" s="203">
        <v>17.5</v>
      </c>
      <c r="L50" s="3"/>
    </row>
    <row r="51" spans="2:12" x14ac:dyDescent="0.25">
      <c r="B51" s="183"/>
      <c r="C51" s="11" t="s">
        <v>40</v>
      </c>
      <c r="D51" s="158">
        <v>10</v>
      </c>
      <c r="E51" s="184">
        <v>10</v>
      </c>
      <c r="F51" s="184">
        <v>50</v>
      </c>
      <c r="G51" s="158">
        <v>160</v>
      </c>
      <c r="H51" s="159">
        <v>160</v>
      </c>
      <c r="I51" s="160">
        <v>200</v>
      </c>
      <c r="J51" s="185">
        <v>300</v>
      </c>
      <c r="K51" s="186">
        <v>300</v>
      </c>
      <c r="L51" s="4"/>
    </row>
    <row r="52" spans="2:12" x14ac:dyDescent="0.25">
      <c r="B52" s="183"/>
      <c r="C52" s="11" t="s">
        <v>38</v>
      </c>
      <c r="D52" s="213">
        <v>17.5</v>
      </c>
      <c r="E52" s="214">
        <v>17.5</v>
      </c>
      <c r="F52" s="215">
        <v>17.5</v>
      </c>
      <c r="G52" s="213">
        <v>17.5</v>
      </c>
      <c r="H52" s="214">
        <v>17.5</v>
      </c>
      <c r="I52" s="216">
        <v>17.5</v>
      </c>
      <c r="J52" s="202">
        <v>17.5</v>
      </c>
      <c r="K52" s="203">
        <v>17.5</v>
      </c>
      <c r="L52" s="5"/>
    </row>
    <row r="53" spans="2:12" x14ac:dyDescent="0.25">
      <c r="B53" s="183"/>
      <c r="C53" s="12" t="s">
        <v>39</v>
      </c>
      <c r="D53" s="225">
        <f t="shared" ref="D53:K53" si="16">D52*(D51-D40)</f>
        <v>0</v>
      </c>
      <c r="E53" s="226">
        <f t="shared" si="16"/>
        <v>0</v>
      </c>
      <c r="F53" s="227">
        <f t="shared" si="16"/>
        <v>0</v>
      </c>
      <c r="G53" s="225">
        <f t="shared" si="16"/>
        <v>0</v>
      </c>
      <c r="H53" s="226">
        <f t="shared" si="16"/>
        <v>0</v>
      </c>
      <c r="I53" s="228">
        <f t="shared" si="16"/>
        <v>0</v>
      </c>
      <c r="J53" s="191">
        <f t="shared" si="16"/>
        <v>0</v>
      </c>
      <c r="K53" s="197">
        <f t="shared" si="16"/>
        <v>0</v>
      </c>
      <c r="L53" s="5"/>
    </row>
    <row r="54" spans="2:12" ht="15.75" thickBot="1" x14ac:dyDescent="0.3">
      <c r="B54" s="204"/>
      <c r="C54" s="14" t="s">
        <v>46</v>
      </c>
      <c r="D54" s="229">
        <f>(D50*D51)</f>
        <v>300</v>
      </c>
      <c r="E54" s="230">
        <f t="shared" ref="E54:K54" si="17">(E50*E51)</f>
        <v>300</v>
      </c>
      <c r="F54" s="230">
        <f t="shared" si="17"/>
        <v>1500</v>
      </c>
      <c r="G54" s="229">
        <f t="shared" si="17"/>
        <v>3300</v>
      </c>
      <c r="H54" s="231">
        <f t="shared" si="17"/>
        <v>3300</v>
      </c>
      <c r="I54" s="232">
        <f t="shared" si="17"/>
        <v>4500</v>
      </c>
      <c r="J54" s="222">
        <f t="shared" si="17"/>
        <v>5250</v>
      </c>
      <c r="K54" s="223">
        <f t="shared" si="17"/>
        <v>5250</v>
      </c>
      <c r="L54" s="3"/>
    </row>
    <row r="55" spans="2:12" x14ac:dyDescent="0.25">
      <c r="D55" s="48" t="s">
        <v>72</v>
      </c>
      <c r="E55" s="48"/>
      <c r="F55" s="48"/>
      <c r="G55" s="48" t="s">
        <v>73</v>
      </c>
      <c r="J55" t="s">
        <v>74</v>
      </c>
    </row>
    <row r="56" spans="2:12" x14ac:dyDescent="0.25">
      <c r="C56" s="39" t="s">
        <v>44</v>
      </c>
      <c r="D56" s="79">
        <f>SUM(D53:F53)</f>
        <v>0</v>
      </c>
      <c r="G56" s="79">
        <f>SUM(G53:K53)</f>
        <v>0</v>
      </c>
      <c r="J56" s="79">
        <f>D56+G56</f>
        <v>0</v>
      </c>
    </row>
    <row r="57" spans="2:12" x14ac:dyDescent="0.25">
      <c r="C57" s="39" t="s">
        <v>45</v>
      </c>
      <c r="D57" s="79">
        <f>MAX(0,D27+D28+SUM(D54:F54)-D56-D45-D46)</f>
        <v>0</v>
      </c>
      <c r="G57" s="79">
        <f>MAX(0,SUM(G54:I54)-G56-G45-G46)</f>
        <v>600</v>
      </c>
      <c r="J57" s="79">
        <f t="shared" ref="J57" si="18">D57+G57</f>
        <v>600</v>
      </c>
    </row>
    <row r="58" spans="2:12" x14ac:dyDescent="0.25">
      <c r="C58" s="39" t="s">
        <v>56</v>
      </c>
      <c r="D58" s="79">
        <f>SUM(D56:D57)</f>
        <v>0</v>
      </c>
      <c r="G58" s="79">
        <f>SUM(G56:G57)</f>
        <v>600</v>
      </c>
      <c r="J58" s="79">
        <f>D58+G58</f>
        <v>600</v>
      </c>
    </row>
    <row r="59" spans="2:12" x14ac:dyDescent="0.25">
      <c r="C59" s="39"/>
    </row>
    <row r="60" spans="2:12" x14ac:dyDescent="0.25">
      <c r="B60" t="s">
        <v>43</v>
      </c>
    </row>
    <row r="61" spans="2:12" x14ac:dyDescent="0.25">
      <c r="B61" t="s">
        <v>48</v>
      </c>
    </row>
  </sheetData>
  <mergeCells count="16">
    <mergeCell ref="B38:B43"/>
    <mergeCell ref="B49:B54"/>
    <mergeCell ref="G12:I12"/>
    <mergeCell ref="B13:B17"/>
    <mergeCell ref="D18:I18"/>
    <mergeCell ref="J18:K18"/>
    <mergeCell ref="B19:B25"/>
    <mergeCell ref="B37:C37"/>
    <mergeCell ref="D37:F37"/>
    <mergeCell ref="G37:K37"/>
    <mergeCell ref="B2:C2"/>
    <mergeCell ref="I2:J2"/>
    <mergeCell ref="B3:C3"/>
    <mergeCell ref="D5:F5"/>
    <mergeCell ref="G5:I5"/>
    <mergeCell ref="B6:B1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Start-Up with Hr Soak Cost(PJM)</vt:lpstr>
      <vt:lpstr>Start-Up with 1 Soak Cost(PJM)</vt:lpstr>
      <vt:lpstr>Soak Cost in Start-Up (IMM)</vt:lpstr>
      <vt:lpstr>SU with 1 Soak Cost 2 Days(PJM)</vt:lpstr>
      <vt:lpstr>Soak Cost in SU 2 Days (IMM)</vt:lpstr>
    </vt:vector>
  </TitlesOfParts>
  <Company>PJM Interconnection,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Endress</dc:creator>
  <cp:lastModifiedBy>_</cp:lastModifiedBy>
  <dcterms:created xsi:type="dcterms:W3CDTF">2018-01-18T19:23:28Z</dcterms:created>
  <dcterms:modified xsi:type="dcterms:W3CDTF">2019-11-12T21:14:38Z</dcterms:modified>
</cp:coreProperties>
</file>