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T\ZJ\"/>
    </mc:Choice>
  </mc:AlternateContent>
  <bookViews>
    <workbookView xWindow="-105" yWindow="-105" windowWidth="23250" windowHeight="12570"/>
  </bookViews>
  <sheets>
    <sheet name="Schedule 1" sheetId="2" r:id="rId1"/>
    <sheet name="Schedule 1 - FCR Estimate" sheetId="4" r:id="rId2"/>
  </sheets>
  <definedNames>
    <definedName name="_xlnm.Print_Area" localSheetId="0">'Schedule 1'!$A$1:$D$43</definedName>
    <definedName name="_xlnm.Print_Area" localSheetId="1">'Schedule 1 - FCR Estimate'!$A$1:$G$23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E27" i="2"/>
  <c r="E16" i="2"/>
  <c r="F16" i="2"/>
  <c r="F35" i="2"/>
  <c r="F27" i="2"/>
  <c r="F9" i="2"/>
  <c r="E21" i="2"/>
  <c r="E9" i="2"/>
  <c r="E35" i="2" l="1"/>
  <c r="F29" i="4"/>
  <c r="F28" i="4"/>
  <c r="F30" i="4" s="1"/>
  <c r="G30" i="4" s="1"/>
  <c r="G25" i="4" s="1"/>
  <c r="G32" i="4" s="1"/>
  <c r="F41" i="2" s="1"/>
  <c r="D23" i="4"/>
  <c r="F16" i="4"/>
  <c r="F15" i="4"/>
  <c r="G1" i="4"/>
  <c r="A1" i="4"/>
  <c r="D10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F22" i="2"/>
  <c r="F37" i="2"/>
  <c r="E37" i="2"/>
  <c r="F12" i="2"/>
  <c r="F23" i="2" s="1"/>
  <c r="E12" i="2"/>
  <c r="E23" i="2" s="1"/>
  <c r="F13" i="2" l="1"/>
  <c r="A18" i="4"/>
  <c r="A19" i="4" s="1"/>
  <c r="A20" i="4" s="1"/>
  <c r="A21" i="4" s="1"/>
  <c r="F17" i="4"/>
  <c r="G17" i="4" s="1"/>
  <c r="G12" i="4" s="1"/>
  <c r="G19" i="4" s="1"/>
  <c r="E41" i="2" s="1"/>
  <c r="F29" i="2"/>
  <c r="E29" i="2"/>
  <c r="E30" i="2" s="1"/>
  <c r="F24" i="2"/>
  <c r="E24" i="2"/>
  <c r="F17" i="2"/>
  <c r="F18" i="2" s="1"/>
  <c r="F30" i="2"/>
  <c r="E13" i="2"/>
  <c r="E17" i="2"/>
  <c r="E18" i="2" s="1"/>
  <c r="F39" i="2" l="1"/>
  <c r="F43" i="2" s="1"/>
  <c r="F44" i="2" s="1"/>
  <c r="F46" i="2" s="1"/>
  <c r="A22" i="4"/>
  <c r="A23" i="4" s="1"/>
  <c r="A24" i="4" s="1"/>
  <c r="A25" i="4" s="1"/>
  <c r="E39" i="2"/>
  <c r="E43" i="2" s="1"/>
  <c r="E44" i="2" s="1"/>
  <c r="E46" i="2" s="1"/>
  <c r="A26" i="4" l="1"/>
  <c r="A27" i="4" s="1"/>
  <c r="A28" i="4" s="1"/>
  <c r="A29" i="4" s="1"/>
  <c r="A30" i="4" s="1"/>
  <c r="A31" i="4" s="1"/>
  <c r="A32" i="4" s="1"/>
  <c r="D12" i="2"/>
  <c r="D29" i="2" s="1"/>
  <c r="D30" i="2" s="1"/>
  <c r="D17" i="2" l="1"/>
  <c r="D18" i="2" s="1"/>
  <c r="D23" i="2"/>
  <c r="D24" i="2" s="1"/>
  <c r="D13" i="2"/>
  <c r="D37" i="2" l="1"/>
  <c r="D39" i="2" s="1"/>
  <c r="D43" i="2" l="1"/>
  <c r="D44" i="2" s="1"/>
  <c r="D46" i="2" s="1"/>
</calcChain>
</file>

<file path=xl/sharedStrings.xml><?xml version="1.0" encoding="utf-8"?>
<sst xmlns="http://schemas.openxmlformats.org/spreadsheetml/2006/main" count="126" uniqueCount="91">
  <si>
    <t>Fixed Capability Revenue Requirement</t>
  </si>
  <si>
    <t>Line No.</t>
  </si>
  <si>
    <t>(A)</t>
  </si>
  <si>
    <t>Item</t>
  </si>
  <si>
    <t>(B)</t>
  </si>
  <si>
    <t>Source</t>
  </si>
  <si>
    <t>(C)</t>
  </si>
  <si>
    <t>Amount</t>
  </si>
  <si>
    <t>(D)</t>
  </si>
  <si>
    <t>Schedule 1</t>
  </si>
  <si>
    <t>Reactive Allocation Factor</t>
  </si>
  <si>
    <t>Total Plant Cost of Reactive Power Producing Facilities</t>
  </si>
  <si>
    <t>Total Annual Fixed Charge Carrying Rate</t>
  </si>
  <si>
    <t>Total Capital Cost of Balance of Plant</t>
  </si>
  <si>
    <t>Balance of Plant Allocator</t>
  </si>
  <si>
    <t>Total Investment in Reactive Power (Balance of Plant)</t>
  </si>
  <si>
    <t xml:space="preserve">Power Factor </t>
  </si>
  <si>
    <t>Reactive Production Equipment (Balance of Plant)</t>
  </si>
  <si>
    <t>Total Investment in Reactive Power (Inverters)</t>
  </si>
  <si>
    <t>Reactive Allocation Factor (1-PF^2)</t>
  </si>
  <si>
    <t xml:space="preserve">Reactive Supply and Voltage Control - Template </t>
  </si>
  <si>
    <t>Exhibit No._____</t>
  </si>
  <si>
    <t>Notes:</t>
  </si>
  <si>
    <t>Reactive Production Investment (Step-up Transformer / GSU) (Note A)</t>
  </si>
  <si>
    <t>Total Investment in Reactive Power (Step-up Transformer [GSU])</t>
  </si>
  <si>
    <t/>
  </si>
  <si>
    <t>Total Monthly Fixed Capability Revenue Requirement (Note B)</t>
  </si>
  <si>
    <t>Total Annual Fixed Capability Revenue Requirement (Note B)</t>
  </si>
  <si>
    <t>Capital Cost of Step-up Transformers [GSU]</t>
  </si>
  <si>
    <t>Capital Cost of Generator/Exciter [Inverters][Turbine Generator/Converters]</t>
  </si>
  <si>
    <t>Reactive Production Investment (Generator Exciter [Inverters][Turbine Generator/Converters]) (Note A)</t>
  </si>
  <si>
    <t>Reactive Production Investment (Accessory Electric Equipment - DC System)</t>
  </si>
  <si>
    <t>Reactive Production Investment (Accessory Electric Equipment - AC System)</t>
  </si>
  <si>
    <t>Total Investment in Reactive Power (Accessory Electric Equipment - DC System)</t>
  </si>
  <si>
    <t>Total Investment in Reactive Power (Accessory Electric Equipment - AC System)</t>
  </si>
  <si>
    <t>AEE Allocator - DC System</t>
  </si>
  <si>
    <t>AEE Allocator - AC System</t>
  </si>
  <si>
    <t>Reactive Production Investment (Accessory Electric Equipment - Capacitor Banks)</t>
  </si>
  <si>
    <t>EPC Estimate</t>
  </si>
  <si>
    <t>Standard Equipment Ratings</t>
  </si>
  <si>
    <t>Total Capital Cost of Accessory Electric Equipment - DC System</t>
  </si>
  <si>
    <t>Total Capital Cost of Accessory Electric Equipment - AC System</t>
  </si>
  <si>
    <r>
      <rPr>
        <i/>
        <sz val="11"/>
        <color theme="1"/>
        <rFont val="Calibri"/>
        <family val="2"/>
        <scheme val="minor"/>
      </rPr>
      <t xml:space="preserve">AEP </t>
    </r>
    <r>
      <rPr>
        <sz val="11"/>
        <color theme="1"/>
        <rFont val="Calibri"/>
        <family val="2"/>
        <scheme val="minor"/>
      </rPr>
      <t>Allocator</t>
    </r>
  </si>
  <si>
    <t>Schedule 1 - FCR Estimate</t>
  </si>
  <si>
    <t>1-D3^2</t>
  </si>
  <si>
    <t>Turbine Generator/Converter/Controller Allocator</t>
  </si>
  <si>
    <t>N/A</t>
  </si>
  <si>
    <t>Estimate</t>
  </si>
  <si>
    <t>(E)</t>
  </si>
  <si>
    <t>(D-1)</t>
  </si>
  <si>
    <t>(D-2)</t>
  </si>
  <si>
    <t>D1*D2*D4</t>
  </si>
  <si>
    <t>D8*D9</t>
  </si>
  <si>
    <t>D13*D14*D15</t>
  </si>
  <si>
    <t>D19*D20*D21</t>
  </si>
  <si>
    <t>D27*D28</t>
  </si>
  <si>
    <t>D5+D10+D16+D22+D24+D29</t>
  </si>
  <si>
    <t>D31*D33</t>
  </si>
  <si>
    <t>D35/12</t>
  </si>
  <si>
    <t>Annual Fixed Carrying Charge</t>
  </si>
  <si>
    <t>Percent</t>
  </si>
  <si>
    <t>Rate</t>
  </si>
  <si>
    <t>(F)</t>
  </si>
  <si>
    <t>(G)</t>
  </si>
  <si>
    <t>%</t>
  </si>
  <si>
    <t>Wtd. Rate</t>
  </si>
  <si>
    <t>Debt</t>
  </si>
  <si>
    <t>Equity</t>
  </si>
  <si>
    <t>Total</t>
  </si>
  <si>
    <t>Attachment FCR</t>
  </si>
  <si>
    <t>EPC Estimate - OpEx / CapEx</t>
  </si>
  <si>
    <t>Fixed Operating Expenses Rate - Solar</t>
  </si>
  <si>
    <t>Depreciation Expense Rate (SLD=1/n) - Solar</t>
  </si>
  <si>
    <t>1 / Straight-Line Depreciation Rate - Solar</t>
  </si>
  <si>
    <t>PJM TO Generic Value</t>
  </si>
  <si>
    <t>SFD = R/((1+R)^n-1) (sinking fund) - Solar</t>
  </si>
  <si>
    <t>Total Fixed Charge Carrying Rate - Solar</t>
  </si>
  <si>
    <t>Fixed Operating Expenses Rate - Wind</t>
  </si>
  <si>
    <t>Depreciation Expense Rate (SLD=1/n) - Wind</t>
  </si>
  <si>
    <t>1 / Straight-Line Depreciation Rate - Wind</t>
  </si>
  <si>
    <t>SFD = R/((1+R)^n-1) (sinking fund) - Wind</t>
  </si>
  <si>
    <t>1/F5</t>
  </si>
  <si>
    <t>1/F18</t>
  </si>
  <si>
    <t>Total Fixed Charge Carrying Rate - Wind</t>
  </si>
  <si>
    <t>G11/((1+G11)^(F5)-1)</t>
  </si>
  <si>
    <t>G2+G6+G11</t>
  </si>
  <si>
    <t>G24/((1+G24)^(F18)-1)</t>
  </si>
  <si>
    <t>G15+G19+G24</t>
  </si>
  <si>
    <t>$ / kW-mo</t>
  </si>
  <si>
    <t>100MWac (130MWdc) Solar Proxy</t>
  </si>
  <si>
    <t>100 MWac Wind Proxy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</si>
</sst>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%_);_(* \(#,##0.00%\);_(* &quot;-&quot;??_);_(@_)"/>
    <numFmt numFmtId="166" formatCode="0_);\(0\)"/>
    <numFmt numFmtId="167" formatCode="&quot;On&quot;;;&quot;Off&quot;"/>
    <numFmt numFmtId="168" formatCode="&quot;OKAY&quot;_);&quot;REVIEW&quot;_);&quot;ERROR&quot;_)"/>
    <numFmt numFmtId="169" formatCode="##\ &quot;Year(s)&quot;"/>
    <numFmt numFmtId="170" formatCode="&quot;P&quot;00"/>
    <numFmt numFmtId="171" formatCode="#,##0.00&quot;x&quot;"/>
    <numFmt numFmtId="172" formatCode="#,##0;[Red]\-#,##0;\-"/>
    <numFmt numFmtId="173" formatCode="_-[$£-809]* #,##0.00_-;\-[$£-809]* #,##0.00_-;_-[$£-809]* &quot;-&quot;??_-;_-@_-"/>
    <numFmt numFmtId="174" formatCode="_(&quot;$&quot;* #,##0.00_);_(&quot;$&quot;* \(#,##0.00\);_(&quot;$&quot;* &quot;-&quot;_);_(@_)"/>
    <numFmt numFmtId="175" formatCode="0.000"/>
    <numFmt numFmtId="176" formatCode="0.00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color rgb="FF00805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7030A0"/>
      <name val="Arial"/>
      <family val="2"/>
    </font>
    <font>
      <u/>
      <sz val="8"/>
      <color theme="10"/>
      <name val="Arial"/>
      <family val="2"/>
    </font>
    <font>
      <b/>
      <sz val="16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i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7B2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455560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bgColor auto="1"/>
      </patternFill>
    </fill>
    <fill>
      <patternFill patternType="darkGray">
        <fgColor theme="2" tint="-0.24994659260841701"/>
        <bgColor indexed="65"/>
      </patternFill>
    </fill>
    <fill>
      <patternFill patternType="solid">
        <fgColor rgb="FF37424A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417E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</borders>
  <cellStyleXfs count="97">
    <xf numFmtId="0" fontId="0" fillId="0" borderId="0"/>
    <xf numFmtId="164" fontId="3" fillId="2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14" fillId="8" borderId="9" applyNumberFormat="0" applyAlignment="0" applyProtection="0"/>
    <xf numFmtId="0" fontId="15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1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0" fontId="23" fillId="0" borderId="0"/>
    <xf numFmtId="44" fontId="22" fillId="0" borderId="0" applyFont="0" applyFill="0" applyBorder="0" applyAlignment="0" applyProtection="0"/>
    <xf numFmtId="0" fontId="27" fillId="37" borderId="0"/>
    <xf numFmtId="41" fontId="28" fillId="0" borderId="0"/>
    <xf numFmtId="14" fontId="30" fillId="38" borderId="2">
      <alignment horizontal="right"/>
    </xf>
    <xf numFmtId="166" fontId="32" fillId="0" borderId="0">
      <alignment horizontal="right"/>
    </xf>
    <xf numFmtId="43" fontId="28" fillId="0" borderId="0" applyFont="0" applyFill="0" applyBorder="0" applyAlignment="0" applyProtection="0"/>
    <xf numFmtId="9" fontId="32" fillId="0" borderId="0" applyFill="0" applyBorder="0" applyAlignment="0" applyProtection="0"/>
    <xf numFmtId="41" fontId="29" fillId="36" borderId="2" applyNumberFormat="0"/>
    <xf numFmtId="0" fontId="33" fillId="39" borderId="0"/>
    <xf numFmtId="41" fontId="30" fillId="38" borderId="2">
      <alignment horizontal="right" indent="1"/>
    </xf>
    <xf numFmtId="41" fontId="34" fillId="38" borderId="2">
      <alignment horizontal="right" vertical="center" indent="1"/>
    </xf>
    <xf numFmtId="41" fontId="32" fillId="0" borderId="0">
      <alignment horizontal="right" indent="1"/>
    </xf>
    <xf numFmtId="167" fontId="28" fillId="0" borderId="0"/>
    <xf numFmtId="168" fontId="28" fillId="0" borderId="0">
      <alignment horizontal="right" indent="1"/>
    </xf>
    <xf numFmtId="41" fontId="30" fillId="0" borderId="0">
      <alignment horizontal="right" indent="1"/>
    </xf>
    <xf numFmtId="0" fontId="31" fillId="0" borderId="12"/>
    <xf numFmtId="10" fontId="30" fillId="38" borderId="2">
      <alignment horizontal="right"/>
    </xf>
    <xf numFmtId="169" fontId="28" fillId="0" borderId="0"/>
    <xf numFmtId="14" fontId="29" fillId="36" borderId="2">
      <alignment horizontal="right"/>
    </xf>
    <xf numFmtId="170" fontId="28" fillId="0" borderId="0">
      <alignment horizontal="left" indent="1"/>
    </xf>
    <xf numFmtId="10" fontId="29" fillId="36" borderId="2">
      <alignment horizontal="right"/>
    </xf>
    <xf numFmtId="41" fontId="29" fillId="40" borderId="0">
      <alignment horizontal="right" indent="1"/>
    </xf>
    <xf numFmtId="10" fontId="29" fillId="35" borderId="2">
      <alignment horizontal="right"/>
    </xf>
    <xf numFmtId="0" fontId="31" fillId="34" borderId="0"/>
    <xf numFmtId="0" fontId="28" fillId="41" borderId="2" applyNumberFormat="0"/>
    <xf numFmtId="41" fontId="29" fillId="35" borderId="2">
      <alignment horizontal="right" indent="1"/>
    </xf>
    <xf numFmtId="0" fontId="24" fillId="42" borderId="2"/>
    <xf numFmtId="41" fontId="29" fillId="36" borderId="2">
      <alignment horizontal="right" indent="1"/>
    </xf>
    <xf numFmtId="41" fontId="29" fillId="36" borderId="2">
      <alignment horizontal="right" indent="1"/>
    </xf>
    <xf numFmtId="41" fontId="35" fillId="0" borderId="0" applyNumberFormat="0" applyFill="0" applyBorder="0" applyAlignment="0" applyProtection="0"/>
    <xf numFmtId="41" fontId="29" fillId="36" borderId="2">
      <alignment horizontal="right" indent="1"/>
    </xf>
    <xf numFmtId="14" fontId="32" fillId="0" borderId="0">
      <alignment horizontal="right"/>
    </xf>
    <xf numFmtId="171" fontId="32" fillId="0" borderId="0">
      <alignment horizontal="right"/>
    </xf>
    <xf numFmtId="0" fontId="24" fillId="0" borderId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14" fontId="31" fillId="34" borderId="0" applyNumberFormat="0"/>
    <xf numFmtId="0" fontId="33" fillId="43" borderId="0" applyBorder="0"/>
    <xf numFmtId="0" fontId="36" fillId="44" borderId="0" applyNumberFormat="0" applyAlignment="0" applyProtection="0"/>
    <xf numFmtId="10" fontId="20" fillId="0" borderId="13" applyFill="0" applyBorder="0" applyAlignment="0" applyProtection="0">
      <alignment horizontal="center"/>
    </xf>
    <xf numFmtId="172" fontId="37" fillId="0" borderId="0" applyFill="0" applyBorder="0" applyAlignment="0" applyProtection="0"/>
    <xf numFmtId="173" fontId="22" fillId="0" borderId="0"/>
    <xf numFmtId="0" fontId="38" fillId="45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10" fontId="0" fillId="0" borderId="0" xfId="0" applyNumberFormat="1"/>
    <xf numFmtId="42" fontId="0" fillId="0" borderId="0" xfId="0" applyNumberFormat="1"/>
    <xf numFmtId="10" fontId="0" fillId="0" borderId="1" xfId="0" applyNumberFormat="1" applyBorder="1"/>
    <xf numFmtId="0" fontId="0" fillId="0" borderId="0" xfId="0"/>
    <xf numFmtId="4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43" fontId="0" fillId="0" borderId="0" xfId="0" applyNumberFormat="1"/>
    <xf numFmtId="0" fontId="2" fillId="0" borderId="2" xfId="0" applyFont="1" applyBorder="1" applyAlignment="1">
      <alignment horizontal="center"/>
    </xf>
    <xf numFmtId="10" fontId="0" fillId="0" borderId="0" xfId="0" applyNumberFormat="1" applyBorder="1"/>
    <xf numFmtId="44" fontId="2" fillId="0" borderId="0" xfId="0" applyNumberFormat="1" applyFont="1"/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/>
    <xf numFmtId="174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41" fontId="0" fillId="0" borderId="0" xfId="0" quotePrefix="1" applyNumberFormat="1"/>
    <xf numFmtId="0" fontId="0" fillId="0" borderId="0" xfId="0" applyFont="1" applyFill="1" applyBorder="1"/>
    <xf numFmtId="175" fontId="0" fillId="0" borderId="0" xfId="0" applyNumberFormat="1"/>
    <xf numFmtId="0" fontId="2" fillId="0" borderId="0" xfId="0" applyFont="1" applyBorder="1"/>
    <xf numFmtId="42" fontId="0" fillId="46" borderId="0" xfId="0" applyNumberFormat="1" applyFill="1"/>
    <xf numFmtId="174" fontId="2" fillId="46" borderId="0" xfId="0" applyNumberFormat="1" applyFont="1" applyFill="1"/>
    <xf numFmtId="41" fontId="0" fillId="46" borderId="0" xfId="0" applyNumberFormat="1" applyFill="1"/>
    <xf numFmtId="10" fontId="0" fillId="46" borderId="0" xfId="0" applyNumberFormat="1" applyFill="1"/>
    <xf numFmtId="42" fontId="0" fillId="46" borderId="0" xfId="0" applyNumberFormat="1" applyFill="1" applyAlignment="1">
      <alignment horizontal="right"/>
    </xf>
    <xf numFmtId="176" fontId="0" fillId="0" borderId="0" xfId="0" applyNumberFormat="1"/>
    <xf numFmtId="176" fontId="0" fillId="0" borderId="1" xfId="0" applyNumberFormat="1" applyBorder="1"/>
    <xf numFmtId="10" fontId="2" fillId="0" borderId="0" xfId="0" applyNumberFormat="1" applyFont="1"/>
    <xf numFmtId="0" fontId="2" fillId="34" borderId="0" xfId="0" applyFont="1" applyFill="1"/>
    <xf numFmtId="0" fontId="0" fillId="34" borderId="0" xfId="0" applyFill="1"/>
    <xf numFmtId="10" fontId="2" fillId="34" borderId="0" xfId="0" applyNumberFormat="1" applyFont="1" applyFill="1"/>
  </cellXfs>
  <cellStyles count="97">
    <cellStyle name="_x0013_ 2" xfId="95"/>
    <cellStyle name="0.00x" xfId="85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lp_column_header" xfId="96"/>
    <cellStyle name="BoxSubHeader" xfId="91"/>
    <cellStyle name="Calculation" xfId="11" builtinId="22" customBuiltin="1"/>
    <cellStyle name="CHECK" xfId="66"/>
    <cellStyle name="Check Cell" xfId="13" builtinId="23" customBuiltin="1"/>
    <cellStyle name="Comma 2" xfId="49"/>
    <cellStyle name="Comma 2 2" xfId="89"/>
    <cellStyle name="Comma 3" xfId="58"/>
    <cellStyle name="Currency 2" xfId="53"/>
    <cellStyle name="Date" xfId="84"/>
    <cellStyle name="Dates 2" xfId="90"/>
    <cellStyle name="Explanatory Text" xfId="16" builtinId="53" customBuiltin="1"/>
    <cellStyle name="Formula" xfId="64"/>
    <cellStyle name="Good" xfId="6" builtinId="26" customBuiltin="1"/>
    <cellStyle name="Hardcoded" xfId="74"/>
    <cellStyle name="Header 1" xfId="61"/>
    <cellStyle name="Header 2" xfId="54"/>
    <cellStyle name="Header 3" xfId="76"/>
    <cellStyle name="Heading" xfId="1"/>
    <cellStyle name="Heading 1" xfId="2" builtinId="16" customBuiltin="1"/>
    <cellStyle name="Heading 2" xfId="3" builtinId="17" customBuiltin="1"/>
    <cellStyle name="Heading 2 2" xfId="92"/>
    <cellStyle name="Heading 3" xfId="4" builtinId="18" customBuiltin="1"/>
    <cellStyle name="Heading 4" xfId="5" builtinId="19" customBuiltin="1"/>
    <cellStyle name="Hyperlink 2" xfId="82"/>
    <cellStyle name="Input" xfId="9" builtinId="20" customBuiltin="1"/>
    <cellStyle name="Input (%)" xfId="73"/>
    <cellStyle name="Input (Date)" xfId="71"/>
    <cellStyle name="Input 2" xfId="80"/>
    <cellStyle name="Input 3" xfId="81"/>
    <cellStyle name="Input 4" xfId="83"/>
    <cellStyle name="inputCell" xfId="60"/>
    <cellStyle name="Linked Cell" xfId="12" builtinId="24" customBuiltin="1"/>
    <cellStyle name="LS number" xfId="94"/>
    <cellStyle name="LS percent" xfId="93"/>
    <cellStyle name="Neutral" xfId="8" builtinId="28" customBuiltin="1"/>
    <cellStyle name="No Comma" xfId="57"/>
    <cellStyle name="Normal" xfId="0" builtinId="0"/>
    <cellStyle name="Normal 128" xfId="43"/>
    <cellStyle name="Normal 2" xfId="44"/>
    <cellStyle name="Normal 2 10" xfId="45"/>
    <cellStyle name="Normal 2 2" xfId="88"/>
    <cellStyle name="Normal 2 2 4" xfId="52"/>
    <cellStyle name="Normal 270" xfId="86"/>
    <cellStyle name="Normal 272" xfId="87"/>
    <cellStyle name="Normal 3" xfId="46"/>
    <cellStyle name="Normal 4" xfId="50"/>
    <cellStyle name="Normal 5" xfId="55"/>
    <cellStyle name="Normal 6 2" xfId="48"/>
    <cellStyle name="Note" xfId="15" builtinId="10" customBuiltin="1"/>
    <cellStyle name="Offsheet" xfId="67"/>
    <cellStyle name="Offsheet Assm" xfId="62"/>
    <cellStyle name="Offsheet Assm (%)" xfId="69"/>
    <cellStyle name="Offsheet Assm (Date)" xfId="56"/>
    <cellStyle name="On / Off" xfId="65"/>
    <cellStyle name="Output" xfId="10" builtinId="21" customBuiltin="1"/>
    <cellStyle name="Percent 2" xfId="47"/>
    <cellStyle name="Percent 3" xfId="51"/>
    <cellStyle name="Percent 4" xfId="59"/>
    <cellStyle name="PFactor" xfId="72"/>
    <cellStyle name="Scenario" xfId="78"/>
    <cellStyle name="Scenario (%)" xfId="75"/>
    <cellStyle name="Sub Title" xfId="68"/>
    <cellStyle name="Title 2" xfId="42"/>
    <cellStyle name="Total" xfId="17" builtinId="25" customBuiltin="1"/>
    <cellStyle name="Total 2" xfId="63"/>
    <cellStyle name="UsedCell" xfId="77"/>
    <cellStyle name="usedCell 3 2 2" xfId="79"/>
    <cellStyle name="Warning Text" xfId="14" builtinId="11" customBuiltin="1"/>
    <cellStyle name="Years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zoomScaleNormal="100" workbookViewId="0">
      <selection activeCell="F32" sqref="F32"/>
    </sheetView>
  </sheetViews>
  <sheetFormatPr defaultRowHeight="15" x14ac:dyDescent="0.25"/>
  <cols>
    <col min="1" max="1" width="8.140625" customWidth="1"/>
    <col min="2" max="2" width="72.7109375" customWidth="1"/>
    <col min="3" max="3" width="26.5703125" customWidth="1"/>
    <col min="4" max="4" width="16.28515625" bestFit="1" customWidth="1"/>
    <col min="5" max="5" width="30.28515625" bestFit="1" customWidth="1"/>
    <col min="6" max="6" width="20.28515625" bestFit="1" customWidth="1"/>
  </cols>
  <sheetData>
    <row r="1" spans="1:6" x14ac:dyDescent="0.25">
      <c r="A1" s="12" t="s">
        <v>20</v>
      </c>
      <c r="B1" s="12"/>
      <c r="C1" s="12"/>
      <c r="F1" s="9" t="s">
        <v>21</v>
      </c>
    </row>
    <row r="2" spans="1:6" x14ac:dyDescent="0.25">
      <c r="A2" s="12" t="s">
        <v>0</v>
      </c>
      <c r="B2" s="12"/>
      <c r="C2" s="12"/>
      <c r="E2" s="12"/>
      <c r="F2" s="9" t="s">
        <v>9</v>
      </c>
    </row>
    <row r="3" spans="1:6" x14ac:dyDescent="0.25">
      <c r="A3" s="19"/>
      <c r="B3" s="19"/>
      <c r="C3" s="19"/>
      <c r="D3" s="19"/>
      <c r="E3" s="12"/>
    </row>
    <row r="4" spans="1:6" x14ac:dyDescent="0.25">
      <c r="A4" s="19"/>
      <c r="B4" s="19"/>
      <c r="C4" s="19"/>
      <c r="D4" s="19"/>
      <c r="E4" s="12"/>
    </row>
    <row r="5" spans="1:6" x14ac:dyDescent="0.25">
      <c r="A5" s="10" t="s">
        <v>1</v>
      </c>
      <c r="B5" s="16" t="s">
        <v>3</v>
      </c>
      <c r="C5" s="16" t="s">
        <v>5</v>
      </c>
      <c r="D5" s="16" t="s">
        <v>7</v>
      </c>
      <c r="E5" s="16" t="s">
        <v>7</v>
      </c>
      <c r="F5" s="16" t="s">
        <v>7</v>
      </c>
    </row>
    <row r="6" spans="1:6" x14ac:dyDescent="0.25">
      <c r="A6" s="21" t="s">
        <v>2</v>
      </c>
      <c r="B6" s="21" t="s">
        <v>4</v>
      </c>
      <c r="C6" s="21" t="s">
        <v>6</v>
      </c>
      <c r="D6" s="8" t="s">
        <v>8</v>
      </c>
      <c r="E6" s="8" t="s">
        <v>49</v>
      </c>
      <c r="F6" s="8" t="s">
        <v>50</v>
      </c>
    </row>
    <row r="7" spans="1:6" s="6" customFormat="1" x14ac:dyDescent="0.25">
      <c r="A7" s="13"/>
      <c r="B7" s="13"/>
      <c r="C7" s="13"/>
      <c r="D7" s="22"/>
      <c r="E7" s="12" t="s">
        <v>89</v>
      </c>
      <c r="F7" s="12" t="s">
        <v>90</v>
      </c>
    </row>
    <row r="8" spans="1:6" x14ac:dyDescent="0.25">
      <c r="A8" s="26"/>
      <c r="B8" s="2" t="s">
        <v>30</v>
      </c>
      <c r="C8" s="19"/>
      <c r="D8" s="19"/>
      <c r="E8" s="12"/>
    </row>
    <row r="9" spans="1:6" x14ac:dyDescent="0.25">
      <c r="A9" s="25">
        <v>1</v>
      </c>
      <c r="B9" s="19" t="s">
        <v>29</v>
      </c>
      <c r="C9" s="19" t="s">
        <v>38</v>
      </c>
      <c r="D9" s="4">
        <v>0</v>
      </c>
      <c r="E9" s="31">
        <f>130000000*0.0575</f>
        <v>7475000</v>
      </c>
      <c r="F9" s="31">
        <f>1307696*100</f>
        <v>130769600</v>
      </c>
    </row>
    <row r="10" spans="1:6" s="23" customFormat="1" x14ac:dyDescent="0.25">
      <c r="A10" s="25">
        <v>2</v>
      </c>
      <c r="B10" s="23" t="s">
        <v>45</v>
      </c>
      <c r="C10" s="23" t="s">
        <v>47</v>
      </c>
      <c r="D10" s="4"/>
      <c r="E10" s="35" t="s">
        <v>46</v>
      </c>
      <c r="F10" s="34">
        <v>0.10059999999999999</v>
      </c>
    </row>
    <row r="11" spans="1:6" x14ac:dyDescent="0.25">
      <c r="A11" s="25">
        <v>3</v>
      </c>
      <c r="B11" s="19" t="s">
        <v>16</v>
      </c>
      <c r="C11" s="19" t="s">
        <v>39</v>
      </c>
      <c r="D11" s="20">
        <v>1</v>
      </c>
      <c r="E11" s="20">
        <v>0.8</v>
      </c>
      <c r="F11" s="29">
        <v>0.90700000000000003</v>
      </c>
    </row>
    <row r="12" spans="1:6" x14ac:dyDescent="0.25">
      <c r="A12" s="25">
        <v>4</v>
      </c>
      <c r="B12" s="19" t="s">
        <v>19</v>
      </c>
      <c r="C12" s="19" t="s">
        <v>44</v>
      </c>
      <c r="D12" s="5">
        <f>(1-D11^2)</f>
        <v>0</v>
      </c>
      <c r="E12" s="5">
        <f>(1-E11^2)</f>
        <v>0.35999999999999988</v>
      </c>
      <c r="F12" s="5">
        <f>(1-F11^2)</f>
        <v>0.17735099999999993</v>
      </c>
    </row>
    <row r="13" spans="1:6" x14ac:dyDescent="0.25">
      <c r="A13" s="25">
        <v>5</v>
      </c>
      <c r="B13" s="12" t="s">
        <v>18</v>
      </c>
      <c r="C13" s="12" t="s">
        <v>51</v>
      </c>
      <c r="D13" s="24">
        <f>+D9*D12</f>
        <v>0</v>
      </c>
      <c r="E13" s="24">
        <f>+E9*E12</f>
        <v>2690999.9999999991</v>
      </c>
      <c r="F13" s="24">
        <f>+F9*F10*F12</f>
        <v>2333127.2045577588</v>
      </c>
    </row>
    <row r="14" spans="1:6" x14ac:dyDescent="0.25">
      <c r="A14" s="25">
        <v>6</v>
      </c>
      <c r="B14" s="19"/>
      <c r="C14" s="19"/>
      <c r="D14" s="24"/>
      <c r="E14" s="24"/>
      <c r="F14" s="24"/>
    </row>
    <row r="15" spans="1:6" s="19" customFormat="1" x14ac:dyDescent="0.25">
      <c r="A15" s="25">
        <v>7</v>
      </c>
      <c r="B15" s="12" t="s">
        <v>23</v>
      </c>
      <c r="E15" s="23"/>
      <c r="F15" s="23"/>
    </row>
    <row r="16" spans="1:6" s="19" customFormat="1" x14ac:dyDescent="0.25">
      <c r="A16" s="25">
        <v>8</v>
      </c>
      <c r="B16" s="23" t="s">
        <v>28</v>
      </c>
      <c r="C16" s="23" t="s">
        <v>38</v>
      </c>
      <c r="D16" s="4">
        <v>0</v>
      </c>
      <c r="E16" s="31">
        <f>130000000*0.0496</f>
        <v>6448000</v>
      </c>
      <c r="F16" s="31">
        <f>17248*100</f>
        <v>1724800</v>
      </c>
    </row>
    <row r="17" spans="1:6" s="19" customFormat="1" x14ac:dyDescent="0.25">
      <c r="A17" s="25">
        <v>9</v>
      </c>
      <c r="B17" s="23" t="s">
        <v>19</v>
      </c>
      <c r="C17" s="23" t="s">
        <v>44</v>
      </c>
      <c r="D17" s="5">
        <f>+D12</f>
        <v>0</v>
      </c>
      <c r="E17" s="5">
        <f>+E12</f>
        <v>0.35999999999999988</v>
      </c>
      <c r="F17" s="5">
        <f>+F12</f>
        <v>0.17735099999999993</v>
      </c>
    </row>
    <row r="18" spans="1:6" s="19" customFormat="1" x14ac:dyDescent="0.25">
      <c r="A18" s="25">
        <v>10</v>
      </c>
      <c r="B18" s="12" t="s">
        <v>24</v>
      </c>
      <c r="C18" s="12" t="s">
        <v>52</v>
      </c>
      <c r="D18" s="24">
        <f>+D16*D17</f>
        <v>0</v>
      </c>
      <c r="E18" s="24">
        <f>+E16*E17</f>
        <v>2321279.9999999991</v>
      </c>
      <c r="F18" s="24">
        <f>+F16*F17</f>
        <v>305895.00479999988</v>
      </c>
    </row>
    <row r="19" spans="1:6" s="19" customFormat="1" x14ac:dyDescent="0.25">
      <c r="A19" s="25">
        <v>11</v>
      </c>
      <c r="D19" s="24"/>
      <c r="E19" s="24"/>
      <c r="F19" s="24"/>
    </row>
    <row r="20" spans="1:6" s="23" customFormat="1" x14ac:dyDescent="0.25">
      <c r="A20" s="25">
        <v>12</v>
      </c>
      <c r="B20" s="2" t="s">
        <v>31</v>
      </c>
      <c r="D20" s="19"/>
    </row>
    <row r="21" spans="1:6" s="23" customFormat="1" x14ac:dyDescent="0.25">
      <c r="A21" s="25">
        <v>13</v>
      </c>
      <c r="B21" s="23" t="s">
        <v>40</v>
      </c>
      <c r="C21" s="23" t="s">
        <v>38</v>
      </c>
      <c r="D21" s="4">
        <v>0</v>
      </c>
      <c r="E21" s="31">
        <f>130000000*0.0345</f>
        <v>4485000</v>
      </c>
      <c r="F21" s="31">
        <v>0</v>
      </c>
    </row>
    <row r="22" spans="1:6" s="23" customFormat="1" x14ac:dyDescent="0.25">
      <c r="A22" s="25">
        <v>14</v>
      </c>
      <c r="B22" s="28" t="s">
        <v>35</v>
      </c>
      <c r="D22" s="17">
        <v>0.1</v>
      </c>
      <c r="E22" s="17">
        <f>D22</f>
        <v>0.1</v>
      </c>
      <c r="F22" s="17">
        <f>D22</f>
        <v>0.1</v>
      </c>
    </row>
    <row r="23" spans="1:6" s="23" customFormat="1" x14ac:dyDescent="0.25">
      <c r="A23" s="25">
        <v>15</v>
      </c>
      <c r="B23" s="23" t="s">
        <v>10</v>
      </c>
      <c r="C23" s="23" t="s">
        <v>44</v>
      </c>
      <c r="D23" s="5">
        <f>D12</f>
        <v>0</v>
      </c>
      <c r="E23" s="5">
        <f>E12</f>
        <v>0.35999999999999988</v>
      </c>
      <c r="F23" s="5">
        <f>F12</f>
        <v>0.17735099999999993</v>
      </c>
    </row>
    <row r="24" spans="1:6" s="23" customFormat="1" x14ac:dyDescent="0.25">
      <c r="A24" s="25">
        <v>16</v>
      </c>
      <c r="B24" s="12" t="s">
        <v>33</v>
      </c>
      <c r="C24" s="12" t="s">
        <v>53</v>
      </c>
      <c r="D24" s="24">
        <f>D21*D22*D23</f>
        <v>0</v>
      </c>
      <c r="E24" s="24">
        <f>E21*E22*E23</f>
        <v>161459.99999999994</v>
      </c>
      <c r="F24" s="24">
        <f>F21*F22*F23</f>
        <v>0</v>
      </c>
    </row>
    <row r="25" spans="1:6" s="23" customFormat="1" x14ac:dyDescent="0.25">
      <c r="A25" s="25">
        <v>17</v>
      </c>
      <c r="B25" s="12"/>
      <c r="D25" s="24"/>
      <c r="E25" s="24"/>
      <c r="F25" s="24"/>
    </row>
    <row r="26" spans="1:6" s="19" customFormat="1" x14ac:dyDescent="0.25">
      <c r="A26" s="25">
        <v>18</v>
      </c>
      <c r="B26" s="2" t="s">
        <v>32</v>
      </c>
      <c r="D26" s="15"/>
      <c r="E26" s="15"/>
      <c r="F26" s="15"/>
    </row>
    <row r="27" spans="1:6" s="19" customFormat="1" x14ac:dyDescent="0.25">
      <c r="A27" s="25">
        <v>19</v>
      </c>
      <c r="B27" s="19" t="s">
        <v>41</v>
      </c>
      <c r="C27" s="23" t="s">
        <v>38</v>
      </c>
      <c r="D27" s="4">
        <v>0</v>
      </c>
      <c r="E27" s="31">
        <f>130000000*(0.0314)</f>
        <v>4081999.9999999995</v>
      </c>
      <c r="F27" s="31">
        <f>107061*100</f>
        <v>10706100</v>
      </c>
    </row>
    <row r="28" spans="1:6" s="23" customFormat="1" x14ac:dyDescent="0.25">
      <c r="A28" s="25">
        <v>20</v>
      </c>
      <c r="B28" s="28" t="s">
        <v>36</v>
      </c>
      <c r="D28" s="17">
        <v>1</v>
      </c>
      <c r="E28" s="17">
        <v>0.86339999999999995</v>
      </c>
      <c r="F28" s="17">
        <v>0.86339999999999995</v>
      </c>
    </row>
    <row r="29" spans="1:6" s="19" customFormat="1" x14ac:dyDescent="0.25">
      <c r="A29" s="25">
        <v>21</v>
      </c>
      <c r="B29" s="19" t="s">
        <v>10</v>
      </c>
      <c r="C29" s="23" t="s">
        <v>44</v>
      </c>
      <c r="D29" s="5">
        <f>D12</f>
        <v>0</v>
      </c>
      <c r="E29" s="5">
        <f>E12</f>
        <v>0.35999999999999988</v>
      </c>
      <c r="F29" s="5">
        <f>F12</f>
        <v>0.17735099999999993</v>
      </c>
    </row>
    <row r="30" spans="1:6" x14ac:dyDescent="0.25">
      <c r="A30" s="25">
        <v>22</v>
      </c>
      <c r="B30" s="12" t="s">
        <v>34</v>
      </c>
      <c r="C30" s="12" t="s">
        <v>54</v>
      </c>
      <c r="D30" s="24">
        <f>+D27*D28*D29</f>
        <v>0</v>
      </c>
      <c r="E30" s="24">
        <f>+E27*E28*E29</f>
        <v>1268783.5679999993</v>
      </c>
      <c r="F30" s="24">
        <f>+F27*F28*F29</f>
        <v>1639369.9929857394</v>
      </c>
    </row>
    <row r="31" spans="1:6" x14ac:dyDescent="0.25">
      <c r="A31" s="25">
        <v>23</v>
      </c>
      <c r="B31" s="19"/>
      <c r="C31" s="12"/>
      <c r="D31" s="24"/>
      <c r="E31" s="24"/>
      <c r="F31" s="24"/>
    </row>
    <row r="32" spans="1:6" s="23" customFormat="1" x14ac:dyDescent="0.25">
      <c r="A32" s="25">
        <v>24</v>
      </c>
      <c r="B32" s="30" t="s">
        <v>37</v>
      </c>
      <c r="C32" s="23" t="s">
        <v>38</v>
      </c>
      <c r="D32" s="24">
        <v>0</v>
      </c>
      <c r="E32" s="32">
        <v>0</v>
      </c>
      <c r="F32" s="32">
        <v>447210.71895770292</v>
      </c>
    </row>
    <row r="33" spans="1:6" s="23" customFormat="1" x14ac:dyDescent="0.25">
      <c r="A33" s="25">
        <v>25</v>
      </c>
      <c r="C33" s="12"/>
      <c r="D33" s="24"/>
      <c r="E33" s="24"/>
      <c r="F33" s="24"/>
    </row>
    <row r="34" spans="1:6" x14ac:dyDescent="0.25">
      <c r="A34" s="25">
        <v>26</v>
      </c>
      <c r="B34" s="2" t="s">
        <v>17</v>
      </c>
      <c r="C34" s="19"/>
      <c r="D34" s="19"/>
      <c r="E34" s="23"/>
      <c r="F34" s="23"/>
    </row>
    <row r="35" spans="1:6" x14ac:dyDescent="0.25">
      <c r="A35" s="25">
        <v>27</v>
      </c>
      <c r="B35" s="19" t="s">
        <v>13</v>
      </c>
      <c r="C35" s="23" t="s">
        <v>38</v>
      </c>
      <c r="D35" s="14">
        <v>0</v>
      </c>
      <c r="E35" s="33">
        <f>(130000000*1.1342)-E32-E27-E21-E16-E9</f>
        <v>124956000</v>
      </c>
      <c r="F35" s="33">
        <f>1482422*100</f>
        <v>148242200</v>
      </c>
    </row>
    <row r="36" spans="1:6" x14ac:dyDescent="0.25">
      <c r="A36" s="25">
        <v>28</v>
      </c>
      <c r="B36" s="19" t="s">
        <v>14</v>
      </c>
      <c r="C36" s="19" t="s">
        <v>42</v>
      </c>
      <c r="D36" s="5">
        <v>1.5E-3</v>
      </c>
      <c r="E36" s="5">
        <v>1.5E-3</v>
      </c>
      <c r="F36" s="5">
        <v>1.5E-3</v>
      </c>
    </row>
    <row r="37" spans="1:6" s="19" customFormat="1" x14ac:dyDescent="0.25">
      <c r="A37" s="25">
        <v>29</v>
      </c>
      <c r="B37" s="12" t="s">
        <v>15</v>
      </c>
      <c r="C37" s="12" t="s">
        <v>55</v>
      </c>
      <c r="D37" s="24">
        <f>D35*D36</f>
        <v>0</v>
      </c>
      <c r="E37" s="24">
        <f>E35*E36</f>
        <v>187434</v>
      </c>
      <c r="F37" s="24">
        <f>F35*F36</f>
        <v>222363.30000000002</v>
      </c>
    </row>
    <row r="38" spans="1:6" s="19" customFormat="1" x14ac:dyDescent="0.25">
      <c r="A38" s="25">
        <v>30</v>
      </c>
      <c r="B38" s="12"/>
      <c r="D38" s="14"/>
      <c r="E38" s="14"/>
      <c r="F38" s="14"/>
    </row>
    <row r="39" spans="1:6" s="11" customFormat="1" x14ac:dyDescent="0.25">
      <c r="A39" s="25">
        <v>31</v>
      </c>
      <c r="B39" s="12" t="s">
        <v>11</v>
      </c>
      <c r="C39" s="12" t="s">
        <v>56</v>
      </c>
      <c r="D39" s="24">
        <f>+D13+D18+D24+D30+D37+D32</f>
        <v>0</v>
      </c>
      <c r="E39" s="24">
        <f>+E13+E18+E24+E30+E37+E32</f>
        <v>6629957.5679999972</v>
      </c>
      <c r="F39" s="24">
        <f>+F13+F18+F24+F30+F37+F32</f>
        <v>4947966.2213011999</v>
      </c>
    </row>
    <row r="40" spans="1:6" s="11" customFormat="1" x14ac:dyDescent="0.25">
      <c r="A40" s="25">
        <v>32</v>
      </c>
      <c r="B40" s="19"/>
      <c r="C40" s="19"/>
      <c r="D40" s="27" t="s">
        <v>25</v>
      </c>
      <c r="E40" s="27" t="s">
        <v>25</v>
      </c>
      <c r="F40" s="27" t="s">
        <v>25</v>
      </c>
    </row>
    <row r="41" spans="1:6" s="11" customFormat="1" x14ac:dyDescent="0.25">
      <c r="A41" s="25">
        <v>33</v>
      </c>
      <c r="B41" s="19" t="s">
        <v>12</v>
      </c>
      <c r="C41" s="19" t="s">
        <v>43</v>
      </c>
      <c r="D41" s="3">
        <v>0</v>
      </c>
      <c r="E41" s="3">
        <f>'Schedule 1 - FCR Estimate'!G19</f>
        <v>0.11623484022013605</v>
      </c>
      <c r="F41" s="3">
        <f>'Schedule 1 - FCR Estimate'!G32</f>
        <v>0.11775190246586878</v>
      </c>
    </row>
    <row r="42" spans="1:6" s="11" customFormat="1" x14ac:dyDescent="0.25">
      <c r="A42" s="25">
        <v>34</v>
      </c>
      <c r="B42" s="19"/>
      <c r="C42" s="19"/>
      <c r="D42" s="14"/>
      <c r="E42" s="14"/>
      <c r="F42" s="14"/>
    </row>
    <row r="43" spans="1:6" s="11" customFormat="1" x14ac:dyDescent="0.25">
      <c r="A43" s="25">
        <v>35</v>
      </c>
      <c r="B43" s="12" t="s">
        <v>27</v>
      </c>
      <c r="C43" s="12" t="s">
        <v>57</v>
      </c>
      <c r="D43" s="18">
        <f>+D39*D41</f>
        <v>0</v>
      </c>
      <c r="E43" s="18">
        <f>+E39*E41</f>
        <v>770632.05858276144</v>
      </c>
      <c r="F43" s="18">
        <f>+F39*F41</f>
        <v>582632.43589507218</v>
      </c>
    </row>
    <row r="44" spans="1:6" s="11" customFormat="1" x14ac:dyDescent="0.25">
      <c r="A44" s="25">
        <v>36</v>
      </c>
      <c r="B44" s="12" t="s">
        <v>26</v>
      </c>
      <c r="C44" s="12" t="s">
        <v>58</v>
      </c>
      <c r="D44" s="18">
        <f>+D43/12</f>
        <v>0</v>
      </c>
      <c r="E44" s="18">
        <f>+E43/12</f>
        <v>64219.33821523012</v>
      </c>
      <c r="F44" s="18">
        <f>+F43/12</f>
        <v>48552.702991256017</v>
      </c>
    </row>
    <row r="45" spans="1:6" s="23" customFormat="1" x14ac:dyDescent="0.25">
      <c r="A45" s="12"/>
      <c r="B45" s="12"/>
      <c r="C45" s="12"/>
      <c r="D45" s="18"/>
      <c r="E45" s="12"/>
    </row>
    <row r="46" spans="1:6" s="11" customFormat="1" x14ac:dyDescent="0.25">
      <c r="A46" s="12" t="s">
        <v>22</v>
      </c>
      <c r="B46" s="12"/>
      <c r="C46" s="26" t="s">
        <v>88</v>
      </c>
      <c r="D46" s="29">
        <f>D44/100000</f>
        <v>0</v>
      </c>
      <c r="E46" s="29">
        <f t="shared" ref="E46" si="0">E44/100000</f>
        <v>0.64219338215230115</v>
      </c>
      <c r="F46" s="29">
        <f>F44/100000</f>
        <v>0.48552702991256019</v>
      </c>
    </row>
    <row r="47" spans="1:6" x14ac:dyDescent="0.25">
      <c r="A47" s="12"/>
      <c r="B47" s="12"/>
      <c r="C47" s="12"/>
      <c r="D47" s="12"/>
      <c r="E47" s="12"/>
      <c r="F47" s="7"/>
    </row>
    <row r="48" spans="1:6" x14ac:dyDescent="0.25">
      <c r="A48" s="12"/>
      <c r="B48" s="12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12"/>
      <c r="B59" s="12"/>
      <c r="C59" s="12"/>
      <c r="D59" s="12"/>
      <c r="E59" s="12"/>
    </row>
    <row r="60" spans="1:5" x14ac:dyDescent="0.25">
      <c r="A60" s="12"/>
      <c r="B60" s="12"/>
      <c r="C60" s="12"/>
      <c r="D60" s="12"/>
      <c r="E60" s="12"/>
    </row>
    <row r="61" spans="1:5" x14ac:dyDescent="0.25">
      <c r="A61" s="12"/>
      <c r="B61" s="12"/>
      <c r="C61" s="12"/>
      <c r="D61" s="12"/>
      <c r="E61" s="12"/>
    </row>
    <row r="62" spans="1:5" x14ac:dyDescent="0.25">
      <c r="A62" s="12"/>
      <c r="B62" s="12"/>
      <c r="C62" s="12"/>
      <c r="D62" s="12"/>
      <c r="E62" s="12"/>
    </row>
    <row r="63" spans="1:5" x14ac:dyDescent="0.25">
      <c r="A63" s="12"/>
      <c r="B63" s="12"/>
      <c r="C63" s="12"/>
      <c r="D63" s="12"/>
      <c r="E63" s="12"/>
    </row>
    <row r="64" spans="1:5" x14ac:dyDescent="0.25">
      <c r="A64" s="12"/>
      <c r="B64" s="12"/>
      <c r="C64" s="12"/>
      <c r="D64" s="12"/>
      <c r="E64" s="12"/>
    </row>
    <row r="65" spans="1:5" x14ac:dyDescent="0.25">
      <c r="A65" s="12"/>
      <c r="B65" s="12"/>
      <c r="C65" s="12"/>
      <c r="D65" s="12"/>
      <c r="E65" s="12"/>
    </row>
    <row r="66" spans="1:5" x14ac:dyDescent="0.25">
      <c r="A66" s="12"/>
      <c r="B66" s="12"/>
      <c r="C66" s="12"/>
      <c r="D66" s="12"/>
      <c r="E66" s="12"/>
    </row>
    <row r="67" spans="1:5" x14ac:dyDescent="0.25">
      <c r="A67" s="12"/>
      <c r="B67" s="12"/>
      <c r="C67" s="12"/>
      <c r="D67" s="12"/>
      <c r="E67" s="12"/>
    </row>
    <row r="68" spans="1:5" x14ac:dyDescent="0.25">
      <c r="A68" s="12"/>
      <c r="B68" s="12"/>
      <c r="C68" s="12"/>
      <c r="D68" s="12"/>
      <c r="E68" s="12"/>
    </row>
    <row r="69" spans="1:5" x14ac:dyDescent="0.25">
      <c r="A69" s="12"/>
      <c r="B69" s="12"/>
      <c r="C69" s="12"/>
      <c r="D69" s="12"/>
      <c r="E69" s="12"/>
    </row>
    <row r="70" spans="1:5" x14ac:dyDescent="0.25">
      <c r="A70" s="12"/>
      <c r="B70" s="12"/>
      <c r="C70" s="12"/>
      <c r="D70" s="12"/>
      <c r="E70" s="12"/>
    </row>
    <row r="71" spans="1:5" x14ac:dyDescent="0.25">
      <c r="A71" s="12"/>
      <c r="B71" s="12"/>
      <c r="C71" s="12"/>
      <c r="D71" s="12"/>
      <c r="E71" s="12"/>
    </row>
    <row r="72" spans="1:5" x14ac:dyDescent="0.25">
      <c r="A72" s="12"/>
      <c r="B72" s="12"/>
      <c r="C72" s="12"/>
      <c r="D72" s="12"/>
      <c r="E72" s="12"/>
    </row>
    <row r="73" spans="1:5" x14ac:dyDescent="0.25">
      <c r="A73" s="12"/>
      <c r="B73" s="12"/>
      <c r="C73" s="12"/>
      <c r="D73" s="12"/>
      <c r="E73" s="12"/>
    </row>
    <row r="74" spans="1:5" x14ac:dyDescent="0.25">
      <c r="A74" s="12"/>
      <c r="B74" s="12"/>
      <c r="C74" s="12"/>
      <c r="D74" s="12"/>
      <c r="E74" s="12"/>
    </row>
    <row r="75" spans="1:5" x14ac:dyDescent="0.25">
      <c r="A75" s="12"/>
      <c r="B75" s="12"/>
      <c r="C75" s="12"/>
      <c r="D75" s="12"/>
      <c r="E75" s="12"/>
    </row>
    <row r="76" spans="1:5" x14ac:dyDescent="0.25">
      <c r="A76" s="12"/>
      <c r="B76" s="12"/>
      <c r="C76" s="12"/>
      <c r="D76" s="12"/>
      <c r="E76" s="12"/>
    </row>
    <row r="77" spans="1:5" x14ac:dyDescent="0.25">
      <c r="A77" s="12"/>
      <c r="B77" s="12"/>
      <c r="C77" s="12"/>
      <c r="D77" s="12"/>
      <c r="E77" s="12"/>
    </row>
    <row r="78" spans="1:5" x14ac:dyDescent="0.25">
      <c r="A78" s="12"/>
      <c r="B78" s="12"/>
      <c r="C78" s="12"/>
      <c r="D78" s="12"/>
      <c r="E78" s="12"/>
    </row>
    <row r="79" spans="1:5" x14ac:dyDescent="0.25">
      <c r="A79" s="12"/>
      <c r="B79" s="12"/>
      <c r="C79" s="12"/>
      <c r="D79" s="12"/>
      <c r="E79" s="12"/>
    </row>
    <row r="80" spans="1:5" x14ac:dyDescent="0.25">
      <c r="A80" s="12"/>
      <c r="B80" s="12"/>
      <c r="C80" s="12"/>
      <c r="D80" s="12"/>
      <c r="E80" s="12"/>
    </row>
    <row r="81" spans="1:5" x14ac:dyDescent="0.25">
      <c r="A81" s="12"/>
      <c r="B81" s="12"/>
      <c r="C81" s="12"/>
      <c r="D81" s="12"/>
      <c r="E81" s="12"/>
    </row>
    <row r="82" spans="1:5" x14ac:dyDescent="0.25">
      <c r="A82" s="12"/>
      <c r="B82" s="12"/>
      <c r="C82" s="12"/>
      <c r="D82" s="12"/>
      <c r="E82" s="12"/>
    </row>
    <row r="83" spans="1:5" x14ac:dyDescent="0.25">
      <c r="A83" s="12"/>
      <c r="B83" s="12"/>
      <c r="C83" s="12"/>
      <c r="D83" s="12"/>
      <c r="E83" s="12"/>
    </row>
    <row r="84" spans="1:5" x14ac:dyDescent="0.25">
      <c r="A84" s="12"/>
      <c r="B84" s="12"/>
      <c r="C84" s="12"/>
      <c r="D84" s="12"/>
      <c r="E84" s="12"/>
    </row>
    <row r="85" spans="1:5" x14ac:dyDescent="0.25">
      <c r="A85" s="12"/>
      <c r="B85" s="12"/>
      <c r="C85" s="12"/>
      <c r="D85" s="12"/>
      <c r="E85" s="12"/>
    </row>
    <row r="86" spans="1:5" x14ac:dyDescent="0.25">
      <c r="A86" s="12"/>
      <c r="B86" s="12"/>
      <c r="C86" s="12"/>
      <c r="D86" s="12"/>
      <c r="E86" s="12"/>
    </row>
    <row r="87" spans="1:5" x14ac:dyDescent="0.25">
      <c r="A87" s="12"/>
      <c r="B87" s="12"/>
      <c r="C87" s="12"/>
      <c r="D87" s="12"/>
      <c r="E87" s="12"/>
    </row>
    <row r="88" spans="1:5" x14ac:dyDescent="0.25">
      <c r="A88" s="12"/>
      <c r="B88" s="12"/>
      <c r="C88" s="12"/>
      <c r="D88" s="12"/>
      <c r="E88" s="12"/>
    </row>
    <row r="89" spans="1:5" x14ac:dyDescent="0.25">
      <c r="A89" s="12"/>
      <c r="B89" s="12"/>
      <c r="C89" s="12"/>
      <c r="D89" s="12"/>
      <c r="E89" s="12"/>
    </row>
    <row r="90" spans="1:5" x14ac:dyDescent="0.25">
      <c r="A90" s="12"/>
      <c r="B90" s="12"/>
      <c r="C90" s="12"/>
      <c r="D90" s="12"/>
      <c r="E90" s="12"/>
    </row>
    <row r="91" spans="1:5" x14ac:dyDescent="0.25">
      <c r="A91" s="12"/>
      <c r="B91" s="12"/>
      <c r="C91" s="12"/>
      <c r="D91" s="12"/>
      <c r="E91" s="12"/>
    </row>
    <row r="92" spans="1:5" x14ac:dyDescent="0.25">
      <c r="A92" s="12"/>
      <c r="B92" s="12"/>
      <c r="C92" s="12"/>
      <c r="D92" s="12"/>
      <c r="E92" s="12"/>
    </row>
    <row r="93" spans="1:5" x14ac:dyDescent="0.25">
      <c r="A93" s="12"/>
      <c r="B93" s="12"/>
      <c r="C93" s="12"/>
      <c r="D93" s="12"/>
      <c r="E93" s="12"/>
    </row>
    <row r="94" spans="1:5" x14ac:dyDescent="0.25">
      <c r="A94" s="12"/>
      <c r="B94" s="12"/>
      <c r="C94" s="12"/>
      <c r="D94" s="12"/>
      <c r="E94" s="12"/>
    </row>
    <row r="95" spans="1:5" x14ac:dyDescent="0.25">
      <c r="A95" s="12"/>
      <c r="B95" s="12"/>
      <c r="C95" s="12"/>
      <c r="D95" s="12"/>
      <c r="E95" s="12"/>
    </row>
    <row r="96" spans="1:5" x14ac:dyDescent="0.25">
      <c r="A96" s="12"/>
      <c r="B96" s="12"/>
      <c r="C96" s="12"/>
      <c r="D96" s="12"/>
      <c r="E96" s="12"/>
    </row>
    <row r="97" spans="1:5" x14ac:dyDescent="0.25">
      <c r="A97" s="12"/>
      <c r="B97" s="12"/>
      <c r="C97" s="12"/>
      <c r="D97" s="12"/>
      <c r="E97" s="12"/>
    </row>
    <row r="98" spans="1:5" x14ac:dyDescent="0.25">
      <c r="A98" s="1"/>
    </row>
    <row r="99" spans="1:5" x14ac:dyDescent="0.25">
      <c r="A99" s="1"/>
    </row>
    <row r="100" spans="1:5" x14ac:dyDescent="0.25">
      <c r="A100" s="1"/>
    </row>
    <row r="101" spans="1:5" x14ac:dyDescent="0.25">
      <c r="A101" s="1"/>
    </row>
    <row r="102" spans="1:5" x14ac:dyDescent="0.25">
      <c r="A102" s="1"/>
    </row>
    <row r="103" spans="1:5" x14ac:dyDescent="0.25">
      <c r="A103" s="1"/>
    </row>
    <row r="104" spans="1:5" x14ac:dyDescent="0.25">
      <c r="A104" s="1"/>
    </row>
    <row r="105" spans="1:5" x14ac:dyDescent="0.25">
      <c r="A105" s="1"/>
    </row>
    <row r="106" spans="1:5" x14ac:dyDescent="0.25">
      <c r="A106" s="1"/>
    </row>
    <row r="107" spans="1:5" x14ac:dyDescent="0.25">
      <c r="A107" s="1"/>
    </row>
    <row r="108" spans="1:5" x14ac:dyDescent="0.25">
      <c r="A108" s="1"/>
    </row>
    <row r="109" spans="1:5" x14ac:dyDescent="0.25">
      <c r="A109" s="1"/>
    </row>
    <row r="110" spans="1:5" x14ac:dyDescent="0.25">
      <c r="A110" s="1"/>
    </row>
  </sheetData>
  <pageMargins left="1" right="1" top="1" bottom="0.75" header="0.3" footer="0.3"/>
  <pageSetup scale="67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zoomScaleNormal="100" workbookViewId="0">
      <selection activeCell="G21" sqref="G21"/>
    </sheetView>
  </sheetViews>
  <sheetFormatPr defaultColWidth="8.85546875" defaultRowHeight="15" x14ac:dyDescent="0.25"/>
  <cols>
    <col min="1" max="1" width="8.85546875" style="23"/>
    <col min="2" max="2" width="55.85546875" style="23" bestFit="1" customWidth="1"/>
    <col min="3" max="3" width="31.85546875" style="23" customWidth="1"/>
    <col min="4" max="5" width="10.28515625" style="23" customWidth="1"/>
    <col min="6" max="6" width="14.42578125" style="23" customWidth="1"/>
    <col min="7" max="7" width="17.5703125" style="23" customWidth="1"/>
    <col min="8" max="8" width="8.85546875" style="23"/>
    <col min="9" max="9" width="10.5703125" style="23" bestFit="1" customWidth="1"/>
    <col min="10" max="16384" width="8.85546875" style="23"/>
  </cols>
  <sheetData>
    <row r="1" spans="1:7" x14ac:dyDescent="0.25">
      <c r="A1" s="12" t="str">
        <f>'Schedule 1'!A1</f>
        <v xml:space="preserve">Reactive Supply and Voltage Control - Template </v>
      </c>
      <c r="B1" s="12"/>
      <c r="C1" s="12"/>
      <c r="G1" s="9" t="str">
        <f>'Schedule 1'!F1</f>
        <v>Exhibit No._____</v>
      </c>
    </row>
    <row r="2" spans="1:7" x14ac:dyDescent="0.25">
      <c r="A2" s="12" t="s">
        <v>59</v>
      </c>
      <c r="G2" s="9" t="s">
        <v>9</v>
      </c>
    </row>
    <row r="3" spans="1:7" x14ac:dyDescent="0.25">
      <c r="G3" s="9" t="s">
        <v>69</v>
      </c>
    </row>
    <row r="4" spans="1:7" x14ac:dyDescent="0.25">
      <c r="G4" s="12"/>
    </row>
    <row r="5" spans="1:7" x14ac:dyDescent="0.25">
      <c r="A5" s="16" t="s">
        <v>1</v>
      </c>
      <c r="B5" s="16" t="s">
        <v>3</v>
      </c>
      <c r="C5" s="16" t="s">
        <v>5</v>
      </c>
      <c r="D5" s="16" t="s">
        <v>60</v>
      </c>
      <c r="E5" s="16" t="s">
        <v>61</v>
      </c>
      <c r="F5" s="16" t="s">
        <v>7</v>
      </c>
      <c r="G5" s="16" t="s">
        <v>61</v>
      </c>
    </row>
    <row r="6" spans="1:7" x14ac:dyDescent="0.25">
      <c r="A6" s="8" t="s">
        <v>2</v>
      </c>
      <c r="B6" s="8" t="s">
        <v>4</v>
      </c>
      <c r="C6" s="8" t="s">
        <v>6</v>
      </c>
      <c r="D6" s="8" t="s">
        <v>8</v>
      </c>
      <c r="E6" s="8" t="s">
        <v>48</v>
      </c>
      <c r="F6" s="8" t="s">
        <v>62</v>
      </c>
      <c r="G6" s="8" t="s">
        <v>63</v>
      </c>
    </row>
    <row r="7" spans="1:7" x14ac:dyDescent="0.25">
      <c r="A7" s="13">
        <v>1</v>
      </c>
      <c r="F7" s="4"/>
    </row>
    <row r="8" spans="1:7" x14ac:dyDescent="0.25">
      <c r="A8" s="13">
        <f>+A7+1</f>
        <v>2</v>
      </c>
      <c r="B8" s="23" t="s">
        <v>71</v>
      </c>
      <c r="C8" s="23" t="s">
        <v>70</v>
      </c>
      <c r="G8" s="3">
        <v>0.02</v>
      </c>
    </row>
    <row r="9" spans="1:7" x14ac:dyDescent="0.25">
      <c r="A9" s="13">
        <f t="shared" ref="A9:A32" si="0">+A8+1</f>
        <v>3</v>
      </c>
      <c r="G9" s="3"/>
    </row>
    <row r="10" spans="1:7" x14ac:dyDescent="0.25">
      <c r="A10" s="13">
        <f t="shared" si="0"/>
        <v>4</v>
      </c>
      <c r="B10" s="23" t="s">
        <v>72</v>
      </c>
      <c r="C10" s="23" t="s">
        <v>81</v>
      </c>
      <c r="D10" s="3">
        <f>1/F11</f>
        <v>0.05</v>
      </c>
      <c r="E10" s="3"/>
      <c r="G10" s="3"/>
    </row>
    <row r="11" spans="1:7" x14ac:dyDescent="0.25">
      <c r="A11" s="13">
        <f t="shared" si="0"/>
        <v>5</v>
      </c>
      <c r="B11" s="23" t="s">
        <v>73</v>
      </c>
      <c r="F11" s="23">
        <v>20</v>
      </c>
    </row>
    <row r="12" spans="1:7" x14ac:dyDescent="0.25">
      <c r="A12" s="13">
        <f t="shared" si="0"/>
        <v>6</v>
      </c>
      <c r="B12" s="23" t="s">
        <v>75</v>
      </c>
      <c r="C12" s="23" t="s">
        <v>84</v>
      </c>
      <c r="G12" s="3">
        <f>+G17/((1+G17)^(F11)-1)</f>
        <v>2.3734840220136059E-2</v>
      </c>
    </row>
    <row r="13" spans="1:7" x14ac:dyDescent="0.25">
      <c r="A13" s="13">
        <f t="shared" si="0"/>
        <v>7</v>
      </c>
      <c r="G13" s="3"/>
    </row>
    <row r="14" spans="1:7" x14ac:dyDescent="0.25">
      <c r="A14" s="13">
        <f t="shared" si="0"/>
        <v>8</v>
      </c>
      <c r="D14" s="13" t="s">
        <v>64</v>
      </c>
      <c r="E14" s="13" t="s">
        <v>61</v>
      </c>
      <c r="F14" s="13" t="s">
        <v>65</v>
      </c>
    </row>
    <row r="15" spans="1:7" x14ac:dyDescent="0.25">
      <c r="A15" s="13">
        <f t="shared" si="0"/>
        <v>9</v>
      </c>
      <c r="B15" s="23" t="s">
        <v>66</v>
      </c>
      <c r="C15" s="23" t="s">
        <v>74</v>
      </c>
      <c r="D15" s="3">
        <v>0.5</v>
      </c>
      <c r="E15" s="3">
        <v>0.04</v>
      </c>
      <c r="F15" s="36">
        <f>D15*E15</f>
        <v>0.02</v>
      </c>
    </row>
    <row r="16" spans="1:7" x14ac:dyDescent="0.25">
      <c r="A16" s="13">
        <f t="shared" si="0"/>
        <v>10</v>
      </c>
      <c r="B16" s="23" t="s">
        <v>67</v>
      </c>
      <c r="C16" s="23" t="s">
        <v>74</v>
      </c>
      <c r="D16" s="5">
        <v>0.5</v>
      </c>
      <c r="E16" s="3">
        <v>0.105</v>
      </c>
      <c r="F16" s="37">
        <f>D16*E16</f>
        <v>5.2499999999999998E-2</v>
      </c>
    </row>
    <row r="17" spans="1:9" x14ac:dyDescent="0.25">
      <c r="A17" s="13">
        <f>+A16+1</f>
        <v>11</v>
      </c>
      <c r="B17" s="23" t="s">
        <v>68</v>
      </c>
      <c r="D17" s="3">
        <v>1</v>
      </c>
      <c r="E17" s="3"/>
      <c r="F17" s="36">
        <f>SUM(F15:F16)</f>
        <v>7.2499999999999995E-2</v>
      </c>
      <c r="G17" s="3">
        <f>ROUND(+F17,4)</f>
        <v>7.2499999999999995E-2</v>
      </c>
    </row>
    <row r="18" spans="1:9" x14ac:dyDescent="0.25">
      <c r="A18" s="13">
        <f t="shared" si="0"/>
        <v>12</v>
      </c>
    </row>
    <row r="19" spans="1:9" x14ac:dyDescent="0.25">
      <c r="A19" s="13">
        <f t="shared" si="0"/>
        <v>13</v>
      </c>
      <c r="B19" s="12" t="s">
        <v>76</v>
      </c>
      <c r="C19" s="23" t="s">
        <v>85</v>
      </c>
      <c r="G19" s="38">
        <f>G8+G12+G17</f>
        <v>0.11623484022013605</v>
      </c>
    </row>
    <row r="20" spans="1:9" x14ac:dyDescent="0.25">
      <c r="A20" s="13">
        <f t="shared" si="0"/>
        <v>14</v>
      </c>
      <c r="B20" s="39"/>
      <c r="C20" s="40"/>
      <c r="D20" s="40"/>
      <c r="E20" s="40"/>
      <c r="F20" s="40"/>
      <c r="G20" s="41"/>
      <c r="I20" s="7"/>
    </row>
    <row r="21" spans="1:9" x14ac:dyDescent="0.25">
      <c r="A21" s="13">
        <f t="shared" si="0"/>
        <v>15</v>
      </c>
      <c r="B21" s="23" t="s">
        <v>77</v>
      </c>
      <c r="C21" s="23" t="s">
        <v>70</v>
      </c>
      <c r="G21" s="3">
        <v>0.03</v>
      </c>
    </row>
    <row r="22" spans="1:9" x14ac:dyDescent="0.25">
      <c r="A22" s="13">
        <f t="shared" si="0"/>
        <v>16</v>
      </c>
      <c r="G22" s="3"/>
    </row>
    <row r="23" spans="1:9" x14ac:dyDescent="0.25">
      <c r="A23" s="13">
        <f t="shared" si="0"/>
        <v>17</v>
      </c>
      <c r="B23" s="23" t="s">
        <v>78</v>
      </c>
      <c r="C23" s="23" t="s">
        <v>82</v>
      </c>
      <c r="D23" s="3">
        <f>1/F24</f>
        <v>0.04</v>
      </c>
      <c r="E23" s="3"/>
      <c r="G23" s="3"/>
    </row>
    <row r="24" spans="1:9" x14ac:dyDescent="0.25">
      <c r="A24" s="13">
        <f t="shared" si="0"/>
        <v>18</v>
      </c>
      <c r="B24" s="23" t="s">
        <v>79</v>
      </c>
      <c r="F24" s="23">
        <v>25</v>
      </c>
    </row>
    <row r="25" spans="1:9" x14ac:dyDescent="0.25">
      <c r="A25" s="13">
        <f t="shared" si="0"/>
        <v>19</v>
      </c>
      <c r="B25" s="23" t="s">
        <v>80</v>
      </c>
      <c r="C25" s="23" t="s">
        <v>86</v>
      </c>
      <c r="G25" s="3">
        <f>+G30/((1+G30)^(F24)-1)</f>
        <v>1.5251902465868781E-2</v>
      </c>
    </row>
    <row r="26" spans="1:9" x14ac:dyDescent="0.25">
      <c r="A26" s="13">
        <f t="shared" si="0"/>
        <v>20</v>
      </c>
      <c r="G26" s="3"/>
    </row>
    <row r="27" spans="1:9" x14ac:dyDescent="0.25">
      <c r="A27" s="13">
        <f t="shared" si="0"/>
        <v>21</v>
      </c>
      <c r="D27" s="13" t="s">
        <v>64</v>
      </c>
      <c r="E27" s="13" t="s">
        <v>61</v>
      </c>
      <c r="F27" s="13" t="s">
        <v>65</v>
      </c>
    </row>
    <row r="28" spans="1:9" x14ac:dyDescent="0.25">
      <c r="A28" s="13">
        <f t="shared" si="0"/>
        <v>22</v>
      </c>
      <c r="B28" s="23" t="s">
        <v>66</v>
      </c>
      <c r="C28" s="23" t="s">
        <v>74</v>
      </c>
      <c r="D28" s="3">
        <v>0.5</v>
      </c>
      <c r="E28" s="3">
        <v>0.04</v>
      </c>
      <c r="F28" s="36">
        <f>D28*E28</f>
        <v>0.02</v>
      </c>
    </row>
    <row r="29" spans="1:9" x14ac:dyDescent="0.25">
      <c r="A29" s="13">
        <f t="shared" si="0"/>
        <v>23</v>
      </c>
      <c r="B29" s="23" t="s">
        <v>67</v>
      </c>
      <c r="C29" s="23" t="s">
        <v>74</v>
      </c>
      <c r="D29" s="5">
        <v>0.5</v>
      </c>
      <c r="E29" s="3">
        <v>0.105</v>
      </c>
      <c r="F29" s="37">
        <f>D29*E29</f>
        <v>5.2499999999999998E-2</v>
      </c>
    </row>
    <row r="30" spans="1:9" x14ac:dyDescent="0.25">
      <c r="A30" s="13">
        <f t="shared" si="0"/>
        <v>24</v>
      </c>
      <c r="B30" s="23" t="s">
        <v>68</v>
      </c>
      <c r="D30" s="3">
        <v>1</v>
      </c>
      <c r="E30" s="3"/>
      <c r="F30" s="36">
        <f>SUM(F28:F29)</f>
        <v>7.2499999999999995E-2</v>
      </c>
      <c r="G30" s="3">
        <f>ROUND(+F30,4)</f>
        <v>7.2499999999999995E-2</v>
      </c>
    </row>
    <row r="31" spans="1:9" x14ac:dyDescent="0.25">
      <c r="A31" s="13">
        <f t="shared" si="0"/>
        <v>25</v>
      </c>
    </row>
    <row r="32" spans="1:9" x14ac:dyDescent="0.25">
      <c r="A32" s="13">
        <f t="shared" si="0"/>
        <v>26</v>
      </c>
      <c r="B32" s="12" t="s">
        <v>83</v>
      </c>
      <c r="C32" s="23" t="s">
        <v>87</v>
      </c>
      <c r="G32" s="38">
        <f>G21+G25+G30</f>
        <v>0.11775190246586878</v>
      </c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</sheetData>
  <pageMargins left="1" right="1" top="1" bottom="0.75" header="0.3" footer="0.3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 1</vt:lpstr>
      <vt:lpstr>Schedule 1 - FCR Estimate</vt:lpstr>
      <vt:lpstr>'Schedule 1'!Print_Area</vt:lpstr>
      <vt:lpstr>'Schedule 1 - FCR Estimate'!Print_Area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 Horigan</dc:creator>
  <cp:lastModifiedBy>Risa Holland</cp:lastModifiedBy>
  <cp:lastPrinted>2021-04-16T23:27:50Z</cp:lastPrinted>
  <dcterms:created xsi:type="dcterms:W3CDTF">2015-11-24T17:55:43Z</dcterms:created>
  <dcterms:modified xsi:type="dcterms:W3CDTF">2022-10-21T17:07:34Z</dcterms:modified>
</cp:coreProperties>
</file>