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lalem\AppData\Roaming\OpenText\OTEdit\EC_Cera\c259944396\"/>
    </mc:Choice>
  </mc:AlternateContent>
  <xr:revisionPtr revIDLastSave="0" documentId="13_ncr:1_{49C4B56D-DE04-4B78-80B4-755EA35883D4}" xr6:coauthVersionLast="47" xr6:coauthVersionMax="47" xr10:uidLastSave="{00000000-0000-0000-0000-000000000000}"/>
  <bookViews>
    <workbookView xWindow="-120" yWindow="-120" windowWidth="38640" windowHeight="23520" xr2:uid="{57CF7E26-12E5-4D2F-8276-45D440082457}"/>
  </bookViews>
  <sheets>
    <sheet name="RegUp" sheetId="4" r:id="rId1"/>
    <sheet name="RegDn" sheetId="1" r:id="rId2"/>
    <sheet name="Reg Only Resources RegUp " sheetId="5" r:id="rId3"/>
    <sheet name="Reg Only Resources RegDn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5" l="1"/>
  <c r="B28" i="5"/>
  <c r="B28" i="6"/>
  <c r="B34" i="6"/>
  <c r="B31" i="6"/>
  <c r="B37" i="6" s="1"/>
  <c r="B19" i="6"/>
  <c r="B19" i="5"/>
  <c r="B34" i="5"/>
  <c r="B37" i="5" s="1"/>
  <c r="B16" i="1"/>
  <c r="B22" i="6"/>
  <c r="B25" i="6" s="1"/>
  <c r="B22" i="5"/>
  <c r="B25" i="5" s="1"/>
  <c r="B19" i="4"/>
  <c r="B30" i="1"/>
  <c r="B36" i="1"/>
  <c r="B26" i="1"/>
  <c r="B39" i="1"/>
  <c r="B42" i="1"/>
  <c r="B33" i="1"/>
  <c r="B24" i="1"/>
  <c r="B19" i="1"/>
  <c r="B14" i="4"/>
  <c r="B22" i="4"/>
  <c r="B25" i="4" s="1"/>
  <c r="B17" i="4"/>
  <c r="B28" i="4"/>
  <c r="B31" i="4"/>
  <c r="B20" i="1"/>
  <c r="B21" i="1"/>
  <c r="B46" i="1" l="1"/>
  <c r="B35" i="4"/>
  <c r="B41" i="6"/>
  <c r="B41" i="5"/>
</calcChain>
</file>

<file path=xl/sharedStrings.xml><?xml version="1.0" encoding="utf-8"?>
<sst xmlns="http://schemas.openxmlformats.org/spreadsheetml/2006/main" count="218" uniqueCount="98">
  <si>
    <t>Fuel</t>
  </si>
  <si>
    <t>Heat Rate @ EcoMax</t>
  </si>
  <si>
    <t>Base Price</t>
  </si>
  <si>
    <t>$/MBTU</t>
  </si>
  <si>
    <t>Heat Rate Adjustment (Operating Range)</t>
  </si>
  <si>
    <t>Unit Base Load Heat Rate Fuel Input</t>
  </si>
  <si>
    <t>MBTU/Hr</t>
  </si>
  <si>
    <t>Unit Reduced Load Heat Rate Fuel Input</t>
  </si>
  <si>
    <t>Difference</t>
  </si>
  <si>
    <t>Heat Rate Adjustment (Non-Steady State Operation)</t>
  </si>
  <si>
    <t>Top Operating Point Heat Rate</t>
  </si>
  <si>
    <t>BTU/kWh</t>
  </si>
  <si>
    <t>Heat Rate Loss</t>
  </si>
  <si>
    <t>Fuel Cost Adder - Operating Range</t>
  </si>
  <si>
    <t>Fuel Cost Adder - Non Steady-State Operation</t>
  </si>
  <si>
    <t>(a) Heat Rate Adjusment (Operating Range)</t>
  </si>
  <si>
    <t>Btu/KWh</t>
  </si>
  <si>
    <t>Heat Rate @ RegMin</t>
  </si>
  <si>
    <t>MW</t>
  </si>
  <si>
    <t>EcoMax</t>
  </si>
  <si>
    <t>RegMin</t>
  </si>
  <si>
    <t>Units</t>
  </si>
  <si>
    <t>Heat Rate at Eco Max * Reg Min</t>
  </si>
  <si>
    <t>Heat Rate at Reg Min * Reg Min</t>
  </si>
  <si>
    <t xml:space="preserve">Difference </t>
  </si>
  <si>
    <t>(Difference* Fuel Cost)/(Eco Max - Reg Min)</t>
  </si>
  <si>
    <t>Margin Risk Adder</t>
  </si>
  <si>
    <t>Data Submitted by Participant in Yellow</t>
  </si>
  <si>
    <t>Fuel Cost (Total Fuel Related Cost: Manual 15)</t>
  </si>
  <si>
    <t>Heat Rate Loss Factor (Max per M15)</t>
  </si>
  <si>
    <t>(b) Margin/Risk Adder</t>
  </si>
  <si>
    <t>(c) Heat Rate Adjustment (Non Steady-State Operation)</t>
  </si>
  <si>
    <t>$/MW</t>
  </si>
  <si>
    <t>$/∆MW</t>
  </si>
  <si>
    <t>a+b</t>
  </si>
  <si>
    <t>Historic Mileage</t>
  </si>
  <si>
    <t>Use EcoMax before the Duct Burner (if applicable)</t>
  </si>
  <si>
    <t>RegDn Offer MW</t>
  </si>
  <si>
    <t>Cost-Based Offer Calculation for Regulation-Down (RegDn)</t>
  </si>
  <si>
    <t>Cost-Based Offer Calculation for Regulation-Up (RegUp)</t>
  </si>
  <si>
    <t>$/MW of Regulation-Down</t>
  </si>
  <si>
    <t>$/MW of Regulation-Up</t>
  </si>
  <si>
    <t>$/Hr/MW of Regulation-Down</t>
  </si>
  <si>
    <t>RegDn Mileage Offer x RegDn Mileage + RegDn Capability Offer</t>
  </si>
  <si>
    <t>REGDN MAXIMUM MILEAGE OFFER</t>
  </si>
  <si>
    <t>REGDN MAXIMUM CAPABILITY OFFER</t>
  </si>
  <si>
    <t>RegDn Mileage</t>
  </si>
  <si>
    <t>RegUp Mileage</t>
  </si>
  <si>
    <t>REGUP MAXIMUM CAPABILITY OFFER</t>
  </si>
  <si>
    <t>RegUp Mileage Offer x RegUp Mileage + RegUp Capability Offer</t>
  </si>
  <si>
    <t>RegUp Margin Risk Adder</t>
  </si>
  <si>
    <t>RegDn Margin Risk Adder</t>
  </si>
  <si>
    <t>RegUp Offer MW</t>
  </si>
  <si>
    <t>c/RegDn Mileage</t>
  </si>
  <si>
    <t>(a) Margin/Risk Adder</t>
  </si>
  <si>
    <t>a</t>
  </si>
  <si>
    <t>(b) Heat Rate Adjustment (Non Steady-State Operation)</t>
  </si>
  <si>
    <t>b/RegUp Mileage</t>
  </si>
  <si>
    <t>REGUP MAXIMUM MILEAGE OFFER</t>
  </si>
  <si>
    <t>That is, 0.35/2, for RegUp</t>
  </si>
  <si>
    <t>(Heat Rate Loss* Fuel Cost)/RegUp MW</t>
  </si>
  <si>
    <t>That is, 0.35/2, for RegDn</t>
  </si>
  <si>
    <t>(Heat Rate Loss* Fuel Cost)/RegDn MW</t>
  </si>
  <si>
    <t>RegUp Margin Risk Adder is capped at $6</t>
  </si>
  <si>
    <t>RegDn Margin Risk Adder is capped at $6</t>
  </si>
  <si>
    <t>(e) Energy Storage Unit Losses</t>
  </si>
  <si>
    <t>(d) VOM Adder</t>
  </si>
  <si>
    <t>Heat Rate Adjustment (Non Steady-State Operation) for Battery and Flywheel Units is zero.</t>
  </si>
  <si>
    <t>Heat Rate Adjustment (Operating Range) for Battery and Flywheel Units is zero.</t>
  </si>
  <si>
    <t>Battery and Flywheel Units enter RegMin as zero.</t>
  </si>
  <si>
    <t>Battery and Flywheel Units enter EcoMax as zero.</t>
  </si>
  <si>
    <t>Battery and Flywheel Units enter Heat Rates as zero.</t>
  </si>
  <si>
    <t>Battery and Flywheel Units' fuel cost are equal to zero.</t>
  </si>
  <si>
    <t>Data Submitted by Participant in Yellow, Grey are invalid fields</t>
  </si>
  <si>
    <t>Cost-Based Offer Calculation for Regulation-Up (RegUp) - Regulation-Only Resources</t>
  </si>
  <si>
    <t>Cost-Based Offer Calculation for Regulation-Down (RegDn) - Regulation-Only Resources</t>
  </si>
  <si>
    <t>VOM / 2</t>
  </si>
  <si>
    <t>Energy Storage Unit Losses / 2</t>
  </si>
  <si>
    <t>Regulation VOM Adder / 2</t>
  </si>
  <si>
    <t>Calculated in accordance with Manual 15, Section 11.8. Submit half of the Energy Storage Unit Losses as the value for RegDn.</t>
  </si>
  <si>
    <t>VOM greater than zero restricted to regulation only resources. Submit half of the VOM as the value for RegDn.</t>
  </si>
  <si>
    <t>VOM greater than zero restricted to regulation only resources. Submit half of the VOM as the value for RegUp.</t>
  </si>
  <si>
    <t>Calculated in accordance with Manual 15, Section 11.8. Submit half of the Energy Storage Unit Losses as the value for RegUp.</t>
  </si>
  <si>
    <t>$/Hr/MW of Regulation-Up</t>
  </si>
  <si>
    <t>b</t>
  </si>
  <si>
    <t>(d+e)/RegDn Historic Mileage</t>
  </si>
  <si>
    <t>(d+e)/RegUp Historic Mileage</t>
  </si>
  <si>
    <t>VOM adder for RegUp</t>
  </si>
  <si>
    <t>Energy Storage Unit Losses for RegUp</t>
  </si>
  <si>
    <t>Energy Storage Unit Losses for RegDn</t>
  </si>
  <si>
    <t>VOM adder for RegDn</t>
  </si>
  <si>
    <t>This value is the maximum that may be submitted in Markets Gateway as the Mileage Offer Cost for RegUp</t>
  </si>
  <si>
    <t>This value is the maximum that may be submitted in Markets Gateway as the Capability Offer Cost for RegUp</t>
  </si>
  <si>
    <t>This value is the maximum that may be submitted in Markets Gateway as the Mileage Offer Cost for RegDn</t>
  </si>
  <si>
    <t>This value is the maximum that may be submitted in Markets Gateway as the Capability Offer Cost for RegDn</t>
  </si>
  <si>
    <t>**Use the value posted on Markets Gateway &gt; Public &gt; Market Results Ancillary Services &gt; Regulation Up Results for the applicable market day</t>
  </si>
  <si>
    <t>**Use the value posted on Markets Gateway &gt; Public &gt; Market Results Ancillary Services &gt; Regulation Down Results for the applicable market day</t>
  </si>
  <si>
    <t>EcoMax Heat Rate*0.175%* EcoMax/1000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</si>
</sst>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#,##0.0"/>
    <numFmt numFmtId="166" formatCode="0.000%"/>
  </numFmts>
  <fonts count="17" x14ac:knownFonts="1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strike/>
      <sz val="10"/>
      <name val="Arial"/>
      <family val="2"/>
    </font>
    <font>
      <sz val="10"/>
      <color rgb="FFFF0000"/>
      <name val="Arial"/>
      <family val="2"/>
    </font>
    <font>
      <sz val="10"/>
      <color theme="1" tint="0.499984740745262"/>
      <name val="Arial"/>
      <family val="2"/>
    </font>
    <font>
      <i/>
      <sz val="10"/>
      <color theme="1" tint="0.499984740745262"/>
      <name val="Arial"/>
      <family val="2"/>
    </font>
    <font>
      <sz val="10"/>
      <color rgb="FF00B05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8" fillId="2" borderId="1" xfId="0" applyFont="1" applyFill="1" applyBorder="1"/>
    <xf numFmtId="0" fontId="0" fillId="3" borderId="0" xfId="0" applyFill="1"/>
    <xf numFmtId="0" fontId="0" fillId="4" borderId="0" xfId="0" applyFill="1"/>
    <xf numFmtId="0" fontId="8" fillId="4" borderId="0" xfId="0" applyFont="1" applyFill="1"/>
    <xf numFmtId="164" fontId="0" fillId="4" borderId="0" xfId="0" applyNumberFormat="1" applyFill="1"/>
    <xf numFmtId="164" fontId="0" fillId="2" borderId="1" xfId="0" applyNumberFormat="1" applyFill="1" applyBorder="1"/>
    <xf numFmtId="165" fontId="0" fillId="2" borderId="1" xfId="0" applyNumberFormat="1" applyFill="1" applyBorder="1"/>
    <xf numFmtId="0" fontId="3" fillId="4" borderId="0" xfId="0" applyFont="1" applyFill="1"/>
    <xf numFmtId="0" fontId="1" fillId="4" borderId="0" xfId="0" applyFont="1" applyFill="1"/>
    <xf numFmtId="0" fontId="8" fillId="4" borderId="1" xfId="0" applyFont="1" applyFill="1" applyBorder="1"/>
    <xf numFmtId="164" fontId="0" fillId="4" borderId="1" xfId="0" applyNumberFormat="1" applyFill="1" applyBorder="1"/>
    <xf numFmtId="165" fontId="0" fillId="4" borderId="1" xfId="0" applyNumberFormat="1" applyFill="1" applyBorder="1"/>
    <xf numFmtId="0" fontId="0" fillId="4" borderId="1" xfId="0" applyFill="1" applyBorder="1"/>
    <xf numFmtId="0" fontId="5" fillId="4" borderId="0" xfId="0" applyFont="1" applyFill="1"/>
    <xf numFmtId="164" fontId="5" fillId="4" borderId="0" xfId="0" applyNumberFormat="1" applyFont="1" applyFill="1"/>
    <xf numFmtId="4" fontId="0" fillId="4" borderId="1" xfId="0" applyNumberFormat="1" applyFill="1" applyBorder="1"/>
    <xf numFmtId="0" fontId="2" fillId="3" borderId="1" xfId="0" applyFont="1" applyFill="1" applyBorder="1"/>
    <xf numFmtId="0" fontId="0" fillId="5" borderId="0" xfId="0" applyFill="1"/>
    <xf numFmtId="0" fontId="2" fillId="5" borderId="1" xfId="0" applyFont="1" applyFill="1" applyBorder="1"/>
    <xf numFmtId="164" fontId="0" fillId="5" borderId="1" xfId="0" applyNumberFormat="1" applyFill="1" applyBorder="1"/>
    <xf numFmtId="0" fontId="10" fillId="6" borderId="0" xfId="0" applyFont="1" applyFill="1"/>
    <xf numFmtId="0" fontId="10" fillId="6" borderId="1" xfId="0" applyFont="1" applyFill="1" applyBorder="1"/>
    <xf numFmtId="164" fontId="10" fillId="6" borderId="1" xfId="0" applyNumberFormat="1" applyFont="1" applyFill="1" applyBorder="1"/>
    <xf numFmtId="164" fontId="11" fillId="4" borderId="0" xfId="0" applyNumberFormat="1" applyFont="1" applyFill="1"/>
    <xf numFmtId="0" fontId="11" fillId="4" borderId="0" xfId="0" applyFont="1" applyFill="1"/>
    <xf numFmtId="0" fontId="2" fillId="4" borderId="0" xfId="0" applyFont="1" applyFill="1"/>
    <xf numFmtId="0" fontId="8" fillId="3" borderId="0" xfId="0" applyFont="1" applyFill="1"/>
    <xf numFmtId="0" fontId="8" fillId="5" borderId="0" xfId="0" applyFont="1" applyFill="1"/>
    <xf numFmtId="0" fontId="10" fillId="4" borderId="0" xfId="0" applyFont="1" applyFill="1"/>
    <xf numFmtId="164" fontId="10" fillId="4" borderId="0" xfId="0" applyNumberFormat="1" applyFont="1" applyFill="1"/>
    <xf numFmtId="0" fontId="6" fillId="4" borderId="0" xfId="0" applyFont="1" applyFill="1"/>
    <xf numFmtId="164" fontId="6" fillId="4" borderId="0" xfId="0" applyNumberFormat="1" applyFont="1" applyFill="1"/>
    <xf numFmtId="0" fontId="7" fillId="4" borderId="0" xfId="0" applyFont="1" applyFill="1"/>
    <xf numFmtId="165" fontId="0" fillId="4" borderId="0" xfId="0" applyNumberFormat="1" applyFill="1"/>
    <xf numFmtId="0" fontId="9" fillId="0" borderId="0" xfId="0" applyFont="1"/>
    <xf numFmtId="0" fontId="1" fillId="0" borderId="0" xfId="0" applyFont="1"/>
    <xf numFmtId="0" fontId="0" fillId="0" borderId="1" xfId="0" applyBorder="1"/>
    <xf numFmtId="165" fontId="0" fillId="0" borderId="1" xfId="0" applyNumberFormat="1" applyBorder="1"/>
    <xf numFmtId="0" fontId="8" fillId="0" borderId="1" xfId="0" applyFont="1" applyBorder="1"/>
    <xf numFmtId="4" fontId="0" fillId="0" borderId="1" xfId="0" applyNumberFormat="1" applyBorder="1"/>
    <xf numFmtId="0" fontId="13" fillId="4" borderId="0" xfId="0" applyFont="1" applyFill="1"/>
    <xf numFmtId="0" fontId="12" fillId="4" borderId="0" xfId="0" applyFont="1" applyFill="1"/>
    <xf numFmtId="165" fontId="8" fillId="2" borderId="1" xfId="0" applyNumberFormat="1" applyFont="1" applyFill="1" applyBorder="1"/>
    <xf numFmtId="2" fontId="8" fillId="2" borderId="1" xfId="0" applyNumberFormat="1" applyFont="1" applyFill="1" applyBorder="1"/>
    <xf numFmtId="164" fontId="8" fillId="3" borderId="1" xfId="0" applyNumberFormat="1" applyFont="1" applyFill="1" applyBorder="1"/>
    <xf numFmtId="164" fontId="8" fillId="2" borderId="1" xfId="0" applyNumberFormat="1" applyFont="1" applyFill="1" applyBorder="1"/>
    <xf numFmtId="166" fontId="0" fillId="0" borderId="1" xfId="0" applyNumberFormat="1" applyBorder="1"/>
    <xf numFmtId="166" fontId="0" fillId="4" borderId="1" xfId="0" applyNumberFormat="1" applyFill="1" applyBorder="1"/>
    <xf numFmtId="164" fontId="14" fillId="7" borderId="1" xfId="0" applyNumberFormat="1" applyFont="1" applyFill="1" applyBorder="1"/>
    <xf numFmtId="0" fontId="15" fillId="7" borderId="1" xfId="0" applyFont="1" applyFill="1" applyBorder="1"/>
    <xf numFmtId="0" fontId="14" fillId="7" borderId="0" xfId="0" applyFont="1" applyFill="1"/>
    <xf numFmtId="164" fontId="10" fillId="8" borderId="1" xfId="0" applyNumberFormat="1" applyFont="1" applyFill="1" applyBorder="1"/>
    <xf numFmtId="0" fontId="10" fillId="8" borderId="1" xfId="0" applyFont="1" applyFill="1" applyBorder="1"/>
    <xf numFmtId="0" fontId="10" fillId="8" borderId="0" xfId="0" applyFont="1" applyFill="1"/>
    <xf numFmtId="0" fontId="16" fillId="4" borderId="0" xfId="0" applyFont="1" applyFill="1"/>
    <xf numFmtId="4" fontId="8" fillId="2" borderId="1" xfId="0" applyNumberFormat="1" applyFont="1" applyFill="1" applyBorder="1"/>
    <xf numFmtId="165" fontId="14" fillId="7" borderId="1" xfId="0" applyNumberFormat="1" applyFont="1" applyFill="1" applyBorder="1"/>
    <xf numFmtId="0" fontId="14" fillId="7" borderId="1" xfId="0" applyFont="1" applyFill="1" applyBorder="1"/>
    <xf numFmtId="0" fontId="10" fillId="9" borderId="0" xfId="0" applyFont="1" applyFill="1"/>
    <xf numFmtId="164" fontId="10" fillId="9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BDB2E-6149-4AE6-8309-61E32FDB6173}">
  <sheetPr codeName="Sheet1"/>
  <dimension ref="A1:G39"/>
  <sheetViews>
    <sheetView tabSelected="1" zoomScaleNormal="100" workbookViewId="0"/>
  </sheetViews>
  <sheetFormatPr defaultRowHeight="12.75" x14ac:dyDescent="0.2"/>
  <cols>
    <col min="1" max="1" width="69.42578125" style="3" customWidth="1"/>
    <col min="2" max="2" width="10.42578125" style="3" bestFit="1" customWidth="1"/>
    <col min="3" max="3" width="23" style="3" customWidth="1"/>
    <col min="4" max="4" width="34.42578125" style="3" bestFit="1" customWidth="1"/>
    <col min="5" max="5" width="9.140625" style="3"/>
    <col min="6" max="6" width="11.7109375" style="3" customWidth="1"/>
    <col min="7" max="16384" width="9.140625" style="3"/>
  </cols>
  <sheetData>
    <row r="1" spans="1:7" ht="20.25" x14ac:dyDescent="0.3">
      <c r="A1" s="8" t="s">
        <v>39</v>
      </c>
    </row>
    <row r="3" spans="1:7" x14ac:dyDescent="0.2">
      <c r="A3" s="9" t="s">
        <v>27</v>
      </c>
      <c r="C3" s="9" t="s">
        <v>21</v>
      </c>
    </row>
    <row r="4" spans="1:7" x14ac:dyDescent="0.2">
      <c r="A4" s="1" t="s">
        <v>0</v>
      </c>
      <c r="B4" s="6">
        <v>0.01</v>
      </c>
      <c r="C4" s="3" t="s">
        <v>3</v>
      </c>
    </row>
    <row r="5" spans="1:7" x14ac:dyDescent="0.2">
      <c r="A5" s="1" t="s">
        <v>1</v>
      </c>
      <c r="B5" s="7">
        <v>10000</v>
      </c>
      <c r="C5" s="3" t="s">
        <v>16</v>
      </c>
      <c r="D5" s="3" t="s">
        <v>36</v>
      </c>
    </row>
    <row r="6" spans="1:7" x14ac:dyDescent="0.2">
      <c r="A6" s="1" t="s">
        <v>19</v>
      </c>
      <c r="B6" s="7">
        <v>51</v>
      </c>
      <c r="C6" s="3" t="s">
        <v>18</v>
      </c>
      <c r="D6" s="34"/>
    </row>
    <row r="7" spans="1:7" x14ac:dyDescent="0.2">
      <c r="A7" s="1" t="s">
        <v>52</v>
      </c>
      <c r="B7" s="43">
        <v>10</v>
      </c>
      <c r="C7" s="3" t="s">
        <v>18</v>
      </c>
      <c r="D7" s="42"/>
    </row>
    <row r="8" spans="1:7" x14ac:dyDescent="0.2">
      <c r="A8" s="1" t="s">
        <v>50</v>
      </c>
      <c r="B8" s="46">
        <v>6</v>
      </c>
      <c r="C8" s="3" t="s">
        <v>41</v>
      </c>
      <c r="D8" s="3" t="s">
        <v>63</v>
      </c>
    </row>
    <row r="9" spans="1:7" x14ac:dyDescent="0.2">
      <c r="A9" s="4"/>
      <c r="B9" s="5"/>
    </row>
    <row r="10" spans="1:7" x14ac:dyDescent="0.2">
      <c r="A10" s="9" t="s">
        <v>35</v>
      </c>
    </row>
    <row r="11" spans="1:7" x14ac:dyDescent="0.2">
      <c r="A11" s="1" t="s">
        <v>47</v>
      </c>
      <c r="B11" s="44">
        <v>5.9</v>
      </c>
      <c r="C11" s="4" t="s">
        <v>95</v>
      </c>
      <c r="G11" s="41"/>
    </row>
    <row r="13" spans="1:7" x14ac:dyDescent="0.2">
      <c r="A13" s="9" t="s">
        <v>2</v>
      </c>
    </row>
    <row r="14" spans="1:7" x14ac:dyDescent="0.2">
      <c r="A14" s="10" t="s">
        <v>28</v>
      </c>
      <c r="B14" s="11">
        <f>B4</f>
        <v>0.01</v>
      </c>
      <c r="C14" s="3" t="s">
        <v>3</v>
      </c>
    </row>
    <row r="16" spans="1:7" x14ac:dyDescent="0.2">
      <c r="A16" s="36" t="s">
        <v>9</v>
      </c>
      <c r="B16"/>
      <c r="C16"/>
      <c r="D16"/>
    </row>
    <row r="17" spans="1:4" x14ac:dyDescent="0.2">
      <c r="A17" s="37" t="s">
        <v>10</v>
      </c>
      <c r="B17" s="38">
        <f>B5</f>
        <v>10000</v>
      </c>
      <c r="C17" t="s">
        <v>11</v>
      </c>
      <c r="D17"/>
    </row>
    <row r="18" spans="1:4" x14ac:dyDescent="0.2">
      <c r="A18" s="39" t="s">
        <v>29</v>
      </c>
      <c r="B18" s="47">
        <v>1.75E-3</v>
      </c>
      <c r="C18"/>
      <c r="D18" t="s">
        <v>59</v>
      </c>
    </row>
    <row r="19" spans="1:4" x14ac:dyDescent="0.2">
      <c r="A19" s="37" t="s">
        <v>12</v>
      </c>
      <c r="B19" s="40">
        <f>(B17*B18)*B6/1000</f>
        <v>0.89249999999999996</v>
      </c>
      <c r="C19" t="s">
        <v>6</v>
      </c>
      <c r="D19" t="s">
        <v>97</v>
      </c>
    </row>
    <row r="20" spans="1:4" x14ac:dyDescent="0.2">
      <c r="A20"/>
      <c r="B20"/>
      <c r="C20"/>
      <c r="D20"/>
    </row>
    <row r="21" spans="1:4" x14ac:dyDescent="0.2">
      <c r="A21" s="28" t="s">
        <v>54</v>
      </c>
      <c r="B21" s="18"/>
    </row>
    <row r="22" spans="1:4" x14ac:dyDescent="0.2">
      <c r="A22" s="19" t="s">
        <v>50</v>
      </c>
      <c r="B22" s="20">
        <f>ROUND(B8,2)</f>
        <v>6</v>
      </c>
      <c r="C22" s="3" t="s">
        <v>83</v>
      </c>
      <c r="D22" s="3" t="s">
        <v>26</v>
      </c>
    </row>
    <row r="23" spans="1:4" x14ac:dyDescent="0.2">
      <c r="A23" s="26"/>
      <c r="B23" s="5"/>
    </row>
    <row r="24" spans="1:4" ht="15" x14ac:dyDescent="0.2">
      <c r="A24" s="53" t="s">
        <v>48</v>
      </c>
      <c r="B24" s="53"/>
      <c r="C24" s="14"/>
      <c r="D24" s="14"/>
    </row>
    <row r="25" spans="1:4" ht="15.75" x14ac:dyDescent="0.25">
      <c r="A25" s="53" t="s">
        <v>55</v>
      </c>
      <c r="B25" s="52">
        <f>B22</f>
        <v>6</v>
      </c>
      <c r="C25" s="25" t="s">
        <v>32</v>
      </c>
      <c r="D25" s="36" t="s">
        <v>92</v>
      </c>
    </row>
    <row r="26" spans="1:4" ht="15.75" x14ac:dyDescent="0.25">
      <c r="A26" s="29"/>
      <c r="B26" s="30"/>
      <c r="C26" s="24"/>
      <c r="D26" s="15"/>
    </row>
    <row r="27" spans="1:4" ht="12" customHeight="1" x14ac:dyDescent="0.2">
      <c r="A27" s="27" t="s">
        <v>56</v>
      </c>
      <c r="B27" s="2"/>
    </row>
    <row r="28" spans="1:4" x14ac:dyDescent="0.2">
      <c r="A28" s="17" t="s">
        <v>14</v>
      </c>
      <c r="B28" s="45">
        <f>ROUND(B19*B14/B7,2)</f>
        <v>0</v>
      </c>
      <c r="C28" s="3" t="s">
        <v>83</v>
      </c>
      <c r="D28" s="3" t="s">
        <v>60</v>
      </c>
    </row>
    <row r="30" spans="1:4" ht="15" x14ac:dyDescent="0.2">
      <c r="A30" s="21" t="s">
        <v>58</v>
      </c>
      <c r="B30" s="21"/>
      <c r="C30" s="14"/>
      <c r="D30" s="14"/>
    </row>
    <row r="31" spans="1:4" ht="15.75" x14ac:dyDescent="0.25">
      <c r="A31" s="22" t="s">
        <v>57</v>
      </c>
      <c r="B31" s="23">
        <f>ROUND((B28)/ROUND(B11,1),2)</f>
        <v>0</v>
      </c>
      <c r="C31" s="24" t="s">
        <v>33</v>
      </c>
      <c r="D31" s="36" t="s">
        <v>91</v>
      </c>
    </row>
    <row r="35" spans="1:4" ht="15" x14ac:dyDescent="0.2">
      <c r="A35" s="59" t="s">
        <v>49</v>
      </c>
      <c r="B35" s="60">
        <f>IF((B31*B11 + B25)&lt;100, (B31*B11+B25), "ERROR!")</f>
        <v>6</v>
      </c>
      <c r="C35" s="35"/>
      <c r="D35" s="35"/>
    </row>
    <row r="36" spans="1:4" x14ac:dyDescent="0.2">
      <c r="A36" s="9"/>
    </row>
    <row r="37" spans="1:4" ht="15" x14ac:dyDescent="0.2">
      <c r="A37" s="14"/>
      <c r="B37" s="15"/>
      <c r="C37" s="14"/>
    </row>
    <row r="38" spans="1:4" ht="15" x14ac:dyDescent="0.2">
      <c r="A38" s="14"/>
      <c r="B38" s="15"/>
      <c r="C38" s="14"/>
    </row>
    <row r="39" spans="1:4" ht="15" x14ac:dyDescent="0.2">
      <c r="A39" s="31"/>
      <c r="B39" s="32"/>
      <c r="C39" s="31"/>
      <c r="D39" s="33"/>
    </row>
  </sheetData>
  <dataValidations count="1">
    <dataValidation type="decimal" operator="lessThanOrEqual" allowBlank="1" showInputMessage="1" showErrorMessage="1" promptTitle="Invalid Value" prompt="The Margin Risk Adder shall not exceed more than 6.00" sqref="B8" xr:uid="{017902ED-5F1F-428D-ACD2-4BE741D7E524}">
      <formula1>6</formula1>
    </dataValidation>
  </dataValidations>
  <pageMargins left="0.75" right="0.75" top="1" bottom="1" header="0.5" footer="0.5"/>
  <pageSetup orientation="portrait" r:id="rId1"/>
  <headerFooter alignWithMargins="0">
    <oddFooter>&amp;L506038 v1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06566-BC6D-4479-BE40-11C95DEF895A}">
  <sheetPr codeName="Sheet2"/>
  <dimension ref="A1:G50"/>
  <sheetViews>
    <sheetView zoomScaleNormal="100" workbookViewId="0"/>
  </sheetViews>
  <sheetFormatPr defaultRowHeight="12.75" x14ac:dyDescent="0.2"/>
  <cols>
    <col min="1" max="1" width="70.140625" style="3" customWidth="1"/>
    <col min="2" max="2" width="10.42578125" style="3" bestFit="1" customWidth="1"/>
    <col min="3" max="3" width="32" style="3" customWidth="1"/>
    <col min="4" max="4" width="34.42578125" style="3" bestFit="1" customWidth="1"/>
    <col min="5" max="5" width="9.140625" style="3"/>
    <col min="6" max="6" width="12.28515625" style="3" customWidth="1"/>
    <col min="7" max="16384" width="9.140625" style="3"/>
  </cols>
  <sheetData>
    <row r="1" spans="1:7" ht="20.25" x14ac:dyDescent="0.3">
      <c r="A1" s="8" t="s">
        <v>38</v>
      </c>
    </row>
    <row r="3" spans="1:7" x14ac:dyDescent="0.2">
      <c r="A3" s="9" t="s">
        <v>27</v>
      </c>
      <c r="C3" s="9" t="s">
        <v>21</v>
      </c>
    </row>
    <row r="4" spans="1:7" x14ac:dyDescent="0.2">
      <c r="A4" s="1" t="s">
        <v>0</v>
      </c>
      <c r="B4" s="6">
        <v>0.01</v>
      </c>
      <c r="C4" s="3" t="s">
        <v>3</v>
      </c>
    </row>
    <row r="5" spans="1:7" x14ac:dyDescent="0.2">
      <c r="A5" s="1" t="s">
        <v>1</v>
      </c>
      <c r="B5" s="7">
        <v>10000</v>
      </c>
      <c r="C5" s="3" t="s">
        <v>16</v>
      </c>
      <c r="D5" s="3" t="s">
        <v>36</v>
      </c>
    </row>
    <row r="6" spans="1:7" x14ac:dyDescent="0.2">
      <c r="A6" s="1" t="s">
        <v>17</v>
      </c>
      <c r="B6" s="7">
        <v>12000</v>
      </c>
      <c r="C6" s="3" t="s">
        <v>16</v>
      </c>
    </row>
    <row r="7" spans="1:7" x14ac:dyDescent="0.2">
      <c r="A7" s="1" t="s">
        <v>19</v>
      </c>
      <c r="B7" s="7">
        <v>51</v>
      </c>
      <c r="C7" s="3" t="s">
        <v>18</v>
      </c>
      <c r="D7" s="34"/>
    </row>
    <row r="8" spans="1:7" x14ac:dyDescent="0.2">
      <c r="A8" s="1" t="s">
        <v>20</v>
      </c>
      <c r="B8" s="7">
        <v>50</v>
      </c>
      <c r="C8" s="3" t="s">
        <v>18</v>
      </c>
    </row>
    <row r="9" spans="1:7" x14ac:dyDescent="0.2">
      <c r="A9" s="1" t="s">
        <v>37</v>
      </c>
      <c r="B9" s="43">
        <v>10</v>
      </c>
      <c r="C9" s="3" t="s">
        <v>18</v>
      </c>
      <c r="D9" s="42"/>
    </row>
    <row r="10" spans="1:7" x14ac:dyDescent="0.2">
      <c r="A10" s="1" t="s">
        <v>51</v>
      </c>
      <c r="B10" s="44">
        <v>6</v>
      </c>
      <c r="C10" s="3" t="s">
        <v>40</v>
      </c>
      <c r="D10" s="3" t="s">
        <v>64</v>
      </c>
    </row>
    <row r="11" spans="1:7" x14ac:dyDescent="0.2">
      <c r="A11" s="4"/>
      <c r="B11" s="5"/>
    </row>
    <row r="12" spans="1:7" x14ac:dyDescent="0.2">
      <c r="A12" s="9" t="s">
        <v>35</v>
      </c>
    </row>
    <row r="13" spans="1:7" x14ac:dyDescent="0.2">
      <c r="A13" s="1" t="s">
        <v>46</v>
      </c>
      <c r="B13" s="7">
        <v>14</v>
      </c>
      <c r="C13" s="4" t="s">
        <v>96</v>
      </c>
      <c r="G13" s="41"/>
    </row>
    <row r="15" spans="1:7" x14ac:dyDescent="0.2">
      <c r="A15" s="9" t="s">
        <v>2</v>
      </c>
    </row>
    <row r="16" spans="1:7" x14ac:dyDescent="0.2">
      <c r="A16" s="10" t="s">
        <v>28</v>
      </c>
      <c r="B16" s="11">
        <f>B4</f>
        <v>0.01</v>
      </c>
      <c r="C16" s="3" t="s">
        <v>3</v>
      </c>
    </row>
    <row r="18" spans="1:4" x14ac:dyDescent="0.2">
      <c r="A18" s="9" t="s">
        <v>4</v>
      </c>
    </row>
    <row r="19" spans="1:4" x14ac:dyDescent="0.2">
      <c r="A19" s="13" t="s">
        <v>5</v>
      </c>
      <c r="B19" s="12">
        <f>B5*(B8/1000)</f>
        <v>500</v>
      </c>
      <c r="C19" s="3" t="s">
        <v>6</v>
      </c>
      <c r="D19" s="3" t="s">
        <v>22</v>
      </c>
    </row>
    <row r="20" spans="1:4" x14ac:dyDescent="0.2">
      <c r="A20" s="13" t="s">
        <v>7</v>
      </c>
      <c r="B20" s="12">
        <f>B6*(B8/1000)</f>
        <v>600</v>
      </c>
      <c r="C20" s="3" t="s">
        <v>6</v>
      </c>
      <c r="D20" s="3" t="s">
        <v>23</v>
      </c>
    </row>
    <row r="21" spans="1:4" x14ac:dyDescent="0.2">
      <c r="A21" s="13" t="s">
        <v>8</v>
      </c>
      <c r="B21" s="12">
        <f>B20-B19</f>
        <v>100</v>
      </c>
      <c r="C21" s="3" t="s">
        <v>6</v>
      </c>
      <c r="D21" s="3" t="s">
        <v>24</v>
      </c>
    </row>
    <row r="23" spans="1:4" x14ac:dyDescent="0.2">
      <c r="A23" s="9" t="s">
        <v>9</v>
      </c>
    </row>
    <row r="24" spans="1:4" x14ac:dyDescent="0.2">
      <c r="A24" s="13" t="s">
        <v>10</v>
      </c>
      <c r="B24" s="12">
        <f>B5</f>
        <v>10000</v>
      </c>
      <c r="C24" s="3" t="s">
        <v>11</v>
      </c>
    </row>
    <row r="25" spans="1:4" x14ac:dyDescent="0.2">
      <c r="A25" s="10" t="s">
        <v>29</v>
      </c>
      <c r="B25" s="48">
        <v>1.75E-3</v>
      </c>
      <c r="D25" t="s">
        <v>61</v>
      </c>
    </row>
    <row r="26" spans="1:4" x14ac:dyDescent="0.2">
      <c r="A26" s="13" t="s">
        <v>12</v>
      </c>
      <c r="B26" s="16">
        <f>(B24*B25)*B7/1000</f>
        <v>0.89249999999999996</v>
      </c>
      <c r="C26" s="3" t="s">
        <v>6</v>
      </c>
      <c r="D26" s="3" t="s">
        <v>97</v>
      </c>
    </row>
    <row r="28" spans="1:4" x14ac:dyDescent="0.2">
      <c r="A28" s="9"/>
    </row>
    <row r="29" spans="1:4" x14ac:dyDescent="0.2">
      <c r="A29" s="28" t="s">
        <v>15</v>
      </c>
      <c r="B29" s="18"/>
    </row>
    <row r="30" spans="1:4" x14ac:dyDescent="0.2">
      <c r="A30" s="19" t="s">
        <v>13</v>
      </c>
      <c r="B30" s="20">
        <f>ROUND(B21*B16/(B7-B8),2)</f>
        <v>1</v>
      </c>
      <c r="C30" s="4" t="s">
        <v>42</v>
      </c>
      <c r="D30" s="3" t="s">
        <v>25</v>
      </c>
    </row>
    <row r="32" spans="1:4" x14ac:dyDescent="0.2">
      <c r="A32" s="28" t="s">
        <v>30</v>
      </c>
      <c r="B32" s="18"/>
    </row>
    <row r="33" spans="1:4" x14ac:dyDescent="0.2">
      <c r="A33" s="19" t="s">
        <v>51</v>
      </c>
      <c r="B33" s="20">
        <f>ROUND(B10,2)</f>
        <v>6</v>
      </c>
      <c r="C33" s="4" t="s">
        <v>42</v>
      </c>
      <c r="D33" s="3" t="s">
        <v>26</v>
      </c>
    </row>
    <row r="34" spans="1:4" x14ac:dyDescent="0.2">
      <c r="A34" s="26"/>
      <c r="B34" s="5"/>
    </row>
    <row r="35" spans="1:4" ht="15" x14ac:dyDescent="0.2">
      <c r="A35" s="53" t="s">
        <v>45</v>
      </c>
      <c r="B35" s="53"/>
      <c r="C35" s="14"/>
      <c r="D35" s="14"/>
    </row>
    <row r="36" spans="1:4" ht="15.75" x14ac:dyDescent="0.25">
      <c r="A36" s="53" t="s">
        <v>34</v>
      </c>
      <c r="B36" s="52">
        <f>B30+B33</f>
        <v>7</v>
      </c>
      <c r="C36" s="25" t="s">
        <v>32</v>
      </c>
      <c r="D36" s="36" t="s">
        <v>94</v>
      </c>
    </row>
    <row r="37" spans="1:4" ht="15.75" x14ac:dyDescent="0.25">
      <c r="A37" s="29"/>
      <c r="B37" s="30"/>
      <c r="C37" s="24"/>
      <c r="D37" s="15"/>
    </row>
    <row r="38" spans="1:4" ht="12" customHeight="1" x14ac:dyDescent="0.2">
      <c r="A38" s="27" t="s">
        <v>31</v>
      </c>
      <c r="B38" s="2"/>
    </row>
    <row r="39" spans="1:4" x14ac:dyDescent="0.2">
      <c r="A39" s="17" t="s">
        <v>14</v>
      </c>
      <c r="B39" s="45">
        <f>ROUND(B26*B16/B9,2)</f>
        <v>0</v>
      </c>
      <c r="C39" s="4" t="s">
        <v>42</v>
      </c>
      <c r="D39" s="3" t="s">
        <v>62</v>
      </c>
    </row>
    <row r="41" spans="1:4" ht="15" x14ac:dyDescent="0.2">
      <c r="A41" s="21" t="s">
        <v>44</v>
      </c>
      <c r="B41" s="21"/>
      <c r="C41" s="14"/>
      <c r="D41" s="14"/>
    </row>
    <row r="42" spans="1:4" ht="15.75" x14ac:dyDescent="0.25">
      <c r="A42" s="22" t="s">
        <v>53</v>
      </c>
      <c r="B42" s="23">
        <f>ROUND((B39)/ROUND(B13,1),2)</f>
        <v>0</v>
      </c>
      <c r="C42" s="24" t="s">
        <v>33</v>
      </c>
      <c r="D42" s="36" t="s">
        <v>93</v>
      </c>
    </row>
    <row r="46" spans="1:4" ht="15" x14ac:dyDescent="0.2">
      <c r="A46" s="59" t="s">
        <v>43</v>
      </c>
      <c r="B46" s="60">
        <f>IF((B42*B13 + B36)&lt;100, (B42*B13+B36), "ERROR!")</f>
        <v>7</v>
      </c>
      <c r="C46" s="35"/>
      <c r="D46" s="35"/>
    </row>
    <row r="47" spans="1:4" x14ac:dyDescent="0.2">
      <c r="A47" s="9"/>
    </row>
    <row r="48" spans="1:4" ht="15" x14ac:dyDescent="0.2">
      <c r="A48" s="14"/>
      <c r="B48" s="15"/>
      <c r="C48" s="14"/>
    </row>
    <row r="49" spans="1:4" ht="15" x14ac:dyDescent="0.2">
      <c r="A49" s="14"/>
      <c r="B49" s="15"/>
      <c r="C49" s="14"/>
    </row>
    <row r="50" spans="1:4" ht="15" x14ac:dyDescent="0.2">
      <c r="A50" s="31"/>
      <c r="B50" s="32"/>
      <c r="C50" s="31"/>
      <c r="D50" s="33"/>
    </row>
  </sheetData>
  <phoneticPr fontId="4" type="noConversion"/>
  <dataValidations count="1">
    <dataValidation type="decimal" operator="lessThanOrEqual" allowBlank="1" showInputMessage="1" showErrorMessage="1" promptTitle="Incorrect Value" prompt="The Margin Risk Adder shall not exceed more than 6.00" sqref="B10" xr:uid="{2236E7D3-CDCA-40DE-81B1-F99E0536F5CD}">
      <formula1>6</formula1>
    </dataValidation>
  </dataValidations>
  <pageMargins left="0.75" right="0.75" top="1" bottom="1" header="0.5" footer="0.5"/>
  <pageSetup orientation="portrait" r:id="rId1"/>
  <headerFooter alignWithMargins="0">
    <oddFooter>&amp;L506038 v1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1F681-DA13-4918-AEDF-E0776670557E}">
  <sheetPr codeName="Sheet3"/>
  <dimension ref="A1:H45"/>
  <sheetViews>
    <sheetView workbookViewId="0"/>
  </sheetViews>
  <sheetFormatPr defaultRowHeight="12.75" x14ac:dyDescent="0.2"/>
  <cols>
    <col min="1" max="1" width="68.5703125" style="3" customWidth="1"/>
    <col min="2" max="2" width="10.42578125" style="3" bestFit="1" customWidth="1"/>
    <col min="3" max="3" width="25.85546875" style="3" customWidth="1"/>
    <col min="4" max="4" width="34.42578125" style="3" bestFit="1" customWidth="1"/>
    <col min="5" max="16384" width="9.140625" style="3"/>
  </cols>
  <sheetData>
    <row r="1" spans="1:8" ht="20.25" x14ac:dyDescent="0.3">
      <c r="A1" s="8" t="s">
        <v>74</v>
      </c>
    </row>
    <row r="3" spans="1:8" x14ac:dyDescent="0.2">
      <c r="A3" s="9" t="s">
        <v>73</v>
      </c>
      <c r="C3" s="9" t="s">
        <v>21</v>
      </c>
    </row>
    <row r="4" spans="1:8" x14ac:dyDescent="0.2">
      <c r="A4" s="58" t="s">
        <v>0</v>
      </c>
      <c r="B4" s="49">
        <v>0</v>
      </c>
      <c r="D4" s="4" t="s">
        <v>72</v>
      </c>
    </row>
    <row r="5" spans="1:8" x14ac:dyDescent="0.2">
      <c r="A5" s="58" t="s">
        <v>1</v>
      </c>
      <c r="B5" s="57">
        <v>0</v>
      </c>
      <c r="D5" s="4" t="s">
        <v>71</v>
      </c>
    </row>
    <row r="6" spans="1:8" x14ac:dyDescent="0.2">
      <c r="A6" s="58" t="s">
        <v>17</v>
      </c>
      <c r="B6" s="57">
        <v>0</v>
      </c>
      <c r="D6" s="4" t="s">
        <v>71</v>
      </c>
    </row>
    <row r="7" spans="1:8" x14ac:dyDescent="0.2">
      <c r="A7" s="1" t="s">
        <v>76</v>
      </c>
      <c r="B7" s="6">
        <v>1.75</v>
      </c>
      <c r="C7" s="4" t="s">
        <v>41</v>
      </c>
      <c r="D7" s="4" t="s">
        <v>81</v>
      </c>
    </row>
    <row r="8" spans="1:8" x14ac:dyDescent="0.2">
      <c r="A8" s="58" t="s">
        <v>19</v>
      </c>
      <c r="B8" s="57">
        <v>0</v>
      </c>
      <c r="D8" s="4" t="s">
        <v>70</v>
      </c>
    </row>
    <row r="9" spans="1:8" x14ac:dyDescent="0.2">
      <c r="A9" s="58" t="s">
        <v>20</v>
      </c>
      <c r="B9" s="57">
        <v>0</v>
      </c>
      <c r="D9" s="4" t="s">
        <v>69</v>
      </c>
    </row>
    <row r="10" spans="1:8" x14ac:dyDescent="0.2">
      <c r="A10" s="1" t="s">
        <v>52</v>
      </c>
      <c r="B10" s="56">
        <v>10</v>
      </c>
      <c r="C10" s="3" t="s">
        <v>18</v>
      </c>
      <c r="D10" s="42"/>
    </row>
    <row r="11" spans="1:8" x14ac:dyDescent="0.2">
      <c r="A11" s="1" t="s">
        <v>50</v>
      </c>
      <c r="B11" s="46">
        <v>6</v>
      </c>
      <c r="C11" s="4" t="s">
        <v>41</v>
      </c>
      <c r="D11" s="3" t="s">
        <v>63</v>
      </c>
    </row>
    <row r="12" spans="1:8" x14ac:dyDescent="0.2">
      <c r="A12" s="1" t="s">
        <v>77</v>
      </c>
      <c r="B12" s="6">
        <v>0.66</v>
      </c>
      <c r="C12" s="4" t="s">
        <v>41</v>
      </c>
      <c r="D12" s="4" t="s">
        <v>82</v>
      </c>
    </row>
    <row r="13" spans="1:8" x14ac:dyDescent="0.2">
      <c r="A13" s="4"/>
      <c r="B13" s="5"/>
    </row>
    <row r="14" spans="1:8" x14ac:dyDescent="0.2">
      <c r="A14" s="9" t="s">
        <v>35</v>
      </c>
      <c r="D14" s="41"/>
    </row>
    <row r="15" spans="1:8" x14ac:dyDescent="0.2">
      <c r="A15" s="1" t="s">
        <v>47</v>
      </c>
      <c r="B15" s="44">
        <v>4</v>
      </c>
      <c r="C15" s="4" t="s">
        <v>95</v>
      </c>
      <c r="D15" s="41"/>
      <c r="E15" s="41"/>
      <c r="F15" s="41"/>
      <c r="G15" s="41"/>
      <c r="H15" s="55"/>
    </row>
    <row r="18" spans="1:4" x14ac:dyDescent="0.2">
      <c r="A18" s="51" t="s">
        <v>15</v>
      </c>
      <c r="B18" s="51"/>
      <c r="D18" s="3" t="s">
        <v>68</v>
      </c>
    </row>
    <row r="19" spans="1:4" x14ac:dyDescent="0.2">
      <c r="A19" s="50" t="s">
        <v>13</v>
      </c>
      <c r="B19" s="49">
        <f>0</f>
        <v>0</v>
      </c>
    </row>
    <row r="21" spans="1:4" x14ac:dyDescent="0.2">
      <c r="A21" s="28" t="s">
        <v>30</v>
      </c>
      <c r="B21" s="18"/>
    </row>
    <row r="22" spans="1:4" x14ac:dyDescent="0.2">
      <c r="A22" s="19" t="s">
        <v>50</v>
      </c>
      <c r="B22" s="20">
        <f>B11</f>
        <v>6</v>
      </c>
      <c r="C22" s="3" t="s">
        <v>83</v>
      </c>
      <c r="D22" s="3" t="s">
        <v>26</v>
      </c>
    </row>
    <row r="23" spans="1:4" x14ac:dyDescent="0.2">
      <c r="A23" s="26"/>
      <c r="B23" s="5"/>
    </row>
    <row r="24" spans="1:4" ht="15" x14ac:dyDescent="0.2">
      <c r="A24" s="54" t="s">
        <v>48</v>
      </c>
      <c r="B24" s="54"/>
      <c r="C24" s="14"/>
      <c r="D24" s="14"/>
    </row>
    <row r="25" spans="1:4" ht="15.75" x14ac:dyDescent="0.25">
      <c r="A25" s="53" t="s">
        <v>84</v>
      </c>
      <c r="B25" s="52">
        <f>B22</f>
        <v>6</v>
      </c>
      <c r="C25" s="25" t="s">
        <v>32</v>
      </c>
      <c r="D25" s="36" t="s">
        <v>92</v>
      </c>
    </row>
    <row r="26" spans="1:4" ht="15.75" x14ac:dyDescent="0.25">
      <c r="A26" s="29"/>
      <c r="B26" s="30"/>
      <c r="C26" s="24"/>
      <c r="D26" s="15"/>
    </row>
    <row r="27" spans="1:4" ht="12" customHeight="1" x14ac:dyDescent="0.2">
      <c r="A27" s="51" t="s">
        <v>31</v>
      </c>
      <c r="B27" s="51"/>
      <c r="D27" s="3" t="s">
        <v>67</v>
      </c>
    </row>
    <row r="28" spans="1:4" x14ac:dyDescent="0.2">
      <c r="A28" s="50" t="s">
        <v>14</v>
      </c>
      <c r="B28" s="49">
        <f>0</f>
        <v>0</v>
      </c>
    </row>
    <row r="30" spans="1:4" x14ac:dyDescent="0.2">
      <c r="A30" s="27" t="s">
        <v>66</v>
      </c>
      <c r="B30" s="2"/>
    </row>
    <row r="31" spans="1:4" x14ac:dyDescent="0.2">
      <c r="A31" s="17" t="s">
        <v>78</v>
      </c>
      <c r="B31" s="45">
        <f>B7</f>
        <v>1.75</v>
      </c>
      <c r="C31" s="3" t="s">
        <v>83</v>
      </c>
      <c r="D31" s="3" t="s">
        <v>87</v>
      </c>
    </row>
    <row r="33" spans="1:4" x14ac:dyDescent="0.2">
      <c r="A33" s="27" t="s">
        <v>65</v>
      </c>
      <c r="B33" s="2"/>
    </row>
    <row r="34" spans="1:4" x14ac:dyDescent="0.2">
      <c r="A34" s="17" t="s">
        <v>77</v>
      </c>
      <c r="B34" s="45">
        <f>B12</f>
        <v>0.66</v>
      </c>
      <c r="C34" s="3" t="s">
        <v>83</v>
      </c>
      <c r="D34" s="3" t="s">
        <v>88</v>
      </c>
    </row>
    <row r="36" spans="1:4" ht="15" x14ac:dyDescent="0.2">
      <c r="A36" s="21" t="s">
        <v>58</v>
      </c>
      <c r="B36" s="21"/>
      <c r="C36" s="14"/>
      <c r="D36" s="14"/>
    </row>
    <row r="37" spans="1:4" ht="15.75" x14ac:dyDescent="0.25">
      <c r="A37" s="22" t="s">
        <v>86</v>
      </c>
      <c r="B37" s="23">
        <f>(B31+B34)/B15</f>
        <v>0.60250000000000004</v>
      </c>
      <c r="C37" s="24" t="s">
        <v>33</v>
      </c>
      <c r="D37" s="36" t="s">
        <v>91</v>
      </c>
    </row>
    <row r="41" spans="1:4" ht="15" x14ac:dyDescent="0.2">
      <c r="A41" s="59" t="s">
        <v>49</v>
      </c>
      <c r="B41" s="60">
        <f>IF((B37*B15 + B25)&lt;100, (B37*B15+B25), "ERROR!")</f>
        <v>8.41</v>
      </c>
      <c r="C41" s="35"/>
      <c r="D41" s="35"/>
    </row>
    <row r="42" spans="1:4" x14ac:dyDescent="0.2">
      <c r="A42" s="9"/>
    </row>
    <row r="43" spans="1:4" ht="15" x14ac:dyDescent="0.2">
      <c r="A43" s="14"/>
      <c r="B43" s="15"/>
      <c r="C43" s="14"/>
    </row>
    <row r="44" spans="1:4" ht="15" x14ac:dyDescent="0.2">
      <c r="A44" s="14"/>
      <c r="B44" s="15"/>
      <c r="C44" s="14"/>
    </row>
    <row r="45" spans="1:4" ht="15" x14ac:dyDescent="0.2">
      <c r="A45" s="31"/>
      <c r="B45" s="32"/>
      <c r="C45" s="31"/>
      <c r="D45" s="33"/>
    </row>
  </sheetData>
  <dataValidations count="1">
    <dataValidation type="decimal" operator="lessThanOrEqual" allowBlank="1" showInputMessage="1" showErrorMessage="1" promptTitle="Incorrect Value" prompt="The Margin Risk Adder shall not exceed more than 6.00" sqref="B11" xr:uid="{32C490A6-BE52-4469-9F9E-1541F4206962}">
      <formula1>6</formula1>
    </dataValidation>
  </dataValidations>
  <pageMargins left="0.75" right="0.75" top="1" bottom="1" header="0.5" footer="0.5"/>
  <pageSetup orientation="portrait" r:id="rId1"/>
  <headerFooter alignWithMargins="0">
    <oddFooter>&amp;L506038 v1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8496B-D2DE-4B90-A01A-8821C6EB99FE}">
  <sheetPr codeName="Sheet4"/>
  <dimension ref="A1:D45"/>
  <sheetViews>
    <sheetView workbookViewId="0"/>
  </sheetViews>
  <sheetFormatPr defaultRowHeight="12.75" x14ac:dyDescent="0.2"/>
  <cols>
    <col min="1" max="1" width="68.85546875" style="3" customWidth="1"/>
    <col min="2" max="2" width="10.42578125" style="3" bestFit="1" customWidth="1"/>
    <col min="3" max="3" width="25.85546875" style="3" customWidth="1"/>
    <col min="4" max="4" width="34.42578125" style="3" bestFit="1" customWidth="1"/>
    <col min="5" max="16384" width="9.140625" style="3"/>
  </cols>
  <sheetData>
    <row r="1" spans="1:4" ht="20.25" x14ac:dyDescent="0.3">
      <c r="A1" s="8" t="s">
        <v>75</v>
      </c>
    </row>
    <row r="3" spans="1:4" x14ac:dyDescent="0.2">
      <c r="A3" s="9" t="s">
        <v>73</v>
      </c>
      <c r="C3" s="9" t="s">
        <v>21</v>
      </c>
    </row>
    <row r="4" spans="1:4" x14ac:dyDescent="0.2">
      <c r="A4" s="58" t="s">
        <v>0</v>
      </c>
      <c r="B4" s="49">
        <v>0</v>
      </c>
      <c r="D4" s="4" t="s">
        <v>72</v>
      </c>
    </row>
    <row r="5" spans="1:4" x14ac:dyDescent="0.2">
      <c r="A5" s="58" t="s">
        <v>1</v>
      </c>
      <c r="B5" s="57">
        <v>0</v>
      </c>
      <c r="D5" s="4" t="s">
        <v>71</v>
      </c>
    </row>
    <row r="6" spans="1:4" x14ac:dyDescent="0.2">
      <c r="A6" s="58" t="s">
        <v>17</v>
      </c>
      <c r="B6" s="57">
        <v>0</v>
      </c>
      <c r="D6" s="4" t="s">
        <v>71</v>
      </c>
    </row>
    <row r="7" spans="1:4" x14ac:dyDescent="0.2">
      <c r="A7" s="1" t="s">
        <v>76</v>
      </c>
      <c r="B7" s="6">
        <v>1.75</v>
      </c>
      <c r="C7" s="4" t="s">
        <v>40</v>
      </c>
      <c r="D7" s="4" t="s">
        <v>80</v>
      </c>
    </row>
    <row r="8" spans="1:4" x14ac:dyDescent="0.2">
      <c r="A8" s="58" t="s">
        <v>19</v>
      </c>
      <c r="B8" s="57">
        <v>0</v>
      </c>
      <c r="D8" s="4" t="s">
        <v>70</v>
      </c>
    </row>
    <row r="9" spans="1:4" x14ac:dyDescent="0.2">
      <c r="A9" s="58" t="s">
        <v>20</v>
      </c>
      <c r="B9" s="57">
        <v>0</v>
      </c>
      <c r="D9" s="4" t="s">
        <v>69</v>
      </c>
    </row>
    <row r="10" spans="1:4" x14ac:dyDescent="0.2">
      <c r="A10" s="1" t="s">
        <v>37</v>
      </c>
      <c r="B10" s="56">
        <v>10</v>
      </c>
      <c r="C10" s="3" t="s">
        <v>18</v>
      </c>
      <c r="D10" s="42"/>
    </row>
    <row r="11" spans="1:4" x14ac:dyDescent="0.2">
      <c r="A11" s="1" t="s">
        <v>51</v>
      </c>
      <c r="B11" s="46">
        <v>6</v>
      </c>
      <c r="C11" s="4" t="s">
        <v>40</v>
      </c>
      <c r="D11" s="3" t="s">
        <v>64</v>
      </c>
    </row>
    <row r="12" spans="1:4" x14ac:dyDescent="0.2">
      <c r="A12" s="1" t="s">
        <v>77</v>
      </c>
      <c r="B12" s="6">
        <v>0.66</v>
      </c>
      <c r="C12" s="4" t="s">
        <v>40</v>
      </c>
      <c r="D12" s="4" t="s">
        <v>79</v>
      </c>
    </row>
    <row r="13" spans="1:4" x14ac:dyDescent="0.2">
      <c r="A13" s="4"/>
      <c r="B13" s="5"/>
    </row>
    <row r="14" spans="1:4" x14ac:dyDescent="0.2">
      <c r="A14" s="9" t="s">
        <v>35</v>
      </c>
      <c r="D14" s="41"/>
    </row>
    <row r="15" spans="1:4" x14ac:dyDescent="0.2">
      <c r="A15" s="1" t="s">
        <v>46</v>
      </c>
      <c r="B15" s="44">
        <v>4</v>
      </c>
      <c r="C15" s="4" t="s">
        <v>96</v>
      </c>
    </row>
    <row r="18" spans="1:4" x14ac:dyDescent="0.2">
      <c r="A18" s="51" t="s">
        <v>15</v>
      </c>
      <c r="B18" s="51"/>
      <c r="D18" s="3" t="s">
        <v>68</v>
      </c>
    </row>
    <row r="19" spans="1:4" x14ac:dyDescent="0.2">
      <c r="A19" s="50" t="s">
        <v>13</v>
      </c>
      <c r="B19" s="49">
        <f>0</f>
        <v>0</v>
      </c>
    </row>
    <row r="21" spans="1:4" x14ac:dyDescent="0.2">
      <c r="A21" s="28" t="s">
        <v>30</v>
      </c>
      <c r="B21" s="18"/>
    </row>
    <row r="22" spans="1:4" x14ac:dyDescent="0.2">
      <c r="A22" s="19" t="s">
        <v>51</v>
      </c>
      <c r="B22" s="20">
        <f>B11</f>
        <v>6</v>
      </c>
      <c r="C22" s="4" t="s">
        <v>42</v>
      </c>
      <c r="D22" s="3" t="s">
        <v>26</v>
      </c>
    </row>
    <row r="23" spans="1:4" x14ac:dyDescent="0.2">
      <c r="A23" s="26"/>
      <c r="B23" s="5"/>
    </row>
    <row r="24" spans="1:4" ht="15" x14ac:dyDescent="0.2">
      <c r="A24" s="54" t="s">
        <v>45</v>
      </c>
      <c r="B24" s="54"/>
      <c r="C24" s="14"/>
      <c r="D24" s="14"/>
    </row>
    <row r="25" spans="1:4" ht="15.75" x14ac:dyDescent="0.25">
      <c r="A25" s="53" t="s">
        <v>84</v>
      </c>
      <c r="B25" s="52">
        <f>B22</f>
        <v>6</v>
      </c>
      <c r="C25" s="25" t="s">
        <v>32</v>
      </c>
      <c r="D25" s="36" t="s">
        <v>94</v>
      </c>
    </row>
    <row r="26" spans="1:4" ht="15.75" x14ac:dyDescent="0.25">
      <c r="A26" s="29"/>
      <c r="B26" s="30"/>
      <c r="C26" s="24"/>
      <c r="D26" s="15"/>
    </row>
    <row r="27" spans="1:4" ht="12" customHeight="1" x14ac:dyDescent="0.2">
      <c r="A27" s="51" t="s">
        <v>31</v>
      </c>
      <c r="B27" s="51"/>
      <c r="D27" s="3" t="s">
        <v>67</v>
      </c>
    </row>
    <row r="28" spans="1:4" x14ac:dyDescent="0.2">
      <c r="A28" s="50" t="s">
        <v>14</v>
      </c>
      <c r="B28" s="49">
        <f>0</f>
        <v>0</v>
      </c>
    </row>
    <row r="30" spans="1:4" x14ac:dyDescent="0.2">
      <c r="A30" s="27" t="s">
        <v>66</v>
      </c>
      <c r="B30" s="2"/>
    </row>
    <row r="31" spans="1:4" x14ac:dyDescent="0.2">
      <c r="A31" s="17" t="s">
        <v>78</v>
      </c>
      <c r="B31" s="45">
        <f>B7</f>
        <v>1.75</v>
      </c>
      <c r="C31" s="4" t="s">
        <v>42</v>
      </c>
      <c r="D31" s="3" t="s">
        <v>90</v>
      </c>
    </row>
    <row r="33" spans="1:4" x14ac:dyDescent="0.2">
      <c r="A33" s="27" t="s">
        <v>65</v>
      </c>
      <c r="B33" s="2"/>
    </row>
    <row r="34" spans="1:4" x14ac:dyDescent="0.2">
      <c r="A34" s="17" t="s">
        <v>77</v>
      </c>
      <c r="B34" s="45">
        <f>B12</f>
        <v>0.66</v>
      </c>
      <c r="C34" s="4" t="s">
        <v>42</v>
      </c>
      <c r="D34" s="3" t="s">
        <v>89</v>
      </c>
    </row>
    <row r="36" spans="1:4" ht="15" x14ac:dyDescent="0.2">
      <c r="A36" s="21" t="s">
        <v>44</v>
      </c>
      <c r="B36" s="21"/>
      <c r="C36" s="14"/>
      <c r="D36" s="14"/>
    </row>
    <row r="37" spans="1:4" ht="15.75" x14ac:dyDescent="0.25">
      <c r="A37" s="22" t="s">
        <v>85</v>
      </c>
      <c r="B37" s="23">
        <f>(B31+B34)/B15</f>
        <v>0.60250000000000004</v>
      </c>
      <c r="C37" s="24" t="s">
        <v>33</v>
      </c>
      <c r="D37" s="36" t="s">
        <v>93</v>
      </c>
    </row>
    <row r="41" spans="1:4" ht="15" x14ac:dyDescent="0.2">
      <c r="A41" s="59" t="s">
        <v>43</v>
      </c>
      <c r="B41" s="60">
        <f>IF((B37*B15 + B25)&lt;100, (B37*B15+B25), "ERROR!")</f>
        <v>8.41</v>
      </c>
      <c r="C41" s="35"/>
      <c r="D41" s="35"/>
    </row>
    <row r="42" spans="1:4" x14ac:dyDescent="0.2">
      <c r="A42" s="9"/>
    </row>
    <row r="43" spans="1:4" ht="15" x14ac:dyDescent="0.2">
      <c r="A43" s="14"/>
      <c r="B43" s="15"/>
      <c r="C43" s="14"/>
    </row>
    <row r="44" spans="1:4" ht="15" x14ac:dyDescent="0.2">
      <c r="A44" s="14"/>
      <c r="B44" s="15"/>
      <c r="C44" s="14"/>
    </row>
    <row r="45" spans="1:4" ht="15" x14ac:dyDescent="0.2">
      <c r="A45" s="31"/>
      <c r="B45" s="32"/>
      <c r="C45" s="31"/>
      <c r="D45" s="33"/>
    </row>
  </sheetData>
  <dataValidations disablePrompts="1" count="1">
    <dataValidation type="decimal" operator="lessThanOrEqual" allowBlank="1" showInputMessage="1" showErrorMessage="1" promptTitle="Incorrect Value" prompt="The Margin Risk Adder shall not exceed more than 6.00" sqref="B11" xr:uid="{07AC482B-4AB3-49F7-97EA-352E9389A2BA}">
      <formula1>6</formula1>
    </dataValidation>
  </dataValidations>
  <pageMargins left="0.75" right="0.75" top="1" bottom="1" header="0.5" footer="0.5"/>
  <pageSetup orientation="portrait" r:id="rId1"/>
  <headerFooter alignWithMargins="0">
    <oddFooter>&amp;L506038 v1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RegUp</vt:lpstr>
      <vt:lpstr>RegDn</vt:lpstr>
      <vt:lpstr>Reg Only Resources RegUp </vt:lpstr>
      <vt:lpstr>Reg Only Resources RegDn</vt:lpstr>
    </vt:vector>
  </TitlesOfParts>
  <Company>PJM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Keech</dc:creator>
  <cp:lastModifiedBy>Olaleye, Michael</cp:lastModifiedBy>
  <dcterms:created xsi:type="dcterms:W3CDTF">2008-10-13T11:31:49Z</dcterms:created>
  <dcterms:modified xsi:type="dcterms:W3CDTF">2026-04-22T13:10:04Z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b37be2d-9a50-473d-b372-9d2e4491f364_Enabled">
    <vt:lpwstr>true</vt:lpwstr>
  </property>
  <property fmtid="{D5CDD505-2E9C-101B-9397-08002B2CF9AE}" pid="3" name="MSIP_Label_4b37be2d-9a50-473d-b372-9d2e4491f364_SetDate">
    <vt:lpwstr>2026-04-22T13:10:04Z</vt:lpwstr>
  </property>
  <property fmtid="{D5CDD505-2E9C-101B-9397-08002B2CF9AE}" pid="4" name="MSIP_Label_4b37be2d-9a50-473d-b372-9d2e4491f364_Method">
    <vt:lpwstr>Standard</vt:lpwstr>
  </property>
  <property fmtid="{D5CDD505-2E9C-101B-9397-08002B2CF9AE}" pid="5" name="MSIP_Label_4b37be2d-9a50-473d-b372-9d2e4491f364_Name">
    <vt:lpwstr>Confidential - PJM Personnel Only</vt:lpwstr>
  </property>
  <property fmtid="{D5CDD505-2E9C-101B-9397-08002B2CF9AE}" pid="6" name="MSIP_Label_4b37be2d-9a50-473d-b372-9d2e4491f364_SiteId">
    <vt:lpwstr>2ca508d6-9abf-4628-bb63-2a491e2be6f9</vt:lpwstr>
  </property>
  <property fmtid="{D5CDD505-2E9C-101B-9397-08002B2CF9AE}" pid="7" name="MSIP_Label_4b37be2d-9a50-473d-b372-9d2e4491f364_ActionId">
    <vt:lpwstr>6ba237b4-f525-49b7-9ed9-6fbe2ce057ce</vt:lpwstr>
  </property>
  <property fmtid="{D5CDD505-2E9C-101B-9397-08002B2CF9AE}" pid="8" name="MSIP_Label_4b37be2d-9a50-473d-b372-9d2e4491f364_ContentBits">
    <vt:lpwstr>0</vt:lpwstr>
  </property>
  <property fmtid="{D5CDD505-2E9C-101B-9397-08002B2CF9AE}" pid="9" name="MSIP_Label_4b37be2d-9a50-473d-b372-9d2e4491f364_Tag">
    <vt:lpwstr>10, 3, 0, 1</vt:lpwstr>
  </property>
</Properties>
</file>